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540" windowWidth="9600" windowHeight="2685" tabRatio="754" firstSheet="1" activeTab="1"/>
  </bookViews>
  <sheets>
    <sheet name="TAS" sheetId="71" state="hidden" r:id="rId1"/>
    <sheet name="Budget &amp; Total" sheetId="2" r:id="rId2"/>
    <sheet name="P1" sheetId="49" r:id="rId3"/>
    <sheet name="P2" sheetId="56" state="hidden" r:id="rId4"/>
    <sheet name="P3" sheetId="59" state="hidden" r:id="rId5"/>
    <sheet name="P4" sheetId="58" state="hidden" r:id="rId6"/>
    <sheet name="P5" sheetId="57" state="hidden" r:id="rId7"/>
    <sheet name="P6" sheetId="60" state="hidden" r:id="rId8"/>
    <sheet name="P7" sheetId="61" state="hidden" r:id="rId9"/>
    <sheet name="P8" sheetId="62" state="hidden" r:id="rId10"/>
    <sheet name="P9" sheetId="63" state="hidden" r:id="rId11"/>
    <sheet name="P10" sheetId="64" state="hidden" r:id="rId12"/>
    <sheet name="P11" sheetId="65" state="hidden" r:id="rId13"/>
    <sheet name="P12" sheetId="66" state="hidden" r:id="rId14"/>
    <sheet name="P13" sheetId="67" state="hidden" r:id="rId15"/>
    <sheet name="P14" sheetId="68" state="hidden" r:id="rId16"/>
    <sheet name="P15" sheetId="69" state="hidden" r:id="rId17"/>
    <sheet name="Partner-period(er)" sheetId="50" r:id="rId18"/>
    <sheet name="Period(er)" sheetId="55" r:id="rId19"/>
    <sheet name="Data" sheetId="51" r:id="rId20"/>
    <sheet name="Ark1" sheetId="72" state="hidden" r:id="rId21"/>
  </sheets>
  <definedNames>
    <definedName name="ActivityType" localSheetId="0">#REF!</definedName>
    <definedName name="ActivityType">#REF!</definedName>
    <definedName name="_xlnm.Print_Area" localSheetId="1">'Budget &amp; Total'!$B$3:$AS$59</definedName>
    <definedName name="_xlnm.Print_Area" localSheetId="19">Data!$A$1:$P$99</definedName>
    <definedName name="_xlnm.Print_Area" localSheetId="2">'P1'!$B$1:$X$71</definedName>
    <definedName name="_xlnm.Print_Area" localSheetId="11">'P10'!$B$1:$X$71</definedName>
    <definedName name="_xlnm.Print_Area" localSheetId="12">'P11'!$B$1:$X$71</definedName>
    <definedName name="_xlnm.Print_Area" localSheetId="13">'P12'!$B$1:$X$71</definedName>
    <definedName name="_xlnm.Print_Area" localSheetId="14">'P13'!$B$1:$X$71</definedName>
    <definedName name="_xlnm.Print_Area" localSheetId="15">'P14'!$B$1:$X$71</definedName>
    <definedName name="_xlnm.Print_Area" localSheetId="16">'P15'!$B$1:$X$71</definedName>
    <definedName name="_xlnm.Print_Area" localSheetId="3">'P2'!$B$1:$X$71</definedName>
    <definedName name="_xlnm.Print_Area" localSheetId="4">'P3'!$B$1:$X$71</definedName>
    <definedName name="_xlnm.Print_Area" localSheetId="5">'P4'!$B$1:$X$71</definedName>
    <definedName name="_xlnm.Print_Area" localSheetId="6">'P5'!$B$1:$X$71</definedName>
    <definedName name="_xlnm.Print_Area" localSheetId="7">'P6'!$B$1:$X$71</definedName>
    <definedName name="_xlnm.Print_Area" localSheetId="8">'P7'!$B$1:$X$71</definedName>
    <definedName name="_xlnm.Print_Area" localSheetId="9">'P8'!$B$1:$X$71</definedName>
    <definedName name="_xlnm.Print_Area" localSheetId="10">'P9'!$B$1:$X$71</definedName>
    <definedName name="_xlnm.Print_Area" localSheetId="17">'Partner-period(er)'!$C:$X</definedName>
    <definedName name="_xlnm.Print_Area" localSheetId="18">'Period(er)'!$A$1:$V$32</definedName>
  </definedNames>
  <calcPr calcId="145621"/>
</workbook>
</file>

<file path=xl/calcChain.xml><?xml version="1.0" encoding="utf-8"?>
<calcChain xmlns="http://schemas.openxmlformats.org/spreadsheetml/2006/main">
  <c r="J37" i="2" l="1"/>
  <c r="AF16" i="2" l="1"/>
  <c r="AH16" i="2"/>
  <c r="AJ16" i="2"/>
  <c r="AL16" i="2"/>
  <c r="AN16" i="2"/>
  <c r="AP16" i="2"/>
  <c r="AR16" i="2"/>
  <c r="AD16" i="2"/>
  <c r="R16" i="2"/>
  <c r="T16" i="2"/>
  <c r="V16" i="2"/>
  <c r="J26" i="2" l="1"/>
  <c r="L26" i="2"/>
  <c r="AD26" i="2"/>
  <c r="E79" i="2" l="1"/>
  <c r="C79" i="2"/>
  <c r="E78" i="2"/>
  <c r="C78" i="2"/>
  <c r="AD63" i="2" s="1"/>
  <c r="E77" i="2"/>
  <c r="C77" i="2"/>
  <c r="T63" i="2" l="1"/>
  <c r="AF63" i="2"/>
  <c r="R63" i="2"/>
  <c r="AP63" i="2"/>
  <c r="L63" i="2"/>
  <c r="AJ63" i="2"/>
  <c r="V63" i="2"/>
  <c r="AH63" i="2"/>
  <c r="AR63" i="2"/>
  <c r="P63" i="2"/>
  <c r="AN63" i="2"/>
  <c r="J63" i="2"/>
  <c r="N63" i="2"/>
  <c r="AL63" i="2"/>
  <c r="V51" i="69" l="1"/>
  <c r="V51" i="68"/>
  <c r="G5" i="68"/>
  <c r="V51" i="67"/>
  <c r="V51" i="66"/>
  <c r="V51" i="65"/>
  <c r="V51" i="64"/>
  <c r="V51" i="63"/>
  <c r="V51" i="62"/>
  <c r="V51" i="61"/>
  <c r="V51" i="60"/>
  <c r="V51" i="57"/>
  <c r="V51" i="58"/>
  <c r="V51" i="59"/>
  <c r="V51" i="56"/>
  <c r="G5" i="59"/>
  <c r="G5" i="58"/>
  <c r="G5" i="57"/>
  <c r="G5" i="60"/>
  <c r="G5" i="61"/>
  <c r="G5" i="62"/>
  <c r="G5" i="63"/>
  <c r="G5" i="64"/>
  <c r="G5" i="65"/>
  <c r="G5" i="66"/>
  <c r="G5" i="67"/>
  <c r="G5" i="69"/>
  <c r="G5" i="56"/>
  <c r="G5" i="49"/>
  <c r="B5" i="49" l="1"/>
  <c r="A40" i="71"/>
  <c r="G54" i="71"/>
  <c r="E54" i="71"/>
  <c r="B54" i="71"/>
  <c r="A54" i="71"/>
  <c r="G53" i="71"/>
  <c r="E53" i="71"/>
  <c r="B53" i="71"/>
  <c r="A53" i="71"/>
  <c r="G52" i="71"/>
  <c r="E52" i="71"/>
  <c r="B52" i="71"/>
  <c r="A52" i="71"/>
  <c r="G51" i="71"/>
  <c r="E51" i="71"/>
  <c r="B51" i="71"/>
  <c r="A51" i="71"/>
  <c r="G50" i="71"/>
  <c r="E50" i="71"/>
  <c r="B50" i="71"/>
  <c r="A50" i="71"/>
  <c r="G49" i="71"/>
  <c r="E49" i="71"/>
  <c r="B49" i="71"/>
  <c r="A49" i="71"/>
  <c r="G48" i="71"/>
  <c r="E48" i="71"/>
  <c r="B48" i="71"/>
  <c r="A48" i="71"/>
  <c r="G47" i="71"/>
  <c r="E47" i="71"/>
  <c r="B47" i="71"/>
  <c r="A47" i="71"/>
  <c r="G46" i="71"/>
  <c r="E46" i="71"/>
  <c r="B46" i="71"/>
  <c r="A46" i="71"/>
  <c r="G45" i="71"/>
  <c r="E45" i="71"/>
  <c r="B45" i="71"/>
  <c r="A45" i="71"/>
  <c r="G44" i="71"/>
  <c r="E44" i="71"/>
  <c r="B44" i="71"/>
  <c r="A44" i="71"/>
  <c r="G43" i="71"/>
  <c r="E43" i="71"/>
  <c r="B43" i="71"/>
  <c r="A43" i="71"/>
  <c r="G42" i="71"/>
  <c r="E42" i="71"/>
  <c r="B42" i="71"/>
  <c r="A42" i="71"/>
  <c r="G41" i="71"/>
  <c r="E41" i="71"/>
  <c r="B41" i="71"/>
  <c r="A41" i="71"/>
  <c r="G40" i="71"/>
  <c r="E40" i="71"/>
  <c r="B40" i="71"/>
  <c r="B6" i="71"/>
  <c r="B4" i="71"/>
  <c r="B5" i="71"/>
  <c r="D8" i="57"/>
  <c r="G9" i="69"/>
  <c r="G9" i="68"/>
  <c r="G9" i="67"/>
  <c r="G9" i="66"/>
  <c r="G9" i="65"/>
  <c r="G9" i="64"/>
  <c r="G9" i="63"/>
  <c r="G9" i="62"/>
  <c r="G9" i="61"/>
  <c r="G9" i="60"/>
  <c r="G9" i="57"/>
  <c r="G9" i="58"/>
  <c r="G9" i="59"/>
  <c r="G9" i="56"/>
  <c r="D9" i="69"/>
  <c r="D9" i="68"/>
  <c r="D9" i="67"/>
  <c r="D9" i="66"/>
  <c r="D8" i="66"/>
  <c r="D9" i="65"/>
  <c r="D9" i="64"/>
  <c r="D9" i="63"/>
  <c r="D9" i="62"/>
  <c r="D9" i="61"/>
  <c r="D9" i="60"/>
  <c r="D9" i="57"/>
  <c r="D9" i="58"/>
  <c r="D9" i="59"/>
  <c r="D9" i="56"/>
  <c r="D8" i="69"/>
  <c r="D8" i="68"/>
  <c r="D8" i="67"/>
  <c r="D8" i="65"/>
  <c r="D8" i="64"/>
  <c r="D8" i="63"/>
  <c r="D8" i="62"/>
  <c r="D8" i="61"/>
  <c r="D8" i="60"/>
  <c r="D8" i="58"/>
  <c r="D8" i="59"/>
  <c r="D8" i="56"/>
  <c r="G9" i="49"/>
  <c r="D9" i="49"/>
  <c r="D8" i="49"/>
  <c r="L36" i="2"/>
  <c r="L37" i="2" s="1"/>
  <c r="N36" i="2"/>
  <c r="N37" i="2" s="1"/>
  <c r="I20" i="49"/>
  <c r="I24" i="49"/>
  <c r="I25" i="49"/>
  <c r="I26" i="49"/>
  <c r="I27" i="49"/>
  <c r="AN704" i="50"/>
  <c r="AM704" i="50"/>
  <c r="AL704" i="50"/>
  <c r="AK704" i="50"/>
  <c r="AJ704" i="50"/>
  <c r="AI704" i="50"/>
  <c r="AH704" i="50"/>
  <c r="AG704" i="50"/>
  <c r="AF704" i="50"/>
  <c r="AE704" i="50"/>
  <c r="AD704" i="50"/>
  <c r="AC704" i="50"/>
  <c r="AB704" i="50"/>
  <c r="AN654" i="50"/>
  <c r="AM654" i="50"/>
  <c r="AL654" i="50"/>
  <c r="AK654" i="50"/>
  <c r="AJ654" i="50"/>
  <c r="AI654" i="50"/>
  <c r="AH654" i="50"/>
  <c r="AG654" i="50"/>
  <c r="AF654" i="50"/>
  <c r="AE654" i="50"/>
  <c r="AD654" i="50"/>
  <c r="AC654" i="50"/>
  <c r="AB654" i="50"/>
  <c r="AN604" i="50"/>
  <c r="AM604" i="50"/>
  <c r="AL604" i="50"/>
  <c r="AK604" i="50"/>
  <c r="AJ604" i="50"/>
  <c r="AI604" i="50"/>
  <c r="AH604" i="50"/>
  <c r="AG604" i="50"/>
  <c r="AF604" i="50"/>
  <c r="AE604" i="50"/>
  <c r="AD604" i="50"/>
  <c r="AC604" i="50"/>
  <c r="AB604" i="50"/>
  <c r="AN554" i="50"/>
  <c r="AM554" i="50"/>
  <c r="AL554" i="50"/>
  <c r="AK554" i="50"/>
  <c r="AJ554" i="50"/>
  <c r="AI554" i="50"/>
  <c r="AH554" i="50"/>
  <c r="AG554" i="50"/>
  <c r="AF554" i="50"/>
  <c r="AE554" i="50"/>
  <c r="AD554" i="50"/>
  <c r="AC554" i="50"/>
  <c r="AB554" i="50"/>
  <c r="AN504" i="50"/>
  <c r="AM504" i="50"/>
  <c r="AL504" i="50"/>
  <c r="AK504" i="50"/>
  <c r="AJ504" i="50"/>
  <c r="AI504" i="50"/>
  <c r="AH504" i="50"/>
  <c r="AG504" i="50"/>
  <c r="AF504" i="50"/>
  <c r="AE504" i="50"/>
  <c r="AD504" i="50"/>
  <c r="AC504" i="50"/>
  <c r="AB504" i="50"/>
  <c r="AN454" i="50"/>
  <c r="AM454" i="50"/>
  <c r="AL454" i="50"/>
  <c r="AK454" i="50"/>
  <c r="AJ454" i="50"/>
  <c r="AI454" i="50"/>
  <c r="AH454" i="50"/>
  <c r="AG454" i="50"/>
  <c r="AF454" i="50"/>
  <c r="AE454" i="50"/>
  <c r="AD454" i="50"/>
  <c r="AC454" i="50"/>
  <c r="AB454" i="50"/>
  <c r="AN404" i="50"/>
  <c r="AM404" i="50"/>
  <c r="AL404" i="50"/>
  <c r="AK404" i="50"/>
  <c r="AJ404" i="50"/>
  <c r="AI404" i="50"/>
  <c r="AH404" i="50"/>
  <c r="AG404" i="50"/>
  <c r="AF404" i="50"/>
  <c r="AE404" i="50"/>
  <c r="AD404" i="50"/>
  <c r="AC404" i="50"/>
  <c r="AB404" i="50"/>
  <c r="AN354" i="50"/>
  <c r="AM354" i="50"/>
  <c r="AL354" i="50"/>
  <c r="AK354" i="50"/>
  <c r="AJ354" i="50"/>
  <c r="AI354" i="50"/>
  <c r="AH354" i="50"/>
  <c r="AG354" i="50"/>
  <c r="AF354" i="50"/>
  <c r="AE354" i="50"/>
  <c r="AD354" i="50"/>
  <c r="AC354" i="50"/>
  <c r="AB354" i="50"/>
  <c r="AN304" i="50"/>
  <c r="AM304" i="50"/>
  <c r="AL304" i="50"/>
  <c r="AK304" i="50"/>
  <c r="AJ304" i="50"/>
  <c r="AI304" i="50"/>
  <c r="AH304" i="50"/>
  <c r="AG304" i="50"/>
  <c r="AF304" i="50"/>
  <c r="AE304" i="50"/>
  <c r="AD304" i="50"/>
  <c r="AC304" i="50"/>
  <c r="AB304" i="50"/>
  <c r="AN254" i="50"/>
  <c r="AM254" i="50"/>
  <c r="AL254" i="50"/>
  <c r="AK254" i="50"/>
  <c r="AJ254" i="50"/>
  <c r="AI254" i="50"/>
  <c r="AH254" i="50"/>
  <c r="AG254" i="50"/>
  <c r="AF254" i="50"/>
  <c r="AE254" i="50"/>
  <c r="AD254" i="50"/>
  <c r="AC254" i="50"/>
  <c r="AB254" i="50"/>
  <c r="AN204" i="50"/>
  <c r="AM204" i="50"/>
  <c r="AL204" i="50"/>
  <c r="AK204" i="50"/>
  <c r="AJ204" i="50"/>
  <c r="AI204" i="50"/>
  <c r="AH204" i="50"/>
  <c r="AG204" i="50"/>
  <c r="AF204" i="50"/>
  <c r="AE204" i="50"/>
  <c r="AD204" i="50"/>
  <c r="AC204" i="50"/>
  <c r="AB204" i="50"/>
  <c r="AN154" i="50"/>
  <c r="AM154" i="50"/>
  <c r="AL154" i="50"/>
  <c r="AK154" i="50"/>
  <c r="AJ154" i="50"/>
  <c r="AI154" i="50"/>
  <c r="AH154" i="50"/>
  <c r="AG154" i="50"/>
  <c r="AF154" i="50"/>
  <c r="AE154" i="50"/>
  <c r="AD154" i="50"/>
  <c r="AC154" i="50"/>
  <c r="AB154" i="50"/>
  <c r="AN104" i="50"/>
  <c r="AM104" i="50"/>
  <c r="AL104" i="50"/>
  <c r="AK104" i="50"/>
  <c r="AJ104" i="50"/>
  <c r="AI104" i="50"/>
  <c r="AH104" i="50"/>
  <c r="AG104" i="50"/>
  <c r="AF104" i="50"/>
  <c r="AE104" i="50"/>
  <c r="AD104" i="50"/>
  <c r="AC104" i="50"/>
  <c r="AB104" i="50"/>
  <c r="AN54" i="50"/>
  <c r="AM54" i="50"/>
  <c r="AL54" i="50"/>
  <c r="AK54" i="50"/>
  <c r="AJ54" i="50"/>
  <c r="AI54" i="50"/>
  <c r="AH54" i="50"/>
  <c r="AG54" i="50"/>
  <c r="AF54" i="50"/>
  <c r="AE54" i="50"/>
  <c r="AD54" i="50"/>
  <c r="AC54" i="50"/>
  <c r="AB54" i="50"/>
  <c r="AN4" i="50"/>
  <c r="AM4" i="50"/>
  <c r="AL4" i="50"/>
  <c r="AK4" i="50"/>
  <c r="AJ4" i="50"/>
  <c r="AI4" i="50"/>
  <c r="AH4" i="50"/>
  <c r="AG4" i="50"/>
  <c r="AF4" i="50"/>
  <c r="AE4" i="50"/>
  <c r="AD4" i="50"/>
  <c r="AC4" i="50"/>
  <c r="AB4" i="50"/>
  <c r="T51" i="69"/>
  <c r="U50" i="69"/>
  <c r="T51" i="68"/>
  <c r="U50" i="68"/>
  <c r="T51" i="67"/>
  <c r="U50" i="67"/>
  <c r="T51" i="66"/>
  <c r="U50" i="66"/>
  <c r="T51" i="65"/>
  <c r="U50" i="65"/>
  <c r="T51" i="64"/>
  <c r="U50" i="64"/>
  <c r="T51" i="63"/>
  <c r="U50" i="63"/>
  <c r="T51" i="62"/>
  <c r="U50" i="62"/>
  <c r="T51" i="61"/>
  <c r="U50" i="61"/>
  <c r="T51" i="60"/>
  <c r="U50" i="60"/>
  <c r="T51" i="57"/>
  <c r="U50" i="57"/>
  <c r="T51" i="58"/>
  <c r="U50" i="58"/>
  <c r="T51" i="59"/>
  <c r="U50" i="59"/>
  <c r="T51" i="56"/>
  <c r="U50" i="56"/>
  <c r="C706" i="50"/>
  <c r="H704" i="50"/>
  <c r="F703" i="50"/>
  <c r="E703" i="50"/>
  <c r="C656" i="50"/>
  <c r="H654" i="50"/>
  <c r="F653" i="50"/>
  <c r="E653" i="50"/>
  <c r="C606" i="50"/>
  <c r="H604" i="50"/>
  <c r="F603" i="50"/>
  <c r="E603" i="50"/>
  <c r="C556" i="50"/>
  <c r="H554" i="50"/>
  <c r="F553" i="50"/>
  <c r="E553" i="50"/>
  <c r="C506" i="50"/>
  <c r="H504" i="50"/>
  <c r="F503" i="50"/>
  <c r="E503" i="50"/>
  <c r="C456" i="50"/>
  <c r="H454" i="50"/>
  <c r="F453" i="50"/>
  <c r="E453" i="50"/>
  <c r="C406" i="50"/>
  <c r="H404" i="50"/>
  <c r="F403" i="50"/>
  <c r="E403" i="50"/>
  <c r="C356" i="50"/>
  <c r="H354" i="50"/>
  <c r="F353" i="50"/>
  <c r="E353" i="50"/>
  <c r="C306" i="50"/>
  <c r="H304" i="50"/>
  <c r="F303" i="50"/>
  <c r="E303" i="50"/>
  <c r="C256" i="50"/>
  <c r="H254" i="50"/>
  <c r="F253" i="50"/>
  <c r="E253" i="50"/>
  <c r="C206" i="50"/>
  <c r="H204" i="50"/>
  <c r="F203" i="50"/>
  <c r="E203" i="50"/>
  <c r="C156" i="50"/>
  <c r="H154" i="50"/>
  <c r="F153" i="50"/>
  <c r="E153" i="50"/>
  <c r="C106" i="50"/>
  <c r="F103" i="50"/>
  <c r="E103" i="50"/>
  <c r="C56" i="50"/>
  <c r="F53" i="50"/>
  <c r="E53" i="50"/>
  <c r="F10" i="50"/>
  <c r="E2" i="50"/>
  <c r="F2" i="50"/>
  <c r="B53" i="50"/>
  <c r="B98" i="51"/>
  <c r="B99" i="51"/>
  <c r="F695" i="50" s="1"/>
  <c r="B100" i="51"/>
  <c r="C48" i="2" s="1"/>
  <c r="B101" i="51"/>
  <c r="G14" i="2" s="1"/>
  <c r="B102" i="51"/>
  <c r="B103" i="51"/>
  <c r="H104" i="50" s="1"/>
  <c r="B104" i="51"/>
  <c r="B97" i="51"/>
  <c r="B48" i="60" s="1"/>
  <c r="B54" i="50"/>
  <c r="B55" i="50" s="1"/>
  <c r="G55" i="50"/>
  <c r="B56" i="50"/>
  <c r="AF52" i="2"/>
  <c r="AH52" i="2"/>
  <c r="AJ52" i="2"/>
  <c r="AL52" i="2"/>
  <c r="AN52" i="2"/>
  <c r="AP52" i="2"/>
  <c r="AR52" i="2"/>
  <c r="G43" i="2"/>
  <c r="F39" i="67" s="1"/>
  <c r="G34" i="2"/>
  <c r="F29" i="69" s="1"/>
  <c r="G33" i="2"/>
  <c r="F28" i="60" s="1"/>
  <c r="G32" i="2"/>
  <c r="F27" i="63" s="1"/>
  <c r="G31" i="2"/>
  <c r="F26" i="66" s="1"/>
  <c r="G30" i="2"/>
  <c r="F25" i="59" s="1"/>
  <c r="G29" i="2"/>
  <c r="F24" i="64" s="1"/>
  <c r="G24" i="2"/>
  <c r="F20" i="67" s="1"/>
  <c r="G23" i="2"/>
  <c r="F19" i="60" s="1"/>
  <c r="G20" i="2"/>
  <c r="F17" i="62" s="1"/>
  <c r="G19" i="2"/>
  <c r="F16" i="56" s="1"/>
  <c r="B85" i="51"/>
  <c r="R3" i="2" s="1"/>
  <c r="J9" i="2"/>
  <c r="J16" i="2" s="1"/>
  <c r="F29" i="62"/>
  <c r="B94" i="51"/>
  <c r="G15" i="68" s="1"/>
  <c r="B95" i="51"/>
  <c r="C280" i="50" s="1"/>
  <c r="B96" i="51"/>
  <c r="H76" i="2"/>
  <c r="H77" i="2"/>
  <c r="H78" i="2"/>
  <c r="H79" i="2"/>
  <c r="B90" i="51"/>
  <c r="B91" i="51"/>
  <c r="B92" i="51"/>
  <c r="B93" i="51"/>
  <c r="B89" i="51"/>
  <c r="B47" i="2" s="1"/>
  <c r="B88" i="51"/>
  <c r="U53" i="64" s="1"/>
  <c r="B86" i="51"/>
  <c r="B53" i="2" s="1"/>
  <c r="B87" i="51"/>
  <c r="G82" i="2"/>
  <c r="AD9" i="2"/>
  <c r="AF9" i="2"/>
  <c r="AH9" i="2"/>
  <c r="AJ9" i="2"/>
  <c r="AL9" i="2"/>
  <c r="AN9" i="2"/>
  <c r="AP9" i="2"/>
  <c r="AR9" i="2"/>
  <c r="V9" i="2"/>
  <c r="T9" i="2"/>
  <c r="R9" i="2"/>
  <c r="P9" i="2"/>
  <c r="P16" i="2" s="1"/>
  <c r="L9" i="2"/>
  <c r="L16" i="2" s="1"/>
  <c r="N9" i="2"/>
  <c r="N16" i="2" s="1"/>
  <c r="L27" i="2"/>
  <c r="L38" i="2" s="1"/>
  <c r="L49" i="2"/>
  <c r="F58" i="50" s="1"/>
  <c r="L50" i="2"/>
  <c r="G2" i="51"/>
  <c r="S56" i="62" s="1"/>
  <c r="C62" i="2"/>
  <c r="C63" i="2"/>
  <c r="C64" i="2"/>
  <c r="C61" i="2"/>
  <c r="N26" i="2"/>
  <c r="N27" i="2" s="1"/>
  <c r="P26" i="2"/>
  <c r="P27" i="2" s="1"/>
  <c r="R26" i="2"/>
  <c r="R27" i="2" s="1"/>
  <c r="T26" i="2"/>
  <c r="T27" i="2" s="1"/>
  <c r="I39" i="69"/>
  <c r="I35" i="69"/>
  <c r="I29" i="69"/>
  <c r="I28" i="69"/>
  <c r="I27" i="69"/>
  <c r="I26" i="69"/>
  <c r="I25" i="69"/>
  <c r="I24" i="69"/>
  <c r="I20" i="69"/>
  <c r="I19" i="69"/>
  <c r="I17" i="69"/>
  <c r="I16" i="69"/>
  <c r="X11" i="69"/>
  <c r="X30" i="69" s="1"/>
  <c r="X31" i="69" s="1"/>
  <c r="W11" i="69"/>
  <c r="W30" i="69" s="1"/>
  <c r="W31" i="69" s="1"/>
  <c r="V11" i="69"/>
  <c r="V30" i="69" s="1"/>
  <c r="V31" i="69" s="1"/>
  <c r="U11" i="69"/>
  <c r="U30" i="69" s="1"/>
  <c r="T11" i="69"/>
  <c r="T30" i="69" s="1"/>
  <c r="T31" i="69" s="1"/>
  <c r="S11" i="69"/>
  <c r="S30" i="69" s="1"/>
  <c r="S31" i="69" s="1"/>
  <c r="R11" i="69"/>
  <c r="R30" i="69" s="1"/>
  <c r="R31" i="69" s="1"/>
  <c r="Q11" i="69"/>
  <c r="Q30" i="69" s="1"/>
  <c r="Q31" i="69" s="1"/>
  <c r="P11" i="69"/>
  <c r="P30" i="69" s="1"/>
  <c r="P31" i="69" s="1"/>
  <c r="O11" i="69"/>
  <c r="O30" i="69" s="1"/>
  <c r="O31" i="69" s="1"/>
  <c r="N11" i="69"/>
  <c r="N30" i="69" s="1"/>
  <c r="N31" i="69" s="1"/>
  <c r="M11" i="69"/>
  <c r="M30" i="69" s="1"/>
  <c r="M31" i="69" s="1"/>
  <c r="L11" i="69"/>
  <c r="L30" i="69" s="1"/>
  <c r="L31" i="69" s="1"/>
  <c r="K11" i="69"/>
  <c r="K30" i="69" s="1"/>
  <c r="K31" i="69" s="1"/>
  <c r="J11" i="69"/>
  <c r="J30" i="69" s="1"/>
  <c r="J31" i="69" s="1"/>
  <c r="X10" i="69"/>
  <c r="W10" i="69"/>
  <c r="V10" i="69"/>
  <c r="V21" i="69" s="1"/>
  <c r="V22" i="69" s="1"/>
  <c r="U10" i="69"/>
  <c r="U21" i="69" s="1"/>
  <c r="U22" i="69" s="1"/>
  <c r="T10" i="69"/>
  <c r="T21" i="69" s="1"/>
  <c r="T22" i="69" s="1"/>
  <c r="S10" i="69"/>
  <c r="S21" i="69" s="1"/>
  <c r="S22" i="69" s="1"/>
  <c r="R10" i="69"/>
  <c r="R21" i="69" s="1"/>
  <c r="R22" i="69" s="1"/>
  <c r="Q10" i="69"/>
  <c r="P10" i="69"/>
  <c r="O10" i="69"/>
  <c r="O21" i="69" s="1"/>
  <c r="O22" i="69" s="1"/>
  <c r="N10" i="69"/>
  <c r="M10" i="69"/>
  <c r="M21" i="69" s="1"/>
  <c r="M22" i="69" s="1"/>
  <c r="L10" i="69"/>
  <c r="L21" i="69" s="1"/>
  <c r="L22" i="69" s="1"/>
  <c r="K10" i="69"/>
  <c r="K21" i="69" s="1"/>
  <c r="K22" i="69" s="1"/>
  <c r="J10" i="69"/>
  <c r="G6" i="69"/>
  <c r="X4" i="69"/>
  <c r="W4" i="69"/>
  <c r="V4" i="69"/>
  <c r="U4" i="69"/>
  <c r="T4" i="69"/>
  <c r="S4" i="69"/>
  <c r="R4" i="69"/>
  <c r="Q4" i="69"/>
  <c r="P4" i="69"/>
  <c r="O4" i="69"/>
  <c r="N4" i="69"/>
  <c r="M4" i="69"/>
  <c r="L4" i="69"/>
  <c r="K4" i="69"/>
  <c r="J4" i="69"/>
  <c r="E7" i="69" s="1"/>
  <c r="X3" i="69"/>
  <c r="W3" i="69"/>
  <c r="V3" i="69"/>
  <c r="U3" i="69"/>
  <c r="T3" i="69"/>
  <c r="S3" i="69"/>
  <c r="R3" i="69"/>
  <c r="Q3" i="69"/>
  <c r="P3" i="69"/>
  <c r="O3" i="69"/>
  <c r="N3" i="69"/>
  <c r="M3" i="69"/>
  <c r="L3" i="69"/>
  <c r="K3" i="69"/>
  <c r="J3" i="69"/>
  <c r="D7" i="69" s="1"/>
  <c r="D3" i="69"/>
  <c r="B3" i="69"/>
  <c r="I39" i="68"/>
  <c r="I35" i="68"/>
  <c r="I29" i="68"/>
  <c r="I28" i="68"/>
  <c r="I27" i="68"/>
  <c r="I26" i="68"/>
  <c r="I25" i="68"/>
  <c r="I24" i="68"/>
  <c r="I20" i="68"/>
  <c r="I19" i="68"/>
  <c r="I17" i="68"/>
  <c r="I16" i="68"/>
  <c r="T12" i="68"/>
  <c r="L12" i="68"/>
  <c r="X11" i="68"/>
  <c r="X30" i="68" s="1"/>
  <c r="X31" i="68" s="1"/>
  <c r="W11" i="68"/>
  <c r="W30" i="68" s="1"/>
  <c r="W31" i="68" s="1"/>
  <c r="V11" i="68"/>
  <c r="V30" i="68" s="1"/>
  <c r="V31" i="68" s="1"/>
  <c r="U11" i="68"/>
  <c r="U30" i="68" s="1"/>
  <c r="U31" i="68" s="1"/>
  <c r="T11" i="68"/>
  <c r="T30" i="68" s="1"/>
  <c r="T31" i="68" s="1"/>
  <c r="S11" i="68"/>
  <c r="S30" i="68" s="1"/>
  <c r="S31" i="68" s="1"/>
  <c r="R11" i="68"/>
  <c r="R30" i="68" s="1"/>
  <c r="R31" i="68" s="1"/>
  <c r="Q11" i="68"/>
  <c r="Q30" i="68" s="1"/>
  <c r="Q31" i="68" s="1"/>
  <c r="P11" i="68"/>
  <c r="P30" i="68" s="1"/>
  <c r="P31" i="68" s="1"/>
  <c r="O11" i="68"/>
  <c r="O30" i="68" s="1"/>
  <c r="O31" i="68" s="1"/>
  <c r="N11" i="68"/>
  <c r="N30" i="68" s="1"/>
  <c r="N31" i="68" s="1"/>
  <c r="M11" i="68"/>
  <c r="M30" i="68" s="1"/>
  <c r="M31" i="68" s="1"/>
  <c r="L11" i="68"/>
  <c r="L30" i="68" s="1"/>
  <c r="L31" i="68" s="1"/>
  <c r="K11" i="68"/>
  <c r="K30" i="68" s="1"/>
  <c r="K31" i="68" s="1"/>
  <c r="J11" i="68"/>
  <c r="J30" i="68" s="1"/>
  <c r="J31" i="68" s="1"/>
  <c r="X10" i="68"/>
  <c r="X21" i="68" s="1"/>
  <c r="X22" i="68" s="1"/>
  <c r="W10" i="68"/>
  <c r="V10" i="68"/>
  <c r="U10" i="68"/>
  <c r="T10" i="68"/>
  <c r="S10" i="68"/>
  <c r="R10" i="68"/>
  <c r="R21" i="68" s="1"/>
  <c r="R22" i="68" s="1"/>
  <c r="Q10" i="68"/>
  <c r="P10" i="68"/>
  <c r="P21" i="68" s="1"/>
  <c r="P22" i="68" s="1"/>
  <c r="O10" i="68"/>
  <c r="N10" i="68"/>
  <c r="N21" i="68" s="1"/>
  <c r="N22" i="68" s="1"/>
  <c r="M10" i="68"/>
  <c r="M21" i="68" s="1"/>
  <c r="M22" i="68" s="1"/>
  <c r="L10" i="68"/>
  <c r="L21" i="68" s="1"/>
  <c r="L22" i="68" s="1"/>
  <c r="K10" i="68"/>
  <c r="K21" i="68" s="1"/>
  <c r="K22" i="68" s="1"/>
  <c r="J10" i="68"/>
  <c r="J21" i="68" s="1"/>
  <c r="J22" i="68" s="1"/>
  <c r="B5" i="68"/>
  <c r="X4" i="68"/>
  <c r="W4" i="68"/>
  <c r="V4" i="68"/>
  <c r="U4" i="68"/>
  <c r="T4" i="68"/>
  <c r="S4" i="68"/>
  <c r="R4" i="68"/>
  <c r="Q4" i="68"/>
  <c r="P4" i="68"/>
  <c r="O4" i="68"/>
  <c r="N4" i="68"/>
  <c r="M4" i="68"/>
  <c r="L4" i="68"/>
  <c r="K4" i="68"/>
  <c r="J4" i="68"/>
  <c r="E7" i="68" s="1"/>
  <c r="X3" i="68"/>
  <c r="W3" i="68"/>
  <c r="V3" i="68"/>
  <c r="U3" i="68"/>
  <c r="T3" i="68"/>
  <c r="S3" i="68"/>
  <c r="R3" i="68"/>
  <c r="Q3" i="68"/>
  <c r="P3" i="68"/>
  <c r="O3" i="68"/>
  <c r="N3" i="68"/>
  <c r="M3" i="68"/>
  <c r="L3" i="68"/>
  <c r="K3" i="68"/>
  <c r="J3" i="68"/>
  <c r="D7" i="68" s="1"/>
  <c r="D3" i="68"/>
  <c r="B3" i="68"/>
  <c r="I39" i="67"/>
  <c r="I35" i="67"/>
  <c r="I29" i="67"/>
  <c r="I28" i="67"/>
  <c r="I27" i="67"/>
  <c r="I26" i="67"/>
  <c r="I25" i="67"/>
  <c r="I24" i="67"/>
  <c r="I20" i="67"/>
  <c r="I19" i="67"/>
  <c r="I17" i="67"/>
  <c r="I16" i="67"/>
  <c r="X11" i="67"/>
  <c r="X30" i="67" s="1"/>
  <c r="X31" i="67" s="1"/>
  <c r="W11" i="67"/>
  <c r="W30" i="67" s="1"/>
  <c r="W31" i="67" s="1"/>
  <c r="V11" i="67"/>
  <c r="V30" i="67" s="1"/>
  <c r="V31" i="67" s="1"/>
  <c r="U11" i="67"/>
  <c r="U30" i="67" s="1"/>
  <c r="U31" i="67" s="1"/>
  <c r="T11" i="67"/>
  <c r="T30" i="67" s="1"/>
  <c r="T31" i="67" s="1"/>
  <c r="S11" i="67"/>
  <c r="S30" i="67" s="1"/>
  <c r="S31" i="67" s="1"/>
  <c r="R11" i="67"/>
  <c r="R30" i="67" s="1"/>
  <c r="R31" i="67" s="1"/>
  <c r="Q11" i="67"/>
  <c r="Q30" i="67" s="1"/>
  <c r="Q31" i="67" s="1"/>
  <c r="P11" i="67"/>
  <c r="P30" i="67" s="1"/>
  <c r="P31" i="67" s="1"/>
  <c r="O11" i="67"/>
  <c r="O30" i="67" s="1"/>
  <c r="O31" i="67" s="1"/>
  <c r="N11" i="67"/>
  <c r="N30" i="67" s="1"/>
  <c r="N31" i="67" s="1"/>
  <c r="M11" i="67"/>
  <c r="M30" i="67" s="1"/>
  <c r="M31" i="67" s="1"/>
  <c r="L11" i="67"/>
  <c r="L30" i="67" s="1"/>
  <c r="L31" i="67" s="1"/>
  <c r="K11" i="67"/>
  <c r="K30" i="67" s="1"/>
  <c r="K31" i="67" s="1"/>
  <c r="J11" i="67"/>
  <c r="J30" i="67" s="1"/>
  <c r="X10" i="67"/>
  <c r="X21" i="67" s="1"/>
  <c r="X22" i="67" s="1"/>
  <c r="W10" i="67"/>
  <c r="W21" i="67" s="1"/>
  <c r="W22" i="67" s="1"/>
  <c r="V10" i="67"/>
  <c r="U10" i="67"/>
  <c r="U21" i="67" s="1"/>
  <c r="U22" i="67" s="1"/>
  <c r="T10" i="67"/>
  <c r="S10" i="67"/>
  <c r="R10" i="67"/>
  <c r="Q10" i="67"/>
  <c r="P10" i="67"/>
  <c r="O10" i="67"/>
  <c r="O21" i="67" s="1"/>
  <c r="O22" i="67" s="1"/>
  <c r="N10" i="67"/>
  <c r="M10" i="67"/>
  <c r="M21" i="67" s="1"/>
  <c r="M22" i="67" s="1"/>
  <c r="L10" i="67"/>
  <c r="K10" i="67"/>
  <c r="J10" i="67"/>
  <c r="X4" i="67"/>
  <c r="W4" i="67"/>
  <c r="V4" i="67"/>
  <c r="U4" i="67"/>
  <c r="T4" i="67"/>
  <c r="S4" i="67"/>
  <c r="R4" i="67"/>
  <c r="Q4" i="67"/>
  <c r="P4" i="67"/>
  <c r="O4" i="67"/>
  <c r="N4" i="67"/>
  <c r="M4" i="67"/>
  <c r="L4" i="67"/>
  <c r="K4" i="67"/>
  <c r="J4" i="67"/>
  <c r="E7" i="67" s="1"/>
  <c r="X3" i="67"/>
  <c r="W3" i="67"/>
  <c r="V3" i="67"/>
  <c r="U3" i="67"/>
  <c r="T3" i="67"/>
  <c r="S3" i="67"/>
  <c r="R3" i="67"/>
  <c r="Q3" i="67"/>
  <c r="P3" i="67"/>
  <c r="O3" i="67"/>
  <c r="N3" i="67"/>
  <c r="M3" i="67"/>
  <c r="L3" i="67"/>
  <c r="K3" i="67"/>
  <c r="J3" i="67"/>
  <c r="D7" i="67" s="1"/>
  <c r="D3" i="67"/>
  <c r="B3" i="67"/>
  <c r="I39" i="66"/>
  <c r="I35" i="66"/>
  <c r="I29" i="66"/>
  <c r="I28" i="66"/>
  <c r="I27" i="66"/>
  <c r="I26" i="66"/>
  <c r="I25" i="66"/>
  <c r="I24" i="66"/>
  <c r="I20" i="66"/>
  <c r="I19" i="66"/>
  <c r="I17" i="66"/>
  <c r="I16" i="66"/>
  <c r="T12" i="66"/>
  <c r="L12" i="66"/>
  <c r="X11" i="66"/>
  <c r="X30" i="66" s="1"/>
  <c r="X31" i="66" s="1"/>
  <c r="W11" i="66"/>
  <c r="W30" i="66" s="1"/>
  <c r="W31" i="66" s="1"/>
  <c r="V11" i="66"/>
  <c r="V30" i="66" s="1"/>
  <c r="V31" i="66" s="1"/>
  <c r="U11" i="66"/>
  <c r="U30" i="66" s="1"/>
  <c r="U31" i="66" s="1"/>
  <c r="T11" i="66"/>
  <c r="T30" i="66" s="1"/>
  <c r="T31" i="66" s="1"/>
  <c r="S11" i="66"/>
  <c r="S30" i="66" s="1"/>
  <c r="S31" i="66" s="1"/>
  <c r="R11" i="66"/>
  <c r="R30" i="66" s="1"/>
  <c r="R31" i="66" s="1"/>
  <c r="Q11" i="66"/>
  <c r="Q30" i="66" s="1"/>
  <c r="Q31" i="66" s="1"/>
  <c r="P11" i="66"/>
  <c r="P30" i="66" s="1"/>
  <c r="P31" i="66" s="1"/>
  <c r="O11" i="66"/>
  <c r="O30" i="66" s="1"/>
  <c r="O31" i="66" s="1"/>
  <c r="N11" i="66"/>
  <c r="N30" i="66" s="1"/>
  <c r="N31" i="66" s="1"/>
  <c r="M11" i="66"/>
  <c r="M30" i="66" s="1"/>
  <c r="M31" i="66" s="1"/>
  <c r="L11" i="66"/>
  <c r="L30" i="66" s="1"/>
  <c r="L31" i="66" s="1"/>
  <c r="K11" i="66"/>
  <c r="K30" i="66" s="1"/>
  <c r="K31" i="66" s="1"/>
  <c r="J11" i="66"/>
  <c r="J30" i="66" s="1"/>
  <c r="X10" i="66"/>
  <c r="W10" i="66"/>
  <c r="V10" i="66"/>
  <c r="V21" i="66" s="1"/>
  <c r="V22" i="66" s="1"/>
  <c r="U10" i="66"/>
  <c r="T10" i="66"/>
  <c r="T21" i="66" s="1"/>
  <c r="T22" i="66" s="1"/>
  <c r="S10" i="66"/>
  <c r="S21" i="66" s="1"/>
  <c r="S22" i="66" s="1"/>
  <c r="R10" i="66"/>
  <c r="R21" i="66" s="1"/>
  <c r="R22" i="66" s="1"/>
  <c r="Q10" i="66"/>
  <c r="P10" i="66"/>
  <c r="O10" i="66"/>
  <c r="N10" i="66"/>
  <c r="M10" i="66"/>
  <c r="L10" i="66"/>
  <c r="K10" i="66"/>
  <c r="K21" i="66" s="1"/>
  <c r="K22" i="66" s="1"/>
  <c r="J10" i="66"/>
  <c r="X4" i="66"/>
  <c r="W4" i="66"/>
  <c r="V4" i="66"/>
  <c r="U4" i="66"/>
  <c r="T4" i="66"/>
  <c r="S4" i="66"/>
  <c r="R4" i="66"/>
  <c r="Q4" i="66"/>
  <c r="P4" i="66"/>
  <c r="O4" i="66"/>
  <c r="N4" i="66"/>
  <c r="M4" i="66"/>
  <c r="L4" i="66"/>
  <c r="K4" i="66"/>
  <c r="J4" i="66"/>
  <c r="E7" i="66" s="1"/>
  <c r="X3" i="66"/>
  <c r="W3" i="66"/>
  <c r="V3" i="66"/>
  <c r="U3" i="66"/>
  <c r="T3" i="66"/>
  <c r="S3" i="66"/>
  <c r="R3" i="66"/>
  <c r="Q3" i="66"/>
  <c r="P3" i="66"/>
  <c r="O3" i="66"/>
  <c r="N3" i="66"/>
  <c r="M3" i="66"/>
  <c r="L3" i="66"/>
  <c r="K3" i="66"/>
  <c r="J3" i="66"/>
  <c r="D7" i="66" s="1"/>
  <c r="D3" i="66"/>
  <c r="B3" i="66"/>
  <c r="I39" i="65"/>
  <c r="I35" i="65"/>
  <c r="I29" i="65"/>
  <c r="I28" i="65"/>
  <c r="I27" i="65"/>
  <c r="I26" i="65"/>
  <c r="I25" i="65"/>
  <c r="I24" i="65"/>
  <c r="I20" i="65"/>
  <c r="I19" i="65"/>
  <c r="I17" i="65"/>
  <c r="I16" i="65"/>
  <c r="P12" i="65"/>
  <c r="X11" i="65"/>
  <c r="X30" i="65" s="1"/>
  <c r="X31" i="65" s="1"/>
  <c r="W11" i="65"/>
  <c r="W30" i="65" s="1"/>
  <c r="W31" i="65" s="1"/>
  <c r="V11" i="65"/>
  <c r="V30" i="65" s="1"/>
  <c r="V31" i="65" s="1"/>
  <c r="U11" i="65"/>
  <c r="U30" i="65" s="1"/>
  <c r="U31" i="65" s="1"/>
  <c r="T11" i="65"/>
  <c r="T30" i="65" s="1"/>
  <c r="T31" i="65" s="1"/>
  <c r="S11" i="65"/>
  <c r="S30" i="65" s="1"/>
  <c r="S31" i="65" s="1"/>
  <c r="R11" i="65"/>
  <c r="R30" i="65" s="1"/>
  <c r="R31" i="65" s="1"/>
  <c r="Q11" i="65"/>
  <c r="Q30" i="65" s="1"/>
  <c r="Q31" i="65" s="1"/>
  <c r="P11" i="65"/>
  <c r="P30" i="65" s="1"/>
  <c r="P31" i="65" s="1"/>
  <c r="O11" i="65"/>
  <c r="O30" i="65" s="1"/>
  <c r="O31" i="65" s="1"/>
  <c r="N11" i="65"/>
  <c r="N30" i="65" s="1"/>
  <c r="N31" i="65" s="1"/>
  <c r="M11" i="65"/>
  <c r="M30" i="65" s="1"/>
  <c r="M31" i="65" s="1"/>
  <c r="L11" i="65"/>
  <c r="L30" i="65" s="1"/>
  <c r="K11" i="65"/>
  <c r="K30" i="65" s="1"/>
  <c r="K31" i="65" s="1"/>
  <c r="J11" i="65"/>
  <c r="J30" i="65" s="1"/>
  <c r="J31" i="65" s="1"/>
  <c r="X10" i="65"/>
  <c r="W10" i="65"/>
  <c r="V10" i="65"/>
  <c r="U10" i="65"/>
  <c r="T10" i="65"/>
  <c r="S10" i="65"/>
  <c r="S21" i="65" s="1"/>
  <c r="S22" i="65" s="1"/>
  <c r="R10" i="65"/>
  <c r="Q10" i="65"/>
  <c r="P10" i="65"/>
  <c r="P21" i="65" s="1"/>
  <c r="P22" i="65" s="1"/>
  <c r="O10" i="65"/>
  <c r="N10" i="65"/>
  <c r="M10" i="65"/>
  <c r="L10" i="65"/>
  <c r="K10" i="65"/>
  <c r="K21" i="65" s="1"/>
  <c r="K22" i="65" s="1"/>
  <c r="J10" i="65"/>
  <c r="J21" i="65" s="1"/>
  <c r="J22" i="65" s="1"/>
  <c r="T1" i="50"/>
  <c r="X4" i="65"/>
  <c r="W4" i="65"/>
  <c r="V4" i="65"/>
  <c r="U4" i="65"/>
  <c r="T4" i="65"/>
  <c r="S4" i="65"/>
  <c r="R4" i="65"/>
  <c r="Q4" i="65"/>
  <c r="P4" i="65"/>
  <c r="O4" i="65"/>
  <c r="N4" i="65"/>
  <c r="M4" i="65"/>
  <c r="L4" i="65"/>
  <c r="K4" i="65"/>
  <c r="J4" i="65"/>
  <c r="E7" i="65" s="1"/>
  <c r="X3" i="65"/>
  <c r="W3" i="65"/>
  <c r="V3" i="65"/>
  <c r="U3" i="65"/>
  <c r="T3" i="65"/>
  <c r="S3" i="65"/>
  <c r="R3" i="65"/>
  <c r="Q3" i="65"/>
  <c r="P3" i="65"/>
  <c r="O3" i="65"/>
  <c r="N3" i="65"/>
  <c r="M3" i="65"/>
  <c r="L3" i="65"/>
  <c r="K3" i="65"/>
  <c r="J3" i="65"/>
  <c r="D7" i="65" s="1"/>
  <c r="D3" i="65"/>
  <c r="B3" i="65"/>
  <c r="I39" i="64"/>
  <c r="I35" i="64"/>
  <c r="I29" i="64"/>
  <c r="I28" i="64"/>
  <c r="I27" i="64"/>
  <c r="I26" i="64"/>
  <c r="I25" i="64"/>
  <c r="I24" i="64"/>
  <c r="I20" i="64"/>
  <c r="I19" i="64"/>
  <c r="I17" i="64"/>
  <c r="I16" i="64"/>
  <c r="K12" i="64"/>
  <c r="X11" i="64"/>
  <c r="X30" i="64" s="1"/>
  <c r="X31" i="64" s="1"/>
  <c r="W11" i="64"/>
  <c r="W30" i="64" s="1"/>
  <c r="W31" i="64" s="1"/>
  <c r="V11" i="64"/>
  <c r="V30" i="64" s="1"/>
  <c r="V31" i="64" s="1"/>
  <c r="U11" i="64"/>
  <c r="U30" i="64" s="1"/>
  <c r="U31" i="64" s="1"/>
  <c r="T11" i="64"/>
  <c r="T30" i="64" s="1"/>
  <c r="T31" i="64" s="1"/>
  <c r="S11" i="64"/>
  <c r="S30" i="64" s="1"/>
  <c r="S31" i="64" s="1"/>
  <c r="R11" i="64"/>
  <c r="R30" i="64" s="1"/>
  <c r="R31" i="64" s="1"/>
  <c r="Q11" i="64"/>
  <c r="Q30" i="64" s="1"/>
  <c r="Q31" i="64" s="1"/>
  <c r="P11" i="64"/>
  <c r="P30" i="64" s="1"/>
  <c r="P31" i="64" s="1"/>
  <c r="O11" i="64"/>
  <c r="O30" i="64" s="1"/>
  <c r="O31" i="64" s="1"/>
  <c r="N11" i="64"/>
  <c r="N30" i="64" s="1"/>
  <c r="N31" i="64" s="1"/>
  <c r="M11" i="64"/>
  <c r="M30" i="64" s="1"/>
  <c r="M31" i="64" s="1"/>
  <c r="L11" i="64"/>
  <c r="L30" i="64" s="1"/>
  <c r="L31" i="64" s="1"/>
  <c r="K11" i="64"/>
  <c r="K30" i="64" s="1"/>
  <c r="K31" i="64" s="1"/>
  <c r="J11" i="64"/>
  <c r="J30" i="64" s="1"/>
  <c r="J31" i="64" s="1"/>
  <c r="X10" i="64"/>
  <c r="W10" i="64"/>
  <c r="W21" i="64" s="1"/>
  <c r="W22" i="64" s="1"/>
  <c r="V10" i="64"/>
  <c r="U10" i="64"/>
  <c r="U21" i="64" s="1"/>
  <c r="U22" i="64" s="1"/>
  <c r="T10" i="64"/>
  <c r="S10" i="64"/>
  <c r="R10" i="64"/>
  <c r="R21" i="64" s="1"/>
  <c r="R22" i="64" s="1"/>
  <c r="Q10" i="64"/>
  <c r="P10" i="64"/>
  <c r="O10" i="64"/>
  <c r="O21" i="64" s="1"/>
  <c r="O22" i="64" s="1"/>
  <c r="N10" i="64"/>
  <c r="N21" i="64" s="1"/>
  <c r="N22" i="64" s="1"/>
  <c r="M10" i="64"/>
  <c r="M21" i="64" s="1"/>
  <c r="M22" i="64" s="1"/>
  <c r="L10" i="64"/>
  <c r="K10" i="64"/>
  <c r="J10" i="64"/>
  <c r="B5" i="64"/>
  <c r="X4" i="64"/>
  <c r="W4" i="64"/>
  <c r="V4" i="64"/>
  <c r="U4" i="64"/>
  <c r="T4" i="64"/>
  <c r="S4" i="64"/>
  <c r="R4" i="64"/>
  <c r="Q4" i="64"/>
  <c r="P4" i="64"/>
  <c r="O4" i="64"/>
  <c r="N4" i="64"/>
  <c r="M4" i="64"/>
  <c r="L4" i="64"/>
  <c r="K4" i="64"/>
  <c r="J4" i="64"/>
  <c r="E7" i="64" s="1"/>
  <c r="X3" i="64"/>
  <c r="W3" i="64"/>
  <c r="V3" i="64"/>
  <c r="U3" i="64"/>
  <c r="T3" i="64"/>
  <c r="S3" i="64"/>
  <c r="R3" i="64"/>
  <c r="Q3" i="64"/>
  <c r="P3" i="64"/>
  <c r="O3" i="64"/>
  <c r="N3" i="64"/>
  <c r="M3" i="64"/>
  <c r="L3" i="64"/>
  <c r="K3" i="64"/>
  <c r="J3" i="64"/>
  <c r="D7" i="64" s="1"/>
  <c r="D3" i="64"/>
  <c r="B3" i="64"/>
  <c r="I39" i="63"/>
  <c r="I35" i="63"/>
  <c r="I29" i="63"/>
  <c r="I28" i="63"/>
  <c r="I27" i="63"/>
  <c r="I26" i="63"/>
  <c r="I25" i="63"/>
  <c r="I24" i="63"/>
  <c r="I20" i="63"/>
  <c r="I19" i="63"/>
  <c r="I17" i="63"/>
  <c r="I16" i="63"/>
  <c r="L12" i="63"/>
  <c r="X11" i="63"/>
  <c r="X30" i="63" s="1"/>
  <c r="X31" i="63" s="1"/>
  <c r="W11" i="63"/>
  <c r="W30" i="63" s="1"/>
  <c r="W31" i="63" s="1"/>
  <c r="V11" i="63"/>
  <c r="V30" i="63" s="1"/>
  <c r="V31" i="63" s="1"/>
  <c r="U11" i="63"/>
  <c r="U30" i="63" s="1"/>
  <c r="U31" i="63" s="1"/>
  <c r="T11" i="63"/>
  <c r="T30" i="63" s="1"/>
  <c r="T31" i="63" s="1"/>
  <c r="S11" i="63"/>
  <c r="S30" i="63" s="1"/>
  <c r="S31" i="63" s="1"/>
  <c r="R11" i="63"/>
  <c r="R30" i="63" s="1"/>
  <c r="R31" i="63" s="1"/>
  <c r="Q11" i="63"/>
  <c r="Q30" i="63" s="1"/>
  <c r="Q31" i="63" s="1"/>
  <c r="P11" i="63"/>
  <c r="P30" i="63" s="1"/>
  <c r="P31" i="63" s="1"/>
  <c r="O11" i="63"/>
  <c r="O30" i="63" s="1"/>
  <c r="O31" i="63" s="1"/>
  <c r="N11" i="63"/>
  <c r="N30" i="63" s="1"/>
  <c r="N31" i="63" s="1"/>
  <c r="M11" i="63"/>
  <c r="M30" i="63" s="1"/>
  <c r="M31" i="63" s="1"/>
  <c r="L11" i="63"/>
  <c r="L30" i="63" s="1"/>
  <c r="L31" i="63" s="1"/>
  <c r="K11" i="63"/>
  <c r="K30" i="63" s="1"/>
  <c r="K31" i="63" s="1"/>
  <c r="J11" i="63"/>
  <c r="J30" i="63" s="1"/>
  <c r="J31" i="63" s="1"/>
  <c r="X10" i="63"/>
  <c r="X21" i="63" s="1"/>
  <c r="X22" i="63" s="1"/>
  <c r="W10" i="63"/>
  <c r="V10" i="63"/>
  <c r="U10" i="63"/>
  <c r="T10" i="63"/>
  <c r="S10" i="63"/>
  <c r="R10" i="63"/>
  <c r="Q10" i="63"/>
  <c r="P10" i="63"/>
  <c r="O10" i="63"/>
  <c r="O21" i="63" s="1"/>
  <c r="O22" i="63" s="1"/>
  <c r="N10" i="63"/>
  <c r="M10" i="63"/>
  <c r="M21" i="63" s="1"/>
  <c r="L10" i="63"/>
  <c r="L21" i="63" s="1"/>
  <c r="L22" i="63" s="1"/>
  <c r="K10" i="63"/>
  <c r="J10" i="63"/>
  <c r="B5" i="63"/>
  <c r="X4" i="63"/>
  <c r="W4" i="63"/>
  <c r="V4" i="63"/>
  <c r="U4" i="63"/>
  <c r="T4" i="63"/>
  <c r="S4" i="63"/>
  <c r="R4" i="63"/>
  <c r="Q4" i="63"/>
  <c r="P4" i="63"/>
  <c r="O4" i="63"/>
  <c r="N4" i="63"/>
  <c r="M4" i="63"/>
  <c r="L4" i="63"/>
  <c r="K4" i="63"/>
  <c r="J4" i="63"/>
  <c r="E7" i="63" s="1"/>
  <c r="X3" i="63"/>
  <c r="W3" i="63"/>
  <c r="V3" i="63"/>
  <c r="U3" i="63"/>
  <c r="T3" i="63"/>
  <c r="S3" i="63"/>
  <c r="R3" i="63"/>
  <c r="Q3" i="63"/>
  <c r="P3" i="63"/>
  <c r="O3" i="63"/>
  <c r="N3" i="63"/>
  <c r="M3" i="63"/>
  <c r="L3" i="63"/>
  <c r="K3" i="63"/>
  <c r="J3" i="63"/>
  <c r="D7" i="63" s="1"/>
  <c r="D3" i="63"/>
  <c r="B3" i="63"/>
  <c r="I39" i="62"/>
  <c r="I35" i="62"/>
  <c r="I29" i="62"/>
  <c r="I28" i="62"/>
  <c r="I27" i="62"/>
  <c r="I26" i="62"/>
  <c r="I25" i="62"/>
  <c r="I24" i="62"/>
  <c r="I20" i="62"/>
  <c r="I19" i="62"/>
  <c r="I17" i="62"/>
  <c r="I16" i="62"/>
  <c r="X11" i="62"/>
  <c r="X30" i="62" s="1"/>
  <c r="X31" i="62" s="1"/>
  <c r="W11" i="62"/>
  <c r="W30" i="62" s="1"/>
  <c r="W31" i="62" s="1"/>
  <c r="V11" i="62"/>
  <c r="V30" i="62" s="1"/>
  <c r="V31" i="62" s="1"/>
  <c r="U11" i="62"/>
  <c r="U30" i="62" s="1"/>
  <c r="U31" i="62" s="1"/>
  <c r="T11" i="62"/>
  <c r="T30" i="62" s="1"/>
  <c r="T31" i="62" s="1"/>
  <c r="S11" i="62"/>
  <c r="S30" i="62" s="1"/>
  <c r="S31" i="62" s="1"/>
  <c r="R11" i="62"/>
  <c r="R30" i="62" s="1"/>
  <c r="R31" i="62" s="1"/>
  <c r="Q11" i="62"/>
  <c r="Q30" i="62" s="1"/>
  <c r="Q31" i="62" s="1"/>
  <c r="P11" i="62"/>
  <c r="P30" i="62" s="1"/>
  <c r="P31" i="62" s="1"/>
  <c r="O11" i="62"/>
  <c r="O30" i="62" s="1"/>
  <c r="O31" i="62" s="1"/>
  <c r="N11" i="62"/>
  <c r="N30" i="62" s="1"/>
  <c r="N31" i="62" s="1"/>
  <c r="M11" i="62"/>
  <c r="M30" i="62" s="1"/>
  <c r="M31" i="62" s="1"/>
  <c r="L11" i="62"/>
  <c r="L30" i="62" s="1"/>
  <c r="L31" i="62" s="1"/>
  <c r="K11" i="62"/>
  <c r="K30" i="62" s="1"/>
  <c r="K31" i="62" s="1"/>
  <c r="J11" i="62"/>
  <c r="J30" i="62" s="1"/>
  <c r="X10" i="62"/>
  <c r="W10" i="62"/>
  <c r="V10" i="62"/>
  <c r="U10" i="62"/>
  <c r="U21" i="62" s="1"/>
  <c r="U22" i="62" s="1"/>
  <c r="T10" i="62"/>
  <c r="S10" i="62"/>
  <c r="S21" i="62" s="1"/>
  <c r="S22" i="62" s="1"/>
  <c r="R10" i="62"/>
  <c r="R21" i="62" s="1"/>
  <c r="R22" i="62" s="1"/>
  <c r="Q10" i="62"/>
  <c r="P10" i="62"/>
  <c r="O10" i="62"/>
  <c r="O21" i="62" s="1"/>
  <c r="O22" i="62" s="1"/>
  <c r="N10" i="62"/>
  <c r="M10" i="62"/>
  <c r="L10" i="62"/>
  <c r="L21" i="62" s="1"/>
  <c r="L22" i="62" s="1"/>
  <c r="K10" i="62"/>
  <c r="J10" i="62"/>
  <c r="J21" i="62" s="1"/>
  <c r="J22" i="62" s="1"/>
  <c r="X4" i="62"/>
  <c r="W4" i="62"/>
  <c r="V4" i="62"/>
  <c r="U4" i="62"/>
  <c r="T4" i="62"/>
  <c r="S4" i="62"/>
  <c r="R4" i="62"/>
  <c r="Q4" i="62"/>
  <c r="P4" i="62"/>
  <c r="O4" i="62"/>
  <c r="N4" i="62"/>
  <c r="M4" i="62"/>
  <c r="L4" i="62"/>
  <c r="K4" i="62"/>
  <c r="J4" i="62"/>
  <c r="E7" i="62" s="1"/>
  <c r="X3" i="62"/>
  <c r="W3" i="62"/>
  <c r="V3" i="62"/>
  <c r="U3" i="62"/>
  <c r="T3" i="62"/>
  <c r="S3" i="62"/>
  <c r="R3" i="62"/>
  <c r="Q3" i="62"/>
  <c r="P3" i="62"/>
  <c r="O3" i="62"/>
  <c r="N3" i="62"/>
  <c r="M3" i="62"/>
  <c r="L3" i="62"/>
  <c r="K3" i="62"/>
  <c r="J3" i="62"/>
  <c r="D7" i="62" s="1"/>
  <c r="D3" i="62"/>
  <c r="B3" i="62"/>
  <c r="I39" i="61"/>
  <c r="I35" i="61"/>
  <c r="I29" i="61"/>
  <c r="I28" i="61"/>
  <c r="I27" i="61"/>
  <c r="I26" i="61"/>
  <c r="I25" i="61"/>
  <c r="I24" i="61"/>
  <c r="I20" i="61"/>
  <c r="I19" i="61"/>
  <c r="I17" i="61"/>
  <c r="I16" i="61"/>
  <c r="L12" i="61"/>
  <c r="K12" i="61"/>
  <c r="X11" i="61"/>
  <c r="X30" i="61" s="1"/>
  <c r="X31" i="61" s="1"/>
  <c r="W11" i="61"/>
  <c r="W30" i="61" s="1"/>
  <c r="W31" i="61" s="1"/>
  <c r="V11" i="61"/>
  <c r="V30" i="61" s="1"/>
  <c r="V31" i="61" s="1"/>
  <c r="U11" i="61"/>
  <c r="U30" i="61" s="1"/>
  <c r="U31" i="61" s="1"/>
  <c r="T11" i="61"/>
  <c r="T30" i="61" s="1"/>
  <c r="T31" i="61" s="1"/>
  <c r="S11" i="61"/>
  <c r="S30" i="61" s="1"/>
  <c r="S31" i="61" s="1"/>
  <c r="R11" i="61"/>
  <c r="R30" i="61" s="1"/>
  <c r="R31" i="61" s="1"/>
  <c r="Q11" i="61"/>
  <c r="Q30" i="61" s="1"/>
  <c r="Q31" i="61" s="1"/>
  <c r="P11" i="61"/>
  <c r="P30" i="61" s="1"/>
  <c r="P31" i="61" s="1"/>
  <c r="O11" i="61"/>
  <c r="O30" i="61" s="1"/>
  <c r="O31" i="61" s="1"/>
  <c r="N11" i="61"/>
  <c r="N30" i="61" s="1"/>
  <c r="N31" i="61" s="1"/>
  <c r="M11" i="61"/>
  <c r="M30" i="61" s="1"/>
  <c r="M31" i="61" s="1"/>
  <c r="L11" i="61"/>
  <c r="L30" i="61" s="1"/>
  <c r="L31" i="61" s="1"/>
  <c r="K11" i="61"/>
  <c r="K30" i="61" s="1"/>
  <c r="K31" i="61" s="1"/>
  <c r="J11" i="61"/>
  <c r="J30" i="61" s="1"/>
  <c r="J31" i="61" s="1"/>
  <c r="X10" i="61"/>
  <c r="X21" i="61" s="1"/>
  <c r="X22" i="61" s="1"/>
  <c r="W10" i="61"/>
  <c r="W21" i="61" s="1"/>
  <c r="W22" i="61" s="1"/>
  <c r="V10" i="61"/>
  <c r="V21" i="61" s="1"/>
  <c r="V22" i="61" s="1"/>
  <c r="U10" i="61"/>
  <c r="T10" i="61"/>
  <c r="S10" i="61"/>
  <c r="S21" i="61" s="1"/>
  <c r="S22" i="61" s="1"/>
  <c r="R10" i="61"/>
  <c r="Q10" i="61"/>
  <c r="P10" i="61"/>
  <c r="O10" i="61"/>
  <c r="N10" i="61"/>
  <c r="N21" i="61" s="1"/>
  <c r="N22" i="61" s="1"/>
  <c r="M10" i="61"/>
  <c r="L10" i="61"/>
  <c r="K10" i="61"/>
  <c r="K21" i="61" s="1"/>
  <c r="K22" i="61" s="1"/>
  <c r="J10" i="61"/>
  <c r="G6" i="61"/>
  <c r="X4" i="61"/>
  <c r="W4" i="61"/>
  <c r="V4" i="61"/>
  <c r="U4" i="61"/>
  <c r="T4" i="61"/>
  <c r="S4" i="61"/>
  <c r="R4" i="61"/>
  <c r="Q4" i="61"/>
  <c r="P4" i="61"/>
  <c r="O4" i="61"/>
  <c r="N4" i="61"/>
  <c r="M4" i="61"/>
  <c r="L4" i="61"/>
  <c r="K4" i="61"/>
  <c r="J4" i="61"/>
  <c r="E7" i="61" s="1"/>
  <c r="X3" i="61"/>
  <c r="W3" i="61"/>
  <c r="V3" i="61"/>
  <c r="U3" i="61"/>
  <c r="T3" i="61"/>
  <c r="S3" i="61"/>
  <c r="R3" i="61"/>
  <c r="Q3" i="61"/>
  <c r="P3" i="61"/>
  <c r="O3" i="61"/>
  <c r="N3" i="61"/>
  <c r="M3" i="61"/>
  <c r="L3" i="61"/>
  <c r="K3" i="61"/>
  <c r="J3" i="61"/>
  <c r="D7" i="61" s="1"/>
  <c r="D3" i="61"/>
  <c r="B3" i="61"/>
  <c r="I39" i="60"/>
  <c r="I35" i="60"/>
  <c r="I29" i="60"/>
  <c r="I28" i="60"/>
  <c r="I27" i="60"/>
  <c r="I26" i="60"/>
  <c r="I25" i="60"/>
  <c r="I24" i="60"/>
  <c r="I20" i="60"/>
  <c r="I19" i="60"/>
  <c r="I17" i="60"/>
  <c r="I16" i="60"/>
  <c r="X11" i="60"/>
  <c r="X30" i="60" s="1"/>
  <c r="X31" i="60" s="1"/>
  <c r="W11" i="60"/>
  <c r="W30" i="60" s="1"/>
  <c r="W31" i="60" s="1"/>
  <c r="V11" i="60"/>
  <c r="V30" i="60" s="1"/>
  <c r="V31" i="60" s="1"/>
  <c r="U11" i="60"/>
  <c r="U30" i="60" s="1"/>
  <c r="U31" i="60" s="1"/>
  <c r="T11" i="60"/>
  <c r="T30" i="60" s="1"/>
  <c r="T31" i="60" s="1"/>
  <c r="S11" i="60"/>
  <c r="S30" i="60" s="1"/>
  <c r="S31" i="60" s="1"/>
  <c r="R11" i="60"/>
  <c r="R30" i="60" s="1"/>
  <c r="R31" i="60" s="1"/>
  <c r="Q11" i="60"/>
  <c r="Q30" i="60" s="1"/>
  <c r="Q31" i="60" s="1"/>
  <c r="P11" i="60"/>
  <c r="P30" i="60" s="1"/>
  <c r="P31" i="60" s="1"/>
  <c r="O11" i="60"/>
  <c r="O30" i="60" s="1"/>
  <c r="O31" i="60" s="1"/>
  <c r="N11" i="60"/>
  <c r="N30" i="60" s="1"/>
  <c r="N31" i="60" s="1"/>
  <c r="M11" i="60"/>
  <c r="M30" i="60" s="1"/>
  <c r="M31" i="60" s="1"/>
  <c r="L11" i="60"/>
  <c r="L30" i="60" s="1"/>
  <c r="L31" i="60" s="1"/>
  <c r="K11" i="60"/>
  <c r="K30" i="60" s="1"/>
  <c r="K31" i="60" s="1"/>
  <c r="J11" i="60"/>
  <c r="J30" i="60" s="1"/>
  <c r="J31" i="60" s="1"/>
  <c r="X10" i="60"/>
  <c r="W10" i="60"/>
  <c r="V10" i="60"/>
  <c r="U10" i="60"/>
  <c r="T10" i="60"/>
  <c r="S10" i="60"/>
  <c r="R10" i="60"/>
  <c r="R21" i="60" s="1"/>
  <c r="R22" i="60" s="1"/>
  <c r="Q10" i="60"/>
  <c r="P10" i="60"/>
  <c r="O10" i="60"/>
  <c r="N10" i="60"/>
  <c r="M10" i="60"/>
  <c r="L10" i="60"/>
  <c r="K10" i="60"/>
  <c r="J10" i="60"/>
  <c r="B5" i="60"/>
  <c r="X4" i="60"/>
  <c r="W4" i="60"/>
  <c r="V4" i="60"/>
  <c r="U4" i="60"/>
  <c r="T4" i="60"/>
  <c r="S4" i="60"/>
  <c r="R4" i="60"/>
  <c r="Q4" i="60"/>
  <c r="P4" i="60"/>
  <c r="O4" i="60"/>
  <c r="N4" i="60"/>
  <c r="M4" i="60"/>
  <c r="L4" i="60"/>
  <c r="K4" i="60"/>
  <c r="J4" i="60"/>
  <c r="E7" i="60" s="1"/>
  <c r="X3" i="60"/>
  <c r="W3" i="60"/>
  <c r="V3" i="60"/>
  <c r="U3" i="60"/>
  <c r="T3" i="60"/>
  <c r="S3" i="60"/>
  <c r="R3" i="60"/>
  <c r="Q3" i="60"/>
  <c r="P3" i="60"/>
  <c r="O3" i="60"/>
  <c r="N3" i="60"/>
  <c r="M3" i="60"/>
  <c r="L3" i="60"/>
  <c r="K3" i="60"/>
  <c r="J3" i="60"/>
  <c r="D7" i="60" s="1"/>
  <c r="D3" i="60"/>
  <c r="B3" i="60"/>
  <c r="I39" i="59"/>
  <c r="I35" i="59"/>
  <c r="I29" i="59"/>
  <c r="I28" i="59"/>
  <c r="I27" i="59"/>
  <c r="I26" i="59"/>
  <c r="I25" i="59"/>
  <c r="I24" i="59"/>
  <c r="I20" i="59"/>
  <c r="I19" i="59"/>
  <c r="I17" i="59"/>
  <c r="I16" i="59"/>
  <c r="T12" i="59"/>
  <c r="L12" i="59"/>
  <c r="X11" i="59"/>
  <c r="X30" i="59" s="1"/>
  <c r="X31" i="59" s="1"/>
  <c r="W11" i="59"/>
  <c r="W30" i="59" s="1"/>
  <c r="W31" i="59" s="1"/>
  <c r="V11" i="59"/>
  <c r="V30" i="59" s="1"/>
  <c r="V31" i="59" s="1"/>
  <c r="U11" i="59"/>
  <c r="U30" i="59" s="1"/>
  <c r="U31" i="59" s="1"/>
  <c r="T11" i="59"/>
  <c r="T30" i="59" s="1"/>
  <c r="T31" i="59" s="1"/>
  <c r="S11" i="59"/>
  <c r="S30" i="59" s="1"/>
  <c r="S31" i="59" s="1"/>
  <c r="R11" i="59"/>
  <c r="R30" i="59" s="1"/>
  <c r="R31" i="59" s="1"/>
  <c r="Q11" i="59"/>
  <c r="Q30" i="59" s="1"/>
  <c r="Q31" i="59" s="1"/>
  <c r="P11" i="59"/>
  <c r="P30" i="59" s="1"/>
  <c r="P31" i="59" s="1"/>
  <c r="O11" i="59"/>
  <c r="O30" i="59" s="1"/>
  <c r="O31" i="59" s="1"/>
  <c r="N11" i="59"/>
  <c r="N30" i="59" s="1"/>
  <c r="N31" i="59" s="1"/>
  <c r="M11" i="59"/>
  <c r="M30" i="59" s="1"/>
  <c r="M31" i="59" s="1"/>
  <c r="L11" i="59"/>
  <c r="L30" i="59" s="1"/>
  <c r="L31" i="59" s="1"/>
  <c r="K11" i="59"/>
  <c r="K30" i="59" s="1"/>
  <c r="K31" i="59" s="1"/>
  <c r="J11" i="59"/>
  <c r="J30" i="59" s="1"/>
  <c r="J31" i="59" s="1"/>
  <c r="X10" i="59"/>
  <c r="W10" i="59"/>
  <c r="W21" i="59" s="1"/>
  <c r="W22" i="59" s="1"/>
  <c r="V10" i="59"/>
  <c r="V21" i="59" s="1"/>
  <c r="V22" i="59" s="1"/>
  <c r="U10" i="59"/>
  <c r="U21" i="59" s="1"/>
  <c r="U22" i="59" s="1"/>
  <c r="T10" i="59"/>
  <c r="T21" i="59" s="1"/>
  <c r="T22" i="59" s="1"/>
  <c r="S10" i="59"/>
  <c r="S21" i="59" s="1"/>
  <c r="S22" i="59" s="1"/>
  <c r="R10" i="59"/>
  <c r="R21" i="59" s="1"/>
  <c r="R22" i="59" s="1"/>
  <c r="Q10" i="59"/>
  <c r="Q21" i="59" s="1"/>
  <c r="Q22" i="59" s="1"/>
  <c r="P10" i="59"/>
  <c r="O10" i="59"/>
  <c r="N10" i="59"/>
  <c r="M10" i="59"/>
  <c r="M21" i="59" s="1"/>
  <c r="M22" i="59" s="1"/>
  <c r="L10" i="59"/>
  <c r="K10" i="59"/>
  <c r="K21" i="59" s="1"/>
  <c r="J10" i="59"/>
  <c r="X4" i="59"/>
  <c r="W4" i="59"/>
  <c r="V4" i="59"/>
  <c r="U4" i="59"/>
  <c r="T4" i="59"/>
  <c r="S4" i="59"/>
  <c r="R4" i="59"/>
  <c r="Q4" i="59"/>
  <c r="P4" i="59"/>
  <c r="O4" i="59"/>
  <c r="N4" i="59"/>
  <c r="M4" i="59"/>
  <c r="L4" i="59"/>
  <c r="K4" i="59"/>
  <c r="J4" i="59"/>
  <c r="E7" i="59" s="1"/>
  <c r="X3" i="59"/>
  <c r="W3" i="59"/>
  <c r="V3" i="59"/>
  <c r="U3" i="59"/>
  <c r="T3" i="59"/>
  <c r="S3" i="59"/>
  <c r="R3" i="59"/>
  <c r="Q3" i="59"/>
  <c r="P3" i="59"/>
  <c r="O3" i="59"/>
  <c r="N3" i="59"/>
  <c r="M3" i="59"/>
  <c r="L3" i="59"/>
  <c r="K3" i="59"/>
  <c r="J3" i="59"/>
  <c r="D7" i="59" s="1"/>
  <c r="D3" i="59"/>
  <c r="B3" i="59"/>
  <c r="I39" i="58"/>
  <c r="I35" i="58"/>
  <c r="I29" i="58"/>
  <c r="I28" i="58"/>
  <c r="I27" i="58"/>
  <c r="I26" i="58"/>
  <c r="I25" i="58"/>
  <c r="I24" i="58"/>
  <c r="I20" i="58"/>
  <c r="I19" i="58"/>
  <c r="I17" i="58"/>
  <c r="I16" i="58"/>
  <c r="P12" i="58"/>
  <c r="X11" i="58"/>
  <c r="X30" i="58" s="1"/>
  <c r="X31" i="58" s="1"/>
  <c r="W11" i="58"/>
  <c r="W30" i="58" s="1"/>
  <c r="W31" i="58" s="1"/>
  <c r="V11" i="58"/>
  <c r="V30" i="58" s="1"/>
  <c r="V31" i="58" s="1"/>
  <c r="U11" i="58"/>
  <c r="U30" i="58" s="1"/>
  <c r="U31" i="58" s="1"/>
  <c r="T11" i="58"/>
  <c r="T30" i="58" s="1"/>
  <c r="T31" i="58" s="1"/>
  <c r="S11" i="58"/>
  <c r="S30" i="58" s="1"/>
  <c r="S31" i="58" s="1"/>
  <c r="R11" i="58"/>
  <c r="R30" i="58" s="1"/>
  <c r="R31" i="58" s="1"/>
  <c r="Q11" i="58"/>
  <c r="Q30" i="58" s="1"/>
  <c r="Q31" i="58" s="1"/>
  <c r="P11" i="58"/>
  <c r="P30" i="58" s="1"/>
  <c r="P31" i="58" s="1"/>
  <c r="O11" i="58"/>
  <c r="O30" i="58" s="1"/>
  <c r="O31" i="58" s="1"/>
  <c r="N11" i="58"/>
  <c r="N30" i="58" s="1"/>
  <c r="N31" i="58" s="1"/>
  <c r="M11" i="58"/>
  <c r="M30" i="58" s="1"/>
  <c r="M31" i="58" s="1"/>
  <c r="L11" i="58"/>
  <c r="L30" i="58" s="1"/>
  <c r="L31" i="58" s="1"/>
  <c r="K11" i="58"/>
  <c r="K30" i="58" s="1"/>
  <c r="J11" i="58"/>
  <c r="J30" i="58" s="1"/>
  <c r="J31" i="58" s="1"/>
  <c r="X10" i="58"/>
  <c r="W10" i="58"/>
  <c r="V10" i="58"/>
  <c r="V21" i="58" s="1"/>
  <c r="V22" i="58" s="1"/>
  <c r="U10" i="58"/>
  <c r="T10" i="58"/>
  <c r="S10" i="58"/>
  <c r="S21" i="58" s="1"/>
  <c r="S22" i="58" s="1"/>
  <c r="R10" i="58"/>
  <c r="R21" i="58" s="1"/>
  <c r="R22" i="58" s="1"/>
  <c r="Q10" i="58"/>
  <c r="P10" i="58"/>
  <c r="P21" i="58" s="1"/>
  <c r="P22" i="58" s="1"/>
  <c r="O10" i="58"/>
  <c r="N10" i="58"/>
  <c r="M10" i="58"/>
  <c r="L10" i="58"/>
  <c r="L21" i="58" s="1"/>
  <c r="L22" i="58" s="1"/>
  <c r="K10" i="58"/>
  <c r="J10" i="58"/>
  <c r="M1" i="50"/>
  <c r="X4" i="58"/>
  <c r="W4" i="58"/>
  <c r="V4" i="58"/>
  <c r="U4" i="58"/>
  <c r="T4" i="58"/>
  <c r="S4" i="58"/>
  <c r="R4" i="58"/>
  <c r="Q4" i="58"/>
  <c r="P4" i="58"/>
  <c r="O4" i="58"/>
  <c r="N4" i="58"/>
  <c r="M4" i="58"/>
  <c r="L4" i="58"/>
  <c r="K4" i="58"/>
  <c r="J4" i="58"/>
  <c r="E7" i="58" s="1"/>
  <c r="X3" i="58"/>
  <c r="W3" i="58"/>
  <c r="V3" i="58"/>
  <c r="U3" i="58"/>
  <c r="T3" i="58"/>
  <c r="S3" i="58"/>
  <c r="R3" i="58"/>
  <c r="Q3" i="58"/>
  <c r="P3" i="58"/>
  <c r="O3" i="58"/>
  <c r="N3" i="58"/>
  <c r="M3" i="58"/>
  <c r="L3" i="58"/>
  <c r="K3" i="58"/>
  <c r="J3" i="58"/>
  <c r="D7" i="58" s="1"/>
  <c r="D3" i="58"/>
  <c r="B3" i="58"/>
  <c r="I39" i="57"/>
  <c r="I35" i="57"/>
  <c r="I29" i="57"/>
  <c r="I28" i="57"/>
  <c r="I27" i="57"/>
  <c r="I26" i="57"/>
  <c r="I25" i="57"/>
  <c r="I24" i="57"/>
  <c r="I20" i="57"/>
  <c r="I19" i="57"/>
  <c r="I17" i="57"/>
  <c r="I16" i="57"/>
  <c r="K12" i="57"/>
  <c r="X11" i="57"/>
  <c r="X30" i="57" s="1"/>
  <c r="X31" i="57" s="1"/>
  <c r="W11" i="57"/>
  <c r="W30" i="57" s="1"/>
  <c r="W31" i="57" s="1"/>
  <c r="V11" i="57"/>
  <c r="V30" i="57" s="1"/>
  <c r="V31" i="57" s="1"/>
  <c r="U11" i="57"/>
  <c r="U30" i="57" s="1"/>
  <c r="U31" i="57" s="1"/>
  <c r="T11" i="57"/>
  <c r="T30" i="57" s="1"/>
  <c r="T31" i="57" s="1"/>
  <c r="S11" i="57"/>
  <c r="S30" i="57" s="1"/>
  <c r="S31" i="57" s="1"/>
  <c r="R11" i="57"/>
  <c r="R30" i="57" s="1"/>
  <c r="R31" i="57" s="1"/>
  <c r="Q11" i="57"/>
  <c r="Q30" i="57" s="1"/>
  <c r="Q31" i="57" s="1"/>
  <c r="P11" i="57"/>
  <c r="P30" i="57" s="1"/>
  <c r="P31" i="57" s="1"/>
  <c r="O11" i="57"/>
  <c r="O30" i="57" s="1"/>
  <c r="O31" i="57" s="1"/>
  <c r="N11" i="57"/>
  <c r="N30" i="57" s="1"/>
  <c r="M11" i="57"/>
  <c r="M30" i="57" s="1"/>
  <c r="M31" i="57" s="1"/>
  <c r="L11" i="57"/>
  <c r="L30" i="57" s="1"/>
  <c r="L31" i="57" s="1"/>
  <c r="K11" i="57"/>
  <c r="K30" i="57" s="1"/>
  <c r="K31" i="57" s="1"/>
  <c r="J11" i="57"/>
  <c r="J30" i="57" s="1"/>
  <c r="J31" i="57" s="1"/>
  <c r="X10" i="57"/>
  <c r="X21" i="57" s="1"/>
  <c r="X22" i="57" s="1"/>
  <c r="W10" i="57"/>
  <c r="W21" i="57" s="1"/>
  <c r="W22" i="57" s="1"/>
  <c r="V10" i="57"/>
  <c r="U10" i="57"/>
  <c r="T10" i="57"/>
  <c r="T21" i="57" s="1"/>
  <c r="T22" i="57" s="1"/>
  <c r="S10" i="57"/>
  <c r="S21" i="57" s="1"/>
  <c r="S22" i="57" s="1"/>
  <c r="R10" i="57"/>
  <c r="R21" i="57" s="1"/>
  <c r="R22" i="57" s="1"/>
  <c r="Q10" i="57"/>
  <c r="P10" i="57"/>
  <c r="O10" i="57"/>
  <c r="O21" i="57" s="1"/>
  <c r="O22" i="57" s="1"/>
  <c r="N10" i="57"/>
  <c r="M10" i="57"/>
  <c r="M21" i="57" s="1"/>
  <c r="M22" i="57" s="1"/>
  <c r="L10" i="57"/>
  <c r="K10" i="57"/>
  <c r="J10" i="57"/>
  <c r="J21" i="57" s="1"/>
  <c r="J22" i="57" s="1"/>
  <c r="N1" i="50"/>
  <c r="X4" i="57"/>
  <c r="W4" i="57"/>
  <c r="V4" i="57"/>
  <c r="U4" i="57"/>
  <c r="T4" i="57"/>
  <c r="S4" i="57"/>
  <c r="R4" i="57"/>
  <c r="Q4" i="57"/>
  <c r="P4" i="57"/>
  <c r="O4" i="57"/>
  <c r="N4" i="57"/>
  <c r="M4" i="57"/>
  <c r="L4" i="57"/>
  <c r="K4" i="57"/>
  <c r="J4" i="57"/>
  <c r="E7" i="57" s="1"/>
  <c r="X3" i="57"/>
  <c r="W3" i="57"/>
  <c r="V3" i="57"/>
  <c r="U3" i="57"/>
  <c r="T3" i="57"/>
  <c r="S3" i="57"/>
  <c r="R3" i="57"/>
  <c r="Q3" i="57"/>
  <c r="P3" i="57"/>
  <c r="O3" i="57"/>
  <c r="N3" i="57"/>
  <c r="M3" i="57"/>
  <c r="L3" i="57"/>
  <c r="K3" i="57"/>
  <c r="J3" i="57"/>
  <c r="D7" i="57" s="1"/>
  <c r="D3" i="57"/>
  <c r="B3" i="57"/>
  <c r="B81" i="51"/>
  <c r="B82" i="51"/>
  <c r="S53" i="49" s="1"/>
  <c r="B83" i="51"/>
  <c r="B80" i="51"/>
  <c r="S49" i="59" s="1"/>
  <c r="V51" i="49"/>
  <c r="T51" i="49"/>
  <c r="U50" i="49"/>
  <c r="B78" i="51"/>
  <c r="I11" i="60" s="1"/>
  <c r="B79" i="51"/>
  <c r="I12" i="49" s="1"/>
  <c r="B75" i="51"/>
  <c r="B4" i="2" s="1"/>
  <c r="B76" i="51"/>
  <c r="B7" i="2" s="1"/>
  <c r="B77" i="51"/>
  <c r="I10" i="59" s="1"/>
  <c r="Y30" i="55"/>
  <c r="Z30" i="55"/>
  <c r="AA30" i="55"/>
  <c r="AB30" i="55"/>
  <c r="AC30" i="55"/>
  <c r="AD30" i="55"/>
  <c r="AE30" i="55"/>
  <c r="AF30" i="55"/>
  <c r="AG30" i="55"/>
  <c r="AH30" i="55"/>
  <c r="AI30" i="55"/>
  <c r="AJ30" i="55"/>
  <c r="AK30" i="55"/>
  <c r="AL30" i="55"/>
  <c r="X30" i="55"/>
  <c r="I39" i="56"/>
  <c r="I35" i="56"/>
  <c r="I29" i="56"/>
  <c r="I28" i="56"/>
  <c r="I27" i="56"/>
  <c r="I26" i="56"/>
  <c r="I25" i="56"/>
  <c r="I24" i="56"/>
  <c r="I20" i="56"/>
  <c r="I19" i="56"/>
  <c r="I17" i="56"/>
  <c r="I16" i="56"/>
  <c r="L12" i="56"/>
  <c r="X11" i="56"/>
  <c r="X30" i="56" s="1"/>
  <c r="X31" i="56" s="1"/>
  <c r="W11" i="56"/>
  <c r="W30" i="56" s="1"/>
  <c r="W31" i="56" s="1"/>
  <c r="V11" i="56"/>
  <c r="V30" i="56" s="1"/>
  <c r="V31" i="56" s="1"/>
  <c r="U11" i="56"/>
  <c r="U30" i="56" s="1"/>
  <c r="U31" i="56" s="1"/>
  <c r="T11" i="56"/>
  <c r="T30" i="56" s="1"/>
  <c r="T31" i="56" s="1"/>
  <c r="S11" i="56"/>
  <c r="S30" i="56" s="1"/>
  <c r="S31" i="56" s="1"/>
  <c r="R11" i="56"/>
  <c r="R30" i="56" s="1"/>
  <c r="R31" i="56" s="1"/>
  <c r="Q11" i="56"/>
  <c r="Q30" i="56" s="1"/>
  <c r="Q31" i="56" s="1"/>
  <c r="P11" i="56"/>
  <c r="P30" i="56" s="1"/>
  <c r="P31" i="56" s="1"/>
  <c r="O11" i="56"/>
  <c r="O30" i="56" s="1"/>
  <c r="N11" i="56"/>
  <c r="N30" i="56" s="1"/>
  <c r="N31" i="56" s="1"/>
  <c r="M11" i="56"/>
  <c r="M30" i="56" s="1"/>
  <c r="M31" i="56" s="1"/>
  <c r="L11" i="56"/>
  <c r="L30" i="56" s="1"/>
  <c r="L31" i="56" s="1"/>
  <c r="K11" i="56"/>
  <c r="K30" i="56" s="1"/>
  <c r="K31" i="56" s="1"/>
  <c r="J11" i="56"/>
  <c r="J30" i="56" s="1"/>
  <c r="J31" i="56" s="1"/>
  <c r="X10" i="56"/>
  <c r="X21" i="56" s="1"/>
  <c r="X22" i="56" s="1"/>
  <c r="W10" i="56"/>
  <c r="V10" i="56"/>
  <c r="V21" i="56" s="1"/>
  <c r="V22" i="56" s="1"/>
  <c r="U10" i="56"/>
  <c r="U21" i="56" s="1"/>
  <c r="U22" i="56" s="1"/>
  <c r="T10" i="56"/>
  <c r="S10" i="56"/>
  <c r="S21" i="56" s="1"/>
  <c r="S22" i="56" s="1"/>
  <c r="R10" i="56"/>
  <c r="R21" i="56" s="1"/>
  <c r="R22" i="56" s="1"/>
  <c r="Q10" i="56"/>
  <c r="P10" i="56"/>
  <c r="O10" i="56"/>
  <c r="N10" i="56"/>
  <c r="M10" i="56"/>
  <c r="M21" i="56" s="1"/>
  <c r="M22" i="56" s="1"/>
  <c r="L10" i="56"/>
  <c r="L21" i="56" s="1"/>
  <c r="L22" i="56" s="1"/>
  <c r="K10" i="56"/>
  <c r="J10" i="56"/>
  <c r="J21" i="56" s="1"/>
  <c r="J22" i="56" s="1"/>
  <c r="B5" i="56"/>
  <c r="X4" i="56"/>
  <c r="W4" i="56"/>
  <c r="V4" i="56"/>
  <c r="U4" i="56"/>
  <c r="T4" i="56"/>
  <c r="S4" i="56"/>
  <c r="R4" i="56"/>
  <c r="Q4" i="56"/>
  <c r="P4" i="56"/>
  <c r="O4" i="56"/>
  <c r="N4" i="56"/>
  <c r="M4" i="56"/>
  <c r="L4" i="56"/>
  <c r="K4" i="56"/>
  <c r="J4" i="56"/>
  <c r="E7" i="56" s="1"/>
  <c r="X3" i="56"/>
  <c r="W3" i="56"/>
  <c r="V3" i="56"/>
  <c r="U3" i="56"/>
  <c r="T3" i="56"/>
  <c r="S3" i="56"/>
  <c r="R3" i="56"/>
  <c r="Q3" i="56"/>
  <c r="P3" i="56"/>
  <c r="O3" i="56"/>
  <c r="N3" i="56"/>
  <c r="M3" i="56"/>
  <c r="L3" i="56"/>
  <c r="K3" i="56"/>
  <c r="J3" i="56"/>
  <c r="D7" i="56" s="1"/>
  <c r="D3" i="56"/>
  <c r="B3" i="56"/>
  <c r="G5" i="50"/>
  <c r="L4" i="49"/>
  <c r="M4" i="49"/>
  <c r="N4" i="49"/>
  <c r="O4" i="49"/>
  <c r="P4" i="49"/>
  <c r="Q4" i="49"/>
  <c r="R4" i="49"/>
  <c r="S4" i="49"/>
  <c r="T4" i="49"/>
  <c r="U4" i="49"/>
  <c r="V4" i="49"/>
  <c r="W4" i="49"/>
  <c r="X4" i="49"/>
  <c r="L10" i="49"/>
  <c r="M10" i="49"/>
  <c r="N10" i="49"/>
  <c r="O10" i="49"/>
  <c r="P10" i="49"/>
  <c r="P21" i="49" s="1"/>
  <c r="P22" i="49" s="1"/>
  <c r="Q10" i="49"/>
  <c r="R10" i="49"/>
  <c r="R21" i="49" s="1"/>
  <c r="R22" i="49" s="1"/>
  <c r="S10" i="49"/>
  <c r="T10" i="49"/>
  <c r="T21" i="49" s="1"/>
  <c r="T22" i="49" s="1"/>
  <c r="U10" i="49"/>
  <c r="V10" i="49"/>
  <c r="W10" i="49"/>
  <c r="X10" i="49"/>
  <c r="L11" i="49"/>
  <c r="L30" i="49" s="1"/>
  <c r="M11" i="49"/>
  <c r="M30" i="49" s="1"/>
  <c r="M31" i="49" s="1"/>
  <c r="N11" i="49"/>
  <c r="N30" i="49" s="1"/>
  <c r="N31" i="49" s="1"/>
  <c r="O11" i="49"/>
  <c r="O30" i="49" s="1"/>
  <c r="O31" i="49" s="1"/>
  <c r="P11" i="49"/>
  <c r="P30" i="49" s="1"/>
  <c r="P31" i="49" s="1"/>
  <c r="Q11" i="49"/>
  <c r="Q30" i="49" s="1"/>
  <c r="Q31" i="49" s="1"/>
  <c r="R11" i="49"/>
  <c r="R30" i="49" s="1"/>
  <c r="R31" i="49" s="1"/>
  <c r="S11" i="49"/>
  <c r="S30" i="49" s="1"/>
  <c r="S31" i="49" s="1"/>
  <c r="T11" i="49"/>
  <c r="T30" i="49" s="1"/>
  <c r="T31" i="49" s="1"/>
  <c r="U11" i="49"/>
  <c r="U30" i="49" s="1"/>
  <c r="U31" i="49" s="1"/>
  <c r="V11" i="49"/>
  <c r="V30" i="49" s="1"/>
  <c r="V31" i="49" s="1"/>
  <c r="W11" i="49"/>
  <c r="W30" i="49" s="1"/>
  <c r="W31" i="49" s="1"/>
  <c r="X11" i="49"/>
  <c r="X30" i="49" s="1"/>
  <c r="X31" i="49" s="1"/>
  <c r="M3" i="49"/>
  <c r="N3" i="49"/>
  <c r="O3" i="49"/>
  <c r="P3" i="49"/>
  <c r="Q3" i="49"/>
  <c r="R3" i="49"/>
  <c r="S3" i="49"/>
  <c r="T3" i="49"/>
  <c r="U3" i="49"/>
  <c r="V3" i="49"/>
  <c r="W3" i="49"/>
  <c r="X3" i="49"/>
  <c r="K3" i="49"/>
  <c r="L3" i="49"/>
  <c r="K4" i="49"/>
  <c r="E7" i="55"/>
  <c r="E12" i="55"/>
  <c r="E22" i="55"/>
  <c r="E23" i="55"/>
  <c r="E24" i="55"/>
  <c r="E25" i="55"/>
  <c r="E26" i="55"/>
  <c r="AR50" i="2"/>
  <c r="AP50" i="2"/>
  <c r="AR49" i="2"/>
  <c r="AP49" i="2"/>
  <c r="AR36" i="2"/>
  <c r="AR37" i="2" s="1"/>
  <c r="AP36" i="2"/>
  <c r="AP37" i="2"/>
  <c r="AR26" i="2"/>
  <c r="AR27" i="2" s="1"/>
  <c r="AR38" i="2" s="1"/>
  <c r="AP26" i="2"/>
  <c r="AP27" i="2" s="1"/>
  <c r="AD27" i="2"/>
  <c r="AN50" i="2"/>
  <c r="AL50" i="2"/>
  <c r="AJ50" i="2"/>
  <c r="AH50" i="2"/>
  <c r="AF50" i="2"/>
  <c r="AD50" i="2"/>
  <c r="AN49" i="2"/>
  <c r="AL49" i="2"/>
  <c r="AJ49" i="2"/>
  <c r="AH49" i="2"/>
  <c r="AF49" i="2"/>
  <c r="AD49" i="2"/>
  <c r="AN36" i="2"/>
  <c r="AN37" i="2" s="1"/>
  <c r="AL36" i="2"/>
  <c r="AL37" i="2" s="1"/>
  <c r="AJ36" i="2"/>
  <c r="AJ37" i="2" s="1"/>
  <c r="AH36" i="2"/>
  <c r="AH37" i="2" s="1"/>
  <c r="AF36" i="2"/>
  <c r="AF37" i="2" s="1"/>
  <c r="AD36" i="2"/>
  <c r="AN26" i="2"/>
  <c r="AN27" i="2" s="1"/>
  <c r="AL26" i="2"/>
  <c r="AL27" i="2" s="1"/>
  <c r="AJ26" i="2"/>
  <c r="AJ27" i="2" s="1"/>
  <c r="AH26" i="2"/>
  <c r="AF26" i="2"/>
  <c r="AF27" i="2" s="1"/>
  <c r="Z41" i="2"/>
  <c r="Y48" i="2"/>
  <c r="J3" i="49"/>
  <c r="D7" i="49" s="1"/>
  <c r="J4" i="49"/>
  <c r="E7" i="49" s="1"/>
  <c r="J10" i="49"/>
  <c r="D3" i="49"/>
  <c r="B3" i="49"/>
  <c r="K10" i="49"/>
  <c r="K11" i="49"/>
  <c r="K30" i="49" s="1"/>
  <c r="K31" i="49" s="1"/>
  <c r="J11" i="49"/>
  <c r="J30" i="49" s="1"/>
  <c r="J31" i="49" s="1"/>
  <c r="G28" i="50"/>
  <c r="G18" i="50"/>
  <c r="G17" i="50"/>
  <c r="G16" i="50"/>
  <c r="G15" i="50"/>
  <c r="G14" i="50"/>
  <c r="G13" i="50"/>
  <c r="G9" i="50"/>
  <c r="G8" i="50"/>
  <c r="G6" i="50"/>
  <c r="G20" i="50"/>
  <c r="B74" i="51"/>
  <c r="B17" i="2" s="1"/>
  <c r="Y17" i="2" s="1"/>
  <c r="V50" i="2"/>
  <c r="V49" i="2"/>
  <c r="T50" i="2"/>
  <c r="T49" i="2"/>
  <c r="R50" i="2"/>
  <c r="R49" i="2"/>
  <c r="P50" i="2"/>
  <c r="P49" i="2"/>
  <c r="N50" i="2"/>
  <c r="N49" i="2"/>
  <c r="B73" i="51"/>
  <c r="G16" i="2" s="1"/>
  <c r="Z16" i="2" s="1"/>
  <c r="B42" i="51"/>
  <c r="C42" i="61" s="1"/>
  <c r="B43" i="51"/>
  <c r="C7" i="67" s="1"/>
  <c r="I3" i="67" s="1"/>
  <c r="B44" i="51"/>
  <c r="C8" i="59" s="1"/>
  <c r="B45" i="51"/>
  <c r="C9" i="56" s="1"/>
  <c r="B46" i="51"/>
  <c r="B6" i="57" s="1"/>
  <c r="B47" i="51"/>
  <c r="C5" i="69" s="1"/>
  <c r="B48" i="51"/>
  <c r="B49" i="51"/>
  <c r="I9" i="59" s="1"/>
  <c r="B50" i="51"/>
  <c r="F9" i="65" s="1"/>
  <c r="B51" i="51"/>
  <c r="I4" i="69" s="1"/>
  <c r="B52" i="51"/>
  <c r="C653" i="50" s="1"/>
  <c r="B53" i="51"/>
  <c r="B54" i="51"/>
  <c r="F3" i="55" s="1"/>
  <c r="B55" i="51"/>
  <c r="C521" i="50" s="1"/>
  <c r="B56" i="51"/>
  <c r="B57" i="51"/>
  <c r="C52" i="2" s="1"/>
  <c r="Z52" i="2" s="1"/>
  <c r="B58" i="51"/>
  <c r="B59" i="51"/>
  <c r="B60" i="51"/>
  <c r="B61" i="51"/>
  <c r="C49" i="2" s="1"/>
  <c r="Z49" i="2" s="1"/>
  <c r="B62" i="51"/>
  <c r="C50" i="2" s="1"/>
  <c r="Z50" i="2" s="1"/>
  <c r="B63" i="51"/>
  <c r="C51" i="2" s="1"/>
  <c r="Z51" i="2" s="1"/>
  <c r="B64" i="51"/>
  <c r="G5" i="2" s="1"/>
  <c r="Z5" i="2" s="1"/>
  <c r="B65" i="51"/>
  <c r="G6" i="2" s="1"/>
  <c r="Z6" i="2" s="1"/>
  <c r="B66" i="51"/>
  <c r="G7" i="2" s="1"/>
  <c r="Z7" i="2" s="1"/>
  <c r="B67" i="51"/>
  <c r="G8" i="2" s="1"/>
  <c r="Z8" i="2" s="1"/>
  <c r="B68" i="51"/>
  <c r="G10" i="2" s="1"/>
  <c r="Z10" i="2" s="1"/>
  <c r="B69" i="51"/>
  <c r="G11" i="2" s="1"/>
  <c r="Z11" i="2" s="1"/>
  <c r="B70" i="51"/>
  <c r="G12" i="2" s="1"/>
  <c r="Z12" i="2" s="1"/>
  <c r="B71" i="51"/>
  <c r="B72" i="51"/>
  <c r="G15" i="2" s="1"/>
  <c r="Z15" i="2" s="1"/>
  <c r="B41" i="51"/>
  <c r="B41" i="67" s="1"/>
  <c r="J50" i="2"/>
  <c r="F9" i="50" s="1"/>
  <c r="J49" i="2"/>
  <c r="F8" i="50" s="1"/>
  <c r="T36" i="2"/>
  <c r="T37" i="2" s="1"/>
  <c r="V36" i="2"/>
  <c r="R36" i="2"/>
  <c r="R37" i="2" s="1"/>
  <c r="V26" i="2"/>
  <c r="V27" i="2" s="1"/>
  <c r="P36" i="2"/>
  <c r="P37" i="2" s="1"/>
  <c r="G10" i="50"/>
  <c r="B2" i="51"/>
  <c r="U3" i="2" s="1"/>
  <c r="B3" i="51"/>
  <c r="K18" i="2" s="1"/>
  <c r="B4" i="51"/>
  <c r="R18" i="2" s="1"/>
  <c r="B5" i="51"/>
  <c r="C607" i="50" s="1"/>
  <c r="B6" i="51"/>
  <c r="D613" i="50" s="1"/>
  <c r="B7" i="51"/>
  <c r="D614" i="50" s="1"/>
  <c r="B8" i="51"/>
  <c r="D165" i="50" s="1"/>
  <c r="B9" i="51"/>
  <c r="D266" i="50" s="1"/>
  <c r="B10" i="51"/>
  <c r="C33" i="2" s="1"/>
  <c r="B11" i="51"/>
  <c r="D418" i="50" s="1"/>
  <c r="B12" i="51"/>
  <c r="D569" i="50" s="1"/>
  <c r="B13" i="51"/>
  <c r="C16" i="68" s="1"/>
  <c r="B14" i="51"/>
  <c r="D456" i="50" s="1"/>
  <c r="B15" i="51"/>
  <c r="B16" i="51"/>
  <c r="B9" i="55" s="1"/>
  <c r="B17" i="51"/>
  <c r="D460" i="50" s="1"/>
  <c r="B18" i="51"/>
  <c r="C312" i="50" s="1"/>
  <c r="B19" i="51"/>
  <c r="B20" i="51"/>
  <c r="B39" i="2" s="1"/>
  <c r="B21" i="51"/>
  <c r="C42" i="2" s="1"/>
  <c r="Z42" i="2" s="1"/>
  <c r="B22" i="51"/>
  <c r="C43" i="2" s="1"/>
  <c r="Z43" i="2" s="1"/>
  <c r="B23" i="51"/>
  <c r="C44" i="2" s="1"/>
  <c r="Z44" i="2" s="1"/>
  <c r="B24" i="51"/>
  <c r="C5" i="50" s="1"/>
  <c r="B25" i="51"/>
  <c r="C21" i="67" s="1"/>
  <c r="B26" i="51"/>
  <c r="C34" i="61" s="1"/>
  <c r="B27" i="51"/>
  <c r="D174" i="50" s="1"/>
  <c r="B28" i="51"/>
  <c r="D625" i="50" s="1"/>
  <c r="B29" i="51"/>
  <c r="C37" i="67" s="1"/>
  <c r="B30" i="51"/>
  <c r="D627" i="50" s="1"/>
  <c r="B31" i="51"/>
  <c r="C39" i="56" s="1"/>
  <c r="B32" i="51"/>
  <c r="C40" i="66" s="1"/>
  <c r="B33" i="51"/>
  <c r="F42" i="58" s="1"/>
  <c r="B34" i="51"/>
  <c r="F43" i="63" s="1"/>
  <c r="B35" i="51"/>
  <c r="F44" i="58" s="1"/>
  <c r="B36" i="51"/>
  <c r="B37" i="51"/>
  <c r="B38" i="51"/>
  <c r="B39" i="51"/>
  <c r="D261" i="50" s="1"/>
  <c r="B40" i="51"/>
  <c r="B12" i="69" s="1"/>
  <c r="E3" i="50"/>
  <c r="F3" i="50"/>
  <c r="I16" i="49"/>
  <c r="I17" i="49"/>
  <c r="I19" i="49"/>
  <c r="I28" i="49"/>
  <c r="I29" i="49"/>
  <c r="I35" i="49"/>
  <c r="I39" i="49"/>
  <c r="B84" i="2"/>
  <c r="C84" i="2"/>
  <c r="J36" i="2"/>
  <c r="G21" i="50" s="1"/>
  <c r="F29" i="59"/>
  <c r="Y18" i="2"/>
  <c r="V37" i="2"/>
  <c r="C622" i="50"/>
  <c r="C422" i="50"/>
  <c r="C572" i="50"/>
  <c r="C372" i="50"/>
  <c r="C722" i="50"/>
  <c r="C672" i="50"/>
  <c r="C222" i="50"/>
  <c r="C122" i="50"/>
  <c r="C172" i="50"/>
  <c r="C522" i="50"/>
  <c r="C472" i="50"/>
  <c r="C272" i="50"/>
  <c r="C22" i="50"/>
  <c r="C72" i="50"/>
  <c r="C322" i="50"/>
  <c r="A22" i="55"/>
  <c r="F29" i="49"/>
  <c r="F29" i="56"/>
  <c r="F29" i="58"/>
  <c r="Y40" i="2"/>
  <c r="AD52" i="2"/>
  <c r="L52" i="2"/>
  <c r="V52" i="2"/>
  <c r="T52" i="2"/>
  <c r="R52" i="2"/>
  <c r="P52" i="2"/>
  <c r="N52" i="2"/>
  <c r="G56" i="50"/>
  <c r="B57" i="50"/>
  <c r="B48" i="69"/>
  <c r="B58" i="50"/>
  <c r="G58" i="50"/>
  <c r="Y36" i="49"/>
  <c r="J1" i="50"/>
  <c r="J352" i="50" s="1"/>
  <c r="G6" i="62"/>
  <c r="F17" i="60"/>
  <c r="F17" i="49"/>
  <c r="F17" i="68"/>
  <c r="F17" i="65"/>
  <c r="F17" i="58"/>
  <c r="AD13" i="2" l="1"/>
  <c r="J13" i="2"/>
  <c r="V13" i="2"/>
  <c r="AJ13" i="2"/>
  <c r="L13" i="2"/>
  <c r="AH13" i="2"/>
  <c r="R13" i="2"/>
  <c r="AF13" i="2"/>
  <c r="T13" i="2"/>
  <c r="AP13" i="2"/>
  <c r="AL13" i="2"/>
  <c r="N13" i="2"/>
  <c r="AN13" i="2"/>
  <c r="P13" i="2"/>
  <c r="AR13" i="2"/>
  <c r="C130" i="50"/>
  <c r="F16" i="63"/>
  <c r="S52" i="60"/>
  <c r="S52" i="49"/>
  <c r="G13" i="2"/>
  <c r="Z13" i="2" s="1"/>
  <c r="D659" i="50"/>
  <c r="I11" i="61"/>
  <c r="D214" i="50"/>
  <c r="B19" i="71"/>
  <c r="F28" i="67"/>
  <c r="F24" i="69"/>
  <c r="F9" i="62"/>
  <c r="F29" i="66"/>
  <c r="C20" i="58"/>
  <c r="T18" i="2"/>
  <c r="F19" i="56"/>
  <c r="V18" i="2"/>
  <c r="D269" i="50"/>
  <c r="F26" i="67"/>
  <c r="G19" i="50"/>
  <c r="F29" i="60"/>
  <c r="F29" i="68"/>
  <c r="C18" i="71"/>
  <c r="N38" i="2"/>
  <c r="N51" i="2" s="1"/>
  <c r="F19" i="57"/>
  <c r="F26" i="59"/>
  <c r="F26" i="63"/>
  <c r="F26" i="60"/>
  <c r="F26" i="64"/>
  <c r="C380" i="50"/>
  <c r="F19" i="58"/>
  <c r="F27" i="69"/>
  <c r="C630" i="50"/>
  <c r="B6" i="65"/>
  <c r="F26" i="58"/>
  <c r="F26" i="56"/>
  <c r="D59" i="50"/>
  <c r="F26" i="49"/>
  <c r="C40" i="64"/>
  <c r="AL38" i="2"/>
  <c r="AL40" i="2" s="1"/>
  <c r="F26" i="69"/>
  <c r="F20" i="49"/>
  <c r="F20" i="65"/>
  <c r="C680" i="50"/>
  <c r="C32" i="2"/>
  <c r="C27" i="57" s="1"/>
  <c r="F28" i="64"/>
  <c r="F24" i="66"/>
  <c r="C230" i="50"/>
  <c r="C430" i="50"/>
  <c r="B6" i="68"/>
  <c r="I10" i="68"/>
  <c r="B18" i="60"/>
  <c r="T38" i="2"/>
  <c r="F45" i="71" s="1"/>
  <c r="F29" i="57"/>
  <c r="F29" i="67"/>
  <c r="V38" i="2"/>
  <c r="F46" i="71" s="1"/>
  <c r="F24" i="60"/>
  <c r="C180" i="50"/>
  <c r="B6" i="49"/>
  <c r="F28" i="56"/>
  <c r="F9" i="63"/>
  <c r="C7" i="63"/>
  <c r="I3" i="63" s="1"/>
  <c r="AJ38" i="2"/>
  <c r="AJ42" i="2" s="1"/>
  <c r="P38" i="2"/>
  <c r="F43" i="71" s="1"/>
  <c r="AR42" i="2"/>
  <c r="C54" i="71" s="1"/>
  <c r="L42" i="2"/>
  <c r="C41" i="71" s="1"/>
  <c r="F41" i="71"/>
  <c r="L51" i="2"/>
  <c r="F27" i="58"/>
  <c r="F27" i="61"/>
  <c r="F24" i="57"/>
  <c r="F24" i="61"/>
  <c r="F39" i="63"/>
  <c r="F16" i="65"/>
  <c r="F17" i="59"/>
  <c r="F17" i="64"/>
  <c r="F27" i="62"/>
  <c r="F27" i="64"/>
  <c r="F27" i="66"/>
  <c r="F24" i="68"/>
  <c r="F24" i="63"/>
  <c r="F16" i="68"/>
  <c r="D65" i="50"/>
  <c r="F24" i="58"/>
  <c r="F9" i="49"/>
  <c r="F24" i="59"/>
  <c r="F39" i="57"/>
  <c r="F29" i="61"/>
  <c r="F16" i="64"/>
  <c r="F29" i="65"/>
  <c r="F26" i="68"/>
  <c r="B20" i="71"/>
  <c r="B25" i="71"/>
  <c r="G49" i="2"/>
  <c r="F27" i="68"/>
  <c r="F24" i="65"/>
  <c r="F16" i="69"/>
  <c r="C16" i="71"/>
  <c r="F27" i="49"/>
  <c r="F27" i="56"/>
  <c r="B22" i="71"/>
  <c r="F24" i="62"/>
  <c r="F24" i="67"/>
  <c r="F16" i="66"/>
  <c r="F24" i="49"/>
  <c r="F39" i="59"/>
  <c r="F24" i="56"/>
  <c r="R38" i="2"/>
  <c r="F44" i="71" s="1"/>
  <c r="S52" i="67"/>
  <c r="S52" i="65"/>
  <c r="S52" i="63"/>
  <c r="C8" i="49"/>
  <c r="C17" i="56"/>
  <c r="C17" i="65"/>
  <c r="C34" i="56"/>
  <c r="C8" i="67"/>
  <c r="C8" i="65"/>
  <c r="C16" i="64"/>
  <c r="D463" i="50"/>
  <c r="C42" i="56"/>
  <c r="B41" i="64"/>
  <c r="D719" i="50"/>
  <c r="I9" i="57"/>
  <c r="B13" i="2"/>
  <c r="B15" i="55"/>
  <c r="D716" i="50"/>
  <c r="D579" i="50"/>
  <c r="I9" i="60"/>
  <c r="E16" i="68"/>
  <c r="B41" i="66"/>
  <c r="I9" i="61"/>
  <c r="B41" i="69"/>
  <c r="D714" i="50"/>
  <c r="D14" i="50"/>
  <c r="B41" i="58"/>
  <c r="I9" i="66"/>
  <c r="F347" i="50"/>
  <c r="G15" i="69"/>
  <c r="B41" i="57"/>
  <c r="I9" i="67"/>
  <c r="C38" i="62"/>
  <c r="C34" i="67"/>
  <c r="B41" i="61"/>
  <c r="D64" i="50"/>
  <c r="C107" i="50"/>
  <c r="C28" i="63"/>
  <c r="C28" i="67"/>
  <c r="G15" i="62"/>
  <c r="S52" i="64"/>
  <c r="S52" i="68"/>
  <c r="C8" i="64"/>
  <c r="C8" i="66"/>
  <c r="D167" i="50"/>
  <c r="C703" i="50"/>
  <c r="F495" i="50"/>
  <c r="S52" i="66"/>
  <c r="S52" i="59"/>
  <c r="C8" i="57"/>
  <c r="B18" i="59"/>
  <c r="C8" i="63"/>
  <c r="L2" i="51"/>
  <c r="G12" i="66" s="1"/>
  <c r="C17" i="64"/>
  <c r="C17" i="68"/>
  <c r="C38" i="69"/>
  <c r="C34" i="64"/>
  <c r="S52" i="57"/>
  <c r="D706" i="50"/>
  <c r="D127" i="50"/>
  <c r="C5" i="60"/>
  <c r="G15" i="65"/>
  <c r="C17" i="69"/>
  <c r="C38" i="61"/>
  <c r="D123" i="50"/>
  <c r="S52" i="69"/>
  <c r="C8" i="61"/>
  <c r="C34" i="59"/>
  <c r="C20" i="2"/>
  <c r="Z20" i="2" s="1"/>
  <c r="B11" i="2"/>
  <c r="C17" i="57"/>
  <c r="C17" i="67"/>
  <c r="S52" i="62"/>
  <c r="D110" i="50"/>
  <c r="B33" i="59"/>
  <c r="B18" i="56"/>
  <c r="D205" i="50"/>
  <c r="C42" i="59"/>
  <c r="D415" i="50"/>
  <c r="D19" i="50"/>
  <c r="D359" i="50"/>
  <c r="C21" i="60"/>
  <c r="AL18" i="2"/>
  <c r="B6" i="66"/>
  <c r="I4" i="56"/>
  <c r="X1" i="66"/>
  <c r="F9" i="66"/>
  <c r="F9" i="69"/>
  <c r="I10" i="57"/>
  <c r="F9" i="59"/>
  <c r="B18" i="68"/>
  <c r="C37" i="60"/>
  <c r="C20" i="65"/>
  <c r="C36" i="57"/>
  <c r="S56" i="66"/>
  <c r="F346" i="50"/>
  <c r="D209" i="50"/>
  <c r="C42" i="67"/>
  <c r="B48" i="64"/>
  <c r="C21" i="66"/>
  <c r="B18" i="63"/>
  <c r="C16" i="65"/>
  <c r="S56" i="57"/>
  <c r="D566" i="50"/>
  <c r="D260" i="50"/>
  <c r="C5" i="65"/>
  <c r="C305" i="50"/>
  <c r="D115" i="50"/>
  <c r="D119" i="50"/>
  <c r="D709" i="50"/>
  <c r="C21" i="68"/>
  <c r="C5" i="49"/>
  <c r="AF18" i="2"/>
  <c r="B6" i="64"/>
  <c r="C20" i="56"/>
  <c r="B6" i="56"/>
  <c r="X1" i="49"/>
  <c r="F9" i="57"/>
  <c r="I10" i="56"/>
  <c r="B18" i="69"/>
  <c r="C37" i="66"/>
  <c r="B15" i="65"/>
  <c r="F42" i="64"/>
  <c r="D529" i="50"/>
  <c r="C42" i="60"/>
  <c r="C5" i="66"/>
  <c r="D15" i="50"/>
  <c r="D615" i="50"/>
  <c r="C20" i="64"/>
  <c r="D259" i="50"/>
  <c r="AN18" i="2"/>
  <c r="B15" i="58"/>
  <c r="C36" i="58"/>
  <c r="D3" i="2"/>
  <c r="I2" i="51"/>
  <c r="R51" i="57" s="1"/>
  <c r="I10" i="69"/>
  <c r="C7" i="61"/>
  <c r="I3" i="61" s="1"/>
  <c r="C31" i="2"/>
  <c r="C26" i="59" s="1"/>
  <c r="B15" i="67"/>
  <c r="E16" i="60"/>
  <c r="B12" i="65"/>
  <c r="C36" i="67"/>
  <c r="S56" i="63"/>
  <c r="S49" i="57"/>
  <c r="D419" i="50"/>
  <c r="C505" i="50"/>
  <c r="C5" i="57"/>
  <c r="C5" i="64"/>
  <c r="D125" i="50"/>
  <c r="B41" i="65"/>
  <c r="AP18" i="2"/>
  <c r="J18" i="2"/>
  <c r="AD18" i="2"/>
  <c r="D265" i="50"/>
  <c r="D515" i="50"/>
  <c r="D715" i="50"/>
  <c r="D169" i="50"/>
  <c r="D319" i="50"/>
  <c r="D369" i="50"/>
  <c r="C20" i="61"/>
  <c r="C20" i="57"/>
  <c r="D409" i="50"/>
  <c r="D159" i="50"/>
  <c r="D309" i="50"/>
  <c r="C28" i="56"/>
  <c r="AH18" i="2"/>
  <c r="B6" i="69"/>
  <c r="B6" i="61"/>
  <c r="B6" i="67"/>
  <c r="B6" i="62"/>
  <c r="X1" i="58"/>
  <c r="X1" i="68"/>
  <c r="X1" i="59"/>
  <c r="B12" i="56"/>
  <c r="I10" i="64"/>
  <c r="F9" i="56"/>
  <c r="F9" i="60"/>
  <c r="F9" i="64"/>
  <c r="B12" i="59"/>
  <c r="I10" i="63"/>
  <c r="I10" i="49"/>
  <c r="I10" i="67"/>
  <c r="C24" i="2"/>
  <c r="Z24" i="2" s="1"/>
  <c r="B6" i="63"/>
  <c r="C20" i="63"/>
  <c r="C20" i="67"/>
  <c r="E17" i="57"/>
  <c r="E17" i="58"/>
  <c r="B12" i="61"/>
  <c r="X1" i="69"/>
  <c r="S56" i="56"/>
  <c r="S56" i="67"/>
  <c r="B41" i="60"/>
  <c r="B41" i="63"/>
  <c r="B19" i="55"/>
  <c r="D514" i="50"/>
  <c r="D564" i="50"/>
  <c r="D75" i="50"/>
  <c r="C42" i="65"/>
  <c r="C5" i="63"/>
  <c r="C5" i="59"/>
  <c r="D275" i="50"/>
  <c r="G18" i="2"/>
  <c r="AR18" i="2"/>
  <c r="D315" i="50"/>
  <c r="C30" i="63"/>
  <c r="D219" i="50"/>
  <c r="D619" i="50"/>
  <c r="C20" i="60"/>
  <c r="D509" i="50"/>
  <c r="D609" i="50"/>
  <c r="L18" i="2"/>
  <c r="C20" i="59"/>
  <c r="X1" i="62"/>
  <c r="C26" i="2"/>
  <c r="I10" i="66"/>
  <c r="C40" i="58"/>
  <c r="I10" i="61"/>
  <c r="I10" i="62"/>
  <c r="C20" i="68"/>
  <c r="G60" i="71"/>
  <c r="C42" i="58"/>
  <c r="O21" i="65"/>
  <c r="O22" i="65" s="1"/>
  <c r="O32" i="65" s="1"/>
  <c r="D179" i="50"/>
  <c r="B41" i="68"/>
  <c r="P18" i="2"/>
  <c r="N18" i="2"/>
  <c r="D565" i="50"/>
  <c r="D665" i="50"/>
  <c r="D215" i="50"/>
  <c r="D69" i="50"/>
  <c r="D469" i="50"/>
  <c r="D669" i="50"/>
  <c r="D519" i="50"/>
  <c r="C20" i="66"/>
  <c r="C20" i="69"/>
  <c r="D109" i="50"/>
  <c r="D559" i="50"/>
  <c r="C20" i="49"/>
  <c r="AJ18" i="2"/>
  <c r="B6" i="58"/>
  <c r="B6" i="59"/>
  <c r="B6" i="60"/>
  <c r="J4" i="2"/>
  <c r="X1" i="56"/>
  <c r="X1" i="67"/>
  <c r="B41" i="49"/>
  <c r="F9" i="67"/>
  <c r="F9" i="68"/>
  <c r="F9" i="58"/>
  <c r="F9" i="61"/>
  <c r="I10" i="65"/>
  <c r="I10" i="60"/>
  <c r="I10" i="58"/>
  <c r="C7" i="56"/>
  <c r="I3" i="56" s="1"/>
  <c r="C20" i="62"/>
  <c r="E17" i="69"/>
  <c r="C40" i="60"/>
  <c r="E17" i="49"/>
  <c r="S56" i="64"/>
  <c r="S56" i="60"/>
  <c r="B41" i="59"/>
  <c r="D164" i="50"/>
  <c r="D629" i="50"/>
  <c r="C42" i="57"/>
  <c r="C42" i="49"/>
  <c r="C5" i="58"/>
  <c r="C5" i="56"/>
  <c r="C5" i="61"/>
  <c r="B24" i="71"/>
  <c r="F25" i="66"/>
  <c r="F25" i="60"/>
  <c r="F25" i="56"/>
  <c r="F25" i="58"/>
  <c r="F25" i="65"/>
  <c r="F25" i="49"/>
  <c r="F25" i="64"/>
  <c r="F25" i="62"/>
  <c r="F25" i="67"/>
  <c r="F25" i="57"/>
  <c r="F19" i="63"/>
  <c r="F19" i="69"/>
  <c r="F19" i="68"/>
  <c r="F19" i="59"/>
  <c r="F19" i="49"/>
  <c r="F19" i="67"/>
  <c r="B18" i="71"/>
  <c r="F19" i="61"/>
  <c r="F19" i="65"/>
  <c r="F19" i="66"/>
  <c r="AL17" i="2"/>
  <c r="F25" i="63"/>
  <c r="F19" i="64"/>
  <c r="F25" i="68"/>
  <c r="F25" i="69"/>
  <c r="B16" i="71"/>
  <c r="F28" i="66"/>
  <c r="F28" i="49"/>
  <c r="F28" i="59"/>
  <c r="F28" i="62"/>
  <c r="F28" i="57"/>
  <c r="F28" i="58"/>
  <c r="B26" i="71"/>
  <c r="C28" i="58"/>
  <c r="C28" i="57"/>
  <c r="C28" i="66"/>
  <c r="C28" i="69"/>
  <c r="C28" i="68"/>
  <c r="F28" i="68"/>
  <c r="F28" i="61"/>
  <c r="C28" i="60"/>
  <c r="F19" i="62"/>
  <c r="F28" i="63"/>
  <c r="F28" i="69"/>
  <c r="F28" i="65"/>
  <c r="C28" i="64"/>
  <c r="C28" i="62"/>
  <c r="F43" i="58"/>
  <c r="F147" i="50"/>
  <c r="F43" i="49"/>
  <c r="F43" i="60"/>
  <c r="F647" i="50"/>
  <c r="F97" i="50"/>
  <c r="F43" i="65"/>
  <c r="F397" i="50"/>
  <c r="D277" i="50"/>
  <c r="C38" i="65"/>
  <c r="C38" i="60"/>
  <c r="C38" i="56"/>
  <c r="D227" i="50"/>
  <c r="C38" i="63"/>
  <c r="C38" i="58"/>
  <c r="D677" i="50"/>
  <c r="D427" i="50"/>
  <c r="D723" i="50"/>
  <c r="D73" i="50"/>
  <c r="C34" i="69"/>
  <c r="D323" i="50"/>
  <c r="D273" i="50"/>
  <c r="B23" i="55"/>
  <c r="C34" i="63"/>
  <c r="C34" i="58"/>
  <c r="D473" i="50"/>
  <c r="C412" i="50"/>
  <c r="B28" i="2"/>
  <c r="B23" i="59" s="1"/>
  <c r="C462" i="50"/>
  <c r="C262" i="50"/>
  <c r="C512" i="50"/>
  <c r="D56" i="50"/>
  <c r="C17" i="66"/>
  <c r="C17" i="61"/>
  <c r="C17" i="60"/>
  <c r="C17" i="58"/>
  <c r="D506" i="50"/>
  <c r="B6" i="55"/>
  <c r="C17" i="62"/>
  <c r="C17" i="63"/>
  <c r="C17" i="59"/>
  <c r="D206" i="50"/>
  <c r="D517" i="50"/>
  <c r="D417" i="50"/>
  <c r="D267" i="50"/>
  <c r="D467" i="50"/>
  <c r="D263" i="50"/>
  <c r="C29" i="2"/>
  <c r="C24" i="56" s="1"/>
  <c r="D213" i="50"/>
  <c r="D713" i="50"/>
  <c r="D63" i="50"/>
  <c r="D513" i="50"/>
  <c r="C52" i="50"/>
  <c r="C552" i="50"/>
  <c r="H54" i="50"/>
  <c r="I9" i="69"/>
  <c r="I9" i="65"/>
  <c r="I9" i="62"/>
  <c r="I9" i="49"/>
  <c r="I9" i="56"/>
  <c r="I9" i="68"/>
  <c r="I9" i="58"/>
  <c r="I9" i="63"/>
  <c r="I9" i="64"/>
  <c r="F25" i="61"/>
  <c r="F20" i="62"/>
  <c r="C21" i="58"/>
  <c r="C8" i="68"/>
  <c r="C8" i="56"/>
  <c r="C16" i="56"/>
  <c r="C16" i="59"/>
  <c r="B18" i="58"/>
  <c r="C8" i="69"/>
  <c r="C8" i="62"/>
  <c r="B18" i="64"/>
  <c r="C16" i="57"/>
  <c r="C21" i="57"/>
  <c r="C37" i="68"/>
  <c r="AP38" i="2"/>
  <c r="AP51" i="2" s="1"/>
  <c r="D560" i="50"/>
  <c r="C503" i="50"/>
  <c r="C157" i="50"/>
  <c r="F20" i="59"/>
  <c r="AR17" i="2"/>
  <c r="J27" i="2"/>
  <c r="J38" i="2" s="1"/>
  <c r="B17" i="71"/>
  <c r="B33" i="65"/>
  <c r="C21" i="65"/>
  <c r="C8" i="60"/>
  <c r="C8" i="58"/>
  <c r="C25" i="2"/>
  <c r="B18" i="57"/>
  <c r="B18" i="65"/>
  <c r="C16" i="61"/>
  <c r="C37" i="69"/>
  <c r="D166" i="50"/>
  <c r="D610" i="50"/>
  <c r="C603" i="50"/>
  <c r="D55" i="50"/>
  <c r="AN38" i="2"/>
  <c r="AN51" i="2" s="1"/>
  <c r="T12" i="56"/>
  <c r="T12" i="61"/>
  <c r="C37" i="59"/>
  <c r="B18" i="61"/>
  <c r="B18" i="67"/>
  <c r="C16" i="60"/>
  <c r="C37" i="63"/>
  <c r="L12" i="69"/>
  <c r="L12" i="67"/>
  <c r="L12" i="64"/>
  <c r="L12" i="62"/>
  <c r="L12" i="57"/>
  <c r="L12" i="49"/>
  <c r="L12" i="60"/>
  <c r="D326" i="50"/>
  <c r="F43" i="59"/>
  <c r="F43" i="68"/>
  <c r="F43" i="66"/>
  <c r="F247" i="50"/>
  <c r="D727" i="50"/>
  <c r="D27" i="50"/>
  <c r="D573" i="50"/>
  <c r="D23" i="50"/>
  <c r="C712" i="50"/>
  <c r="C362" i="50"/>
  <c r="D606" i="50"/>
  <c r="D156" i="50"/>
  <c r="D317" i="50"/>
  <c r="D117" i="50"/>
  <c r="D413" i="50"/>
  <c r="D163" i="50"/>
  <c r="L12" i="58"/>
  <c r="T12" i="58"/>
  <c r="P12" i="59"/>
  <c r="L12" i="65"/>
  <c r="P12" i="66"/>
  <c r="S49" i="60"/>
  <c r="S49" i="65"/>
  <c r="K12" i="60"/>
  <c r="K12" i="68"/>
  <c r="K12" i="65"/>
  <c r="K12" i="63"/>
  <c r="K12" i="58"/>
  <c r="K12" i="56"/>
  <c r="S49" i="66"/>
  <c r="T12" i="69"/>
  <c r="T12" i="67"/>
  <c r="T12" i="64"/>
  <c r="T12" i="62"/>
  <c r="T12" i="57"/>
  <c r="T12" i="49"/>
  <c r="T12" i="60"/>
  <c r="T12" i="63"/>
  <c r="K21" i="58"/>
  <c r="K22" i="58" s="1"/>
  <c r="P12" i="69"/>
  <c r="P12" i="67"/>
  <c r="P12" i="64"/>
  <c r="P12" i="62"/>
  <c r="P12" i="57"/>
  <c r="P12" i="49"/>
  <c r="P12" i="60"/>
  <c r="S49" i="62"/>
  <c r="F42" i="61"/>
  <c r="F96" i="50"/>
  <c r="D210" i="50"/>
  <c r="D60" i="50"/>
  <c r="D155" i="50"/>
  <c r="D355" i="50"/>
  <c r="D405" i="50"/>
  <c r="D255" i="50"/>
  <c r="D216" i="50"/>
  <c r="D616" i="50"/>
  <c r="D66" i="50"/>
  <c r="C507" i="50"/>
  <c r="C557" i="50"/>
  <c r="C257" i="50"/>
  <c r="C457" i="50"/>
  <c r="C253" i="50"/>
  <c r="C203" i="50"/>
  <c r="C42" i="62"/>
  <c r="C42" i="69"/>
  <c r="C42" i="66"/>
  <c r="C42" i="64"/>
  <c r="P12" i="56"/>
  <c r="K12" i="59"/>
  <c r="P12" i="61"/>
  <c r="K12" i="62"/>
  <c r="P12" i="63"/>
  <c r="K12" i="66"/>
  <c r="K12" i="69"/>
  <c r="K12" i="49"/>
  <c r="D725" i="50"/>
  <c r="E60" i="71"/>
  <c r="AZ1" i="50"/>
  <c r="X1" i="65"/>
  <c r="X1" i="57"/>
  <c r="X1" i="63"/>
  <c r="X1" i="60"/>
  <c r="H2" i="51"/>
  <c r="S56" i="58"/>
  <c r="S56" i="61"/>
  <c r="S56" i="69"/>
  <c r="S56" i="68"/>
  <c r="X1" i="61"/>
  <c r="S56" i="49"/>
  <c r="X1" i="64"/>
  <c r="J2" i="51"/>
  <c r="K2" i="51"/>
  <c r="B84" i="51" s="1"/>
  <c r="S58" i="65" s="1"/>
  <c r="S56" i="59"/>
  <c r="S56" i="65"/>
  <c r="Q21" i="69"/>
  <c r="Q22" i="69" s="1"/>
  <c r="Q32" i="69" s="1"/>
  <c r="K21" i="63"/>
  <c r="K22" i="63" s="1"/>
  <c r="K32" i="63" s="1"/>
  <c r="K21" i="56"/>
  <c r="K22" i="56" s="1"/>
  <c r="K32" i="56" s="1"/>
  <c r="W21" i="49"/>
  <c r="W22" i="49" s="1"/>
  <c r="W32" i="49" s="1"/>
  <c r="W21" i="68"/>
  <c r="W22" i="68" s="1"/>
  <c r="W32" i="68" s="1"/>
  <c r="S21" i="67"/>
  <c r="S22" i="67" s="1"/>
  <c r="S32" i="67" s="1"/>
  <c r="U21" i="57"/>
  <c r="U22" i="57" s="1"/>
  <c r="U32" i="57" s="1"/>
  <c r="U21" i="63"/>
  <c r="U22" i="63" s="1"/>
  <c r="U32" i="63" s="1"/>
  <c r="Q21" i="63"/>
  <c r="Q22" i="63" s="1"/>
  <c r="Q32" i="63" s="1"/>
  <c r="O21" i="49"/>
  <c r="O22" i="49" s="1"/>
  <c r="O32" i="49" s="1"/>
  <c r="S21" i="63"/>
  <c r="S22" i="63" s="1"/>
  <c r="S32" i="63" s="1"/>
  <c r="W21" i="65"/>
  <c r="W22" i="65" s="1"/>
  <c r="W32" i="65" s="1"/>
  <c r="Q21" i="67"/>
  <c r="Q22" i="67" s="1"/>
  <c r="Q32" i="67" s="1"/>
  <c r="Q21" i="57"/>
  <c r="Q22" i="57" s="1"/>
  <c r="Q32" i="57" s="1"/>
  <c r="Q21" i="64"/>
  <c r="Q22" i="64" s="1"/>
  <c r="Q32" i="64" s="1"/>
  <c r="J21" i="66"/>
  <c r="J22" i="66" s="1"/>
  <c r="L32" i="56"/>
  <c r="L34" i="56" s="1"/>
  <c r="J32" i="57"/>
  <c r="L32" i="58"/>
  <c r="X32" i="63"/>
  <c r="N32" i="64"/>
  <c r="R32" i="64"/>
  <c r="W32" i="64"/>
  <c r="R32" i="69"/>
  <c r="V32" i="69"/>
  <c r="K21" i="67"/>
  <c r="K22" i="67" s="1"/>
  <c r="K32" i="67" s="1"/>
  <c r="F39" i="49"/>
  <c r="F39" i="64"/>
  <c r="F39" i="69"/>
  <c r="F39" i="58"/>
  <c r="F27" i="60"/>
  <c r="F27" i="67"/>
  <c r="F27" i="65"/>
  <c r="F27" i="59"/>
  <c r="F27" i="57"/>
  <c r="F20" i="61"/>
  <c r="F20" i="66"/>
  <c r="F20" i="58"/>
  <c r="F20" i="69"/>
  <c r="F20" i="56"/>
  <c r="G50" i="2"/>
  <c r="F17" i="67"/>
  <c r="F17" i="56"/>
  <c r="F17" i="57"/>
  <c r="T21" i="65"/>
  <c r="T22" i="65" s="1"/>
  <c r="T32" i="65" s="1"/>
  <c r="F16" i="60"/>
  <c r="F16" i="57"/>
  <c r="F16" i="59"/>
  <c r="F16" i="49"/>
  <c r="F17" i="66"/>
  <c r="F17" i="63"/>
  <c r="F17" i="69"/>
  <c r="F17" i="61"/>
  <c r="F16" i="61"/>
  <c r="F16" i="62"/>
  <c r="F16" i="67"/>
  <c r="F16" i="58"/>
  <c r="C17" i="71"/>
  <c r="Q21" i="61"/>
  <c r="Q22" i="61" s="1"/>
  <c r="Q32" i="61" s="1"/>
  <c r="J21" i="58"/>
  <c r="O21" i="60"/>
  <c r="O22" i="60" s="1"/>
  <c r="O32" i="60" s="1"/>
  <c r="T21" i="67"/>
  <c r="T22" i="67" s="1"/>
  <c r="T32" i="67" s="1"/>
  <c r="S21" i="60"/>
  <c r="S22" i="60" s="1"/>
  <c r="S32" i="60" s="1"/>
  <c r="L21" i="49"/>
  <c r="L22" i="49" s="1"/>
  <c r="U21" i="61"/>
  <c r="U22" i="61" s="1"/>
  <c r="U32" i="61" s="1"/>
  <c r="U21" i="60"/>
  <c r="U22" i="60" s="1"/>
  <c r="U32" i="60" s="1"/>
  <c r="K21" i="60"/>
  <c r="K22" i="60" s="1"/>
  <c r="P21" i="69"/>
  <c r="P22" i="69" s="1"/>
  <c r="P32" i="69" s="1"/>
  <c r="V32" i="66"/>
  <c r="O21" i="61"/>
  <c r="O22" i="61" s="1"/>
  <c r="O32" i="61" s="1"/>
  <c r="K21" i="62"/>
  <c r="K22" i="62" s="1"/>
  <c r="K32" i="62" s="1"/>
  <c r="P21" i="66"/>
  <c r="P22" i="66" s="1"/>
  <c r="P32" i="66" s="1"/>
  <c r="M21" i="65"/>
  <c r="M22" i="65" s="1"/>
  <c r="M32" i="65" s="1"/>
  <c r="T32" i="69"/>
  <c r="V21" i="62"/>
  <c r="V22" i="62" s="1"/>
  <c r="V32" i="62" s="1"/>
  <c r="T32" i="66"/>
  <c r="T34" i="66" s="1"/>
  <c r="Q21" i="60"/>
  <c r="Q22" i="60" s="1"/>
  <c r="Q32" i="60" s="1"/>
  <c r="K21" i="49"/>
  <c r="K22" i="49" s="1"/>
  <c r="K32" i="49" s="1"/>
  <c r="W21" i="69"/>
  <c r="W22" i="69" s="1"/>
  <c r="W32" i="69" s="1"/>
  <c r="U21" i="68"/>
  <c r="U22" i="68" s="1"/>
  <c r="U32" i="68" s="1"/>
  <c r="M21" i="58"/>
  <c r="M22" i="58" s="1"/>
  <c r="M32" i="58" s="1"/>
  <c r="K32" i="65"/>
  <c r="S21" i="49"/>
  <c r="S22" i="49" s="1"/>
  <c r="S32" i="49" s="1"/>
  <c r="O21" i="56"/>
  <c r="O22" i="56" s="1"/>
  <c r="T21" i="56"/>
  <c r="T22" i="56" s="1"/>
  <c r="T32" i="56" s="1"/>
  <c r="N21" i="58"/>
  <c r="N22" i="58" s="1"/>
  <c r="N32" i="58" s="1"/>
  <c r="J21" i="64"/>
  <c r="J22" i="64" s="1"/>
  <c r="J32" i="64" s="1"/>
  <c r="P21" i="63"/>
  <c r="P22" i="63" s="1"/>
  <c r="P32" i="63" s="1"/>
  <c r="P21" i="61"/>
  <c r="P22" i="61" s="1"/>
  <c r="P32" i="61" s="1"/>
  <c r="R32" i="66"/>
  <c r="X21" i="69"/>
  <c r="X22" i="69" s="1"/>
  <c r="X32" i="69" s="1"/>
  <c r="X21" i="66"/>
  <c r="X22" i="66" s="1"/>
  <c r="X32" i="66" s="1"/>
  <c r="L21" i="66"/>
  <c r="L22" i="66" s="1"/>
  <c r="L32" i="66" s="1"/>
  <c r="L34" i="66" s="1"/>
  <c r="P21" i="60"/>
  <c r="P22" i="60" s="1"/>
  <c r="P32" i="60" s="1"/>
  <c r="N21" i="66"/>
  <c r="N22" i="66" s="1"/>
  <c r="N32" i="66" s="1"/>
  <c r="K32" i="66"/>
  <c r="S32" i="66"/>
  <c r="M32" i="67"/>
  <c r="U32" i="67"/>
  <c r="V21" i="65"/>
  <c r="V22" i="65" s="1"/>
  <c r="V32" i="65" s="1"/>
  <c r="N21" i="56"/>
  <c r="N22" i="56" s="1"/>
  <c r="N32" i="56" s="1"/>
  <c r="V21" i="64"/>
  <c r="V22" i="64" s="1"/>
  <c r="V32" i="64" s="1"/>
  <c r="M32" i="56"/>
  <c r="U32" i="62"/>
  <c r="S32" i="65"/>
  <c r="O32" i="69"/>
  <c r="J21" i="49"/>
  <c r="N21" i="60"/>
  <c r="N22" i="60" s="1"/>
  <c r="N32" i="60" s="1"/>
  <c r="T21" i="62"/>
  <c r="T22" i="62" s="1"/>
  <c r="J21" i="69"/>
  <c r="J22" i="69" s="1"/>
  <c r="J32" i="69" s="1"/>
  <c r="X21" i="62"/>
  <c r="X22" i="62" s="1"/>
  <c r="X32" i="62" s="1"/>
  <c r="S32" i="69"/>
  <c r="L21" i="61"/>
  <c r="L22" i="61" s="1"/>
  <c r="L32" i="61" s="1"/>
  <c r="L34" i="61" s="1"/>
  <c r="T21" i="68"/>
  <c r="T22" i="68" s="1"/>
  <c r="T32" i="68" s="1"/>
  <c r="T34" i="68" s="1"/>
  <c r="J21" i="63"/>
  <c r="J22" i="63" s="1"/>
  <c r="P21" i="64"/>
  <c r="P22" i="64" s="1"/>
  <c r="P32" i="64" s="1"/>
  <c r="T21" i="64"/>
  <c r="T22" i="64" s="1"/>
  <c r="T32" i="64" s="1"/>
  <c r="X21" i="64"/>
  <c r="X22" i="64" s="1"/>
  <c r="X32" i="64" s="1"/>
  <c r="X21" i="58"/>
  <c r="X22" i="58" s="1"/>
  <c r="X32" i="58" s="1"/>
  <c r="S32" i="57"/>
  <c r="L21" i="64"/>
  <c r="L22" i="64" s="1"/>
  <c r="L32" i="64" s="1"/>
  <c r="U21" i="49"/>
  <c r="U22" i="49" s="1"/>
  <c r="U32" i="49" s="1"/>
  <c r="Q21" i="49"/>
  <c r="Q22" i="49" s="1"/>
  <c r="Q32" i="49" s="1"/>
  <c r="M21" i="49"/>
  <c r="M22" i="49" s="1"/>
  <c r="M32" i="49" s="1"/>
  <c r="Q21" i="56"/>
  <c r="Q22" i="56" s="1"/>
  <c r="Q32" i="56" s="1"/>
  <c r="M21" i="60"/>
  <c r="M22" i="60" s="1"/>
  <c r="M32" i="60" s="1"/>
  <c r="M21" i="62"/>
  <c r="M22" i="62" s="1"/>
  <c r="M32" i="62" s="1"/>
  <c r="T21" i="58"/>
  <c r="T22" i="58" s="1"/>
  <c r="T32" i="58" s="1"/>
  <c r="X21" i="59"/>
  <c r="X22" i="59" s="1"/>
  <c r="X32" i="59" s="1"/>
  <c r="N21" i="57"/>
  <c r="N22" i="57" s="1"/>
  <c r="I31" i="63"/>
  <c r="V21" i="57"/>
  <c r="V22" i="57" s="1"/>
  <c r="V32" i="57" s="1"/>
  <c r="Q21" i="62"/>
  <c r="Q22" i="62" s="1"/>
  <c r="Q32" i="62" s="1"/>
  <c r="M21" i="61"/>
  <c r="M22" i="61" s="1"/>
  <c r="M32" i="61" s="1"/>
  <c r="U21" i="65"/>
  <c r="U22" i="65" s="1"/>
  <c r="U32" i="65" s="1"/>
  <c r="O21" i="68"/>
  <c r="O22" i="68" s="1"/>
  <c r="O32" i="68" s="1"/>
  <c r="S21" i="68"/>
  <c r="S22" i="68" s="1"/>
  <c r="M32" i="69"/>
  <c r="L32" i="68"/>
  <c r="L34" i="68" s="1"/>
  <c r="W1" i="50"/>
  <c r="W152" i="50" s="1"/>
  <c r="W21" i="60"/>
  <c r="W22" i="60" s="1"/>
  <c r="W32" i="60" s="1"/>
  <c r="T21" i="63"/>
  <c r="T22" i="63" s="1"/>
  <c r="T32" i="63" s="1"/>
  <c r="W21" i="62"/>
  <c r="W22" i="62" s="1"/>
  <c r="W32" i="62" s="1"/>
  <c r="O21" i="59"/>
  <c r="O22" i="59" s="1"/>
  <c r="O32" i="59" s="1"/>
  <c r="R32" i="49"/>
  <c r="M32" i="57"/>
  <c r="R32" i="57"/>
  <c r="S32" i="59"/>
  <c r="X32" i="61"/>
  <c r="L32" i="62"/>
  <c r="O32" i="64"/>
  <c r="R32" i="68"/>
  <c r="V32" i="56"/>
  <c r="S32" i="56"/>
  <c r="O32" i="57"/>
  <c r="W32" i="57"/>
  <c r="T32" i="57"/>
  <c r="V32" i="59"/>
  <c r="N32" i="61"/>
  <c r="R32" i="62"/>
  <c r="O32" i="63"/>
  <c r="M32" i="64"/>
  <c r="X32" i="68"/>
  <c r="K32" i="69"/>
  <c r="L31" i="65"/>
  <c r="I31" i="65" s="1"/>
  <c r="I30" i="65"/>
  <c r="U31" i="69"/>
  <c r="I31" i="69" s="1"/>
  <c r="I30" i="69"/>
  <c r="J32" i="56"/>
  <c r="G6" i="68"/>
  <c r="R21" i="65"/>
  <c r="R22" i="65" s="1"/>
  <c r="R32" i="65" s="1"/>
  <c r="U32" i="56"/>
  <c r="M32" i="59"/>
  <c r="N21" i="69"/>
  <c r="N22" i="69" s="1"/>
  <c r="N32" i="69" s="1"/>
  <c r="S32" i="62"/>
  <c r="Q21" i="68"/>
  <c r="Q22" i="68" s="1"/>
  <c r="Q32" i="68" s="1"/>
  <c r="V21" i="49"/>
  <c r="V22" i="49" s="1"/>
  <c r="V32" i="49" s="1"/>
  <c r="O21" i="58"/>
  <c r="O22" i="58" s="1"/>
  <c r="S32" i="58"/>
  <c r="V32" i="58"/>
  <c r="X21" i="60"/>
  <c r="X22" i="60" s="1"/>
  <c r="X32" i="60" s="1"/>
  <c r="X32" i="57"/>
  <c r="W21" i="58"/>
  <c r="W22" i="58" s="1"/>
  <c r="W32" i="58" s="1"/>
  <c r="W21" i="66"/>
  <c r="W22" i="66" s="1"/>
  <c r="W32" i="66" s="1"/>
  <c r="V21" i="68"/>
  <c r="V22" i="68" s="1"/>
  <c r="V32" i="68" s="1"/>
  <c r="Q32" i="59"/>
  <c r="W32" i="59"/>
  <c r="T21" i="61"/>
  <c r="T22" i="61" s="1"/>
  <c r="T32" i="61" s="1"/>
  <c r="L21" i="60"/>
  <c r="L22" i="60" s="1"/>
  <c r="L32" i="60" s="1"/>
  <c r="S21" i="64"/>
  <c r="S22" i="64" s="1"/>
  <c r="S32" i="64" s="1"/>
  <c r="X21" i="65"/>
  <c r="X22" i="65" s="1"/>
  <c r="X32" i="65" s="1"/>
  <c r="S32" i="61"/>
  <c r="N21" i="49"/>
  <c r="N22" i="49" s="1"/>
  <c r="N32" i="49" s="1"/>
  <c r="F44" i="59"/>
  <c r="F44" i="65"/>
  <c r="F548" i="50"/>
  <c r="F48" i="50"/>
  <c r="F44" i="67"/>
  <c r="F44" i="62"/>
  <c r="F448" i="50"/>
  <c r="F298" i="50"/>
  <c r="F44" i="60"/>
  <c r="F248" i="50"/>
  <c r="F648" i="50"/>
  <c r="F348" i="50"/>
  <c r="F44" i="69"/>
  <c r="F44" i="56"/>
  <c r="F598" i="50"/>
  <c r="F44" i="49"/>
  <c r="F44" i="63"/>
  <c r="F398" i="50"/>
  <c r="F98" i="50"/>
  <c r="F44" i="64"/>
  <c r="F498" i="50"/>
  <c r="D474" i="50"/>
  <c r="D574" i="50"/>
  <c r="D524" i="50"/>
  <c r="D374" i="50"/>
  <c r="D624" i="50"/>
  <c r="C35" i="68"/>
  <c r="C35" i="65"/>
  <c r="C35" i="57"/>
  <c r="D224" i="50"/>
  <c r="C35" i="69"/>
  <c r="C35" i="67"/>
  <c r="C35" i="61"/>
  <c r="C35" i="58"/>
  <c r="C35" i="49"/>
  <c r="D674" i="50"/>
  <c r="C35" i="66"/>
  <c r="B24" i="55"/>
  <c r="C35" i="56"/>
  <c r="C35" i="59"/>
  <c r="D424" i="50"/>
  <c r="D274" i="50"/>
  <c r="C35" i="62"/>
  <c r="C35" i="63"/>
  <c r="D74" i="50"/>
  <c r="C571" i="50"/>
  <c r="C171" i="50"/>
  <c r="B32" i="49"/>
  <c r="C21" i="50"/>
  <c r="A21" i="55"/>
  <c r="B32" i="62"/>
  <c r="B32" i="56"/>
  <c r="C471" i="50"/>
  <c r="C271" i="50"/>
  <c r="B32" i="64"/>
  <c r="B32" i="58"/>
  <c r="C371" i="50"/>
  <c r="B32" i="60"/>
  <c r="B32" i="68"/>
  <c r="C9" i="66"/>
  <c r="C9" i="65"/>
  <c r="C9" i="58"/>
  <c r="C9" i="59"/>
  <c r="C9" i="63"/>
  <c r="C9" i="67"/>
  <c r="C9" i="68"/>
  <c r="C9" i="60"/>
  <c r="C9" i="57"/>
  <c r="O31" i="56"/>
  <c r="I30" i="56"/>
  <c r="S53" i="60"/>
  <c r="S53" i="65"/>
  <c r="S53" i="57"/>
  <c r="S53" i="64"/>
  <c r="S53" i="59"/>
  <c r="S53" i="58"/>
  <c r="S53" i="62"/>
  <c r="S53" i="63"/>
  <c r="S53" i="56"/>
  <c r="S53" i="61"/>
  <c r="S53" i="69"/>
  <c r="S53" i="67"/>
  <c r="U21" i="58"/>
  <c r="U22" i="58" s="1"/>
  <c r="U32" i="58" s="1"/>
  <c r="Q21" i="58"/>
  <c r="Q22" i="58" s="1"/>
  <c r="Q32" i="58" s="1"/>
  <c r="J21" i="59"/>
  <c r="J22" i="59" s="1"/>
  <c r="D278" i="50"/>
  <c r="D511" i="50"/>
  <c r="C9" i="64"/>
  <c r="C9" i="61"/>
  <c r="B28" i="55"/>
  <c r="C35" i="60"/>
  <c r="S53" i="68"/>
  <c r="F44" i="61"/>
  <c r="F148" i="50"/>
  <c r="B33" i="62"/>
  <c r="C9" i="62"/>
  <c r="B32" i="66"/>
  <c r="C35" i="64"/>
  <c r="D561" i="50"/>
  <c r="D61" i="50"/>
  <c r="C22" i="60"/>
  <c r="C22" i="56"/>
  <c r="D611" i="50"/>
  <c r="D211" i="50"/>
  <c r="C22" i="57"/>
  <c r="C22" i="69"/>
  <c r="D361" i="50"/>
  <c r="C22" i="62"/>
  <c r="C27" i="2"/>
  <c r="Z27" i="2" s="1"/>
  <c r="D461" i="50"/>
  <c r="D11" i="50"/>
  <c r="C22" i="49"/>
  <c r="D161" i="50"/>
  <c r="D311" i="50"/>
  <c r="C22" i="64"/>
  <c r="C22" i="65"/>
  <c r="B11" i="55"/>
  <c r="C22" i="67"/>
  <c r="C22" i="61"/>
  <c r="D411" i="50"/>
  <c r="C22" i="59"/>
  <c r="D578" i="50"/>
  <c r="D128" i="50"/>
  <c r="D628" i="50"/>
  <c r="D528" i="50"/>
  <c r="D678" i="50"/>
  <c r="D78" i="50"/>
  <c r="C39" i="66"/>
  <c r="C39" i="63"/>
  <c r="C39" i="65"/>
  <c r="C39" i="58"/>
  <c r="D728" i="50"/>
  <c r="D328" i="50"/>
  <c r="C39" i="64"/>
  <c r="C39" i="61"/>
  <c r="C39" i="59"/>
  <c r="C39" i="49"/>
  <c r="C39" i="60"/>
  <c r="C39" i="67"/>
  <c r="D378" i="50"/>
  <c r="C39" i="69"/>
  <c r="C39" i="68"/>
  <c r="C39" i="62"/>
  <c r="D478" i="50"/>
  <c r="I4" i="57"/>
  <c r="I4" i="68"/>
  <c r="I4" i="66"/>
  <c r="I4" i="67"/>
  <c r="I4" i="49"/>
  <c r="I4" i="65"/>
  <c r="I4" i="64"/>
  <c r="I4" i="58"/>
  <c r="I4" i="61"/>
  <c r="I4" i="59"/>
  <c r="B33" i="58"/>
  <c r="B33" i="67"/>
  <c r="B33" i="61"/>
  <c r="I12" i="69"/>
  <c r="I12" i="68"/>
  <c r="I12" i="67"/>
  <c r="I12" i="58"/>
  <c r="I12" i="61"/>
  <c r="I12" i="60"/>
  <c r="I12" i="57"/>
  <c r="I12" i="62"/>
  <c r="I12" i="56"/>
  <c r="B33" i="64"/>
  <c r="B33" i="60"/>
  <c r="B33" i="56"/>
  <c r="I12" i="65"/>
  <c r="I12" i="63"/>
  <c r="B33" i="63"/>
  <c r="B33" i="57"/>
  <c r="I12" i="59"/>
  <c r="I12" i="66"/>
  <c r="B33" i="49"/>
  <c r="B33" i="66"/>
  <c r="B33" i="68"/>
  <c r="K21" i="57"/>
  <c r="K22" i="57" s="1"/>
  <c r="K32" i="57" s="1"/>
  <c r="K34" i="57" s="1"/>
  <c r="J21" i="60"/>
  <c r="J22" i="60" s="1"/>
  <c r="V21" i="60"/>
  <c r="V22" i="60" s="1"/>
  <c r="V32" i="60" s="1"/>
  <c r="J21" i="61"/>
  <c r="J22" i="61" s="1"/>
  <c r="R21" i="61"/>
  <c r="R22" i="61" s="1"/>
  <c r="R32" i="61" s="1"/>
  <c r="N21" i="59"/>
  <c r="N22" i="59" s="1"/>
  <c r="N32" i="59" s="1"/>
  <c r="D124" i="50"/>
  <c r="C22" i="58"/>
  <c r="B33" i="69"/>
  <c r="C39" i="57"/>
  <c r="I12" i="64"/>
  <c r="S53" i="66"/>
  <c r="D428" i="50"/>
  <c r="F445" i="50"/>
  <c r="F345" i="50"/>
  <c r="F295" i="50"/>
  <c r="F745" i="50"/>
  <c r="I31" i="60"/>
  <c r="P32" i="58"/>
  <c r="P34" i="58" s="1"/>
  <c r="O21" i="66"/>
  <c r="O22" i="66" s="1"/>
  <c r="O32" i="66" s="1"/>
  <c r="L32" i="63"/>
  <c r="L34" i="63" s="1"/>
  <c r="L21" i="67"/>
  <c r="L22" i="67" s="1"/>
  <c r="L32" i="67" s="1"/>
  <c r="W21" i="63"/>
  <c r="W22" i="63" s="1"/>
  <c r="W32" i="63" s="1"/>
  <c r="P32" i="65"/>
  <c r="P34" i="65" s="1"/>
  <c r="F145" i="50"/>
  <c r="C330" i="50"/>
  <c r="C80" i="50"/>
  <c r="C480" i="50"/>
  <c r="C21" i="63"/>
  <c r="C21" i="69"/>
  <c r="C21" i="49"/>
  <c r="Z33" i="2"/>
  <c r="C28" i="49"/>
  <c r="C28" i="59"/>
  <c r="C28" i="65"/>
  <c r="C28" i="61"/>
  <c r="F42" i="49"/>
  <c r="C7" i="64"/>
  <c r="I3" i="64" s="1"/>
  <c r="C21" i="62"/>
  <c r="C37" i="62"/>
  <c r="F496" i="50"/>
  <c r="J21" i="67"/>
  <c r="J22" i="67" s="1"/>
  <c r="F45" i="50"/>
  <c r="N21" i="62"/>
  <c r="N22" i="62" s="1"/>
  <c r="N32" i="62" s="1"/>
  <c r="F42" i="59"/>
  <c r="F42" i="69"/>
  <c r="F42" i="68"/>
  <c r="F42" i="63"/>
  <c r="F696" i="50"/>
  <c r="F146" i="50"/>
  <c r="F46" i="50"/>
  <c r="F42" i="62"/>
  <c r="F42" i="66"/>
  <c r="F296" i="50"/>
  <c r="F246" i="50"/>
  <c r="F42" i="65"/>
  <c r="F42" i="56"/>
  <c r="F746" i="50"/>
  <c r="F396" i="50"/>
  <c r="D526" i="50"/>
  <c r="C37" i="49"/>
  <c r="D676" i="50"/>
  <c r="D476" i="50"/>
  <c r="D376" i="50"/>
  <c r="D126" i="50"/>
  <c r="D576" i="50"/>
  <c r="B26" i="55"/>
  <c r="C37" i="65"/>
  <c r="C37" i="61"/>
  <c r="C37" i="58"/>
  <c r="D626" i="50"/>
  <c r="C602" i="50"/>
  <c r="C452" i="50"/>
  <c r="C2" i="50"/>
  <c r="C502" i="50"/>
  <c r="C652" i="50"/>
  <c r="C7" i="59"/>
  <c r="I3" i="59" s="1"/>
  <c r="C7" i="66"/>
  <c r="I3" i="66" s="1"/>
  <c r="S49" i="69"/>
  <c r="S49" i="63"/>
  <c r="S49" i="56"/>
  <c r="S49" i="49"/>
  <c r="S49" i="61"/>
  <c r="S49" i="64"/>
  <c r="S49" i="58"/>
  <c r="B48" i="62"/>
  <c r="B48" i="65"/>
  <c r="B48" i="63"/>
  <c r="B48" i="58"/>
  <c r="B48" i="67"/>
  <c r="B48" i="59"/>
  <c r="B48" i="49"/>
  <c r="B48" i="66"/>
  <c r="B48" i="56"/>
  <c r="B48" i="57"/>
  <c r="O32" i="62"/>
  <c r="M21" i="66"/>
  <c r="M22" i="66" s="1"/>
  <c r="M32" i="66" s="1"/>
  <c r="I30" i="63"/>
  <c r="T21" i="60"/>
  <c r="T22" i="60" s="1"/>
  <c r="T32" i="60" s="1"/>
  <c r="P21" i="67"/>
  <c r="P22" i="67" s="1"/>
  <c r="P32" i="67" s="1"/>
  <c r="K21" i="64"/>
  <c r="K22" i="64" s="1"/>
  <c r="K32" i="64" s="1"/>
  <c r="K34" i="64" s="1"/>
  <c r="B48" i="68"/>
  <c r="F395" i="50"/>
  <c r="C530" i="50"/>
  <c r="C730" i="50"/>
  <c r="S49" i="68"/>
  <c r="C21" i="59"/>
  <c r="C21" i="61"/>
  <c r="C21" i="64"/>
  <c r="C37" i="56"/>
  <c r="C7" i="68"/>
  <c r="I3" i="68" s="1"/>
  <c r="C21" i="56"/>
  <c r="C7" i="58"/>
  <c r="I3" i="58" s="1"/>
  <c r="C7" i="62"/>
  <c r="I3" i="62" s="1"/>
  <c r="C37" i="57"/>
  <c r="C37" i="64"/>
  <c r="S49" i="67"/>
  <c r="C202" i="50"/>
  <c r="F196" i="50"/>
  <c r="F42" i="67"/>
  <c r="D26" i="50"/>
  <c r="P21" i="62"/>
  <c r="P22" i="62" s="1"/>
  <c r="P32" i="62" s="1"/>
  <c r="B48" i="61"/>
  <c r="C562" i="50"/>
  <c r="A12" i="55"/>
  <c r="C612" i="50"/>
  <c r="C112" i="50"/>
  <c r="D656" i="50"/>
  <c r="C17" i="49"/>
  <c r="D256" i="50"/>
  <c r="D106" i="50"/>
  <c r="D717" i="50"/>
  <c r="B17" i="55"/>
  <c r="D617" i="50"/>
  <c r="D567" i="50"/>
  <c r="D217" i="50"/>
  <c r="D663" i="50"/>
  <c r="D313" i="50"/>
  <c r="D363" i="50"/>
  <c r="D113" i="50"/>
  <c r="B41" i="62"/>
  <c r="B41" i="56"/>
  <c r="Q21" i="65"/>
  <c r="Q22" i="65" s="1"/>
  <c r="Q32" i="65" s="1"/>
  <c r="D13" i="50"/>
  <c r="D563" i="50"/>
  <c r="B13" i="55"/>
  <c r="D17" i="50"/>
  <c r="D667" i="50"/>
  <c r="D6" i="50"/>
  <c r="D406" i="50"/>
  <c r="C62" i="50"/>
  <c r="C162" i="50"/>
  <c r="D459" i="50"/>
  <c r="D9" i="50"/>
  <c r="D365" i="50"/>
  <c r="D465" i="50"/>
  <c r="F747" i="50"/>
  <c r="F697" i="50"/>
  <c r="F53" i="71"/>
  <c r="AH27" i="2"/>
  <c r="AH38" i="2" s="1"/>
  <c r="G26" i="2"/>
  <c r="AL42" i="2"/>
  <c r="C51" i="71" s="1"/>
  <c r="P21" i="59"/>
  <c r="P22" i="59" s="1"/>
  <c r="P32" i="59" s="1"/>
  <c r="U1" i="50"/>
  <c r="U352" i="50" s="1"/>
  <c r="G6" i="66"/>
  <c r="Q21" i="66"/>
  <c r="J31" i="66"/>
  <c r="I30" i="66"/>
  <c r="N21" i="67"/>
  <c r="N22" i="67" s="1"/>
  <c r="N32" i="67" s="1"/>
  <c r="V21" i="67"/>
  <c r="J32" i="65"/>
  <c r="J52" i="2"/>
  <c r="AD37" i="2"/>
  <c r="AD38" i="2" s="1"/>
  <c r="L21" i="59"/>
  <c r="L22" i="59" s="1"/>
  <c r="L32" i="59" s="1"/>
  <c r="L34" i="59" s="1"/>
  <c r="I31" i="61"/>
  <c r="U21" i="66"/>
  <c r="U22" i="66" s="1"/>
  <c r="U32" i="66" s="1"/>
  <c r="R21" i="67"/>
  <c r="R22" i="67" s="1"/>
  <c r="R32" i="67" s="1"/>
  <c r="J31" i="67"/>
  <c r="I31" i="67" s="1"/>
  <c r="I30" i="67"/>
  <c r="J32" i="68"/>
  <c r="R32" i="58"/>
  <c r="N32" i="68"/>
  <c r="B59" i="50"/>
  <c r="F59" i="50"/>
  <c r="F60" i="50"/>
  <c r="L32" i="69"/>
  <c r="AF38" i="2"/>
  <c r="V17" i="2"/>
  <c r="P17" i="2"/>
  <c r="N17" i="2"/>
  <c r="R17" i="2"/>
  <c r="L17" i="2"/>
  <c r="AD17" i="2"/>
  <c r="AN17" i="2"/>
  <c r="T17" i="2"/>
  <c r="AF17" i="2"/>
  <c r="J17" i="2"/>
  <c r="AR40" i="2"/>
  <c r="AR51" i="2"/>
  <c r="F54" i="71"/>
  <c r="G15" i="63"/>
  <c r="G15" i="56"/>
  <c r="G15" i="58"/>
  <c r="G15" i="67"/>
  <c r="G15" i="64"/>
  <c r="G15" i="61"/>
  <c r="G15" i="66"/>
  <c r="G15" i="59"/>
  <c r="G15" i="60"/>
  <c r="G15" i="57"/>
  <c r="G15" i="49"/>
  <c r="C16" i="58"/>
  <c r="C16" i="63"/>
  <c r="B5" i="55"/>
  <c r="E16" i="67"/>
  <c r="E16" i="61"/>
  <c r="E17" i="66"/>
  <c r="C36" i="63"/>
  <c r="D666" i="50"/>
  <c r="D660" i="50"/>
  <c r="C407" i="50"/>
  <c r="F43" i="56"/>
  <c r="F43" i="67"/>
  <c r="F43" i="62"/>
  <c r="F497" i="50"/>
  <c r="F547" i="50"/>
  <c r="F197" i="50"/>
  <c r="F47" i="50"/>
  <c r="F43" i="64"/>
  <c r="F43" i="61"/>
  <c r="F43" i="57"/>
  <c r="F43" i="69"/>
  <c r="F447" i="50"/>
  <c r="F597" i="50"/>
  <c r="F297" i="50"/>
  <c r="D527" i="50"/>
  <c r="D577" i="50"/>
  <c r="D377" i="50"/>
  <c r="D327" i="50"/>
  <c r="C38" i="68"/>
  <c r="C38" i="57"/>
  <c r="C38" i="64"/>
  <c r="C38" i="49"/>
  <c r="D477" i="50"/>
  <c r="D77" i="50"/>
  <c r="D177" i="50"/>
  <c r="B27" i="55"/>
  <c r="C38" i="66"/>
  <c r="C38" i="67"/>
  <c r="C38" i="59"/>
  <c r="D373" i="50"/>
  <c r="D173" i="50"/>
  <c r="D223" i="50"/>
  <c r="D673" i="50"/>
  <c r="C34" i="66"/>
  <c r="C34" i="57"/>
  <c r="C34" i="68"/>
  <c r="C34" i="49"/>
  <c r="D523" i="50"/>
  <c r="D423" i="50"/>
  <c r="D623" i="50"/>
  <c r="C34" i="65"/>
  <c r="C34" i="62"/>
  <c r="C34" i="60"/>
  <c r="D414" i="50"/>
  <c r="D464" i="50"/>
  <c r="D664" i="50"/>
  <c r="D314" i="50"/>
  <c r="B14" i="55"/>
  <c r="D364" i="50"/>
  <c r="D114" i="50"/>
  <c r="D264" i="50"/>
  <c r="C30" i="2"/>
  <c r="C25" i="67" s="1"/>
  <c r="C352" i="50"/>
  <c r="C102" i="50"/>
  <c r="C702" i="50"/>
  <c r="C402" i="50"/>
  <c r="C302" i="50"/>
  <c r="C152" i="50"/>
  <c r="C252" i="50"/>
  <c r="C7" i="69"/>
  <c r="I3" i="69" s="1"/>
  <c r="C7" i="49"/>
  <c r="I3" i="49" s="1"/>
  <c r="C7" i="57"/>
  <c r="I3" i="57" s="1"/>
  <c r="C7" i="65"/>
  <c r="I3" i="65" s="1"/>
  <c r="C7" i="60"/>
  <c r="I3" i="60" s="1"/>
  <c r="S52" i="61"/>
  <c r="S52" i="56"/>
  <c r="S52" i="58"/>
  <c r="U32" i="59"/>
  <c r="U32" i="64"/>
  <c r="N21" i="65"/>
  <c r="N22" i="65" s="1"/>
  <c r="N32" i="65" s="1"/>
  <c r="AP17" i="2"/>
  <c r="AH17" i="2"/>
  <c r="B12" i="63"/>
  <c r="B12" i="64"/>
  <c r="D429" i="50"/>
  <c r="C40" i="68"/>
  <c r="C40" i="62"/>
  <c r="D79" i="50"/>
  <c r="B29" i="55"/>
  <c r="D375" i="50"/>
  <c r="B25" i="55"/>
  <c r="C36" i="61"/>
  <c r="D525" i="50"/>
  <c r="C36" i="65"/>
  <c r="C36" i="59"/>
  <c r="C605" i="50"/>
  <c r="E17" i="62"/>
  <c r="E16" i="64"/>
  <c r="B15" i="66"/>
  <c r="E17" i="67"/>
  <c r="E16" i="63"/>
  <c r="C105" i="50"/>
  <c r="E16" i="49"/>
  <c r="B15" i="59"/>
  <c r="E16" i="56"/>
  <c r="E17" i="61"/>
  <c r="E16" i="69"/>
  <c r="B15" i="60"/>
  <c r="B15" i="57"/>
  <c r="D360" i="50"/>
  <c r="D160" i="50"/>
  <c r="D10" i="50"/>
  <c r="D410" i="50"/>
  <c r="D710" i="50"/>
  <c r="D310" i="50"/>
  <c r="D510" i="50"/>
  <c r="B10" i="55"/>
  <c r="D605" i="50"/>
  <c r="D505" i="50"/>
  <c r="D655" i="50"/>
  <c r="D455" i="50"/>
  <c r="C16" i="49"/>
  <c r="D305" i="50"/>
  <c r="D705" i="50"/>
  <c r="C16" i="69"/>
  <c r="D555" i="50"/>
  <c r="D105" i="50"/>
  <c r="D5" i="50"/>
  <c r="C16" i="67"/>
  <c r="C16" i="62"/>
  <c r="C16" i="66"/>
  <c r="C19" i="2"/>
  <c r="Z19" i="2" s="1"/>
  <c r="D416" i="50"/>
  <c r="D116" i="50"/>
  <c r="D316" i="50"/>
  <c r="D516" i="50"/>
  <c r="B16" i="55"/>
  <c r="D366" i="50"/>
  <c r="D466" i="50"/>
  <c r="D16" i="50"/>
  <c r="B18" i="49"/>
  <c r="C307" i="50"/>
  <c r="C57" i="50"/>
  <c r="C7" i="50"/>
  <c r="C707" i="50"/>
  <c r="C657" i="50"/>
  <c r="C357" i="50"/>
  <c r="C207" i="50"/>
  <c r="A7" i="55"/>
  <c r="B18" i="62"/>
  <c r="B18" i="66"/>
  <c r="B22" i="2"/>
  <c r="Y22" i="2" s="1"/>
  <c r="C721" i="50"/>
  <c r="C621" i="50"/>
  <c r="C71" i="50"/>
  <c r="C221" i="50"/>
  <c r="B32" i="69"/>
  <c r="B32" i="65"/>
  <c r="B32" i="61"/>
  <c r="C671" i="50"/>
  <c r="C321" i="50"/>
  <c r="C421" i="50"/>
  <c r="C121" i="50"/>
  <c r="B32" i="67"/>
  <c r="B32" i="63"/>
  <c r="B32" i="57"/>
  <c r="B32" i="59"/>
  <c r="I4" i="62"/>
  <c r="I4" i="63"/>
  <c r="I4" i="60"/>
  <c r="C9" i="69"/>
  <c r="C9" i="49"/>
  <c r="P32" i="68"/>
  <c r="C153" i="50"/>
  <c r="C42" i="63"/>
  <c r="C42" i="68"/>
  <c r="R32" i="60"/>
  <c r="O32" i="67"/>
  <c r="I31" i="68"/>
  <c r="AJ17" i="2"/>
  <c r="C580" i="50"/>
  <c r="C30" i="50"/>
  <c r="F20" i="57"/>
  <c r="F20" i="68"/>
  <c r="F20" i="64"/>
  <c r="F20" i="63"/>
  <c r="F20" i="60"/>
  <c r="F52" i="50"/>
  <c r="E52" i="50"/>
  <c r="B103" i="50"/>
  <c r="G6" i="67"/>
  <c r="X32" i="67"/>
  <c r="F39" i="66"/>
  <c r="F39" i="65"/>
  <c r="F39" i="62"/>
  <c r="F39" i="61"/>
  <c r="F39" i="68"/>
  <c r="F39" i="60"/>
  <c r="F39" i="56"/>
  <c r="G6" i="57"/>
  <c r="F26" i="57"/>
  <c r="F26" i="61"/>
  <c r="F26" i="62"/>
  <c r="F29" i="63"/>
  <c r="F29" i="64"/>
  <c r="F26" i="65"/>
  <c r="F95" i="50"/>
  <c r="G6" i="56"/>
  <c r="G6" i="59"/>
  <c r="G6" i="63"/>
  <c r="R1" i="50"/>
  <c r="D470" i="50"/>
  <c r="D670" i="50"/>
  <c r="D70" i="50"/>
  <c r="D570" i="50"/>
  <c r="D270" i="50"/>
  <c r="D370" i="50"/>
  <c r="D620" i="50"/>
  <c r="D120" i="50"/>
  <c r="D320" i="50"/>
  <c r="D720" i="50"/>
  <c r="D420" i="50"/>
  <c r="B20" i="55"/>
  <c r="D170" i="50"/>
  <c r="D220" i="50"/>
  <c r="C37" i="2"/>
  <c r="D658" i="50"/>
  <c r="D358" i="50"/>
  <c r="D308" i="50"/>
  <c r="D8" i="50"/>
  <c r="D708" i="50"/>
  <c r="D558" i="50"/>
  <c r="D208" i="50"/>
  <c r="C19" i="67"/>
  <c r="C19" i="63"/>
  <c r="C19" i="57"/>
  <c r="C23" i="2"/>
  <c r="Z23" i="2" s="1"/>
  <c r="D458" i="50"/>
  <c r="D58" i="50"/>
  <c r="D108" i="50"/>
  <c r="C19" i="69"/>
  <c r="C19" i="65"/>
  <c r="C19" i="61"/>
  <c r="C19" i="59"/>
  <c r="C19" i="58"/>
  <c r="C19" i="56"/>
  <c r="C19" i="49"/>
  <c r="D408" i="50"/>
  <c r="C19" i="64"/>
  <c r="D608" i="50"/>
  <c r="C19" i="68"/>
  <c r="C19" i="60"/>
  <c r="D508" i="50"/>
  <c r="C19" i="66"/>
  <c r="D158" i="50"/>
  <c r="D258" i="50"/>
  <c r="C19" i="62"/>
  <c r="B8" i="55"/>
  <c r="D568" i="50"/>
  <c r="D518" i="50"/>
  <c r="D268" i="50"/>
  <c r="D18" i="50"/>
  <c r="D618" i="50"/>
  <c r="D668" i="50"/>
  <c r="D68" i="50"/>
  <c r="D368" i="50"/>
  <c r="D118" i="50"/>
  <c r="D318" i="50"/>
  <c r="C34" i="2"/>
  <c r="D718" i="50"/>
  <c r="B18" i="55"/>
  <c r="D168" i="50"/>
  <c r="D218" i="50"/>
  <c r="D468" i="50"/>
  <c r="F4" i="55"/>
  <c r="AM18" i="2"/>
  <c r="Q18" i="2"/>
  <c r="AQ18" i="2"/>
  <c r="U18" i="2"/>
  <c r="H18" i="2"/>
  <c r="S18" i="2"/>
  <c r="AG18" i="2"/>
  <c r="AE18" i="2"/>
  <c r="O18" i="2"/>
  <c r="AS18" i="2"/>
  <c r="M18" i="2"/>
  <c r="AO18" i="2"/>
  <c r="AK18" i="2"/>
  <c r="W18" i="2"/>
  <c r="AI18" i="2"/>
  <c r="D20" i="50"/>
  <c r="D520" i="50"/>
  <c r="H4" i="50"/>
  <c r="K22" i="59"/>
  <c r="K32" i="59" s="1"/>
  <c r="N502" i="50"/>
  <c r="N252" i="50"/>
  <c r="AD1" i="50"/>
  <c r="N52" i="50"/>
  <c r="K32" i="61"/>
  <c r="W21" i="56"/>
  <c r="W22" i="56" s="1"/>
  <c r="W32" i="56" s="1"/>
  <c r="P21" i="57"/>
  <c r="N21" i="63"/>
  <c r="V21" i="63"/>
  <c r="U53" i="59"/>
  <c r="U53" i="69"/>
  <c r="T55" i="2"/>
  <c r="U53" i="63"/>
  <c r="U53" i="56"/>
  <c r="U53" i="62"/>
  <c r="U53" i="66"/>
  <c r="U53" i="60"/>
  <c r="U53" i="49"/>
  <c r="U53" i="57"/>
  <c r="U53" i="58"/>
  <c r="U53" i="67"/>
  <c r="U53" i="61"/>
  <c r="K32" i="68"/>
  <c r="I30" i="61"/>
  <c r="L21" i="65"/>
  <c r="U53" i="68"/>
  <c r="I31" i="59"/>
  <c r="I31" i="64"/>
  <c r="V32" i="61"/>
  <c r="T32" i="49"/>
  <c r="P32" i="49"/>
  <c r="L31" i="49"/>
  <c r="I30" i="49"/>
  <c r="R32" i="56"/>
  <c r="X32" i="56"/>
  <c r="I11" i="67"/>
  <c r="I11" i="56"/>
  <c r="I11" i="57"/>
  <c r="I11" i="59"/>
  <c r="I11" i="58"/>
  <c r="I11" i="69"/>
  <c r="I11" i="65"/>
  <c r="I11" i="66"/>
  <c r="I11" i="68"/>
  <c r="I11" i="62"/>
  <c r="I11" i="64"/>
  <c r="I11" i="63"/>
  <c r="I11" i="49"/>
  <c r="T32" i="59"/>
  <c r="T34" i="59" s="1"/>
  <c r="W32" i="61"/>
  <c r="B5" i="62"/>
  <c r="Q1" i="50"/>
  <c r="J31" i="62"/>
  <c r="I30" i="62"/>
  <c r="W32" i="67"/>
  <c r="M32" i="68"/>
  <c r="P21" i="56"/>
  <c r="N31" i="57"/>
  <c r="I30" i="57"/>
  <c r="K31" i="58"/>
  <c r="I30" i="58"/>
  <c r="R32" i="59"/>
  <c r="I30" i="68"/>
  <c r="I30" i="60"/>
  <c r="L21" i="57"/>
  <c r="I30" i="59"/>
  <c r="X21" i="49"/>
  <c r="I30" i="64"/>
  <c r="M22" i="63"/>
  <c r="R21" i="63"/>
  <c r="U53" i="65"/>
  <c r="B12" i="66"/>
  <c r="B12" i="67"/>
  <c r="B12" i="62"/>
  <c r="B12" i="68"/>
  <c r="B12" i="57"/>
  <c r="B12" i="60"/>
  <c r="B12" i="49"/>
  <c r="B12" i="58"/>
  <c r="C40" i="49"/>
  <c r="D279" i="50"/>
  <c r="D329" i="50"/>
  <c r="D479" i="50"/>
  <c r="D129" i="50"/>
  <c r="C40" i="65"/>
  <c r="C40" i="63"/>
  <c r="C40" i="57"/>
  <c r="D679" i="50"/>
  <c r="D729" i="50"/>
  <c r="D29" i="50"/>
  <c r="D379" i="50"/>
  <c r="C40" i="67"/>
  <c r="C40" i="69"/>
  <c r="C40" i="61"/>
  <c r="C40" i="56"/>
  <c r="C40" i="59"/>
  <c r="D229" i="50"/>
  <c r="C36" i="49"/>
  <c r="D325" i="50"/>
  <c r="D175" i="50"/>
  <c r="D425" i="50"/>
  <c r="D675" i="50"/>
  <c r="C36" i="68"/>
  <c r="C36" i="64"/>
  <c r="C36" i="60"/>
  <c r="D575" i="50"/>
  <c r="D225" i="50"/>
  <c r="D475" i="50"/>
  <c r="C36" i="66"/>
  <c r="C36" i="62"/>
  <c r="C36" i="69"/>
  <c r="C36" i="56"/>
  <c r="D25" i="50"/>
  <c r="C655" i="50"/>
  <c r="C555" i="50"/>
  <c r="C705" i="50"/>
  <c r="C455" i="50"/>
  <c r="C205" i="50"/>
  <c r="C55" i="50"/>
  <c r="B15" i="49"/>
  <c r="E17" i="60"/>
  <c r="E17" i="68"/>
  <c r="E16" i="62"/>
  <c r="E17" i="59"/>
  <c r="B15" i="69"/>
  <c r="E16" i="65"/>
  <c r="E17" i="63"/>
  <c r="B15" i="64"/>
  <c r="B15" i="61"/>
  <c r="B15" i="63"/>
  <c r="B15" i="56"/>
  <c r="C405" i="50"/>
  <c r="C255" i="50"/>
  <c r="C155" i="50"/>
  <c r="E17" i="56"/>
  <c r="E17" i="64"/>
  <c r="E16" i="58"/>
  <c r="E16" i="66"/>
  <c r="E17" i="65"/>
  <c r="E16" i="59"/>
  <c r="A5" i="55"/>
  <c r="B15" i="68"/>
  <c r="E16" i="57"/>
  <c r="B15" i="62"/>
  <c r="C355" i="50"/>
  <c r="C403" i="50"/>
  <c r="C303" i="50"/>
  <c r="C353" i="50"/>
  <c r="C453" i="50"/>
  <c r="C553" i="50"/>
  <c r="C103" i="50"/>
  <c r="C53" i="50"/>
  <c r="A1" i="55"/>
  <c r="C3" i="50"/>
  <c r="D67" i="50"/>
  <c r="D367" i="50"/>
  <c r="D556" i="50"/>
  <c r="D306" i="50"/>
  <c r="D356" i="50"/>
  <c r="C212" i="50"/>
  <c r="C12" i="50"/>
  <c r="C662" i="50"/>
  <c r="F596" i="50"/>
  <c r="F446" i="50"/>
  <c r="F646" i="50"/>
  <c r="F546" i="50"/>
  <c r="F42" i="57"/>
  <c r="F42" i="60"/>
  <c r="D226" i="50"/>
  <c r="D426" i="50"/>
  <c r="D661" i="50"/>
  <c r="D111" i="50"/>
  <c r="D711" i="50"/>
  <c r="C22" i="63"/>
  <c r="C22" i="66"/>
  <c r="C22" i="68"/>
  <c r="F44" i="57"/>
  <c r="F44" i="66"/>
  <c r="F44" i="68"/>
  <c r="F748" i="50"/>
  <c r="F198" i="50"/>
  <c r="F698" i="50"/>
  <c r="D228" i="50"/>
  <c r="D178" i="50"/>
  <c r="D28" i="50"/>
  <c r="D724" i="50"/>
  <c r="D324" i="50"/>
  <c r="D24" i="50"/>
  <c r="D726" i="50"/>
  <c r="D176" i="50"/>
  <c r="D276" i="50"/>
  <c r="D76" i="50"/>
  <c r="C5" i="62"/>
  <c r="C5" i="67"/>
  <c r="C5" i="68"/>
  <c r="F245" i="50"/>
  <c r="F195" i="50"/>
  <c r="F595" i="50"/>
  <c r="F645" i="50"/>
  <c r="F545" i="50"/>
  <c r="B5" i="59"/>
  <c r="N402" i="50"/>
  <c r="T302" i="50"/>
  <c r="J302" i="50"/>
  <c r="G6" i="60"/>
  <c r="B5" i="69"/>
  <c r="B5" i="65"/>
  <c r="T602" i="50"/>
  <c r="T452" i="50"/>
  <c r="T502" i="50"/>
  <c r="T152" i="50"/>
  <c r="T352" i="50"/>
  <c r="T702" i="50"/>
  <c r="T252" i="50"/>
  <c r="T202" i="50"/>
  <c r="AJ1" i="50"/>
  <c r="T52" i="50"/>
  <c r="T552" i="50"/>
  <c r="T2" i="50"/>
  <c r="T652" i="50"/>
  <c r="T402" i="50"/>
  <c r="T102" i="50"/>
  <c r="O1" i="50"/>
  <c r="J52" i="50"/>
  <c r="X1" i="50"/>
  <c r="B5" i="61"/>
  <c r="L1" i="50"/>
  <c r="J202" i="50"/>
  <c r="V1" i="50"/>
  <c r="G6" i="65"/>
  <c r="S1" i="50"/>
  <c r="B5" i="67"/>
  <c r="B5" i="57"/>
  <c r="K1" i="50"/>
  <c r="P1" i="50"/>
  <c r="G6" i="64"/>
  <c r="B5" i="66"/>
  <c r="Z1" i="50"/>
  <c r="N152" i="50"/>
  <c r="M452" i="50"/>
  <c r="M202" i="50"/>
  <c r="M252" i="50"/>
  <c r="AC1" i="50"/>
  <c r="M552" i="50"/>
  <c r="M652" i="50"/>
  <c r="M302" i="50"/>
  <c r="M602" i="50"/>
  <c r="M102" i="50"/>
  <c r="M402" i="50"/>
  <c r="M502" i="50"/>
  <c r="M2" i="50"/>
  <c r="M352" i="50"/>
  <c r="AS1" i="50"/>
  <c r="M702" i="50"/>
  <c r="M52" i="50"/>
  <c r="M152" i="50"/>
  <c r="AF36" i="49"/>
  <c r="B5" i="58"/>
  <c r="N702" i="50"/>
  <c r="N102" i="50"/>
  <c r="J552" i="50"/>
  <c r="J452" i="50"/>
  <c r="J402" i="50"/>
  <c r="J652" i="50"/>
  <c r="AT1" i="50"/>
  <c r="N202" i="50"/>
  <c r="AN36" i="49"/>
  <c r="G6" i="58"/>
  <c r="N302" i="50"/>
  <c r="N2" i="50"/>
  <c r="N602" i="50"/>
  <c r="AP1" i="50"/>
  <c r="J602" i="50"/>
  <c r="J2" i="50"/>
  <c r="J102" i="50"/>
  <c r="N652" i="50"/>
  <c r="AI36" i="49"/>
  <c r="N352" i="50"/>
  <c r="N552" i="50"/>
  <c r="J702" i="50"/>
  <c r="N452" i="50"/>
  <c r="J152" i="50"/>
  <c r="J252" i="50"/>
  <c r="AC36" i="49"/>
  <c r="AK36" i="49"/>
  <c r="AE36" i="49"/>
  <c r="AO36" i="49"/>
  <c r="AB36" i="49"/>
  <c r="AM36" i="49"/>
  <c r="AL36" i="49"/>
  <c r="AD36" i="49"/>
  <c r="J502" i="50"/>
  <c r="AJ36" i="49"/>
  <c r="Z36" i="49"/>
  <c r="AA36" i="49"/>
  <c r="AH36" i="49"/>
  <c r="AG36" i="49"/>
  <c r="R40" i="2" l="1"/>
  <c r="P40" i="2"/>
  <c r="P42" i="2"/>
  <c r="N40" i="2"/>
  <c r="L40" i="2"/>
  <c r="K12" i="67" s="1"/>
  <c r="K34" i="67" s="1"/>
  <c r="C27" i="49"/>
  <c r="R51" i="66"/>
  <c r="Q602" i="50"/>
  <c r="G12" i="57"/>
  <c r="C6" i="50"/>
  <c r="P51" i="2"/>
  <c r="Z32" i="2"/>
  <c r="T40" i="2"/>
  <c r="C27" i="68"/>
  <c r="T51" i="2"/>
  <c r="C27" i="65"/>
  <c r="V40" i="2"/>
  <c r="P12" i="68" s="1"/>
  <c r="P34" i="68" s="1"/>
  <c r="AJ40" i="2"/>
  <c r="T12" i="65" s="1"/>
  <c r="T34" i="65" s="1"/>
  <c r="C27" i="66"/>
  <c r="AJ51" i="2"/>
  <c r="C27" i="63"/>
  <c r="C27" i="62"/>
  <c r="AN40" i="2"/>
  <c r="V42" i="2"/>
  <c r="C46" i="71" s="1"/>
  <c r="C27" i="67"/>
  <c r="F42" i="71"/>
  <c r="R42" i="2"/>
  <c r="C44" i="71" s="1"/>
  <c r="C27" i="59"/>
  <c r="C27" i="56"/>
  <c r="T42" i="2"/>
  <c r="C45" i="71" s="1"/>
  <c r="V51" i="2"/>
  <c r="C27" i="69"/>
  <c r="C27" i="60"/>
  <c r="R51" i="2"/>
  <c r="F50" i="71"/>
  <c r="C27" i="64"/>
  <c r="C27" i="61"/>
  <c r="C27" i="58"/>
  <c r="N42" i="2"/>
  <c r="F51" i="71"/>
  <c r="AL51" i="2"/>
  <c r="F52" i="71"/>
  <c r="AP40" i="2"/>
  <c r="AL44" i="2"/>
  <c r="D51" i="71" s="1"/>
  <c r="G12" i="59"/>
  <c r="AP42" i="2"/>
  <c r="C53" i="71" s="1"/>
  <c r="AR44" i="2"/>
  <c r="D54" i="71" s="1"/>
  <c r="G12" i="61"/>
  <c r="G11" i="50"/>
  <c r="C30" i="64"/>
  <c r="L44" i="2"/>
  <c r="D41" i="71" s="1"/>
  <c r="P34" i="63"/>
  <c r="C26" i="61"/>
  <c r="C26" i="68"/>
  <c r="C30" i="62"/>
  <c r="C26" i="57"/>
  <c r="C30" i="69"/>
  <c r="C26" i="65"/>
  <c r="C30" i="49"/>
  <c r="Z31" i="2"/>
  <c r="C30" i="67"/>
  <c r="C26" i="49"/>
  <c r="C26" i="62"/>
  <c r="C30" i="56"/>
  <c r="R51" i="69"/>
  <c r="R51" i="61"/>
  <c r="R51" i="62"/>
  <c r="R51" i="60"/>
  <c r="S62" i="49"/>
  <c r="S58" i="63"/>
  <c r="T34" i="60"/>
  <c r="C24" i="59"/>
  <c r="G12" i="62"/>
  <c r="G12" i="56"/>
  <c r="G12" i="65"/>
  <c r="P3" i="2"/>
  <c r="G12" i="69"/>
  <c r="T34" i="61"/>
  <c r="G12" i="67"/>
  <c r="G12" i="63"/>
  <c r="A6" i="55"/>
  <c r="G12" i="60"/>
  <c r="C26" i="56"/>
  <c r="S60" i="56"/>
  <c r="C30" i="58"/>
  <c r="G12" i="49"/>
  <c r="G12" i="58"/>
  <c r="G12" i="64"/>
  <c r="G12" i="68"/>
  <c r="R51" i="64"/>
  <c r="R51" i="58"/>
  <c r="P34" i="62"/>
  <c r="R51" i="65"/>
  <c r="R51" i="59"/>
  <c r="C30" i="61"/>
  <c r="C30" i="60"/>
  <c r="C30" i="68"/>
  <c r="C26" i="58"/>
  <c r="C26" i="60"/>
  <c r="C26" i="64"/>
  <c r="C26" i="67"/>
  <c r="S60" i="57"/>
  <c r="S58" i="64"/>
  <c r="C30" i="59"/>
  <c r="T34" i="63"/>
  <c r="L34" i="64"/>
  <c r="P34" i="60"/>
  <c r="R51" i="68"/>
  <c r="C26" i="63"/>
  <c r="K34" i="59"/>
  <c r="R51" i="49"/>
  <c r="M54" i="2"/>
  <c r="R51" i="67"/>
  <c r="C30" i="57"/>
  <c r="C30" i="66"/>
  <c r="C26" i="69"/>
  <c r="C26" i="66"/>
  <c r="P34" i="59"/>
  <c r="S58" i="57"/>
  <c r="C30" i="65"/>
  <c r="L34" i="60"/>
  <c r="T34" i="57"/>
  <c r="P34" i="64"/>
  <c r="K34" i="65"/>
  <c r="R51" i="56"/>
  <c r="R51" i="63"/>
  <c r="B23" i="58"/>
  <c r="Z29" i="2"/>
  <c r="B23" i="64"/>
  <c r="B23" i="62"/>
  <c r="P34" i="66"/>
  <c r="C24" i="57"/>
  <c r="C24" i="61"/>
  <c r="C24" i="63"/>
  <c r="C24" i="65"/>
  <c r="C24" i="67"/>
  <c r="T34" i="58"/>
  <c r="C24" i="66"/>
  <c r="C24" i="64"/>
  <c r="C24" i="58"/>
  <c r="R44" i="2"/>
  <c r="D44" i="71" s="1"/>
  <c r="B23" i="56"/>
  <c r="L34" i="67"/>
  <c r="T34" i="56"/>
  <c r="K34" i="49"/>
  <c r="B23" i="61"/>
  <c r="AN42" i="2"/>
  <c r="C52" i="71" s="1"/>
  <c r="B23" i="60"/>
  <c r="B23" i="63"/>
  <c r="B23" i="49"/>
  <c r="B23" i="65"/>
  <c r="Y28" i="2"/>
  <c r="B23" i="69"/>
  <c r="C24" i="62"/>
  <c r="C24" i="60"/>
  <c r="B23" i="67"/>
  <c r="T34" i="64"/>
  <c r="K34" i="56"/>
  <c r="B23" i="68"/>
  <c r="B23" i="66"/>
  <c r="C24" i="49"/>
  <c r="C24" i="68"/>
  <c r="P34" i="67"/>
  <c r="B23" i="57"/>
  <c r="P34" i="61"/>
  <c r="K34" i="62"/>
  <c r="C24" i="69"/>
  <c r="C25" i="63"/>
  <c r="C25" i="60"/>
  <c r="C25" i="49"/>
  <c r="C25" i="56"/>
  <c r="C25" i="68"/>
  <c r="C25" i="61"/>
  <c r="C25" i="66"/>
  <c r="C25" i="65"/>
  <c r="C25" i="59"/>
  <c r="C25" i="62"/>
  <c r="K34" i="69"/>
  <c r="P34" i="69"/>
  <c r="V12" i="68"/>
  <c r="V34" i="68" s="1"/>
  <c r="V12" i="65"/>
  <c r="V34" i="65" s="1"/>
  <c r="V12" i="63"/>
  <c r="V12" i="58"/>
  <c r="V34" i="58" s="1"/>
  <c r="V12" i="56"/>
  <c r="V34" i="56" s="1"/>
  <c r="V12" i="66"/>
  <c r="V34" i="66" s="1"/>
  <c r="V12" i="61"/>
  <c r="V34" i="61" s="1"/>
  <c r="V12" i="59"/>
  <c r="V34" i="59" s="1"/>
  <c r="V12" i="67"/>
  <c r="V12" i="69"/>
  <c r="V34" i="69" s="1"/>
  <c r="V12" i="62"/>
  <c r="V34" i="62" s="1"/>
  <c r="V12" i="60"/>
  <c r="V34" i="60" s="1"/>
  <c r="V12" i="49"/>
  <c r="V34" i="49" s="1"/>
  <c r="V12" i="64"/>
  <c r="V34" i="64" s="1"/>
  <c r="V12" i="57"/>
  <c r="V34" i="57" s="1"/>
  <c r="M12" i="66"/>
  <c r="M34" i="66" s="1"/>
  <c r="M12" i="61"/>
  <c r="M34" i="61" s="1"/>
  <c r="M12" i="59"/>
  <c r="M34" i="59" s="1"/>
  <c r="M12" i="69"/>
  <c r="M34" i="69" s="1"/>
  <c r="M12" i="67"/>
  <c r="M34" i="67" s="1"/>
  <c r="M12" i="64"/>
  <c r="M34" i="64" s="1"/>
  <c r="M12" i="62"/>
  <c r="M34" i="62" s="1"/>
  <c r="M12" i="57"/>
  <c r="M34" i="57" s="1"/>
  <c r="M12" i="65"/>
  <c r="M34" i="65" s="1"/>
  <c r="M12" i="60"/>
  <c r="M34" i="60" s="1"/>
  <c r="M12" i="58"/>
  <c r="M34" i="58" s="1"/>
  <c r="M12" i="68"/>
  <c r="M34" i="68" s="1"/>
  <c r="M12" i="63"/>
  <c r="M12" i="56"/>
  <c r="M34" i="56" s="1"/>
  <c r="M12" i="49"/>
  <c r="M34" i="49" s="1"/>
  <c r="U12" i="66"/>
  <c r="U34" i="66" s="1"/>
  <c r="U12" i="61"/>
  <c r="U34" i="61" s="1"/>
  <c r="U12" i="59"/>
  <c r="U34" i="59" s="1"/>
  <c r="U12" i="69"/>
  <c r="U12" i="67"/>
  <c r="U34" i="67" s="1"/>
  <c r="U12" i="64"/>
  <c r="U34" i="64" s="1"/>
  <c r="U12" i="62"/>
  <c r="U34" i="62" s="1"/>
  <c r="U12" i="57"/>
  <c r="U34" i="57" s="1"/>
  <c r="U12" i="65"/>
  <c r="U34" i="65" s="1"/>
  <c r="U12" i="60"/>
  <c r="U34" i="60" s="1"/>
  <c r="U12" i="58"/>
  <c r="U34" i="58" s="1"/>
  <c r="U12" i="49"/>
  <c r="U34" i="49" s="1"/>
  <c r="U12" i="63"/>
  <c r="U34" i="63" s="1"/>
  <c r="U12" i="56"/>
  <c r="U34" i="56" s="1"/>
  <c r="U12" i="68"/>
  <c r="U34" i="68" s="1"/>
  <c r="S62" i="63"/>
  <c r="L34" i="62"/>
  <c r="K34" i="66"/>
  <c r="T34" i="69"/>
  <c r="T34" i="67"/>
  <c r="L34" i="58"/>
  <c r="X12" i="69"/>
  <c r="X34" i="69" s="1"/>
  <c r="X12" i="67"/>
  <c r="X34" i="67" s="1"/>
  <c r="X12" i="64"/>
  <c r="X34" i="64" s="1"/>
  <c r="X12" i="62"/>
  <c r="X34" i="62" s="1"/>
  <c r="X12" i="57"/>
  <c r="X34" i="57" s="1"/>
  <c r="X12" i="49"/>
  <c r="X12" i="60"/>
  <c r="X34" i="60" s="1"/>
  <c r="X12" i="63"/>
  <c r="X34" i="63" s="1"/>
  <c r="X12" i="61"/>
  <c r="X34" i="61" s="1"/>
  <c r="X12" i="56"/>
  <c r="X34" i="56" s="1"/>
  <c r="X12" i="65"/>
  <c r="X34" i="65" s="1"/>
  <c r="X12" i="58"/>
  <c r="X34" i="58" s="1"/>
  <c r="X12" i="68"/>
  <c r="X34" i="68" s="1"/>
  <c r="X12" i="66"/>
  <c r="X34" i="66" s="1"/>
  <c r="X12" i="59"/>
  <c r="X34" i="59" s="1"/>
  <c r="N12" i="68"/>
  <c r="N34" i="68" s="1"/>
  <c r="N12" i="65"/>
  <c r="N34" i="65" s="1"/>
  <c r="N12" i="63"/>
  <c r="N12" i="58"/>
  <c r="N34" i="58" s="1"/>
  <c r="N12" i="56"/>
  <c r="N34" i="56" s="1"/>
  <c r="N12" i="66"/>
  <c r="N34" i="66" s="1"/>
  <c r="N12" i="61"/>
  <c r="N34" i="61" s="1"/>
  <c r="N12" i="59"/>
  <c r="N34" i="59" s="1"/>
  <c r="N12" i="67"/>
  <c r="N34" i="67" s="1"/>
  <c r="N12" i="64"/>
  <c r="N34" i="64" s="1"/>
  <c r="N12" i="57"/>
  <c r="N12" i="69"/>
  <c r="N34" i="69" s="1"/>
  <c r="N12" i="62"/>
  <c r="N34" i="62" s="1"/>
  <c r="N12" i="60"/>
  <c r="N34" i="60" s="1"/>
  <c r="N12" i="49"/>
  <c r="N34" i="49" s="1"/>
  <c r="O12" i="60"/>
  <c r="O34" i="60" s="1"/>
  <c r="O12" i="68"/>
  <c r="O34" i="68" s="1"/>
  <c r="O12" i="65"/>
  <c r="O34" i="65" s="1"/>
  <c r="O12" i="63"/>
  <c r="O34" i="63" s="1"/>
  <c r="O12" i="58"/>
  <c r="O12" i="56"/>
  <c r="O12" i="49"/>
  <c r="O34" i="49" s="1"/>
  <c r="O12" i="66"/>
  <c r="O34" i="66" s="1"/>
  <c r="O12" i="62"/>
  <c r="O34" i="62" s="1"/>
  <c r="O12" i="67"/>
  <c r="O34" i="67" s="1"/>
  <c r="O12" i="64"/>
  <c r="O34" i="64" s="1"/>
  <c r="O12" i="61"/>
  <c r="O34" i="61" s="1"/>
  <c r="O12" i="57"/>
  <c r="O34" i="57" s="1"/>
  <c r="O12" i="69"/>
  <c r="O34" i="69" s="1"/>
  <c r="O12" i="59"/>
  <c r="O34" i="59" s="1"/>
  <c r="L34" i="69"/>
  <c r="W12" i="60"/>
  <c r="W34" i="60" s="1"/>
  <c r="W12" i="68"/>
  <c r="W34" i="68" s="1"/>
  <c r="W12" i="65"/>
  <c r="W34" i="65" s="1"/>
  <c r="W12" i="63"/>
  <c r="W34" i="63" s="1"/>
  <c r="W12" i="58"/>
  <c r="W34" i="58" s="1"/>
  <c r="W12" i="56"/>
  <c r="W34" i="56" s="1"/>
  <c r="W12" i="49"/>
  <c r="W34" i="49" s="1"/>
  <c r="W12" i="59"/>
  <c r="W34" i="59" s="1"/>
  <c r="W12" i="64"/>
  <c r="W34" i="64" s="1"/>
  <c r="W12" i="61"/>
  <c r="W34" i="61" s="1"/>
  <c r="W12" i="57"/>
  <c r="W34" i="57" s="1"/>
  <c r="W12" i="69"/>
  <c r="W34" i="69" s="1"/>
  <c r="W12" i="66"/>
  <c r="W34" i="66" s="1"/>
  <c r="W12" i="62"/>
  <c r="W34" i="62" s="1"/>
  <c r="W12" i="67"/>
  <c r="W34" i="67" s="1"/>
  <c r="S62" i="67"/>
  <c r="V502" i="50"/>
  <c r="S60" i="63"/>
  <c r="S58" i="69"/>
  <c r="S62" i="62"/>
  <c r="S62" i="56"/>
  <c r="S58" i="68"/>
  <c r="S62" i="61"/>
  <c r="S60" i="67"/>
  <c r="S62" i="68"/>
  <c r="S58" i="61"/>
  <c r="S60" i="64"/>
  <c r="S58" i="66"/>
  <c r="S58" i="60"/>
  <c r="S60" i="61"/>
  <c r="S58" i="49"/>
  <c r="S62" i="66"/>
  <c r="S62" i="58"/>
  <c r="S60" i="62"/>
  <c r="S62" i="65"/>
  <c r="S62" i="59"/>
  <c r="S60" i="59"/>
  <c r="S60" i="49"/>
  <c r="S62" i="64"/>
  <c r="S58" i="59"/>
  <c r="S60" i="58"/>
  <c r="S58" i="62"/>
  <c r="S58" i="56"/>
  <c r="S60" i="69"/>
  <c r="S60" i="60"/>
  <c r="S58" i="67"/>
  <c r="S62" i="60"/>
  <c r="S58" i="58"/>
  <c r="S62" i="57"/>
  <c r="S60" i="68"/>
  <c r="S62" i="69"/>
  <c r="S60" i="66"/>
  <c r="S60" i="65"/>
  <c r="U32" i="69"/>
  <c r="J32" i="66"/>
  <c r="J32" i="59"/>
  <c r="I32" i="59" s="1"/>
  <c r="J22" i="58"/>
  <c r="I22" i="58" s="1"/>
  <c r="I31" i="66"/>
  <c r="O32" i="56"/>
  <c r="I31" i="56"/>
  <c r="Q52" i="50"/>
  <c r="Q502" i="50"/>
  <c r="V652" i="50"/>
  <c r="W702" i="50"/>
  <c r="W552" i="50"/>
  <c r="I22" i="61"/>
  <c r="BC1" i="50"/>
  <c r="U52" i="50"/>
  <c r="J22" i="49"/>
  <c r="U152" i="50"/>
  <c r="W302" i="50"/>
  <c r="W402" i="50"/>
  <c r="W352" i="50"/>
  <c r="W202" i="50"/>
  <c r="W52" i="50"/>
  <c r="U502" i="50"/>
  <c r="W502" i="50"/>
  <c r="I21" i="65"/>
  <c r="J32" i="60"/>
  <c r="I21" i="60"/>
  <c r="I22" i="64"/>
  <c r="J32" i="63"/>
  <c r="AM1" i="50"/>
  <c r="W2" i="50"/>
  <c r="W602" i="50"/>
  <c r="U202" i="50"/>
  <c r="W652" i="50"/>
  <c r="W102" i="50"/>
  <c r="W452" i="50"/>
  <c r="W252" i="50"/>
  <c r="I21" i="49"/>
  <c r="I21" i="58"/>
  <c r="AK1" i="50"/>
  <c r="U302" i="50"/>
  <c r="I21" i="62"/>
  <c r="I22" i="69"/>
  <c r="U2" i="50"/>
  <c r="U552" i="50"/>
  <c r="I21" i="61"/>
  <c r="I21" i="68"/>
  <c r="I21" i="59"/>
  <c r="I21" i="69"/>
  <c r="Q702" i="50"/>
  <c r="BA1" i="50"/>
  <c r="U402" i="50"/>
  <c r="U452" i="50"/>
  <c r="U252" i="50"/>
  <c r="I21" i="64"/>
  <c r="Q452" i="50"/>
  <c r="U102" i="50"/>
  <c r="U602" i="50"/>
  <c r="U702" i="50"/>
  <c r="U652" i="50"/>
  <c r="J32" i="61"/>
  <c r="I32" i="61" s="1"/>
  <c r="K32" i="60"/>
  <c r="K34" i="60" s="1"/>
  <c r="I22" i="60"/>
  <c r="R652" i="50"/>
  <c r="AH1" i="50"/>
  <c r="R402" i="50"/>
  <c r="R502" i="50"/>
  <c r="R202" i="50"/>
  <c r="R352" i="50"/>
  <c r="R152" i="50"/>
  <c r="B104" i="50"/>
  <c r="B105" i="50" s="1"/>
  <c r="B153" i="50"/>
  <c r="F102" i="50"/>
  <c r="E102" i="50"/>
  <c r="AD51" i="2"/>
  <c r="AD42" i="2"/>
  <c r="C47" i="71" s="1"/>
  <c r="F47" i="71"/>
  <c r="AD40" i="2"/>
  <c r="AX1" i="50"/>
  <c r="AF51" i="2"/>
  <c r="F48" i="71"/>
  <c r="AF40" i="2"/>
  <c r="AF42" i="2"/>
  <c r="C48" i="71" s="1"/>
  <c r="AH40" i="2"/>
  <c r="F49" i="71"/>
  <c r="AH42" i="2"/>
  <c r="C49" i="71" s="1"/>
  <c r="AH51" i="2"/>
  <c r="J51" i="2"/>
  <c r="J42" i="2"/>
  <c r="J40" i="2" s="1"/>
  <c r="F40" i="71"/>
  <c r="Q22" i="66"/>
  <c r="I21" i="66"/>
  <c r="P652" i="50"/>
  <c r="Q352" i="50"/>
  <c r="Q302" i="50"/>
  <c r="Q2" i="50"/>
  <c r="Q202" i="50"/>
  <c r="Q402" i="50"/>
  <c r="Q152" i="50"/>
  <c r="Q652" i="50"/>
  <c r="Q102" i="50"/>
  <c r="Q252" i="50"/>
  <c r="Q552" i="50"/>
  <c r="R452" i="50"/>
  <c r="V202" i="50"/>
  <c r="X152" i="50"/>
  <c r="C43" i="71"/>
  <c r="P44" i="2"/>
  <c r="D43" i="71" s="1"/>
  <c r="G59" i="50"/>
  <c r="B60" i="50"/>
  <c r="V22" i="67"/>
  <c r="V32" i="67" s="1"/>
  <c r="I21" i="67"/>
  <c r="V44" i="2"/>
  <c r="D46" i="71" s="1"/>
  <c r="F30" i="69"/>
  <c r="F30" i="49"/>
  <c r="F30" i="64"/>
  <c r="F30" i="59"/>
  <c r="F30" i="63"/>
  <c r="F30" i="56"/>
  <c r="F30" i="67"/>
  <c r="F30" i="57"/>
  <c r="F30" i="61"/>
  <c r="F30" i="60"/>
  <c r="F30" i="65"/>
  <c r="F30" i="66"/>
  <c r="F30" i="58"/>
  <c r="G37" i="2"/>
  <c r="F30" i="68"/>
  <c r="F30" i="62"/>
  <c r="C25" i="64"/>
  <c r="C25" i="69"/>
  <c r="C25" i="58"/>
  <c r="C25" i="57"/>
  <c r="Z30" i="2"/>
  <c r="AJ44" i="2"/>
  <c r="D50" i="71" s="1"/>
  <c r="C50" i="71"/>
  <c r="G25" i="2"/>
  <c r="B27" i="71"/>
  <c r="F21" i="60"/>
  <c r="F21" i="59"/>
  <c r="F21" i="61"/>
  <c r="F21" i="69"/>
  <c r="F21" i="58"/>
  <c r="F21" i="65"/>
  <c r="F21" i="63"/>
  <c r="F21" i="56"/>
  <c r="F21" i="64"/>
  <c r="F21" i="49"/>
  <c r="G27" i="2"/>
  <c r="F21" i="57"/>
  <c r="F21" i="62"/>
  <c r="F21" i="68"/>
  <c r="F21" i="66"/>
  <c r="F21" i="67"/>
  <c r="AN28" i="49"/>
  <c r="R52" i="50"/>
  <c r="R2" i="50"/>
  <c r="R602" i="50"/>
  <c r="R102" i="50"/>
  <c r="AJ28" i="49"/>
  <c r="R702" i="50"/>
  <c r="R552" i="50"/>
  <c r="R302" i="50"/>
  <c r="R252" i="50"/>
  <c r="L32" i="49"/>
  <c r="I31" i="49"/>
  <c r="V22" i="63"/>
  <c r="K34" i="63"/>
  <c r="C29" i="69"/>
  <c r="C29" i="62"/>
  <c r="C29" i="61"/>
  <c r="Z34" i="2"/>
  <c r="C29" i="64"/>
  <c r="C29" i="66"/>
  <c r="C29" i="57"/>
  <c r="C29" i="59"/>
  <c r="C29" i="49"/>
  <c r="C29" i="67"/>
  <c r="C29" i="63"/>
  <c r="C29" i="58"/>
  <c r="C29" i="68"/>
  <c r="C29" i="60"/>
  <c r="C29" i="65"/>
  <c r="C29" i="56"/>
  <c r="AC28" i="49"/>
  <c r="AL28" i="49"/>
  <c r="AF28" i="49"/>
  <c r="V402" i="50"/>
  <c r="M32" i="63"/>
  <c r="X22" i="49"/>
  <c r="L22" i="57"/>
  <c r="I21" i="57"/>
  <c r="J32" i="62"/>
  <c r="I31" i="62"/>
  <c r="P34" i="49"/>
  <c r="N22" i="63"/>
  <c r="I22" i="59"/>
  <c r="C31" i="49"/>
  <c r="C31" i="63"/>
  <c r="C31" i="64"/>
  <c r="C31" i="62"/>
  <c r="C31" i="59"/>
  <c r="C31" i="68"/>
  <c r="C31" i="65"/>
  <c r="C31" i="66"/>
  <c r="Z37" i="2"/>
  <c r="C31" i="56"/>
  <c r="C31" i="57"/>
  <c r="C31" i="60"/>
  <c r="C31" i="58"/>
  <c r="C31" i="69"/>
  <c r="C31" i="61"/>
  <c r="C31" i="67"/>
  <c r="V452" i="50"/>
  <c r="R22" i="63"/>
  <c r="K32" i="58"/>
  <c r="I31" i="58"/>
  <c r="P22" i="56"/>
  <c r="I21" i="56"/>
  <c r="K34" i="68"/>
  <c r="S32" i="68"/>
  <c r="I32" i="68" s="1"/>
  <c r="O32" i="58"/>
  <c r="I32" i="64"/>
  <c r="AE28" i="49"/>
  <c r="AA28" i="49"/>
  <c r="V252" i="50"/>
  <c r="I21" i="63"/>
  <c r="I31" i="57"/>
  <c r="N32" i="57"/>
  <c r="AG1" i="50"/>
  <c r="AW1" i="50"/>
  <c r="T34" i="49"/>
  <c r="J32" i="67"/>
  <c r="L22" i="65"/>
  <c r="P22" i="57"/>
  <c r="K34" i="61"/>
  <c r="T32" i="62"/>
  <c r="I22" i="62"/>
  <c r="I22" i="68"/>
  <c r="V2" i="50"/>
  <c r="V602" i="50"/>
  <c r="AL1" i="50"/>
  <c r="V702" i="50"/>
  <c r="P452" i="50"/>
  <c r="V352" i="50"/>
  <c r="V552" i="50"/>
  <c r="V152" i="50"/>
  <c r="V52" i="50"/>
  <c r="BB1" i="50"/>
  <c r="P402" i="50"/>
  <c r="P702" i="50"/>
  <c r="P352" i="50"/>
  <c r="P502" i="50"/>
  <c r="P252" i="50"/>
  <c r="P202" i="50"/>
  <c r="P102" i="50"/>
  <c r="AV1" i="50"/>
  <c r="P152" i="50"/>
  <c r="P302" i="50"/>
  <c r="P52" i="50"/>
  <c r="P2" i="50"/>
  <c r="AF1" i="50"/>
  <c r="S552" i="50"/>
  <c r="S302" i="50"/>
  <c r="AY1" i="50"/>
  <c r="S652" i="50"/>
  <c r="S102" i="50"/>
  <c r="S252" i="50"/>
  <c r="S602" i="50"/>
  <c r="S352" i="50"/>
  <c r="S202" i="50"/>
  <c r="S502" i="50"/>
  <c r="AI1" i="50"/>
  <c r="S152" i="50"/>
  <c r="S402" i="50"/>
  <c r="S452" i="50"/>
  <c r="S52" i="50"/>
  <c r="S702" i="50"/>
  <c r="S2" i="50"/>
  <c r="X402" i="50"/>
  <c r="X552" i="50"/>
  <c r="X2" i="50"/>
  <c r="X702" i="50"/>
  <c r="X302" i="50"/>
  <c r="X652" i="50"/>
  <c r="X452" i="50"/>
  <c r="X102" i="50"/>
  <c r="X352" i="50"/>
  <c r="X252" i="50"/>
  <c r="AN1" i="50"/>
  <c r="X202" i="50"/>
  <c r="X502" i="50"/>
  <c r="X52" i="50"/>
  <c r="X602" i="50"/>
  <c r="P552" i="50"/>
  <c r="AB28" i="49"/>
  <c r="Z28" i="49"/>
  <c r="AH28" i="49"/>
  <c r="AG28" i="49"/>
  <c r="AM28" i="49"/>
  <c r="AD28" i="49"/>
  <c r="AI28" i="49"/>
  <c r="AK28" i="49"/>
  <c r="BD1" i="50"/>
  <c r="P602" i="50"/>
  <c r="K352" i="50"/>
  <c r="K152" i="50"/>
  <c r="AA1" i="50"/>
  <c r="K452" i="50"/>
  <c r="K202" i="50"/>
  <c r="AQ1" i="50"/>
  <c r="K2" i="50"/>
  <c r="K252" i="50"/>
  <c r="K652" i="50"/>
  <c r="K52" i="50"/>
  <c r="K502" i="50"/>
  <c r="K102" i="50"/>
  <c r="K302" i="50"/>
  <c r="K602" i="50"/>
  <c r="K552" i="50"/>
  <c r="K402" i="50"/>
  <c r="K702" i="50"/>
  <c r="V302" i="50"/>
  <c r="V102" i="50"/>
  <c r="L402" i="50"/>
  <c r="L502" i="50"/>
  <c r="AR1" i="50"/>
  <c r="L152" i="50"/>
  <c r="L102" i="50"/>
  <c r="L302" i="50"/>
  <c r="L602" i="50"/>
  <c r="L452" i="50"/>
  <c r="L552" i="50"/>
  <c r="L652" i="50"/>
  <c r="L252" i="50"/>
  <c r="L2" i="50"/>
  <c r="L52" i="50"/>
  <c r="L702" i="50"/>
  <c r="AB1" i="50"/>
  <c r="L202" i="50"/>
  <c r="L352" i="50"/>
  <c r="AU1" i="50"/>
  <c r="O402" i="50"/>
  <c r="AE1" i="50"/>
  <c r="O552" i="50"/>
  <c r="O302" i="50"/>
  <c r="O652" i="50"/>
  <c r="O352" i="50"/>
  <c r="O452" i="50"/>
  <c r="O602" i="50"/>
  <c r="O702" i="50"/>
  <c r="O252" i="50"/>
  <c r="O2" i="50"/>
  <c r="O502" i="50"/>
  <c r="O102" i="50"/>
  <c r="O202" i="50"/>
  <c r="O152" i="50"/>
  <c r="O52" i="50"/>
  <c r="T44" i="2" l="1"/>
  <c r="D45" i="71" s="1"/>
  <c r="AP44" i="2"/>
  <c r="D53" i="71" s="1"/>
  <c r="C42" i="71"/>
  <c r="N44" i="2"/>
  <c r="D42" i="71" s="1"/>
  <c r="AF44" i="2"/>
  <c r="D48" i="71" s="1"/>
  <c r="AH44" i="2"/>
  <c r="D49" i="71" s="1"/>
  <c r="O34" i="56"/>
  <c r="V34" i="67"/>
  <c r="AN44" i="2"/>
  <c r="D52" i="71" s="1"/>
  <c r="R12" i="68"/>
  <c r="R34" i="68" s="1"/>
  <c r="R12" i="65"/>
  <c r="R34" i="65" s="1"/>
  <c r="R12" i="63"/>
  <c r="R12" i="58"/>
  <c r="R34" i="58" s="1"/>
  <c r="R12" i="56"/>
  <c r="R34" i="56" s="1"/>
  <c r="R12" i="66"/>
  <c r="R34" i="66" s="1"/>
  <c r="R12" i="61"/>
  <c r="R34" i="61" s="1"/>
  <c r="R12" i="59"/>
  <c r="R34" i="59" s="1"/>
  <c r="R12" i="64"/>
  <c r="R34" i="64" s="1"/>
  <c r="R12" i="57"/>
  <c r="R34" i="57" s="1"/>
  <c r="R12" i="69"/>
  <c r="R34" i="69" s="1"/>
  <c r="R12" i="62"/>
  <c r="R34" i="62" s="1"/>
  <c r="R12" i="60"/>
  <c r="R34" i="60" s="1"/>
  <c r="R12" i="49"/>
  <c r="R34" i="49" s="1"/>
  <c r="R12" i="67"/>
  <c r="R34" i="67" s="1"/>
  <c r="F60" i="71"/>
  <c r="U34" i="69"/>
  <c r="S12" i="60"/>
  <c r="S34" i="60" s="1"/>
  <c r="S12" i="68"/>
  <c r="S34" i="68" s="1"/>
  <c r="S12" i="65"/>
  <c r="S34" i="65" s="1"/>
  <c r="S12" i="63"/>
  <c r="S34" i="63" s="1"/>
  <c r="S12" i="58"/>
  <c r="S34" i="58" s="1"/>
  <c r="S12" i="56"/>
  <c r="S34" i="56" s="1"/>
  <c r="S12" i="49"/>
  <c r="S34" i="49" s="1"/>
  <c r="S12" i="69"/>
  <c r="S34" i="69" s="1"/>
  <c r="S12" i="66"/>
  <c r="S34" i="66" s="1"/>
  <c r="S12" i="62"/>
  <c r="S34" i="62" s="1"/>
  <c r="S12" i="59"/>
  <c r="S34" i="59" s="1"/>
  <c r="S12" i="61"/>
  <c r="S34" i="61" s="1"/>
  <c r="S12" i="57"/>
  <c r="S34" i="57" s="1"/>
  <c r="S12" i="67"/>
  <c r="S34" i="67" s="1"/>
  <c r="S12" i="64"/>
  <c r="S34" i="64" s="1"/>
  <c r="Q12" i="66"/>
  <c r="Q12" i="61"/>
  <c r="Q34" i="61" s="1"/>
  <c r="Q12" i="59"/>
  <c r="Q34" i="59" s="1"/>
  <c r="Q12" i="69"/>
  <c r="Q34" i="69" s="1"/>
  <c r="Q12" i="67"/>
  <c r="Q34" i="67" s="1"/>
  <c r="Q12" i="64"/>
  <c r="Q34" i="64" s="1"/>
  <c r="Q12" i="62"/>
  <c r="Q34" i="62" s="1"/>
  <c r="Q12" i="57"/>
  <c r="Q34" i="57" s="1"/>
  <c r="Q12" i="68"/>
  <c r="Q34" i="68" s="1"/>
  <c r="Q12" i="49"/>
  <c r="Q34" i="49" s="1"/>
  <c r="Q12" i="65"/>
  <c r="Q34" i="65" s="1"/>
  <c r="Q12" i="60"/>
  <c r="Q34" i="60" s="1"/>
  <c r="Q12" i="58"/>
  <c r="Q34" i="58" s="1"/>
  <c r="Q12" i="56"/>
  <c r="Q34" i="56" s="1"/>
  <c r="Q12" i="63"/>
  <c r="Q34" i="63" s="1"/>
  <c r="J12" i="68"/>
  <c r="J12" i="65"/>
  <c r="J12" i="63"/>
  <c r="AA45" i="63" s="1"/>
  <c r="J12" i="58"/>
  <c r="AA45" i="58" s="1"/>
  <c r="J12" i="56"/>
  <c r="F23" i="50"/>
  <c r="J12" i="66"/>
  <c r="AA45" i="66" s="1"/>
  <c r="J12" i="61"/>
  <c r="AA45" i="61" s="1"/>
  <c r="J12" i="59"/>
  <c r="AA45" i="59" s="1"/>
  <c r="J12" i="64"/>
  <c r="J12" i="57"/>
  <c r="J12" i="49"/>
  <c r="AA45" i="49" s="1"/>
  <c r="J12" i="69"/>
  <c r="J12" i="62"/>
  <c r="AA45" i="62" s="1"/>
  <c r="J12" i="60"/>
  <c r="AA45" i="60" s="1"/>
  <c r="J12" i="67"/>
  <c r="AA45" i="67" s="1"/>
  <c r="I32" i="69"/>
  <c r="J32" i="58"/>
  <c r="I32" i="58" s="1"/>
  <c r="J32" i="49"/>
  <c r="AJ23" i="69"/>
  <c r="F31" i="68"/>
  <c r="F31" i="69"/>
  <c r="F31" i="61"/>
  <c r="F31" i="49"/>
  <c r="F31" i="65"/>
  <c r="F31" i="60"/>
  <c r="F31" i="56"/>
  <c r="G38" i="2"/>
  <c r="F31" i="62"/>
  <c r="F31" i="67"/>
  <c r="F31" i="58"/>
  <c r="F31" i="64"/>
  <c r="F31" i="57"/>
  <c r="F31" i="66"/>
  <c r="F31" i="63"/>
  <c r="F31" i="59"/>
  <c r="Q32" i="66"/>
  <c r="I22" i="66"/>
  <c r="B154" i="50"/>
  <c r="B155" i="50" s="1"/>
  <c r="E152" i="50"/>
  <c r="F152" i="50"/>
  <c r="B203" i="50"/>
  <c r="I22" i="67"/>
  <c r="I32" i="60"/>
  <c r="C40" i="71"/>
  <c r="G27" i="50"/>
  <c r="G42" i="2"/>
  <c r="AD44" i="2"/>
  <c r="D47" i="71" s="1"/>
  <c r="G105" i="50"/>
  <c r="B106" i="50"/>
  <c r="I22" i="63"/>
  <c r="F22" i="62"/>
  <c r="F22" i="68"/>
  <c r="F22" i="57"/>
  <c r="F22" i="58"/>
  <c r="F22" i="49"/>
  <c r="F22" i="66"/>
  <c r="F22" i="60"/>
  <c r="F22" i="64"/>
  <c r="F22" i="67"/>
  <c r="F22" i="56"/>
  <c r="F22" i="65"/>
  <c r="F22" i="61"/>
  <c r="F22" i="59"/>
  <c r="F22" i="63"/>
  <c r="F22" i="69"/>
  <c r="G60" i="50"/>
  <c r="B61" i="50"/>
  <c r="J44" i="2"/>
  <c r="P32" i="57"/>
  <c r="I22" i="56"/>
  <c r="P32" i="56"/>
  <c r="O34" i="58"/>
  <c r="M34" i="63"/>
  <c r="K34" i="58"/>
  <c r="L32" i="57"/>
  <c r="I22" i="57"/>
  <c r="T34" i="62"/>
  <c r="I32" i="67"/>
  <c r="N32" i="63"/>
  <c r="V32" i="63"/>
  <c r="AK28" i="69"/>
  <c r="AG28" i="56"/>
  <c r="L32" i="65"/>
  <c r="I22" i="65"/>
  <c r="N34" i="57"/>
  <c r="R32" i="63"/>
  <c r="I32" i="62"/>
  <c r="X32" i="49"/>
  <c r="I22" i="49"/>
  <c r="L34" i="49"/>
  <c r="AH28" i="67"/>
  <c r="AG28" i="67"/>
  <c r="AA23" i="69"/>
  <c r="AD23" i="61"/>
  <c r="AH23" i="68"/>
  <c r="AD28" i="68"/>
  <c r="AI23" i="67"/>
  <c r="AH23" i="69"/>
  <c r="AI28" i="66"/>
  <c r="AK23" i="69"/>
  <c r="AG28" i="69"/>
  <c r="AM28" i="68"/>
  <c r="AD23" i="69"/>
  <c r="Z28" i="67"/>
  <c r="Z23" i="67"/>
  <c r="Z23" i="58"/>
  <c r="AB23" i="64"/>
  <c r="AE23" i="59"/>
  <c r="AB23" i="57"/>
  <c r="AF23" i="60"/>
  <c r="AD28" i="67"/>
  <c r="AG28" i="68"/>
  <c r="AF28" i="69"/>
  <c r="AC23" i="67"/>
  <c r="AI23" i="69"/>
  <c r="AL28" i="69"/>
  <c r="AL23" i="69"/>
  <c r="AH23" i="67"/>
  <c r="AM23" i="69"/>
  <c r="AC28" i="69"/>
  <c r="AF23" i="68"/>
  <c r="AI23" i="68"/>
  <c r="AF28" i="67"/>
  <c r="AN28" i="63"/>
  <c r="AL28" i="61"/>
  <c r="AK28" i="61"/>
  <c r="AC23" i="66"/>
  <c r="AI28" i="58"/>
  <c r="AC23" i="59"/>
  <c r="AH28" i="61"/>
  <c r="AA23" i="60"/>
  <c r="AA23" i="61"/>
  <c r="AN28" i="60"/>
  <c r="AE28" i="64"/>
  <c r="AH23" i="63"/>
  <c r="AN28" i="65"/>
  <c r="AC23" i="62"/>
  <c r="AF23" i="62"/>
  <c r="AF23" i="56"/>
  <c r="AG23" i="62"/>
  <c r="AE28" i="65"/>
  <c r="AC23" i="69"/>
  <c r="AA28" i="56"/>
  <c r="AD28" i="56"/>
  <c r="AN28" i="56"/>
  <c r="AD23" i="57"/>
  <c r="AN23" i="57"/>
  <c r="AB28" i="62"/>
  <c r="AI23" i="59"/>
  <c r="AC28" i="57"/>
  <c r="Z23" i="66"/>
  <c r="AK28" i="64"/>
  <c r="AJ23" i="57"/>
  <c r="AN28" i="64"/>
  <c r="AB28" i="64"/>
  <c r="AN23" i="65"/>
  <c r="AM23" i="65"/>
  <c r="Z23" i="60"/>
  <c r="AD23" i="56"/>
  <c r="AI23" i="66"/>
  <c r="Z23" i="64"/>
  <c r="AG28" i="65"/>
  <c r="AE23" i="63"/>
  <c r="AE28" i="63"/>
  <c r="Z28" i="65"/>
  <c r="AB23" i="58"/>
  <c r="AE23" i="66"/>
  <c r="AJ28" i="63"/>
  <c r="AH28" i="59"/>
  <c r="AF28" i="61"/>
  <c r="AG28" i="58"/>
  <c r="AD28" i="60"/>
  <c r="AK23" i="61"/>
  <c r="AL28" i="59"/>
  <c r="Z23" i="61"/>
  <c r="AF28" i="60"/>
  <c r="AL23" i="59"/>
  <c r="AK23" i="63"/>
  <c r="AE28" i="57"/>
  <c r="AG23" i="63"/>
  <c r="AF28" i="62"/>
  <c r="AE23" i="62"/>
  <c r="AN28" i="66"/>
  <c r="AK23" i="62"/>
  <c r="AB23" i="56"/>
  <c r="AG23" i="56"/>
  <c r="AL28" i="56"/>
  <c r="AE28" i="56"/>
  <c r="AG28" i="57"/>
  <c r="AM28" i="66"/>
  <c r="AL28" i="65"/>
  <c r="AF28" i="66"/>
  <c r="AK28" i="60"/>
  <c r="AM23" i="64"/>
  <c r="AB23" i="65"/>
  <c r="AJ23" i="60"/>
  <c r="AN23" i="63"/>
  <c r="AE28" i="60"/>
  <c r="AG23" i="58"/>
  <c r="AF28" i="58"/>
  <c r="AB23" i="63"/>
  <c r="AD23" i="63"/>
  <c r="AJ23" i="63"/>
  <c r="AI23" i="58"/>
  <c r="AB23" i="59"/>
  <c r="AD23" i="60"/>
  <c r="AG28" i="61"/>
  <c r="AC28" i="61"/>
  <c r="AF23" i="61"/>
  <c r="AC28" i="59"/>
  <c r="AC28" i="58"/>
  <c r="AF28" i="65"/>
  <c r="AD28" i="66"/>
  <c r="AH28" i="63"/>
  <c r="AJ28" i="64"/>
  <c r="AD23" i="66"/>
  <c r="AH28" i="62"/>
  <c r="AJ28" i="62"/>
  <c r="AI23" i="56"/>
  <c r="AC23" i="61"/>
  <c r="AL23" i="57"/>
  <c r="AG23" i="66"/>
  <c r="AC23" i="56"/>
  <c r="AK23" i="56"/>
  <c r="AA23" i="57"/>
  <c r="AL28" i="57"/>
  <c r="AE23" i="57"/>
  <c r="AI23" i="61"/>
  <c r="AK23" i="67"/>
  <c r="AG23" i="57"/>
  <c r="AC23" i="57"/>
  <c r="AM23" i="57"/>
  <c r="AA28" i="66"/>
  <c r="AF23" i="66"/>
  <c r="AE23" i="64"/>
  <c r="AG23" i="65"/>
  <c r="AE28" i="66"/>
  <c r="AD28" i="64"/>
  <c r="AH28" i="64"/>
  <c r="AE23" i="65"/>
  <c r="AI28" i="65"/>
  <c r="AL23" i="60"/>
  <c r="AH28" i="60"/>
  <c r="AC28" i="63"/>
  <c r="AH28" i="66"/>
  <c r="AL23" i="65"/>
  <c r="AM28" i="65"/>
  <c r="AE23" i="60"/>
  <c r="Z28" i="63"/>
  <c r="AL23" i="63"/>
  <c r="AI28" i="64"/>
  <c r="AB28" i="66"/>
  <c r="AE23" i="61"/>
  <c r="AK23" i="59"/>
  <c r="AE28" i="58"/>
  <c r="Z28" i="58"/>
  <c r="AA28" i="58"/>
  <c r="AJ28" i="57"/>
  <c r="AN28" i="58"/>
  <c r="AD28" i="59"/>
  <c r="AI23" i="60"/>
  <c r="AC23" i="58"/>
  <c r="AI28" i="61"/>
  <c r="AF23" i="63"/>
  <c r="AF23" i="65"/>
  <c r="AL28" i="66"/>
  <c r="AG28" i="60"/>
  <c r="AD23" i="62"/>
  <c r="AA23" i="62"/>
  <c r="AG28" i="62"/>
  <c r="AM23" i="56"/>
  <c r="AE28" i="62"/>
  <c r="AM28" i="56"/>
  <c r="AN28" i="57"/>
  <c r="AN23" i="56"/>
  <c r="AH23" i="56"/>
  <c r="AM28" i="57"/>
  <c r="AB28" i="59"/>
  <c r="AH23" i="66"/>
  <c r="AK23" i="57"/>
  <c r="AF28" i="59"/>
  <c r="AN23" i="66"/>
  <c r="AL23" i="56"/>
  <c r="AB28" i="57"/>
  <c r="AN23" i="59"/>
  <c r="AJ23" i="66"/>
  <c r="AD23" i="64"/>
  <c r="AD23" i="65"/>
  <c r="AH23" i="65"/>
  <c r="AN23" i="60"/>
  <c r="Z28" i="60"/>
  <c r="AG28" i="66"/>
  <c r="AM23" i="59"/>
  <c r="AM23" i="66"/>
  <c r="AK28" i="66"/>
  <c r="AI23" i="64"/>
  <c r="AN23" i="64"/>
  <c r="AJ23" i="64"/>
  <c r="AK23" i="65"/>
  <c r="AH28" i="65"/>
  <c r="AB28" i="63"/>
  <c r="AJ28" i="66"/>
  <c r="Z28" i="64"/>
  <c r="AI23" i="63"/>
  <c r="AN23" i="69"/>
  <c r="AI28" i="63"/>
  <c r="AC23" i="63"/>
  <c r="AA28" i="65"/>
  <c r="AG28" i="64"/>
  <c r="Z23" i="56"/>
  <c r="AN28" i="67"/>
  <c r="AM23" i="61"/>
  <c r="AH28" i="57"/>
  <c r="AA28" i="62"/>
  <c r="Z28" i="57"/>
  <c r="Z23" i="57"/>
  <c r="AB23" i="66"/>
  <c r="AH23" i="60"/>
  <c r="AL28" i="64"/>
  <c r="AK28" i="65"/>
  <c r="AB23" i="60"/>
  <c r="AC28" i="66"/>
  <c r="AJ23" i="65"/>
  <c r="AA28" i="63"/>
  <c r="AI23" i="65"/>
  <c r="AA23" i="56"/>
  <c r="AA28" i="64"/>
  <c r="AD28" i="58"/>
  <c r="AA23" i="58"/>
  <c r="AH23" i="58"/>
  <c r="Z28" i="61"/>
  <c r="AA23" i="59"/>
  <c r="AB28" i="61"/>
  <c r="AJ23" i="61"/>
  <c r="AJ23" i="59"/>
  <c r="AM28" i="63"/>
  <c r="AK28" i="62"/>
  <c r="AF23" i="57"/>
  <c r="Z23" i="62"/>
  <c r="Z28" i="66"/>
  <c r="Z28" i="56"/>
  <c r="AC28" i="56"/>
  <c r="AC28" i="64"/>
  <c r="AM28" i="60"/>
  <c r="AK28" i="59"/>
  <c r="AJ23" i="62"/>
  <c r="AL28" i="68"/>
  <c r="AK23" i="68"/>
  <c r="Z28" i="62"/>
  <c r="AJ23" i="56"/>
  <c r="AI23" i="57"/>
  <c r="AH23" i="57"/>
  <c r="AA28" i="57"/>
  <c r="AJ28" i="56"/>
  <c r="AM28" i="64"/>
  <c r="AJ28" i="60"/>
  <c r="AI28" i="57"/>
  <c r="AF28" i="63"/>
  <c r="AF23" i="64"/>
  <c r="AN23" i="61"/>
  <c r="AE28" i="59"/>
  <c r="AF23" i="67"/>
  <c r="AB23" i="68"/>
  <c r="AJ23" i="67"/>
  <c r="AB28" i="69"/>
  <c r="AN23" i="67"/>
  <c r="AE28" i="67"/>
  <c r="AM23" i="67"/>
  <c r="AJ28" i="67"/>
  <c r="AN23" i="68"/>
  <c r="AJ23" i="68"/>
  <c r="AH28" i="69"/>
  <c r="AJ28" i="68"/>
  <c r="AA28" i="68"/>
  <c r="Z23" i="68"/>
  <c r="AE23" i="69"/>
  <c r="AG23" i="68"/>
  <c r="AA23" i="68"/>
  <c r="AH28" i="68"/>
  <c r="AK23" i="60"/>
  <c r="AC23" i="60"/>
  <c r="AL23" i="66"/>
  <c r="AA28" i="60"/>
  <c r="AE23" i="58"/>
  <c r="AF23" i="59"/>
  <c r="AA28" i="59"/>
  <c r="AM28" i="61"/>
  <c r="AN28" i="61"/>
  <c r="AG23" i="60"/>
  <c r="AC28" i="65"/>
  <c r="AI28" i="62"/>
  <c r="AA23" i="66"/>
  <c r="AC28" i="62"/>
  <c r="AK28" i="56"/>
  <c r="AK23" i="64"/>
  <c r="Z23" i="63"/>
  <c r="AM23" i="60"/>
  <c r="AK28" i="58"/>
  <c r="AH28" i="56"/>
  <c r="AH23" i="59"/>
  <c r="AG28" i="59"/>
  <c r="AI28" i="60"/>
  <c r="AK23" i="58"/>
  <c r="AB28" i="58"/>
  <c r="AM28" i="58"/>
  <c r="AH23" i="61"/>
  <c r="AD23" i="58"/>
  <c r="Z23" i="59"/>
  <c r="AJ28" i="59"/>
  <c r="AE28" i="61"/>
  <c r="AL23" i="62"/>
  <c r="AL28" i="62"/>
  <c r="AI28" i="56"/>
  <c r="AL23" i="61"/>
  <c r="AG23" i="61"/>
  <c r="AD28" i="65"/>
  <c r="AL23" i="58"/>
  <c r="AN23" i="58"/>
  <c r="AJ28" i="58"/>
  <c r="AL23" i="64"/>
  <c r="AH23" i="64"/>
  <c r="AD28" i="62"/>
  <c r="AM28" i="62"/>
  <c r="AF28" i="64"/>
  <c r="Z23" i="65"/>
  <c r="AJ28" i="61"/>
  <c r="AA23" i="65"/>
  <c r="AM23" i="58"/>
  <c r="AG23" i="59"/>
  <c r="AD28" i="61"/>
  <c r="AD23" i="67"/>
  <c r="AF23" i="69"/>
  <c r="AC28" i="67"/>
  <c r="AB23" i="67"/>
  <c r="AA23" i="67"/>
  <c r="AD23" i="68"/>
  <c r="AK28" i="67"/>
  <c r="AI28" i="68"/>
  <c r="AC28" i="68"/>
  <c r="AJ28" i="69"/>
  <c r="AF28" i="68"/>
  <c r="AD28" i="69"/>
  <c r="AM28" i="67"/>
  <c r="AL28" i="67"/>
  <c r="AL23" i="67"/>
  <c r="AA28" i="67"/>
  <c r="AG23" i="67"/>
  <c r="Z28" i="69"/>
  <c r="AI28" i="59"/>
  <c r="AH28" i="58"/>
  <c r="AK28" i="63"/>
  <c r="Z28" i="59"/>
  <c r="AL28" i="63"/>
  <c r="AK23" i="66"/>
  <c r="AB23" i="62"/>
  <c r="AH23" i="62"/>
  <c r="AN23" i="62"/>
  <c r="AN28" i="59"/>
  <c r="AD23" i="59"/>
  <c r="AI23" i="62"/>
  <c r="AG23" i="64"/>
  <c r="AM23" i="63"/>
  <c r="AA23" i="64"/>
  <c r="AF28" i="56"/>
  <c r="AB28" i="56"/>
  <c r="AD28" i="57"/>
  <c r="AF23" i="58"/>
  <c r="AC23" i="68"/>
  <c r="AB23" i="69"/>
  <c r="AG23" i="69"/>
  <c r="AE23" i="68"/>
  <c r="AN28" i="69"/>
  <c r="AN28" i="68"/>
  <c r="Z23" i="69"/>
  <c r="AB28" i="60"/>
  <c r="AL28" i="58"/>
  <c r="AJ28" i="65"/>
  <c r="AC23" i="64"/>
  <c r="Z28" i="68"/>
  <c r="AM23" i="62"/>
  <c r="AC23" i="65"/>
  <c r="AN28" i="62"/>
  <c r="AG28" i="63"/>
  <c r="AB23" i="61"/>
  <c r="AD28" i="63"/>
  <c r="AI28" i="67"/>
  <c r="AE23" i="67"/>
  <c r="AL23" i="68"/>
  <c r="AA28" i="69"/>
  <c r="AM28" i="69"/>
  <c r="AE28" i="68"/>
  <c r="AB28" i="68"/>
  <c r="AB28" i="67"/>
  <c r="AE28" i="69"/>
  <c r="AI28" i="69"/>
  <c r="AM23" i="68"/>
  <c r="AK28" i="68"/>
  <c r="AC28" i="60"/>
  <c r="AF28" i="57"/>
  <c r="AA23" i="63"/>
  <c r="AK28" i="57"/>
  <c r="AE23" i="56"/>
  <c r="AB28" i="65"/>
  <c r="AM28" i="59"/>
  <c r="AJ23" i="58"/>
  <c r="AL28" i="60"/>
  <c r="AA28" i="61"/>
  <c r="C60" i="71" l="1"/>
  <c r="J34" i="67"/>
  <c r="I34" i="67" s="1"/>
  <c r="J34" i="66"/>
  <c r="J34" i="62"/>
  <c r="I34" i="62" s="1"/>
  <c r="J34" i="60"/>
  <c r="AA45" i="64"/>
  <c r="J34" i="64"/>
  <c r="AA45" i="65"/>
  <c r="J34" i="65"/>
  <c r="J34" i="63"/>
  <c r="J34" i="69"/>
  <c r="AA45" i="69"/>
  <c r="AA45" i="56"/>
  <c r="J34" i="56"/>
  <c r="AA45" i="68"/>
  <c r="J34" i="68"/>
  <c r="I34" i="68" s="1"/>
  <c r="J34" i="59"/>
  <c r="J34" i="61"/>
  <c r="J34" i="57"/>
  <c r="AA45" i="57"/>
  <c r="J34" i="58"/>
  <c r="I34" i="58" s="1"/>
  <c r="J34" i="49"/>
  <c r="I32" i="49"/>
  <c r="Q34" i="66"/>
  <c r="I32" i="66"/>
  <c r="G44" i="2"/>
  <c r="D40" i="71"/>
  <c r="D60" i="71" s="1"/>
  <c r="G29" i="50"/>
  <c r="G61" i="50"/>
  <c r="B62" i="50"/>
  <c r="F32" i="59"/>
  <c r="AF48" i="2"/>
  <c r="G51" i="2"/>
  <c r="F42" i="2"/>
  <c r="N48" i="2"/>
  <c r="AL48" i="2"/>
  <c r="F32" i="64"/>
  <c r="F32" i="63"/>
  <c r="T48" i="2"/>
  <c r="B28" i="71"/>
  <c r="F43" i="2"/>
  <c r="F32" i="69"/>
  <c r="F32" i="66"/>
  <c r="F32" i="56"/>
  <c r="AP48" i="2"/>
  <c r="R48" i="2"/>
  <c r="V48" i="2"/>
  <c r="F32" i="67"/>
  <c r="F32" i="62"/>
  <c r="AN48" i="2"/>
  <c r="F32" i="65"/>
  <c r="J48" i="2"/>
  <c r="AJ48" i="2"/>
  <c r="AH48" i="2"/>
  <c r="F32" i="57"/>
  <c r="F32" i="61"/>
  <c r="AR48" i="2"/>
  <c r="L48" i="2"/>
  <c r="P48" i="2"/>
  <c r="F32" i="60"/>
  <c r="AD48" i="2"/>
  <c r="F32" i="68"/>
  <c r="F32" i="49"/>
  <c r="F32" i="58"/>
  <c r="G106" i="50"/>
  <c r="B107" i="50"/>
  <c r="F38" i="66"/>
  <c r="F38" i="69"/>
  <c r="F38" i="63"/>
  <c r="G41" i="2"/>
  <c r="G52" i="2" s="1"/>
  <c r="F38" i="64"/>
  <c r="F38" i="60"/>
  <c r="F38" i="68"/>
  <c r="F38" i="67"/>
  <c r="F38" i="57"/>
  <c r="F38" i="58"/>
  <c r="F38" i="56"/>
  <c r="F38" i="62"/>
  <c r="B29" i="71"/>
  <c r="F38" i="61"/>
  <c r="F38" i="65"/>
  <c r="F38" i="49"/>
  <c r="F38" i="59"/>
  <c r="B156" i="50"/>
  <c r="G155" i="50"/>
  <c r="E202" i="50"/>
  <c r="B253" i="50"/>
  <c r="F202" i="50"/>
  <c r="B204" i="50"/>
  <c r="B205" i="50" s="1"/>
  <c r="L34" i="65"/>
  <c r="I32" i="65"/>
  <c r="L34" i="57"/>
  <c r="I32" i="57"/>
  <c r="X34" i="49"/>
  <c r="V34" i="63"/>
  <c r="P34" i="56"/>
  <c r="I32" i="56"/>
  <c r="N34" i="63"/>
  <c r="R34" i="63"/>
  <c r="I32" i="63"/>
  <c r="P34" i="57"/>
  <c r="I34" i="66" l="1"/>
  <c r="I34" i="60"/>
  <c r="I34" i="59"/>
  <c r="I34" i="61"/>
  <c r="I34" i="69"/>
  <c r="I34" i="64"/>
  <c r="B63" i="50"/>
  <c r="F40" i="61"/>
  <c r="F40" i="63"/>
  <c r="F40" i="65"/>
  <c r="F40" i="60"/>
  <c r="F40" i="69"/>
  <c r="F40" i="58"/>
  <c r="F40" i="66"/>
  <c r="F40" i="68"/>
  <c r="F40" i="64"/>
  <c r="F40" i="67"/>
  <c r="F40" i="59"/>
  <c r="F40" i="56"/>
  <c r="F40" i="62"/>
  <c r="F40" i="49"/>
  <c r="F40" i="57"/>
  <c r="G205" i="50"/>
  <c r="B206" i="50"/>
  <c r="G156" i="50"/>
  <c r="B157" i="50"/>
  <c r="B303" i="50"/>
  <c r="E252" i="50"/>
  <c r="F252" i="50"/>
  <c r="B254" i="50"/>
  <c r="B255" i="50" s="1"/>
  <c r="B108" i="50"/>
  <c r="F44" i="2"/>
  <c r="I34" i="57"/>
  <c r="I34" i="65"/>
  <c r="I34" i="56"/>
  <c r="I34" i="63"/>
  <c r="I34" i="49"/>
  <c r="B158" i="50" l="1"/>
  <c r="B109" i="50"/>
  <c r="F110" i="50"/>
  <c r="F109" i="50"/>
  <c r="G108" i="50"/>
  <c r="F108" i="50"/>
  <c r="E302" i="50"/>
  <c r="B304" i="50"/>
  <c r="B305" i="50" s="1"/>
  <c r="B353" i="50"/>
  <c r="F302" i="50"/>
  <c r="B207" i="50"/>
  <c r="G206" i="50"/>
  <c r="B64" i="50"/>
  <c r="G63" i="50"/>
  <c r="B256" i="50"/>
  <c r="G255" i="50"/>
  <c r="G256" i="50" l="1"/>
  <c r="B257" i="50"/>
  <c r="F159" i="50"/>
  <c r="G158" i="50"/>
  <c r="B159" i="50"/>
  <c r="F158" i="50"/>
  <c r="F160" i="50"/>
  <c r="G109" i="50"/>
  <c r="B110" i="50"/>
  <c r="G64" i="50"/>
  <c r="B65" i="50"/>
  <c r="G305" i="50"/>
  <c r="B306" i="50"/>
  <c r="B208" i="50"/>
  <c r="F352" i="50"/>
  <c r="B403" i="50"/>
  <c r="E352" i="50"/>
  <c r="B354" i="50"/>
  <c r="B355" i="50" s="1"/>
  <c r="J18" i="55"/>
  <c r="M11" i="55"/>
  <c r="K19" i="50"/>
  <c r="O55" i="50"/>
  <c r="K28" i="55"/>
  <c r="X21" i="50"/>
  <c r="J21" i="55"/>
  <c r="U10" i="55"/>
  <c r="O10" i="50"/>
  <c r="U13" i="55"/>
  <c r="L60" i="50"/>
  <c r="K20" i="50"/>
  <c r="J16" i="55"/>
  <c r="V12" i="55"/>
  <c r="L7" i="55"/>
  <c r="S8" i="50"/>
  <c r="W23" i="50"/>
  <c r="T14" i="50"/>
  <c r="R55" i="50"/>
  <c r="J9" i="55"/>
  <c r="N107" i="50"/>
  <c r="P19" i="50"/>
  <c r="N5" i="50"/>
  <c r="Q19" i="50"/>
  <c r="H16" i="55"/>
  <c r="T12" i="50"/>
  <c r="X7" i="50"/>
  <c r="W7" i="50"/>
  <c r="T105" i="50"/>
  <c r="U56" i="50"/>
  <c r="O24" i="50"/>
  <c r="S15" i="55"/>
  <c r="R15" i="55"/>
  <c r="J14" i="50"/>
  <c r="P22" i="55"/>
  <c r="L14" i="50"/>
  <c r="X17" i="55"/>
  <c r="X28" i="50"/>
  <c r="S18" i="50"/>
  <c r="X20" i="50"/>
  <c r="I28" i="55"/>
  <c r="J153" i="50"/>
  <c r="M17" i="55"/>
  <c r="J353" i="50"/>
  <c r="X24" i="50"/>
  <c r="L18" i="55"/>
  <c r="R21" i="55"/>
  <c r="T8" i="55"/>
  <c r="P28" i="50"/>
  <c r="N7" i="50"/>
  <c r="X15" i="50"/>
  <c r="N61" i="50"/>
  <c r="O11" i="50"/>
  <c r="N28" i="50"/>
  <c r="U61" i="50"/>
  <c r="S12" i="55"/>
  <c r="W21" i="50"/>
  <c r="M55" i="50"/>
  <c r="N60" i="50"/>
  <c r="L107" i="50"/>
  <c r="R155" i="50"/>
  <c r="M28" i="55"/>
  <c r="I21" i="55"/>
  <c r="V20" i="55"/>
  <c r="T60" i="50"/>
  <c r="N24" i="55"/>
  <c r="O28" i="55"/>
  <c r="R205" i="50"/>
  <c r="V6" i="50"/>
  <c r="R28" i="55"/>
  <c r="M23" i="50"/>
  <c r="N16" i="50"/>
  <c r="W20" i="50"/>
  <c r="L155" i="50"/>
  <c r="H8" i="55"/>
  <c r="N6" i="50"/>
  <c r="K18" i="50"/>
  <c r="T6" i="55"/>
  <c r="L22" i="50"/>
  <c r="X60" i="50"/>
  <c r="N12" i="55"/>
  <c r="P57" i="50"/>
  <c r="X17" i="50"/>
  <c r="O15" i="55"/>
  <c r="J354" i="50"/>
  <c r="Q6" i="55"/>
  <c r="S21" i="55"/>
  <c r="V24" i="50"/>
  <c r="K106" i="50"/>
  <c r="X205" i="50"/>
  <c r="K6" i="50"/>
  <c r="L23" i="50"/>
  <c r="R57" i="50"/>
  <c r="X11" i="55"/>
  <c r="Q17" i="55"/>
  <c r="U11" i="55"/>
  <c r="P19" i="55"/>
  <c r="M20" i="50"/>
  <c r="O9" i="55"/>
  <c r="T58" i="50"/>
  <c r="U205" i="50"/>
  <c r="K154" i="50"/>
  <c r="X6" i="55"/>
  <c r="X13" i="55"/>
  <c r="X55" i="50"/>
  <c r="R14" i="50"/>
  <c r="V20" i="50"/>
  <c r="K23" i="50"/>
  <c r="H19" i="55"/>
  <c r="P8" i="50"/>
  <c r="K59" i="50"/>
  <c r="U23" i="55"/>
  <c r="V5" i="55"/>
  <c r="Q107" i="50"/>
  <c r="J28" i="50"/>
  <c r="J19" i="50"/>
  <c r="N7" i="55"/>
  <c r="V14" i="55"/>
  <c r="P7" i="50"/>
  <c r="N155" i="50"/>
  <c r="J203" i="50"/>
  <c r="J12" i="55"/>
  <c r="W105" i="50"/>
  <c r="K11" i="55"/>
  <c r="R6" i="55"/>
  <c r="M17" i="50"/>
  <c r="H13" i="55"/>
  <c r="K354" i="50"/>
  <c r="O10" i="55"/>
  <c r="U21" i="55"/>
  <c r="O28" i="50"/>
  <c r="K104" i="50"/>
  <c r="V28" i="55"/>
  <c r="N13" i="50"/>
  <c r="Q10" i="55"/>
  <c r="P55" i="50"/>
  <c r="P13" i="50"/>
  <c r="P5" i="55"/>
  <c r="J17" i="55"/>
  <c r="P17" i="55"/>
  <c r="U155" i="50"/>
  <c r="W15" i="50"/>
  <c r="W16" i="50"/>
  <c r="V15" i="50"/>
  <c r="T20" i="50"/>
  <c r="M19" i="55"/>
  <c r="I19" i="55"/>
  <c r="U16" i="55"/>
  <c r="O14" i="50"/>
  <c r="I11" i="55"/>
  <c r="P12" i="55"/>
  <c r="T24" i="55"/>
  <c r="U58" i="50"/>
  <c r="Q16" i="50"/>
  <c r="X9" i="50"/>
  <c r="W10" i="50"/>
  <c r="O4" i="55"/>
  <c r="AA4" i="55"/>
  <c r="J156" i="50"/>
  <c r="J24" i="50"/>
  <c r="L57" i="50"/>
  <c r="R20" i="50"/>
  <c r="U20" i="50"/>
  <c r="K10" i="50"/>
  <c r="AI4" i="55"/>
  <c r="Q16" i="55"/>
  <c r="S16" i="55"/>
  <c r="K13" i="50"/>
  <c r="T18" i="50"/>
  <c r="W58" i="50"/>
  <c r="H14" i="55"/>
  <c r="K14" i="55"/>
  <c r="V155" i="50"/>
  <c r="K18" i="55"/>
  <c r="K55" i="50"/>
  <c r="P56" i="50"/>
  <c r="S20" i="55"/>
  <c r="P205" i="50"/>
  <c r="V23" i="50"/>
  <c r="O17" i="55"/>
  <c r="T16" i="55"/>
  <c r="J20" i="50"/>
  <c r="R22" i="55"/>
  <c r="L13" i="50"/>
  <c r="N13" i="55"/>
  <c r="S11" i="50"/>
  <c r="W22" i="50"/>
  <c r="L24" i="55"/>
  <c r="T10" i="50"/>
  <c r="T19" i="55"/>
  <c r="U24" i="55"/>
  <c r="L22" i="55"/>
  <c r="X7" i="55"/>
  <c r="K11" i="50"/>
  <c r="K16" i="50"/>
  <c r="U22" i="50"/>
  <c r="O105" i="50"/>
  <c r="R20" i="55"/>
  <c r="W14" i="50"/>
  <c r="O8" i="50"/>
  <c r="V107" i="50"/>
  <c r="M9" i="55"/>
  <c r="Q7" i="50"/>
  <c r="N4" i="55"/>
  <c r="T107" i="50"/>
  <c r="U28" i="50"/>
  <c r="K654" i="50"/>
  <c r="P24" i="50"/>
  <c r="X58" i="50"/>
  <c r="L19" i="55"/>
  <c r="K21" i="55"/>
  <c r="J9" i="50"/>
  <c r="K5" i="50"/>
  <c r="M6" i="55"/>
  <c r="J60" i="50"/>
  <c r="M9" i="50"/>
  <c r="T11" i="55"/>
  <c r="S16" i="50"/>
  <c r="H6" i="55"/>
  <c r="M58" i="50"/>
  <c r="M105" i="50"/>
  <c r="J13" i="50"/>
  <c r="M21" i="55"/>
  <c r="K24" i="50"/>
  <c r="J503" i="50"/>
  <c r="N10" i="55"/>
  <c r="N15" i="55"/>
  <c r="P4" i="55"/>
  <c r="S59" i="50"/>
  <c r="H4" i="55"/>
  <c r="N105" i="50"/>
  <c r="O12" i="50"/>
  <c r="I15" i="55"/>
  <c r="V19" i="50"/>
  <c r="Q13" i="55"/>
  <c r="N28" i="55"/>
  <c r="L9" i="50"/>
  <c r="U5" i="50"/>
  <c r="U12" i="50"/>
  <c r="R62" i="50"/>
  <c r="V22" i="50"/>
  <c r="P18" i="55"/>
  <c r="M10" i="50"/>
  <c r="U17" i="55"/>
  <c r="K60" i="50"/>
  <c r="L28" i="50"/>
  <c r="M15" i="55"/>
  <c r="P6" i="50"/>
  <c r="X22" i="55"/>
  <c r="V28" i="50"/>
  <c r="O13" i="50"/>
  <c r="Q22" i="55"/>
  <c r="K4" i="50"/>
  <c r="AD4" i="55"/>
  <c r="J5" i="55"/>
  <c r="L8" i="50"/>
  <c r="J18" i="50"/>
  <c r="L17" i="50"/>
  <c r="S7" i="55"/>
  <c r="Q59" i="50"/>
  <c r="J23" i="50"/>
  <c r="T13" i="50"/>
  <c r="L12" i="55"/>
  <c r="Q61" i="50"/>
  <c r="N19" i="55"/>
  <c r="R10" i="50"/>
  <c r="K28" i="50"/>
  <c r="U55" i="50"/>
  <c r="N8" i="50"/>
  <c r="I10" i="55"/>
  <c r="N21" i="50"/>
  <c r="J504" i="50"/>
  <c r="J10" i="55"/>
  <c r="V9" i="55"/>
  <c r="V12" i="50"/>
  <c r="N14" i="50"/>
  <c r="J253" i="50"/>
  <c r="W59" i="50"/>
  <c r="O22" i="55"/>
  <c r="K304" i="50"/>
  <c r="K15" i="55"/>
  <c r="X22" i="50"/>
  <c r="O13" i="55"/>
  <c r="P9" i="55"/>
  <c r="S10" i="50"/>
  <c r="R14" i="55"/>
  <c r="T20" i="55"/>
  <c r="Q11" i="50"/>
  <c r="P15" i="55"/>
  <c r="P61" i="50"/>
  <c r="K19" i="55"/>
  <c r="T21" i="50"/>
  <c r="N55" i="50"/>
  <c r="O20" i="50"/>
  <c r="X5" i="55"/>
  <c r="N14" i="55"/>
  <c r="S20" i="50"/>
  <c r="U10" i="50"/>
  <c r="P10" i="55"/>
  <c r="Q60" i="50"/>
  <c r="S22" i="55"/>
  <c r="X12" i="55"/>
  <c r="Q24" i="50"/>
  <c r="R12" i="55"/>
  <c r="S19" i="55"/>
  <c r="J17" i="50"/>
  <c r="X11" i="50"/>
  <c r="U7" i="55"/>
  <c r="L105" i="50"/>
  <c r="O62" i="50"/>
  <c r="K9" i="50"/>
  <c r="M13" i="55"/>
  <c r="Q17" i="50"/>
  <c r="P20" i="50"/>
  <c r="Q12" i="50"/>
  <c r="T22" i="50"/>
  <c r="J654" i="50"/>
  <c r="Q24" i="55"/>
  <c r="R18" i="55"/>
  <c r="X23" i="50"/>
  <c r="T5" i="50"/>
  <c r="J11" i="50"/>
  <c r="U5" i="55"/>
  <c r="L18" i="50"/>
  <c r="K8" i="55"/>
  <c r="J154" i="50"/>
  <c r="T28" i="50"/>
  <c r="U57" i="50"/>
  <c r="T12" i="55"/>
  <c r="N23" i="50"/>
  <c r="K4" i="55"/>
  <c r="Q23" i="55"/>
  <c r="I9" i="55"/>
  <c r="N58" i="50"/>
  <c r="O22" i="50"/>
  <c r="N17" i="55"/>
  <c r="P23" i="50"/>
  <c r="U105" i="50"/>
  <c r="X16" i="55"/>
  <c r="H21" i="55"/>
  <c r="J23" i="55"/>
  <c r="N17" i="50"/>
  <c r="J554" i="50"/>
  <c r="T6" i="50"/>
  <c r="P15" i="50"/>
  <c r="X19" i="50"/>
  <c r="J453" i="50"/>
  <c r="Q8" i="50"/>
  <c r="K12" i="50"/>
  <c r="L10" i="55"/>
  <c r="K62" i="50"/>
  <c r="U6" i="55"/>
  <c r="U8" i="55"/>
  <c r="Q10" i="50"/>
  <c r="T22" i="55"/>
  <c r="L6" i="55"/>
  <c r="X5" i="50"/>
  <c r="W13" i="50"/>
  <c r="X105" i="50"/>
  <c r="R10" i="55"/>
  <c r="J22" i="55"/>
  <c r="X8" i="55"/>
  <c r="S205" i="50"/>
  <c r="J20" i="55"/>
  <c r="W12" i="50"/>
  <c r="U22" i="55"/>
  <c r="X3" i="55"/>
  <c r="X59" i="50"/>
  <c r="R22" i="50"/>
  <c r="K16" i="55"/>
  <c r="S58" i="50"/>
  <c r="J15" i="55"/>
  <c r="Q55" i="50"/>
  <c r="V6" i="55"/>
  <c r="K15" i="50"/>
  <c r="R5" i="50"/>
  <c r="Q6" i="50"/>
  <c r="S22" i="50"/>
  <c r="V7" i="55"/>
  <c r="L5" i="55"/>
  <c r="P59" i="50"/>
  <c r="P60" i="50"/>
  <c r="W156" i="50"/>
  <c r="M19" i="50"/>
  <c r="M7" i="50"/>
  <c r="R58" i="50"/>
  <c r="K17" i="50"/>
  <c r="T11" i="50"/>
  <c r="H24" i="55"/>
  <c r="P22" i="50"/>
  <c r="R24" i="55"/>
  <c r="K14" i="50"/>
  <c r="K156" i="50"/>
  <c r="N56" i="50"/>
  <c r="O21" i="50"/>
  <c r="N18" i="50"/>
  <c r="L20" i="50"/>
  <c r="I7" i="55"/>
  <c r="U15" i="55"/>
  <c r="O205" i="50"/>
  <c r="X18" i="55"/>
  <c r="O17" i="50"/>
  <c r="I22" i="55"/>
  <c r="Q5" i="50"/>
  <c r="J14" i="55"/>
  <c r="O16" i="50"/>
  <c r="T17" i="50"/>
  <c r="P28" i="55"/>
  <c r="T18" i="55"/>
  <c r="P16" i="50"/>
  <c r="S107" i="50"/>
  <c r="M155" i="50"/>
  <c r="X24" i="55"/>
  <c r="K22" i="50"/>
  <c r="S155" i="50"/>
  <c r="R28" i="50"/>
  <c r="H10" i="55"/>
  <c r="N9" i="55"/>
  <c r="X156" i="50"/>
  <c r="L23" i="55"/>
  <c r="M61" i="50"/>
  <c r="J106" i="50"/>
  <c r="X12" i="50"/>
  <c r="R56" i="50"/>
  <c r="R17" i="55"/>
  <c r="H17" i="55"/>
  <c r="S17" i="55"/>
  <c r="T56" i="50"/>
  <c r="Q21" i="55"/>
  <c r="J404" i="50"/>
  <c r="M21" i="50"/>
  <c r="T62" i="50"/>
  <c r="J303" i="50"/>
  <c r="K205" i="50"/>
  <c r="R105" i="50"/>
  <c r="J10" i="50"/>
  <c r="O5" i="55"/>
  <c r="X106" i="50"/>
  <c r="U13" i="50"/>
  <c r="O11" i="55"/>
  <c r="R156" i="50"/>
  <c r="Q13" i="50"/>
  <c r="W62" i="50"/>
  <c r="L24" i="50"/>
  <c r="H23" i="55"/>
  <c r="T28" i="55"/>
  <c r="V11" i="50"/>
  <c r="P20" i="55"/>
  <c r="M18" i="50"/>
  <c r="U14" i="55"/>
  <c r="K54" i="50"/>
  <c r="P10" i="50"/>
  <c r="J54" i="50"/>
  <c r="K404" i="50"/>
  <c r="L62" i="50"/>
  <c r="U8" i="50"/>
  <c r="S13" i="55"/>
  <c r="U16" i="50"/>
  <c r="T23" i="50"/>
  <c r="M24" i="50"/>
  <c r="U23" i="50"/>
  <c r="K12" i="55"/>
  <c r="O156" i="50"/>
  <c r="S11" i="55"/>
  <c r="Q19" i="55"/>
  <c r="U18" i="55"/>
  <c r="O23" i="50"/>
  <c r="J104" i="50"/>
  <c r="U9" i="50"/>
  <c r="Q14" i="55"/>
  <c r="X13" i="50"/>
  <c r="V61" i="50"/>
  <c r="T7" i="50"/>
  <c r="T16" i="50"/>
  <c r="L21" i="55"/>
  <c r="R13" i="50"/>
  <c r="L156" i="50"/>
  <c r="V7" i="50"/>
  <c r="Y4" i="55"/>
  <c r="V10" i="50"/>
  <c r="K554" i="50"/>
  <c r="N21" i="55"/>
  <c r="K20" i="55"/>
  <c r="I8" i="55"/>
  <c r="N12" i="50"/>
  <c r="P107" i="50"/>
  <c r="K61" i="50"/>
  <c r="U60" i="50"/>
  <c r="Q22" i="50"/>
  <c r="L106" i="50"/>
  <c r="J21" i="50"/>
  <c r="M59" i="50"/>
  <c r="Q8" i="55"/>
  <c r="J11" i="55"/>
  <c r="H9" i="55"/>
  <c r="X9" i="55"/>
  <c r="T9" i="50"/>
  <c r="K9" i="55"/>
  <c r="AF4" i="55"/>
  <c r="X4" i="55"/>
  <c r="S5" i="55"/>
  <c r="K13" i="55"/>
  <c r="P8" i="55"/>
  <c r="N10" i="50"/>
  <c r="M14" i="55"/>
  <c r="M24" i="55"/>
  <c r="V14" i="50"/>
  <c r="V17" i="50"/>
  <c r="I18" i="55"/>
  <c r="K7" i="55"/>
  <c r="L7" i="50"/>
  <c r="W107" i="50"/>
  <c r="L11" i="55"/>
  <c r="U21" i="50"/>
  <c r="K604" i="50"/>
  <c r="O12" i="55"/>
  <c r="M28" i="50"/>
  <c r="U24" i="50"/>
  <c r="M23" i="55"/>
  <c r="S19" i="50"/>
  <c r="J4" i="55"/>
  <c r="L6" i="50"/>
  <c r="V8" i="55"/>
  <c r="L13" i="55"/>
  <c r="K10" i="55"/>
  <c r="M5" i="55"/>
  <c r="H5" i="55"/>
  <c r="O24" i="55"/>
  <c r="S15" i="50"/>
  <c r="K704" i="50"/>
  <c r="I13" i="55"/>
  <c r="U18" i="50"/>
  <c r="M62" i="50"/>
  <c r="J28" i="55"/>
  <c r="S56" i="50"/>
  <c r="P11" i="50"/>
  <c r="N11" i="50"/>
  <c r="V5" i="50"/>
  <c r="J7" i="50"/>
  <c r="N15" i="50"/>
  <c r="L56" i="50"/>
  <c r="Q155" i="50"/>
  <c r="R23" i="55"/>
  <c r="V4" i="55"/>
  <c r="X155" i="50"/>
  <c r="T9" i="55"/>
  <c r="V60" i="50"/>
  <c r="N106" i="50"/>
  <c r="Q5" i="55"/>
  <c r="R7" i="55"/>
  <c r="J653" i="50"/>
  <c r="I17" i="55"/>
  <c r="K5" i="55"/>
  <c r="N9" i="50"/>
  <c r="J553" i="50"/>
  <c r="P14" i="50"/>
  <c r="L19" i="50"/>
  <c r="S23" i="55"/>
  <c r="S28" i="55"/>
  <c r="V59" i="50"/>
  <c r="L14" i="55"/>
  <c r="I5" i="55"/>
  <c r="U20" i="55"/>
  <c r="J8" i="55"/>
  <c r="X57" i="50"/>
  <c r="R16" i="50"/>
  <c r="Q57" i="50"/>
  <c r="O61" i="50"/>
  <c r="S62" i="50"/>
  <c r="Q18" i="50"/>
  <c r="Q12" i="55"/>
  <c r="H7" i="55"/>
  <c r="V106" i="50"/>
  <c r="U19" i="55"/>
  <c r="K17" i="55"/>
  <c r="L15" i="50"/>
  <c r="N18" i="55"/>
  <c r="M106" i="50"/>
  <c r="I12" i="55"/>
  <c r="R9" i="50"/>
  <c r="P21" i="55"/>
  <c r="V24" i="55"/>
  <c r="T155" i="50"/>
  <c r="T4" i="55"/>
  <c r="L9" i="55"/>
  <c r="V105" i="50"/>
  <c r="S17" i="50"/>
  <c r="S106" i="50"/>
  <c r="R19" i="50"/>
  <c r="P18" i="50"/>
  <c r="Q157" i="50"/>
  <c r="L206" i="50"/>
  <c r="T255" i="50"/>
  <c r="O157" i="50"/>
  <c r="R255" i="50"/>
  <c r="M63" i="50"/>
  <c r="M18" i="55"/>
  <c r="N6" i="55"/>
  <c r="W28" i="50"/>
  <c r="W155" i="50"/>
  <c r="P5" i="50"/>
  <c r="S6" i="50"/>
  <c r="P14" i="55"/>
  <c r="V56" i="50"/>
  <c r="S4" i="55"/>
  <c r="P17" i="50"/>
  <c r="L59" i="50"/>
  <c r="J12" i="50"/>
  <c r="J62" i="50"/>
  <c r="R6" i="50"/>
  <c r="AG4" i="55"/>
  <c r="O23" i="55"/>
  <c r="M8" i="55"/>
  <c r="V17" i="55"/>
  <c r="R107" i="50"/>
  <c r="O20" i="55"/>
  <c r="J108" i="50"/>
  <c r="K63" i="50"/>
  <c r="N206" i="50"/>
  <c r="K206" i="50"/>
  <c r="N108" i="50"/>
  <c r="R8" i="55"/>
  <c r="U14" i="50"/>
  <c r="O7" i="50"/>
  <c r="X16" i="50"/>
  <c r="M56" i="50"/>
  <c r="O60" i="50"/>
  <c r="V23" i="55"/>
  <c r="P21" i="50"/>
  <c r="T59" i="50"/>
  <c r="R8" i="50"/>
  <c r="R9" i="55"/>
  <c r="L8" i="55"/>
  <c r="AK4" i="55"/>
  <c r="U15" i="50"/>
  <c r="I20" i="55"/>
  <c r="M156" i="50"/>
  <c r="U63" i="50"/>
  <c r="P255" i="50"/>
  <c r="Q28" i="50"/>
  <c r="H3" i="55"/>
  <c r="R11" i="50"/>
  <c r="V10" i="55"/>
  <c r="V22" i="55"/>
  <c r="R21" i="50"/>
  <c r="L12" i="50"/>
  <c r="J53" i="50"/>
  <c r="P9" i="50"/>
  <c r="M57" i="50"/>
  <c r="P62" i="50"/>
  <c r="S24" i="50"/>
  <c r="P13" i="55"/>
  <c r="Q58" i="50"/>
  <c r="T13" i="55"/>
  <c r="K58" i="50"/>
  <c r="W19" i="50"/>
  <c r="J22" i="50"/>
  <c r="W18" i="50"/>
  <c r="M205" i="50"/>
  <c r="J59" i="50"/>
  <c r="J56" i="50"/>
  <c r="J6" i="50"/>
  <c r="T17" i="55"/>
  <c r="Q205" i="50"/>
  <c r="O21" i="55"/>
  <c r="AE4" i="55"/>
  <c r="Q105" i="50"/>
  <c r="X6" i="50"/>
  <c r="S13" i="50"/>
  <c r="S9" i="55"/>
  <c r="X19" i="55"/>
  <c r="X107" i="50"/>
  <c r="N5" i="55"/>
  <c r="K22" i="55"/>
  <c r="K254" i="50"/>
  <c r="V21" i="55"/>
  <c r="R11" i="55"/>
  <c r="J4" i="50"/>
  <c r="U12" i="55"/>
  <c r="H11" i="55"/>
  <c r="J13" i="55"/>
  <c r="R19" i="55"/>
  <c r="L16" i="55"/>
  <c r="X61" i="50"/>
  <c r="U106" i="50"/>
  <c r="O107" i="50"/>
  <c r="P16" i="55"/>
  <c r="R60" i="50"/>
  <c r="Q62" i="50"/>
  <c r="I23" i="55"/>
  <c r="K204" i="50"/>
  <c r="U19" i="50"/>
  <c r="S23" i="50"/>
  <c r="L61" i="50"/>
  <c r="AB4" i="55"/>
  <c r="R18" i="50"/>
  <c r="O14" i="55"/>
  <c r="W106" i="50"/>
  <c r="X10" i="55"/>
  <c r="R4" i="55"/>
  <c r="X18" i="50"/>
  <c r="O255" i="50"/>
  <c r="R108" i="50"/>
  <c r="V157" i="50"/>
  <c r="O63" i="50"/>
  <c r="Q206" i="50"/>
  <c r="L28" i="55"/>
  <c r="J604" i="50"/>
  <c r="W11" i="50"/>
  <c r="O15" i="50"/>
  <c r="J454" i="50"/>
  <c r="O19" i="55"/>
  <c r="O16" i="55"/>
  <c r="T23" i="55"/>
  <c r="V21" i="50"/>
  <c r="L5" i="50"/>
  <c r="W6" i="50"/>
  <c r="N62" i="50"/>
  <c r="AC4" i="55"/>
  <c r="N24" i="50"/>
  <c r="I24" i="55"/>
  <c r="J15" i="50"/>
  <c r="V62" i="50"/>
  <c r="K57" i="50"/>
  <c r="X10" i="50"/>
  <c r="R23" i="50"/>
  <c r="O8" i="55"/>
  <c r="Q15" i="50"/>
  <c r="M4" i="55"/>
  <c r="P24" i="55"/>
  <c r="S28" i="50"/>
  <c r="L58" i="50"/>
  <c r="U62" i="50"/>
  <c r="W8" i="50"/>
  <c r="V11" i="55"/>
  <c r="S18" i="55"/>
  <c r="S6" i="55"/>
  <c r="N8" i="55"/>
  <c r="N22" i="50"/>
  <c r="M12" i="50"/>
  <c r="W5" i="50"/>
  <c r="L10" i="50"/>
  <c r="N23" i="55"/>
  <c r="M6" i="50"/>
  <c r="P157" i="50"/>
  <c r="X108" i="50"/>
  <c r="W61" i="50"/>
  <c r="R16" i="55"/>
  <c r="R7" i="50"/>
  <c r="O6" i="50"/>
  <c r="H28" i="55"/>
  <c r="I6" i="55"/>
  <c r="L16" i="50"/>
  <c r="L20" i="55"/>
  <c r="N59" i="50"/>
  <c r="J3" i="50"/>
  <c r="V58" i="50"/>
  <c r="S14" i="55"/>
  <c r="T55" i="50"/>
  <c r="P58" i="50"/>
  <c r="Z4" i="55"/>
  <c r="Q56" i="50"/>
  <c r="J205" i="50"/>
  <c r="L11" i="50"/>
  <c r="L4" i="55"/>
  <c r="L55" i="50"/>
  <c r="Q14" i="50"/>
  <c r="W205" i="50"/>
  <c r="R24" i="50"/>
  <c r="M13" i="50"/>
  <c r="J155" i="50"/>
  <c r="J304" i="50"/>
  <c r="U11" i="50"/>
  <c r="J16" i="50"/>
  <c r="O56" i="50"/>
  <c r="M16" i="50"/>
  <c r="K105" i="50"/>
  <c r="W9" i="50"/>
  <c r="H12" i="55"/>
  <c r="M60" i="50"/>
  <c r="K23" i="55"/>
  <c r="O5" i="50"/>
  <c r="R5" i="55"/>
  <c r="X8" i="50"/>
  <c r="J703" i="50"/>
  <c r="Q7" i="55"/>
  <c r="M15" i="50"/>
  <c r="Q23" i="50"/>
  <c r="U9" i="55"/>
  <c r="V55" i="50"/>
  <c r="J107" i="50"/>
  <c r="X62" i="50"/>
  <c r="W60" i="50"/>
  <c r="M10" i="55"/>
  <c r="M14" i="50"/>
  <c r="X21" i="55"/>
  <c r="J403" i="50"/>
  <c r="Q20" i="50"/>
  <c r="S7" i="50"/>
  <c r="X23" i="55"/>
  <c r="M8" i="50"/>
  <c r="K155" i="50"/>
  <c r="X20" i="55"/>
  <c r="K107" i="50"/>
  <c r="J204" i="50"/>
  <c r="U156" i="50"/>
  <c r="M11" i="50"/>
  <c r="S105" i="50"/>
  <c r="J58" i="50"/>
  <c r="J7" i="55"/>
  <c r="P12" i="50"/>
  <c r="K8" i="50"/>
  <c r="V18" i="50"/>
  <c r="U28" i="55"/>
  <c r="I4" i="55"/>
  <c r="O155" i="50"/>
  <c r="S14" i="50"/>
  <c r="P106" i="50"/>
  <c r="J24" i="55"/>
  <c r="T14" i="55"/>
  <c r="N20" i="50"/>
  <c r="U6" i="50"/>
  <c r="K504" i="50"/>
  <c r="J254" i="50"/>
  <c r="T19" i="50"/>
  <c r="S57" i="50"/>
  <c r="N16" i="55"/>
  <c r="W55" i="50"/>
  <c r="M12" i="55"/>
  <c r="T5" i="55"/>
  <c r="P155" i="50"/>
  <c r="Q11" i="55"/>
  <c r="Q4" i="55"/>
  <c r="O57" i="50"/>
  <c r="J103" i="50"/>
  <c r="P23" i="55"/>
  <c r="V15" i="55"/>
  <c r="T10" i="55"/>
  <c r="O7" i="55"/>
  <c r="J55" i="50"/>
  <c r="V9" i="50"/>
  <c r="I14" i="55"/>
  <c r="N22" i="55"/>
  <c r="T7" i="55"/>
  <c r="U7" i="50"/>
  <c r="Q106" i="50"/>
  <c r="O19" i="50"/>
  <c r="T61" i="50"/>
  <c r="U17" i="50"/>
  <c r="P105" i="50"/>
  <c r="P6" i="55"/>
  <c r="J105" i="50"/>
  <c r="P156" i="50"/>
  <c r="AJ4" i="55"/>
  <c r="L15" i="55"/>
  <c r="Q15" i="55"/>
  <c r="X28" i="55"/>
  <c r="X157" i="50"/>
  <c r="S255" i="50"/>
  <c r="V63" i="50"/>
  <c r="S108" i="50"/>
  <c r="U206" i="50"/>
  <c r="Q108" i="50"/>
  <c r="M157" i="50"/>
  <c r="W63" i="50"/>
  <c r="W206" i="50"/>
  <c r="U108" i="50"/>
  <c r="Q63" i="50"/>
  <c r="V108" i="50"/>
  <c r="J206" i="50"/>
  <c r="T206" i="50"/>
  <c r="L108" i="50"/>
  <c r="J255" i="50"/>
  <c r="T157" i="50"/>
  <c r="M206" i="50"/>
  <c r="X206" i="50"/>
  <c r="H20" i="55"/>
  <c r="N156" i="50"/>
  <c r="S156" i="50"/>
  <c r="U59" i="50"/>
  <c r="M20" i="55"/>
  <c r="S8" i="55"/>
  <c r="W24" i="50"/>
  <c r="R61" i="50"/>
  <c r="S9" i="50"/>
  <c r="Q9" i="55"/>
  <c r="O106" i="50"/>
  <c r="V57" i="50"/>
  <c r="V156" i="50"/>
  <c r="P7" i="55"/>
  <c r="P63" i="50"/>
  <c r="N255" i="50"/>
  <c r="N63" i="50"/>
  <c r="N157" i="50"/>
  <c r="W255" i="50"/>
  <c r="S206" i="50"/>
  <c r="R63" i="50"/>
  <c r="U255" i="50"/>
  <c r="K255" i="50"/>
  <c r="O108" i="50"/>
  <c r="X255" i="50"/>
  <c r="M255" i="50"/>
  <c r="L63" i="50"/>
  <c r="H15" i="55"/>
  <c r="X14" i="50"/>
  <c r="R15" i="50"/>
  <c r="Q156" i="50"/>
  <c r="N11" i="55"/>
  <c r="J57" i="50"/>
  <c r="X15" i="55"/>
  <c r="P11" i="55"/>
  <c r="I16" i="55"/>
  <c r="H18" i="55"/>
  <c r="O59" i="50"/>
  <c r="S61" i="50"/>
  <c r="K56" i="50"/>
  <c r="V205" i="50"/>
  <c r="U107" i="50"/>
  <c r="J704" i="50"/>
  <c r="J19" i="55"/>
  <c r="V19" i="55"/>
  <c r="T24" i="50"/>
  <c r="V16" i="55"/>
  <c r="K21" i="50"/>
  <c r="S12" i="50"/>
  <c r="K24" i="55"/>
  <c r="S60" i="50"/>
  <c r="N205" i="50"/>
  <c r="Q20" i="55"/>
  <c r="K6" i="55"/>
  <c r="T21" i="55"/>
  <c r="M107" i="50"/>
  <c r="AL4" i="55"/>
  <c r="V206" i="50"/>
  <c r="O206" i="50"/>
  <c r="Q255" i="50"/>
  <c r="K108" i="50"/>
  <c r="T108" i="50"/>
  <c r="W157" i="50"/>
  <c r="U157" i="50"/>
  <c r="S157" i="50"/>
  <c r="L205" i="50"/>
  <c r="O58" i="50"/>
  <c r="W57" i="50"/>
  <c r="W17" i="50"/>
  <c r="S24" i="55"/>
  <c r="V13" i="50"/>
  <c r="O18" i="50"/>
  <c r="O9" i="50"/>
  <c r="O18" i="55"/>
  <c r="L21" i="50"/>
  <c r="Q18" i="55"/>
  <c r="J61" i="50"/>
  <c r="M16" i="55"/>
  <c r="Q28" i="55"/>
  <c r="Q21" i="50"/>
  <c r="J8" i="50"/>
  <c r="T15" i="50"/>
  <c r="K454" i="50"/>
  <c r="K7" i="50"/>
  <c r="R17" i="50"/>
  <c r="J603" i="50"/>
  <c r="T106" i="50"/>
  <c r="N57" i="50"/>
  <c r="R106" i="50"/>
  <c r="X14" i="55"/>
  <c r="J5" i="50"/>
  <c r="T156" i="50"/>
  <c r="N20" i="55"/>
  <c r="H22" i="55"/>
  <c r="T205" i="50"/>
  <c r="S5" i="50"/>
  <c r="R12" i="50"/>
  <c r="R59" i="50"/>
  <c r="T57" i="50"/>
  <c r="S55" i="50"/>
  <c r="N19" i="50"/>
  <c r="S21" i="50"/>
  <c r="V18" i="55"/>
  <c r="V13" i="55"/>
  <c r="T8" i="50"/>
  <c r="AH4" i="55"/>
  <c r="V8" i="50"/>
  <c r="O6" i="55"/>
  <c r="J6" i="55"/>
  <c r="M7" i="55"/>
  <c r="W56" i="50"/>
  <c r="M22" i="55"/>
  <c r="L17" i="55"/>
  <c r="S10" i="55"/>
  <c r="M5" i="50"/>
  <c r="V16" i="50"/>
  <c r="M22" i="50"/>
  <c r="U4" i="55"/>
  <c r="T15" i="55"/>
  <c r="Q9" i="50"/>
  <c r="X56" i="50"/>
  <c r="R13" i="55"/>
  <c r="P108" i="50"/>
  <c r="K157" i="50"/>
  <c r="J157" i="50"/>
  <c r="R206" i="50"/>
  <c r="L157" i="50"/>
  <c r="R157" i="50"/>
  <c r="W108" i="50"/>
  <c r="P206" i="50"/>
  <c r="X63" i="50"/>
  <c r="T63" i="50"/>
  <c r="L255" i="50"/>
  <c r="J63" i="50"/>
  <c r="V255" i="50"/>
  <c r="S63" i="50"/>
  <c r="M108" i="50"/>
  <c r="W207" i="50"/>
  <c r="K64" i="50"/>
  <c r="O207" i="50"/>
  <c r="K256" i="50"/>
  <c r="T256" i="50"/>
  <c r="Q305" i="50"/>
  <c r="T305" i="50"/>
  <c r="P158" i="50"/>
  <c r="M256" i="50"/>
  <c r="N109" i="50"/>
  <c r="W158" i="50"/>
  <c r="U207" i="50"/>
  <c r="U305" i="50"/>
  <c r="N158" i="50"/>
  <c r="W109" i="50"/>
  <c r="K109" i="50"/>
  <c r="R158" i="50"/>
  <c r="V305" i="50"/>
  <c r="R207" i="50"/>
  <c r="X256" i="50"/>
  <c r="T109" i="50"/>
  <c r="P256" i="50"/>
  <c r="J158" i="50"/>
  <c r="O64" i="50"/>
  <c r="S256" i="50"/>
  <c r="Q207" i="50"/>
  <c r="J256" i="50"/>
  <c r="R109" i="50"/>
  <c r="O109" i="50"/>
  <c r="X158" i="50"/>
  <c r="X305" i="50"/>
  <c r="P207" i="50"/>
  <c r="O305" i="50"/>
  <c r="M64" i="50"/>
  <c r="T158" i="50"/>
  <c r="V109" i="50"/>
  <c r="S305" i="50"/>
  <c r="X64" i="50"/>
  <c r="P305" i="50"/>
  <c r="L109" i="50"/>
  <c r="P109" i="50"/>
  <c r="X109" i="50"/>
  <c r="J64" i="50"/>
  <c r="M305" i="50"/>
  <c r="S64" i="50"/>
  <c r="R305" i="50"/>
  <c r="R256" i="50"/>
  <c r="V256" i="50"/>
  <c r="K158" i="50"/>
  <c r="U109" i="50"/>
  <c r="M109" i="50"/>
  <c r="J305" i="50"/>
  <c r="S158" i="50"/>
  <c r="V207" i="50"/>
  <c r="W64" i="50"/>
  <c r="L64" i="50"/>
  <c r="J109" i="50"/>
  <c r="Q64" i="50"/>
  <c r="V64" i="50"/>
  <c r="R64" i="50"/>
  <c r="N207" i="50"/>
  <c r="N64" i="50"/>
  <c r="J207" i="50"/>
  <c r="Q109" i="50"/>
  <c r="U64" i="50"/>
  <c r="W305" i="50"/>
  <c r="S109" i="50"/>
  <c r="T207" i="50"/>
  <c r="O256" i="50"/>
  <c r="W256" i="50"/>
  <c r="L256" i="50"/>
  <c r="N305" i="50"/>
  <c r="U158" i="50"/>
  <c r="L305" i="50"/>
  <c r="S207" i="50"/>
  <c r="V158" i="50"/>
  <c r="Q158" i="50"/>
  <c r="K207" i="50"/>
  <c r="T64" i="50"/>
  <c r="K305" i="50"/>
  <c r="P64" i="50"/>
  <c r="Q256" i="50"/>
  <c r="U256" i="50"/>
  <c r="L158" i="50"/>
  <c r="X207" i="50"/>
  <c r="N256" i="50"/>
  <c r="M158" i="50"/>
  <c r="M207" i="50"/>
  <c r="O158" i="50"/>
  <c r="L207" i="50"/>
  <c r="V287" i="50" l="1"/>
  <c r="AB63" i="50"/>
  <c r="AR63" i="50" s="1"/>
  <c r="AA24" i="59" s="1"/>
  <c r="AH63" i="50"/>
  <c r="AX63" i="50" s="1"/>
  <c r="AA24" i="63" s="1"/>
  <c r="AA63" i="50"/>
  <c r="AQ63" i="50" s="1"/>
  <c r="AA24" i="56" s="1"/>
  <c r="AI63" i="50"/>
  <c r="AY63" i="50" s="1"/>
  <c r="AA24" i="64" s="1"/>
  <c r="AG63" i="50"/>
  <c r="AW63" i="50" s="1"/>
  <c r="AA24" i="62" s="1"/>
  <c r="AK63" i="50"/>
  <c r="BA63" i="50" s="1"/>
  <c r="AA24" i="66" s="1"/>
  <c r="Z63" i="50"/>
  <c r="AP63" i="50" s="1"/>
  <c r="AA24" i="49" s="1"/>
  <c r="AF63" i="50"/>
  <c r="AV63" i="50" s="1"/>
  <c r="AA24" i="61" s="1"/>
  <c r="AN63" i="50"/>
  <c r="BD63" i="50" s="1"/>
  <c r="AA24" i="69" s="1"/>
  <c r="AE63" i="50"/>
  <c r="AU63" i="50" s="1"/>
  <c r="AA24" i="60" s="1"/>
  <c r="AJ63" i="50"/>
  <c r="AZ63" i="50" s="1"/>
  <c r="AA24" i="65" s="1"/>
  <c r="AM63" i="50"/>
  <c r="BC63" i="50" s="1"/>
  <c r="AA24" i="68" s="1"/>
  <c r="H63" i="50"/>
  <c r="AL63" i="50"/>
  <c r="BB63" i="50" s="1"/>
  <c r="AA24" i="67" s="1"/>
  <c r="AD63" i="50"/>
  <c r="AT63" i="50" s="1"/>
  <c r="AA24" i="57" s="1"/>
  <c r="AC63" i="50"/>
  <c r="AS63" i="50" s="1"/>
  <c r="AA24" i="58" s="1"/>
  <c r="AL157" i="50"/>
  <c r="AB157" i="50"/>
  <c r="AF157" i="50"/>
  <c r="AG157" i="50"/>
  <c r="AI157" i="50"/>
  <c r="Z157" i="50"/>
  <c r="H157" i="50"/>
  <c r="AD157" i="50"/>
  <c r="AN157" i="50"/>
  <c r="AJ157" i="50"/>
  <c r="AC157" i="50"/>
  <c r="AE157" i="50"/>
  <c r="AH157" i="50"/>
  <c r="AA157" i="50"/>
  <c r="AM157" i="50"/>
  <c r="AK157" i="50"/>
  <c r="M37" i="50"/>
  <c r="D5" i="66"/>
  <c r="S87" i="50"/>
  <c r="S37" i="50"/>
  <c r="T237" i="50"/>
  <c r="AF22" i="55"/>
  <c r="Y22" i="55"/>
  <c r="AA22" i="55"/>
  <c r="AH22" i="55"/>
  <c r="AC22" i="55"/>
  <c r="AG22" i="55"/>
  <c r="AL22" i="55"/>
  <c r="AD22" i="55"/>
  <c r="AB22" i="55"/>
  <c r="AE22" i="55"/>
  <c r="AJ22" i="55"/>
  <c r="Z22" i="55"/>
  <c r="AI22" i="55"/>
  <c r="AK22" i="55"/>
  <c r="H5" i="50"/>
  <c r="K19" i="2" s="1"/>
  <c r="K49" i="2" s="1"/>
  <c r="AJ5" i="50"/>
  <c r="AB5" i="50"/>
  <c r="AN5" i="50"/>
  <c r="AA5" i="50"/>
  <c r="AL5" i="50"/>
  <c r="Z5" i="50"/>
  <c r="AF5" i="50"/>
  <c r="AH5" i="50"/>
  <c r="AK5" i="50"/>
  <c r="J31" i="50"/>
  <c r="J33" i="50" s="1"/>
  <c r="AD5" i="50"/>
  <c r="AG5" i="50"/>
  <c r="AI5" i="50"/>
  <c r="AC5" i="50"/>
  <c r="AM5" i="50"/>
  <c r="AE5" i="50"/>
  <c r="G25" i="49"/>
  <c r="AA454" i="50"/>
  <c r="J32" i="50"/>
  <c r="H8" i="50"/>
  <c r="K23" i="2" s="1"/>
  <c r="H61" i="50"/>
  <c r="L231" i="50"/>
  <c r="M231" i="50" s="1"/>
  <c r="Q287" i="50"/>
  <c r="N237" i="50"/>
  <c r="Z704" i="50"/>
  <c r="V237" i="50"/>
  <c r="AA18" i="55"/>
  <c r="G29" i="58" s="1"/>
  <c r="AH18" i="55"/>
  <c r="G29" i="65" s="1"/>
  <c r="AC18" i="55"/>
  <c r="G29" i="60" s="1"/>
  <c r="Y18" i="55"/>
  <c r="G29" i="56" s="1"/>
  <c r="AL18" i="55"/>
  <c r="G29" i="69" s="1"/>
  <c r="AJ18" i="55"/>
  <c r="G29" i="67" s="1"/>
  <c r="AB18" i="55"/>
  <c r="G29" i="57" s="1"/>
  <c r="AF18" i="55"/>
  <c r="G29" i="63" s="1"/>
  <c r="AK18" i="55"/>
  <c r="G29" i="68" s="1"/>
  <c r="AG18" i="55"/>
  <c r="G29" i="64" s="1"/>
  <c r="AD18" i="55"/>
  <c r="G29" i="61" s="1"/>
  <c r="Z18" i="55"/>
  <c r="G29" i="59" s="1"/>
  <c r="AE18" i="55"/>
  <c r="G29" i="62" s="1"/>
  <c r="AI18" i="55"/>
  <c r="G29" i="66" s="1"/>
  <c r="G26" i="49"/>
  <c r="H57" i="50"/>
  <c r="Z57" i="50"/>
  <c r="AG57" i="50"/>
  <c r="AK57" i="50"/>
  <c r="AA57" i="50"/>
  <c r="AM57" i="50"/>
  <c r="AJ57" i="50"/>
  <c r="AB57" i="50"/>
  <c r="AL57" i="50"/>
  <c r="AC57" i="50"/>
  <c r="AD57" i="50"/>
  <c r="AH57" i="50"/>
  <c r="AN57" i="50"/>
  <c r="AE57" i="50"/>
  <c r="AF57" i="50"/>
  <c r="AI57" i="50"/>
  <c r="AJ15" i="55"/>
  <c r="G26" i="67" s="1"/>
  <c r="AA15" i="55"/>
  <c r="G26" i="58" s="1"/>
  <c r="AK15" i="55"/>
  <c r="G26" i="68" s="1"/>
  <c r="Z15" i="55"/>
  <c r="G26" i="59" s="1"/>
  <c r="AF15" i="55"/>
  <c r="G26" i="63" s="1"/>
  <c r="AL15" i="55"/>
  <c r="G26" i="69" s="1"/>
  <c r="Y15" i="55"/>
  <c r="G26" i="56" s="1"/>
  <c r="AE15" i="55"/>
  <c r="G26" i="62" s="1"/>
  <c r="AD15" i="55"/>
  <c r="G26" i="61" s="1"/>
  <c r="AI15" i="55"/>
  <c r="G26" i="66" s="1"/>
  <c r="AB15" i="55"/>
  <c r="G26" i="57" s="1"/>
  <c r="AH15" i="55"/>
  <c r="G26" i="65" s="1"/>
  <c r="AG15" i="55"/>
  <c r="G26" i="64" s="1"/>
  <c r="AC15" i="55"/>
  <c r="G26" i="60" s="1"/>
  <c r="M287" i="50"/>
  <c r="X287" i="50"/>
  <c r="U287" i="50"/>
  <c r="W287" i="50"/>
  <c r="N287" i="50"/>
  <c r="AG20" i="55"/>
  <c r="G31" i="64" s="1"/>
  <c r="AD20" i="55"/>
  <c r="G31" i="61" s="1"/>
  <c r="AB20" i="55"/>
  <c r="G31" i="57" s="1"/>
  <c r="AC20" i="55"/>
  <c r="G31" i="60" s="1"/>
  <c r="Y20" i="55"/>
  <c r="G31" i="56" s="1"/>
  <c r="AJ20" i="55"/>
  <c r="G31" i="67" s="1"/>
  <c r="AA20" i="55"/>
  <c r="G31" i="58" s="1"/>
  <c r="Z20" i="55"/>
  <c r="G31" i="59" s="1"/>
  <c r="AK20" i="55"/>
  <c r="G31" i="68" s="1"/>
  <c r="AE20" i="55"/>
  <c r="G31" i="62" s="1"/>
  <c r="AL20" i="55"/>
  <c r="G31" i="69" s="1"/>
  <c r="AF20" i="55"/>
  <c r="G31" i="63" s="1"/>
  <c r="AH20" i="55"/>
  <c r="G31" i="65" s="1"/>
  <c r="AI20" i="55"/>
  <c r="G31" i="66" s="1"/>
  <c r="J281" i="50"/>
  <c r="K281" i="50" s="1"/>
  <c r="AG255" i="50"/>
  <c r="AI255" i="50"/>
  <c r="AL255" i="50"/>
  <c r="AE255" i="50"/>
  <c r="AB255" i="50"/>
  <c r="AJ255" i="50"/>
  <c r="AH255" i="50"/>
  <c r="AC255" i="50"/>
  <c r="Z255" i="50"/>
  <c r="AK255" i="50"/>
  <c r="AA255" i="50"/>
  <c r="AF255" i="50"/>
  <c r="AN255" i="50"/>
  <c r="H255" i="50"/>
  <c r="U19" i="2" s="1"/>
  <c r="U49" i="2" s="1"/>
  <c r="AM255" i="50"/>
  <c r="AD255" i="50"/>
  <c r="AE206" i="50"/>
  <c r="AD206" i="50"/>
  <c r="AK206" i="50"/>
  <c r="AH206" i="50"/>
  <c r="AJ206" i="50"/>
  <c r="AL206" i="50"/>
  <c r="J238" i="50"/>
  <c r="K238" i="50" s="1"/>
  <c r="AB206" i="50"/>
  <c r="AF206" i="50"/>
  <c r="H206" i="50"/>
  <c r="S20" i="2" s="1"/>
  <c r="AI206" i="50"/>
  <c r="AM206" i="50"/>
  <c r="Z206" i="50"/>
  <c r="AN206" i="50"/>
  <c r="AG206" i="50"/>
  <c r="AC206" i="50"/>
  <c r="AA206" i="50"/>
  <c r="S287" i="50"/>
  <c r="G39" i="49"/>
  <c r="D5" i="68"/>
  <c r="AK105" i="50"/>
  <c r="AN105" i="50"/>
  <c r="Z105" i="50"/>
  <c r="H105" i="50"/>
  <c r="O19" i="2" s="1"/>
  <c r="O49" i="2" s="1"/>
  <c r="AJ105" i="50"/>
  <c r="AH105" i="50"/>
  <c r="AE105" i="50"/>
  <c r="AC105" i="50"/>
  <c r="AG105" i="50"/>
  <c r="AF105" i="50"/>
  <c r="AM105" i="50"/>
  <c r="J131" i="50"/>
  <c r="AI105" i="50"/>
  <c r="AL105" i="50"/>
  <c r="AB105" i="50"/>
  <c r="AA105" i="50"/>
  <c r="AD105" i="50"/>
  <c r="P137" i="50"/>
  <c r="AC55" i="50"/>
  <c r="AG55" i="50"/>
  <c r="AE55" i="50"/>
  <c r="AD55" i="50"/>
  <c r="AJ55" i="50"/>
  <c r="AI55" i="50"/>
  <c r="AL55" i="50"/>
  <c r="AB55" i="50"/>
  <c r="AF55" i="50"/>
  <c r="AM55" i="50"/>
  <c r="J81" i="50"/>
  <c r="J83" i="50" s="1"/>
  <c r="Z55" i="50"/>
  <c r="H55" i="50"/>
  <c r="M19" i="2" s="1"/>
  <c r="M49" i="2" s="1"/>
  <c r="AA55" i="50"/>
  <c r="AH55" i="50"/>
  <c r="AK55" i="50"/>
  <c r="AN55" i="50"/>
  <c r="P187" i="50"/>
  <c r="W87" i="50"/>
  <c r="Z254" i="50"/>
  <c r="AA504" i="50"/>
  <c r="O187" i="50"/>
  <c r="H58" i="50"/>
  <c r="M23" i="2" s="1"/>
  <c r="J82" i="50"/>
  <c r="S137" i="50"/>
  <c r="Z204" i="50"/>
  <c r="G31" i="49"/>
  <c r="G34" i="49"/>
  <c r="G32" i="49"/>
  <c r="AI107" i="50"/>
  <c r="AE107" i="50"/>
  <c r="AG107" i="50"/>
  <c r="AC107" i="50"/>
  <c r="H107" i="50"/>
  <c r="AJ107" i="50"/>
  <c r="AK107" i="50"/>
  <c r="AA107" i="50"/>
  <c r="AB107" i="50"/>
  <c r="AL107" i="50"/>
  <c r="AM107" i="50"/>
  <c r="AF107" i="50"/>
  <c r="AN107" i="50"/>
  <c r="AH107" i="50"/>
  <c r="Z107" i="50"/>
  <c r="AD107" i="50"/>
  <c r="V87" i="50"/>
  <c r="O37" i="50"/>
  <c r="AG12" i="55"/>
  <c r="AB12" i="55"/>
  <c r="AI12" i="55"/>
  <c r="AJ12" i="55"/>
  <c r="Y12" i="55"/>
  <c r="AK12" i="55"/>
  <c r="AH12" i="55"/>
  <c r="Z12" i="55"/>
  <c r="AL12" i="55"/>
  <c r="AE12" i="55"/>
  <c r="AC12" i="55"/>
  <c r="AF12" i="55"/>
  <c r="AD12" i="55"/>
  <c r="AA12" i="55"/>
  <c r="AK16" i="50"/>
  <c r="AJ16" i="50"/>
  <c r="AC16" i="50"/>
  <c r="AS16" i="50" s="1"/>
  <c r="Z27" i="58" s="1"/>
  <c r="AL16" i="50"/>
  <c r="AH16" i="50"/>
  <c r="Z16" i="50"/>
  <c r="AP16" i="50" s="1"/>
  <c r="Z27" i="49" s="1"/>
  <c r="AD16" i="50"/>
  <c r="AT16" i="50" s="1"/>
  <c r="Z27" i="57" s="1"/>
  <c r="AM16" i="50"/>
  <c r="AA16" i="50"/>
  <c r="AQ16" i="50" s="1"/>
  <c r="Z27" i="56" s="1"/>
  <c r="AN16" i="50"/>
  <c r="AG16" i="50"/>
  <c r="AW16" i="50" s="1"/>
  <c r="Z27" i="62" s="1"/>
  <c r="AB16" i="50"/>
  <c r="AR16" i="50" s="1"/>
  <c r="Z27" i="59" s="1"/>
  <c r="AE16" i="50"/>
  <c r="AU16" i="50" s="1"/>
  <c r="Z27" i="60" s="1"/>
  <c r="AI16" i="50"/>
  <c r="H16" i="50"/>
  <c r="K32" i="2" s="1"/>
  <c r="AF16" i="50"/>
  <c r="AV16" i="50" s="1"/>
  <c r="Z27" i="61" s="1"/>
  <c r="Z304" i="50"/>
  <c r="AN155" i="50"/>
  <c r="AH155" i="50"/>
  <c r="Z155" i="50"/>
  <c r="AL155" i="50"/>
  <c r="AC155" i="50"/>
  <c r="AA155" i="50"/>
  <c r="AK155" i="50"/>
  <c r="AD155" i="50"/>
  <c r="AM155" i="50"/>
  <c r="AJ155" i="50"/>
  <c r="AF155" i="50"/>
  <c r="H155" i="50"/>
  <c r="Q19" i="2" s="1"/>
  <c r="Q49" i="2" s="1"/>
  <c r="AB155" i="50"/>
  <c r="AG155" i="50"/>
  <c r="J181" i="50"/>
  <c r="K181" i="50" s="1"/>
  <c r="AI155" i="50"/>
  <c r="AE155" i="50"/>
  <c r="W237" i="50"/>
  <c r="AL205" i="50"/>
  <c r="AA205" i="50"/>
  <c r="AH205" i="50"/>
  <c r="AF205" i="50"/>
  <c r="AJ205" i="50"/>
  <c r="AB205" i="50"/>
  <c r="AN205" i="50"/>
  <c r="Z205" i="50"/>
  <c r="AG205" i="50"/>
  <c r="J231" i="50"/>
  <c r="K231" i="50" s="1"/>
  <c r="AK205" i="50"/>
  <c r="AC205" i="50"/>
  <c r="AM205" i="50"/>
  <c r="AD205" i="50"/>
  <c r="H205" i="50"/>
  <c r="S19" i="2" s="1"/>
  <c r="AE205" i="50"/>
  <c r="AI205" i="50"/>
  <c r="D5" i="58"/>
  <c r="T87" i="50"/>
  <c r="AC28" i="55"/>
  <c r="G39" i="60" s="1"/>
  <c r="Y28" i="55"/>
  <c r="G39" i="56" s="1"/>
  <c r="AI28" i="55"/>
  <c r="G39" i="66" s="1"/>
  <c r="AE28" i="55"/>
  <c r="G39" i="62" s="1"/>
  <c r="Z28" i="55"/>
  <c r="G39" i="59" s="1"/>
  <c r="AD28" i="55"/>
  <c r="G39" i="61" s="1"/>
  <c r="AL28" i="55"/>
  <c r="G39" i="69" s="1"/>
  <c r="AA28" i="55"/>
  <c r="G39" i="58" s="1"/>
  <c r="AF28" i="55"/>
  <c r="G39" i="63" s="1"/>
  <c r="AK28" i="55"/>
  <c r="G39" i="68" s="1"/>
  <c r="AG28" i="55"/>
  <c r="G39" i="64" s="1"/>
  <c r="AH28" i="55"/>
  <c r="G39" i="65" s="1"/>
  <c r="AB28" i="55"/>
  <c r="G39" i="57" s="1"/>
  <c r="AJ28" i="55"/>
  <c r="G39" i="67" s="1"/>
  <c r="W37" i="50"/>
  <c r="AI15" i="50"/>
  <c r="AY15" i="50" s="1"/>
  <c r="Z26" i="64" s="1"/>
  <c r="AJ15" i="50"/>
  <c r="AZ15" i="50" s="1"/>
  <c r="Z26" i="65" s="1"/>
  <c r="AB15" i="50"/>
  <c r="AR15" i="50" s="1"/>
  <c r="Z26" i="59" s="1"/>
  <c r="H15" i="50"/>
  <c r="K31" i="2" s="1"/>
  <c r="AG15" i="50"/>
  <c r="AW15" i="50" s="1"/>
  <c r="Z26" i="62" s="1"/>
  <c r="AH15" i="50"/>
  <c r="AX15" i="50" s="1"/>
  <c r="Z26" i="63" s="1"/>
  <c r="AE15" i="50"/>
  <c r="AU15" i="50" s="1"/>
  <c r="Z26" i="60" s="1"/>
  <c r="AL15" i="50"/>
  <c r="BB15" i="50" s="1"/>
  <c r="Z26" i="67" s="1"/>
  <c r="AK15" i="50"/>
  <c r="BA15" i="50" s="1"/>
  <c r="Z26" i="66" s="1"/>
  <c r="AM15" i="50"/>
  <c r="BC15" i="50" s="1"/>
  <c r="Z26" i="68" s="1"/>
  <c r="AN15" i="50"/>
  <c r="BD15" i="50" s="1"/>
  <c r="Z26" i="69" s="1"/>
  <c r="AC15" i="50"/>
  <c r="AS15" i="50" s="1"/>
  <c r="Z26" i="58" s="1"/>
  <c r="AA15" i="50"/>
  <c r="AQ15" i="50" s="1"/>
  <c r="Z26" i="56" s="1"/>
  <c r="AD15" i="50"/>
  <c r="AT15" i="50" s="1"/>
  <c r="Z26" i="57" s="1"/>
  <c r="Z15" i="50"/>
  <c r="AP15" i="50" s="1"/>
  <c r="Z26" i="49" s="1"/>
  <c r="AF15" i="50"/>
  <c r="AV15" i="50" s="1"/>
  <c r="Z26" i="61" s="1"/>
  <c r="D5" i="61"/>
  <c r="Z454" i="50"/>
  <c r="Z604" i="50"/>
  <c r="O287" i="50"/>
  <c r="G21" i="49"/>
  <c r="D5" i="60"/>
  <c r="AA204" i="50"/>
  <c r="AJ11" i="55"/>
  <c r="G22" i="67" s="1"/>
  <c r="AG11" i="55"/>
  <c r="G22" i="64" s="1"/>
  <c r="AL11" i="55"/>
  <c r="G22" i="69" s="1"/>
  <c r="AD11" i="55"/>
  <c r="G22" i="61" s="1"/>
  <c r="AH11" i="55"/>
  <c r="G22" i="65" s="1"/>
  <c r="AK11" i="55"/>
  <c r="G22" i="68" s="1"/>
  <c r="AF11" i="55"/>
  <c r="G22" i="63" s="1"/>
  <c r="AB11" i="55"/>
  <c r="G22" i="57" s="1"/>
  <c r="AC11" i="55"/>
  <c r="G22" i="60" s="1"/>
  <c r="AA11" i="55"/>
  <c r="G22" i="58" s="1"/>
  <c r="AI11" i="55"/>
  <c r="G22" i="66" s="1"/>
  <c r="Y11" i="55"/>
  <c r="G22" i="56" s="1"/>
  <c r="Z11" i="55"/>
  <c r="G22" i="59" s="1"/>
  <c r="AE11" i="55"/>
  <c r="G22" i="62" s="1"/>
  <c r="Z4" i="50"/>
  <c r="AA254" i="50"/>
  <c r="G30" i="49"/>
  <c r="Q137" i="50"/>
  <c r="D5" i="63"/>
  <c r="Q237" i="50"/>
  <c r="J38" i="50"/>
  <c r="J40" i="50" s="1"/>
  <c r="AE6" i="50"/>
  <c r="Z6" i="50"/>
  <c r="AF6" i="50"/>
  <c r="AC6" i="50"/>
  <c r="AM6" i="50"/>
  <c r="AD6" i="50"/>
  <c r="AN6" i="50"/>
  <c r="AI6" i="50"/>
  <c r="AJ6" i="50"/>
  <c r="AG6" i="50"/>
  <c r="AK6" i="50"/>
  <c r="AH6" i="50"/>
  <c r="H6" i="50"/>
  <c r="K20" i="2" s="1"/>
  <c r="K50" i="2" s="1"/>
  <c r="AL6" i="50"/>
  <c r="AA6" i="50"/>
  <c r="AB6" i="50"/>
  <c r="H56" i="50"/>
  <c r="M20" i="2" s="1"/>
  <c r="AK56" i="50"/>
  <c r="AG56" i="50"/>
  <c r="AE56" i="50"/>
  <c r="AB56" i="50"/>
  <c r="AJ56" i="50"/>
  <c r="AD56" i="50"/>
  <c r="AF56" i="50"/>
  <c r="AC56" i="50"/>
  <c r="AL56" i="50"/>
  <c r="AI56" i="50"/>
  <c r="AN56" i="50"/>
  <c r="Z56" i="50"/>
  <c r="J88" i="50"/>
  <c r="J90" i="50" s="1"/>
  <c r="AM56" i="50"/>
  <c r="AH56" i="50"/>
  <c r="AA56" i="50"/>
  <c r="J89" i="50"/>
  <c r="H59" i="50"/>
  <c r="M24" i="2" s="1"/>
  <c r="M237" i="50"/>
  <c r="H22" i="50"/>
  <c r="P287" i="50"/>
  <c r="D5" i="69"/>
  <c r="J132" i="50"/>
  <c r="H108" i="50"/>
  <c r="D5" i="65"/>
  <c r="H62" i="50"/>
  <c r="H12" i="50"/>
  <c r="P37" i="50"/>
  <c r="W187" i="50"/>
  <c r="R287" i="50"/>
  <c r="T287" i="50"/>
  <c r="V137" i="50"/>
  <c r="T187" i="50"/>
  <c r="AD7" i="55"/>
  <c r="G18" i="61" s="1"/>
  <c r="AH7" i="55"/>
  <c r="G18" i="65" s="1"/>
  <c r="Y7" i="55"/>
  <c r="G18" i="56" s="1"/>
  <c r="AE7" i="55"/>
  <c r="G18" i="62" s="1"/>
  <c r="AI7" i="55"/>
  <c r="G18" i="66" s="1"/>
  <c r="AF7" i="55"/>
  <c r="G18" i="63" s="1"/>
  <c r="AL7" i="55"/>
  <c r="G18" i="69" s="1"/>
  <c r="AA7" i="55"/>
  <c r="G18" i="58" s="1"/>
  <c r="AK7" i="55"/>
  <c r="G18" i="68" s="1"/>
  <c r="AJ7" i="55"/>
  <c r="G18" i="67" s="1"/>
  <c r="Z7" i="55"/>
  <c r="G18" i="59" s="1"/>
  <c r="AG7" i="55"/>
  <c r="G18" i="64" s="1"/>
  <c r="AB7" i="55"/>
  <c r="G18" i="57" s="1"/>
  <c r="AC7" i="55"/>
  <c r="G18" i="60" s="1"/>
  <c r="X187" i="50"/>
  <c r="Q187" i="50"/>
  <c r="AN7" i="50"/>
  <c r="AJ7" i="50"/>
  <c r="AF7" i="50"/>
  <c r="AE7" i="50"/>
  <c r="AH7" i="50"/>
  <c r="AC7" i="50"/>
  <c r="H7" i="50"/>
  <c r="K21" i="2" s="1"/>
  <c r="Z7" i="50"/>
  <c r="AA7" i="50"/>
  <c r="AD7" i="50"/>
  <c r="AM7" i="50"/>
  <c r="AK7" i="50"/>
  <c r="AB7" i="50"/>
  <c r="AI7" i="50"/>
  <c r="AL7" i="50"/>
  <c r="AG7" i="50"/>
  <c r="V37" i="50"/>
  <c r="AA704" i="50"/>
  <c r="Z5" i="55"/>
  <c r="G16" i="59" s="1"/>
  <c r="AF5" i="55"/>
  <c r="G16" i="63" s="1"/>
  <c r="AH5" i="55"/>
  <c r="G16" i="65" s="1"/>
  <c r="AE5" i="55"/>
  <c r="G16" i="62" s="1"/>
  <c r="AD5" i="55"/>
  <c r="G16" i="61" s="1"/>
  <c r="Y5" i="55"/>
  <c r="G16" i="56" s="1"/>
  <c r="AI5" i="55"/>
  <c r="G16" i="66" s="1"/>
  <c r="AJ5" i="55"/>
  <c r="G16" i="67" s="1"/>
  <c r="AG5" i="55"/>
  <c r="G16" i="64" s="1"/>
  <c r="AB5" i="55"/>
  <c r="G16" i="57" s="1"/>
  <c r="AK5" i="55"/>
  <c r="G16" i="68" s="1"/>
  <c r="AA5" i="55"/>
  <c r="G16" i="58" s="1"/>
  <c r="AL5" i="55"/>
  <c r="G16" i="69" s="1"/>
  <c r="AC5" i="55"/>
  <c r="G16" i="60" s="1"/>
  <c r="AA604" i="50"/>
  <c r="D5" i="56"/>
  <c r="D5" i="64"/>
  <c r="G20" i="49"/>
  <c r="AA9" i="55"/>
  <c r="G20" i="58" s="1"/>
  <c r="AK9" i="55"/>
  <c r="G20" i="68" s="1"/>
  <c r="AI9" i="55"/>
  <c r="G20" i="66" s="1"/>
  <c r="AF9" i="55"/>
  <c r="G20" i="63" s="1"/>
  <c r="AJ9" i="55"/>
  <c r="G20" i="67" s="1"/>
  <c r="AE9" i="55"/>
  <c r="G20" i="62" s="1"/>
  <c r="Y9" i="55"/>
  <c r="G20" i="56" s="1"/>
  <c r="AC9" i="55"/>
  <c r="G20" i="60" s="1"/>
  <c r="AD9" i="55"/>
  <c r="G20" i="61" s="1"/>
  <c r="AG9" i="55"/>
  <c r="G20" i="64" s="1"/>
  <c r="AH9" i="55"/>
  <c r="G20" i="65" s="1"/>
  <c r="Z9" i="55"/>
  <c r="G20" i="59" s="1"/>
  <c r="AL9" i="55"/>
  <c r="G20" i="69" s="1"/>
  <c r="AB9" i="55"/>
  <c r="G20" i="57" s="1"/>
  <c r="H21" i="50"/>
  <c r="AI21" i="50"/>
  <c r="AM21" i="50"/>
  <c r="AE21" i="50"/>
  <c r="Z21" i="50"/>
  <c r="AD21" i="50"/>
  <c r="AB21" i="50"/>
  <c r="AG21" i="50"/>
  <c r="AH21" i="50"/>
  <c r="AL21" i="50"/>
  <c r="AK21" i="50"/>
  <c r="AC21" i="50"/>
  <c r="AJ21" i="50"/>
  <c r="AF21" i="50"/>
  <c r="AN21" i="50"/>
  <c r="AA21" i="50"/>
  <c r="AA554" i="50"/>
  <c r="D5" i="59"/>
  <c r="Z104" i="50"/>
  <c r="AA404" i="50"/>
  <c r="Z54" i="50"/>
  <c r="AA54" i="50"/>
  <c r="AF23" i="55"/>
  <c r="G34" i="63" s="1"/>
  <c r="AC23" i="55"/>
  <c r="G34" i="60" s="1"/>
  <c r="AH23" i="55"/>
  <c r="G34" i="65" s="1"/>
  <c r="Y23" i="55"/>
  <c r="G34" i="56" s="1"/>
  <c r="Z23" i="55"/>
  <c r="G34" i="59" s="1"/>
  <c r="AE23" i="55"/>
  <c r="G34" i="62" s="1"/>
  <c r="AD23" i="55"/>
  <c r="G34" i="61" s="1"/>
  <c r="AA23" i="55"/>
  <c r="G34" i="58" s="1"/>
  <c r="AG23" i="55"/>
  <c r="G34" i="64" s="1"/>
  <c r="AK23" i="55"/>
  <c r="G34" i="68" s="1"/>
  <c r="AB23" i="55"/>
  <c r="G34" i="57" s="1"/>
  <c r="AL23" i="55"/>
  <c r="G34" i="69" s="1"/>
  <c r="AJ23" i="55"/>
  <c r="G34" i="67" s="1"/>
  <c r="AI23" i="55"/>
  <c r="G34" i="66" s="1"/>
  <c r="H10" i="50"/>
  <c r="K26" i="2" s="1"/>
  <c r="R137" i="50"/>
  <c r="Z404" i="50"/>
  <c r="AK17" i="55"/>
  <c r="G28" i="68" s="1"/>
  <c r="AF17" i="55"/>
  <c r="G28" i="63" s="1"/>
  <c r="AE17" i="55"/>
  <c r="G28" i="62" s="1"/>
  <c r="Y17" i="55"/>
  <c r="G28" i="56" s="1"/>
  <c r="AC17" i="55"/>
  <c r="G28" i="60" s="1"/>
  <c r="AL17" i="55"/>
  <c r="G28" i="69" s="1"/>
  <c r="AJ17" i="55"/>
  <c r="G28" i="67" s="1"/>
  <c r="AB17" i="55"/>
  <c r="G28" i="57" s="1"/>
  <c r="AI17" i="55"/>
  <c r="G28" i="66" s="1"/>
  <c r="AD17" i="55"/>
  <c r="G28" i="61" s="1"/>
  <c r="Z17" i="55"/>
  <c r="G28" i="59" s="1"/>
  <c r="AG17" i="55"/>
  <c r="G28" i="64" s="1"/>
  <c r="AH17" i="55"/>
  <c r="G28" i="65" s="1"/>
  <c r="AA17" i="55"/>
  <c r="G28" i="58" s="1"/>
  <c r="AC106" i="50"/>
  <c r="AN106" i="50"/>
  <c r="AL106" i="50"/>
  <c r="Z106" i="50"/>
  <c r="AJ106" i="50"/>
  <c r="AF106" i="50"/>
  <c r="AH106" i="50"/>
  <c r="AG106" i="50"/>
  <c r="AA106" i="50"/>
  <c r="AE106" i="50"/>
  <c r="J138" i="50"/>
  <c r="AB106" i="50"/>
  <c r="H106" i="50"/>
  <c r="O20" i="2" s="1"/>
  <c r="AK106" i="50"/>
  <c r="AI106" i="50"/>
  <c r="AM106" i="50"/>
  <c r="AD106" i="50"/>
  <c r="AC10" i="55"/>
  <c r="G21" i="60" s="1"/>
  <c r="AB10" i="55"/>
  <c r="G21" i="57" s="1"/>
  <c r="AI10" i="55"/>
  <c r="G21" i="66" s="1"/>
  <c r="AJ10" i="55"/>
  <c r="G21" i="67" s="1"/>
  <c r="AD10" i="55"/>
  <c r="G21" i="61" s="1"/>
  <c r="AF10" i="55"/>
  <c r="G21" i="63" s="1"/>
  <c r="AA10" i="55"/>
  <c r="G21" i="58" s="1"/>
  <c r="AL10" i="55"/>
  <c r="G21" i="69" s="1"/>
  <c r="Z10" i="55"/>
  <c r="G21" i="59" s="1"/>
  <c r="AK10" i="55"/>
  <c r="G21" i="68" s="1"/>
  <c r="AE10" i="55"/>
  <c r="G21" i="62" s="1"/>
  <c r="AG10" i="55"/>
  <c r="G21" i="64" s="1"/>
  <c r="AH10" i="55"/>
  <c r="G21" i="65" s="1"/>
  <c r="Y10" i="55"/>
  <c r="G21" i="56" s="1"/>
  <c r="S187" i="50"/>
  <c r="G35" i="49"/>
  <c r="M187" i="50"/>
  <c r="Q37" i="50"/>
  <c r="G29" i="49"/>
  <c r="O237" i="50"/>
  <c r="AK24" i="55"/>
  <c r="G35" i="68" s="1"/>
  <c r="AH24" i="55"/>
  <c r="G35" i="65" s="1"/>
  <c r="AA24" i="55"/>
  <c r="G35" i="58" s="1"/>
  <c r="AB24" i="55"/>
  <c r="G35" i="57" s="1"/>
  <c r="AE24" i="55"/>
  <c r="G35" i="62" s="1"/>
  <c r="AC24" i="55"/>
  <c r="G35" i="60" s="1"/>
  <c r="AL24" i="55"/>
  <c r="G35" i="69" s="1"/>
  <c r="AD24" i="55"/>
  <c r="G35" i="61" s="1"/>
  <c r="AI24" i="55"/>
  <c r="G35" i="66" s="1"/>
  <c r="AG24" i="55"/>
  <c r="G35" i="64" s="1"/>
  <c r="Z24" i="55"/>
  <c r="G35" i="59" s="1"/>
  <c r="Y24" i="55"/>
  <c r="G35" i="56" s="1"/>
  <c r="AF24" i="55"/>
  <c r="G35" i="63" s="1"/>
  <c r="AJ24" i="55"/>
  <c r="G35" i="67" s="1"/>
  <c r="R37" i="50"/>
  <c r="Q87" i="50"/>
  <c r="S237" i="50"/>
  <c r="G19" i="49"/>
  <c r="X137" i="50"/>
  <c r="X37" i="50"/>
  <c r="Z554" i="50"/>
  <c r="Z21" i="55"/>
  <c r="G32" i="59" s="1"/>
  <c r="AK21" i="55"/>
  <c r="G32" i="68" s="1"/>
  <c r="Y21" i="55"/>
  <c r="G32" i="56" s="1"/>
  <c r="AC21" i="55"/>
  <c r="G32" i="60" s="1"/>
  <c r="AJ21" i="55"/>
  <c r="G32" i="67" s="1"/>
  <c r="AF21" i="55"/>
  <c r="G32" i="63" s="1"/>
  <c r="AD21" i="55"/>
  <c r="G32" i="61" s="1"/>
  <c r="AH21" i="55"/>
  <c r="G32" i="65" s="1"/>
  <c r="AE21" i="55"/>
  <c r="G32" i="62" s="1"/>
  <c r="AI21" i="55"/>
  <c r="G32" i="66" s="1"/>
  <c r="AG21" i="55"/>
  <c r="G32" i="64" s="1"/>
  <c r="AA21" i="55"/>
  <c r="G32" i="58" s="1"/>
  <c r="AB21" i="55"/>
  <c r="G32" i="57" s="1"/>
  <c r="AL21" i="55"/>
  <c r="G32" i="69" s="1"/>
  <c r="G27" i="49"/>
  <c r="U137" i="50"/>
  <c r="Z154" i="50"/>
  <c r="H11" i="50"/>
  <c r="T37" i="50"/>
  <c r="Z654" i="50"/>
  <c r="AD17" i="50"/>
  <c r="AI17" i="50"/>
  <c r="AH17" i="50"/>
  <c r="AL17" i="50"/>
  <c r="AF17" i="50"/>
  <c r="AB17" i="50"/>
  <c r="AA17" i="50"/>
  <c r="AC17" i="50"/>
  <c r="AM17" i="50"/>
  <c r="AJ17" i="50"/>
  <c r="AK17" i="50"/>
  <c r="AN17" i="50"/>
  <c r="AE17" i="50"/>
  <c r="Z17" i="50"/>
  <c r="H17" i="50"/>
  <c r="K33" i="2" s="1"/>
  <c r="AG17" i="50"/>
  <c r="G16" i="49"/>
  <c r="N87" i="50"/>
  <c r="AA304" i="50"/>
  <c r="Z504" i="50"/>
  <c r="U87" i="50"/>
  <c r="H23" i="50"/>
  <c r="AE18" i="50"/>
  <c r="AU18" i="50" s="1"/>
  <c r="Z29" i="60" s="1"/>
  <c r="AB18" i="50"/>
  <c r="AR18" i="50" s="1"/>
  <c r="Z29" i="59" s="1"/>
  <c r="AL18" i="50"/>
  <c r="BB18" i="50" s="1"/>
  <c r="Z29" i="67" s="1"/>
  <c r="AM18" i="50"/>
  <c r="BC18" i="50" s="1"/>
  <c r="Z29" i="68" s="1"/>
  <c r="AC18" i="50"/>
  <c r="AS18" i="50" s="1"/>
  <c r="Z29" i="58" s="1"/>
  <c r="AN18" i="50"/>
  <c r="BD18" i="50" s="1"/>
  <c r="Z29" i="69" s="1"/>
  <c r="Z18" i="50"/>
  <c r="AP18" i="50" s="1"/>
  <c r="Z29" i="49" s="1"/>
  <c r="AF18" i="50"/>
  <c r="AV18" i="50" s="1"/>
  <c r="Z29" i="61" s="1"/>
  <c r="H18" i="50"/>
  <c r="K34" i="2" s="1"/>
  <c r="AA18" i="50"/>
  <c r="AQ18" i="50" s="1"/>
  <c r="Z29" i="56" s="1"/>
  <c r="AD18" i="50"/>
  <c r="AT18" i="50" s="1"/>
  <c r="Z29" i="57" s="1"/>
  <c r="AG18" i="50"/>
  <c r="AW18" i="50" s="1"/>
  <c r="Z29" i="62" s="1"/>
  <c r="AI18" i="50"/>
  <c r="AY18" i="50" s="1"/>
  <c r="Z29" i="64" s="1"/>
  <c r="AJ18" i="50"/>
  <c r="AZ18" i="50" s="1"/>
  <c r="Z29" i="65" s="1"/>
  <c r="AK18" i="50"/>
  <c r="BA18" i="50" s="1"/>
  <c r="Z29" i="66" s="1"/>
  <c r="AH18" i="50"/>
  <c r="AX18" i="50" s="1"/>
  <c r="Z29" i="63" s="1"/>
  <c r="D5" i="62"/>
  <c r="AA4" i="50"/>
  <c r="U37" i="50"/>
  <c r="N137" i="50"/>
  <c r="Z13" i="50"/>
  <c r="AP13" i="50" s="1"/>
  <c r="Z24" i="49" s="1"/>
  <c r="AE13" i="50"/>
  <c r="AU13" i="50" s="1"/>
  <c r="Z24" i="60" s="1"/>
  <c r="AC13" i="50"/>
  <c r="AS13" i="50" s="1"/>
  <c r="Z24" i="58" s="1"/>
  <c r="AN13" i="50"/>
  <c r="BD13" i="50" s="1"/>
  <c r="Z24" i="69" s="1"/>
  <c r="AL13" i="50"/>
  <c r="BB13" i="50" s="1"/>
  <c r="Z24" i="67" s="1"/>
  <c r="AI13" i="50"/>
  <c r="AY13" i="50" s="1"/>
  <c r="Z24" i="64" s="1"/>
  <c r="AG13" i="50"/>
  <c r="AW13" i="50" s="1"/>
  <c r="Z24" i="62" s="1"/>
  <c r="AA13" i="50"/>
  <c r="AQ13" i="50" s="1"/>
  <c r="Z24" i="56" s="1"/>
  <c r="AF13" i="50"/>
  <c r="AV13" i="50" s="1"/>
  <c r="Z24" i="61" s="1"/>
  <c r="AD13" i="50"/>
  <c r="AT13" i="50" s="1"/>
  <c r="Z24" i="57" s="1"/>
  <c r="AH13" i="50"/>
  <c r="AX13" i="50" s="1"/>
  <c r="Z24" i="63" s="1"/>
  <c r="AB13" i="50"/>
  <c r="AR13" i="50" s="1"/>
  <c r="Z24" i="59" s="1"/>
  <c r="AJ13" i="50"/>
  <c r="AZ13" i="50" s="1"/>
  <c r="Z24" i="65" s="1"/>
  <c r="H13" i="50"/>
  <c r="K29" i="2" s="1"/>
  <c r="K37" i="2" s="1"/>
  <c r="AM13" i="50"/>
  <c r="BC13" i="50" s="1"/>
  <c r="Z24" i="68" s="1"/>
  <c r="AK13" i="50"/>
  <c r="BA13" i="50" s="1"/>
  <c r="Z24" i="66" s="1"/>
  <c r="M137" i="50"/>
  <c r="AL6" i="55"/>
  <c r="G17" i="69" s="1"/>
  <c r="AA6" i="55"/>
  <c r="G17" i="58" s="1"/>
  <c r="AG6" i="55"/>
  <c r="G17" i="64" s="1"/>
  <c r="AF6" i="55"/>
  <c r="G17" i="63" s="1"/>
  <c r="Y6" i="55"/>
  <c r="G17" i="56" s="1"/>
  <c r="AB6" i="55"/>
  <c r="G17" i="57" s="1"/>
  <c r="AC6" i="55"/>
  <c r="G17" i="60" s="1"/>
  <c r="AE6" i="55"/>
  <c r="G17" i="62" s="1"/>
  <c r="AJ6" i="55"/>
  <c r="G17" i="67" s="1"/>
  <c r="Z6" i="55"/>
  <c r="G17" i="59" s="1"/>
  <c r="AK6" i="55"/>
  <c r="G17" i="68" s="1"/>
  <c r="AD6" i="55"/>
  <c r="G17" i="61" s="1"/>
  <c r="AI6" i="55"/>
  <c r="G17" i="66" s="1"/>
  <c r="AH6" i="55"/>
  <c r="G17" i="65" s="1"/>
  <c r="H60" i="50"/>
  <c r="M26" i="2" s="1"/>
  <c r="J39" i="50"/>
  <c r="K39" i="50" s="1"/>
  <c r="L39" i="50" s="1"/>
  <c r="M39" i="50" s="1"/>
  <c r="N39" i="50" s="1"/>
  <c r="O39" i="50" s="1"/>
  <c r="P39" i="50" s="1"/>
  <c r="Q39" i="50" s="1"/>
  <c r="H9" i="50"/>
  <c r="K24" i="2" s="1"/>
  <c r="AA654" i="50"/>
  <c r="O137" i="50"/>
  <c r="G18" i="49"/>
  <c r="Z20" i="50"/>
  <c r="AD20" i="50"/>
  <c r="AF20" i="50"/>
  <c r="AK20" i="50"/>
  <c r="AH20" i="50"/>
  <c r="AA20" i="50"/>
  <c r="AN20" i="50"/>
  <c r="AC20" i="50"/>
  <c r="H20" i="50"/>
  <c r="AI20" i="50"/>
  <c r="AE20" i="50"/>
  <c r="AG20" i="50"/>
  <c r="AM20" i="50"/>
  <c r="AJ20" i="50"/>
  <c r="AB20" i="50"/>
  <c r="AL20" i="50"/>
  <c r="P237" i="50"/>
  <c r="K81" i="50"/>
  <c r="L81" i="50" s="1"/>
  <c r="M81" i="50" s="1"/>
  <c r="V187" i="50"/>
  <c r="AG14" i="55"/>
  <c r="G25" i="64" s="1"/>
  <c r="AJ14" i="55"/>
  <c r="G25" i="67" s="1"/>
  <c r="AA14" i="55"/>
  <c r="G25" i="58" s="1"/>
  <c r="Y14" i="55"/>
  <c r="G25" i="56" s="1"/>
  <c r="AE14" i="55"/>
  <c r="G25" i="62" s="1"/>
  <c r="AF14" i="55"/>
  <c r="G25" i="63" s="1"/>
  <c r="AD14" i="55"/>
  <c r="G25" i="61" s="1"/>
  <c r="AC14" i="55"/>
  <c r="G25" i="60" s="1"/>
  <c r="AL14" i="55"/>
  <c r="G25" i="69" s="1"/>
  <c r="Z14" i="55"/>
  <c r="G25" i="59" s="1"/>
  <c r="AB14" i="55"/>
  <c r="G25" i="57" s="1"/>
  <c r="AI14" i="55"/>
  <c r="G25" i="66" s="1"/>
  <c r="AK14" i="55"/>
  <c r="G25" i="68" s="1"/>
  <c r="AH14" i="55"/>
  <c r="G25" i="65" s="1"/>
  <c r="D5" i="67"/>
  <c r="L49" i="50"/>
  <c r="J45" i="59" s="1"/>
  <c r="S49" i="50"/>
  <c r="J45" i="64" s="1"/>
  <c r="J49" i="50"/>
  <c r="J45" i="49" s="1"/>
  <c r="O49" i="50"/>
  <c r="J45" i="60" s="1"/>
  <c r="X49" i="50"/>
  <c r="J45" i="69" s="1"/>
  <c r="V49" i="50"/>
  <c r="J45" i="67" s="1"/>
  <c r="R49" i="50"/>
  <c r="J45" i="63" s="1"/>
  <c r="T49" i="50"/>
  <c r="J45" i="65" s="1"/>
  <c r="U49" i="50"/>
  <c r="J45" i="66" s="1"/>
  <c r="Q49" i="50"/>
  <c r="J45" i="62" s="1"/>
  <c r="K49" i="50"/>
  <c r="J45" i="56" s="1"/>
  <c r="P49" i="50"/>
  <c r="J45" i="61" s="1"/>
  <c r="N49" i="50"/>
  <c r="J45" i="57" s="1"/>
  <c r="M49" i="50"/>
  <c r="J45" i="58" s="1"/>
  <c r="W49" i="50"/>
  <c r="J45" i="68" s="1"/>
  <c r="H24" i="50"/>
  <c r="AA156" i="50"/>
  <c r="AH156" i="50"/>
  <c r="AN156" i="50"/>
  <c r="AF156" i="50"/>
  <c r="AG156" i="50"/>
  <c r="AI156" i="50"/>
  <c r="J188" i="50"/>
  <c r="K188" i="50" s="1"/>
  <c r="L188" i="50" s="1"/>
  <c r="AJ156" i="50"/>
  <c r="AB156" i="50"/>
  <c r="AL156" i="50"/>
  <c r="AD156" i="50"/>
  <c r="AM156" i="50"/>
  <c r="Z156" i="50"/>
  <c r="AE156" i="50"/>
  <c r="H156" i="50"/>
  <c r="Q20" i="2" s="1"/>
  <c r="AK156" i="50"/>
  <c r="AC156" i="50"/>
  <c r="D5" i="57"/>
  <c r="U187" i="50"/>
  <c r="P87" i="50"/>
  <c r="AA104" i="50"/>
  <c r="AA354" i="50"/>
  <c r="AE13" i="55"/>
  <c r="G24" i="62" s="1"/>
  <c r="AB13" i="55"/>
  <c r="G24" i="57" s="1"/>
  <c r="AK13" i="55"/>
  <c r="G24" i="68" s="1"/>
  <c r="AI13" i="55"/>
  <c r="G24" i="66" s="1"/>
  <c r="AH13" i="55"/>
  <c r="G24" i="65" s="1"/>
  <c r="AF13" i="55"/>
  <c r="G24" i="63" s="1"/>
  <c r="AJ13" i="55"/>
  <c r="G24" i="67" s="1"/>
  <c r="AL13" i="55"/>
  <c r="G24" i="69" s="1"/>
  <c r="Z13" i="55"/>
  <c r="G24" i="59" s="1"/>
  <c r="AA13" i="55"/>
  <c r="G24" i="58" s="1"/>
  <c r="Y13" i="55"/>
  <c r="G24" i="56" s="1"/>
  <c r="AD13" i="55"/>
  <c r="G24" i="61" s="1"/>
  <c r="AG13" i="55"/>
  <c r="G24" i="64" s="1"/>
  <c r="AC13" i="55"/>
  <c r="G24" i="60" s="1"/>
  <c r="W137" i="50"/>
  <c r="N187" i="50"/>
  <c r="H19" i="50"/>
  <c r="K36" i="2" s="1"/>
  <c r="AB19" i="50"/>
  <c r="AR19" i="50" s="1"/>
  <c r="Z30" i="59" s="1"/>
  <c r="AN19" i="50"/>
  <c r="BD19" i="50" s="1"/>
  <c r="Z30" i="69" s="1"/>
  <c r="AC19" i="50"/>
  <c r="AS19" i="50" s="1"/>
  <c r="Z30" i="58" s="1"/>
  <c r="AE19" i="50"/>
  <c r="AU19" i="50" s="1"/>
  <c r="Z30" i="60" s="1"/>
  <c r="AA19" i="50"/>
  <c r="AQ19" i="50" s="1"/>
  <c r="Z30" i="56" s="1"/>
  <c r="AL19" i="50"/>
  <c r="BB19" i="50" s="1"/>
  <c r="Z30" i="67" s="1"/>
  <c r="AG19" i="50"/>
  <c r="AW19" i="50" s="1"/>
  <c r="Z30" i="62" s="1"/>
  <c r="Z19" i="50"/>
  <c r="AP19" i="50" s="1"/>
  <c r="Z30" i="49" s="1"/>
  <c r="AK19" i="50"/>
  <c r="BA19" i="50" s="1"/>
  <c r="Z30" i="66" s="1"/>
  <c r="AM19" i="50"/>
  <c r="BC19" i="50" s="1"/>
  <c r="Z30" i="68" s="1"/>
  <c r="AH19" i="50"/>
  <c r="AX19" i="50" s="1"/>
  <c r="Z30" i="63" s="1"/>
  <c r="AI19" i="50"/>
  <c r="AY19" i="50" s="1"/>
  <c r="Z30" i="64" s="1"/>
  <c r="AD19" i="50"/>
  <c r="AT19" i="50" s="1"/>
  <c r="Z30" i="57" s="1"/>
  <c r="AF19" i="50"/>
  <c r="AV19" i="50" s="1"/>
  <c r="Z30" i="61" s="1"/>
  <c r="AJ19" i="50"/>
  <c r="AZ19" i="50" s="1"/>
  <c r="Z30" i="65" s="1"/>
  <c r="H28" i="50"/>
  <c r="K43" i="2" s="1"/>
  <c r="Z19" i="55"/>
  <c r="G30" i="59" s="1"/>
  <c r="AH19" i="55"/>
  <c r="G30" i="65" s="1"/>
  <c r="AJ19" i="55"/>
  <c r="G30" i="67" s="1"/>
  <c r="AI19" i="55"/>
  <c r="G30" i="66" s="1"/>
  <c r="AD19" i="55"/>
  <c r="G30" i="61" s="1"/>
  <c r="AE19" i="55"/>
  <c r="G30" i="62" s="1"/>
  <c r="AB19" i="55"/>
  <c r="G30" i="57" s="1"/>
  <c r="AF19" i="55"/>
  <c r="G30" i="63" s="1"/>
  <c r="Y19" i="55"/>
  <c r="G30" i="56" s="1"/>
  <c r="AA19" i="55"/>
  <c r="G30" i="58" s="1"/>
  <c r="AL19" i="55"/>
  <c r="G30" i="69" s="1"/>
  <c r="AK19" i="55"/>
  <c r="G30" i="68" s="1"/>
  <c r="AG19" i="55"/>
  <c r="G30" i="64" s="1"/>
  <c r="AC19" i="55"/>
  <c r="G30" i="60" s="1"/>
  <c r="X87" i="50"/>
  <c r="G24" i="49"/>
  <c r="G17" i="49"/>
  <c r="AA154" i="50"/>
  <c r="U237" i="50"/>
  <c r="G22" i="49"/>
  <c r="X237" i="50"/>
  <c r="Z354" i="50"/>
  <c r="AD8" i="55"/>
  <c r="G19" i="61" s="1"/>
  <c r="AG8" i="55"/>
  <c r="G19" i="64" s="1"/>
  <c r="Y8" i="55"/>
  <c r="G19" i="56" s="1"/>
  <c r="AC8" i="55"/>
  <c r="G19" i="60" s="1"/>
  <c r="AB8" i="55"/>
  <c r="G19" i="57" s="1"/>
  <c r="AL8" i="55"/>
  <c r="G19" i="69" s="1"/>
  <c r="AA8" i="55"/>
  <c r="G19" i="58" s="1"/>
  <c r="Z8" i="55"/>
  <c r="G19" i="59" s="1"/>
  <c r="AF8" i="55"/>
  <c r="G19" i="63" s="1"/>
  <c r="AE8" i="55"/>
  <c r="G19" i="62" s="1"/>
  <c r="AK8" i="55"/>
  <c r="G19" i="68" s="1"/>
  <c r="AJ8" i="55"/>
  <c r="G19" i="67" s="1"/>
  <c r="AI8" i="55"/>
  <c r="G19" i="66" s="1"/>
  <c r="AH8" i="55"/>
  <c r="G19" i="65" s="1"/>
  <c r="L181" i="50"/>
  <c r="M181" i="50" s="1"/>
  <c r="R237" i="50"/>
  <c r="R187" i="50"/>
  <c r="M87" i="50"/>
  <c r="G28" i="49"/>
  <c r="AD14" i="50"/>
  <c r="AT14" i="50" s="1"/>
  <c r="Z25" i="57" s="1"/>
  <c r="AF14" i="50"/>
  <c r="AV14" i="50" s="1"/>
  <c r="Z25" i="61" s="1"/>
  <c r="AC14" i="50"/>
  <c r="AS14" i="50" s="1"/>
  <c r="Z25" i="58" s="1"/>
  <c r="AM14" i="50"/>
  <c r="BC14" i="50" s="1"/>
  <c r="Z25" i="68" s="1"/>
  <c r="AJ14" i="50"/>
  <c r="AZ14" i="50" s="1"/>
  <c r="Z25" i="65" s="1"/>
  <c r="AB14" i="50"/>
  <c r="AR14" i="50" s="1"/>
  <c r="Z25" i="59" s="1"/>
  <c r="AA14" i="50"/>
  <c r="AQ14" i="50" s="1"/>
  <c r="Z25" i="56" s="1"/>
  <c r="Z14" i="50"/>
  <c r="AP14" i="50" s="1"/>
  <c r="Z25" i="49" s="1"/>
  <c r="AK14" i="50"/>
  <c r="BA14" i="50" s="1"/>
  <c r="Z25" i="66" s="1"/>
  <c r="H14" i="50"/>
  <c r="K30" i="2" s="1"/>
  <c r="AG14" i="50"/>
  <c r="AW14" i="50" s="1"/>
  <c r="Z25" i="62" s="1"/>
  <c r="AL14" i="50"/>
  <c r="BB14" i="50" s="1"/>
  <c r="Z25" i="67" s="1"/>
  <c r="AI14" i="50"/>
  <c r="AY14" i="50" s="1"/>
  <c r="Z25" i="64" s="1"/>
  <c r="AN14" i="50"/>
  <c r="BD14" i="50" s="1"/>
  <c r="Z25" i="69" s="1"/>
  <c r="AE14" i="50"/>
  <c r="AU14" i="50" s="1"/>
  <c r="Z25" i="60" s="1"/>
  <c r="AH14" i="50"/>
  <c r="AX14" i="50" s="1"/>
  <c r="Z25" i="63" s="1"/>
  <c r="T137" i="50"/>
  <c r="AF16" i="55"/>
  <c r="G27" i="63" s="1"/>
  <c r="AI16" i="55"/>
  <c r="G27" i="66" s="1"/>
  <c r="AH16" i="55"/>
  <c r="G27" i="65" s="1"/>
  <c r="AK16" i="55"/>
  <c r="G27" i="68" s="1"/>
  <c r="AD16" i="55"/>
  <c r="G27" i="61" s="1"/>
  <c r="AE16" i="55"/>
  <c r="G27" i="62" s="1"/>
  <c r="Y16" i="55"/>
  <c r="G27" i="56" s="1"/>
  <c r="AL16" i="55"/>
  <c r="G27" i="69" s="1"/>
  <c r="AJ16" i="55"/>
  <c r="G27" i="67" s="1"/>
  <c r="AB16" i="55"/>
  <c r="G27" i="57" s="1"/>
  <c r="AG16" i="55"/>
  <c r="G27" i="64" s="1"/>
  <c r="AA16" i="55"/>
  <c r="G27" i="58" s="1"/>
  <c r="AC16" i="55"/>
  <c r="G27" i="60" s="1"/>
  <c r="Z16" i="55"/>
  <c r="G27" i="59" s="1"/>
  <c r="N37" i="50"/>
  <c r="R87" i="50"/>
  <c r="O87" i="50"/>
  <c r="J183" i="50"/>
  <c r="J190" i="50"/>
  <c r="K52" i="2"/>
  <c r="N81" i="50"/>
  <c r="M83" i="50"/>
  <c r="AX16" i="50"/>
  <c r="AY16" i="50" s="1"/>
  <c r="Z27" i="64" s="1"/>
  <c r="K190" i="50"/>
  <c r="K183" i="50"/>
  <c r="S337" i="50"/>
  <c r="R337" i="50"/>
  <c r="U337" i="50"/>
  <c r="Z64" i="50"/>
  <c r="AP64" i="50" s="1"/>
  <c r="AE64" i="50"/>
  <c r="AU64" i="50" s="1"/>
  <c r="AA25" i="60" s="1"/>
  <c r="AG64" i="50"/>
  <c r="AW64" i="50" s="1"/>
  <c r="AA25" i="62" s="1"/>
  <c r="AJ64" i="50"/>
  <c r="AZ64" i="50" s="1"/>
  <c r="AA25" i="65" s="1"/>
  <c r="AN64" i="50"/>
  <c r="BD64" i="50" s="1"/>
  <c r="AA25" i="69" s="1"/>
  <c r="AB64" i="50"/>
  <c r="AR64" i="50" s="1"/>
  <c r="AA25" i="59" s="1"/>
  <c r="AD64" i="50"/>
  <c r="AT64" i="50" s="1"/>
  <c r="AA25" i="57" s="1"/>
  <c r="AL64" i="50"/>
  <c r="BB64" i="50" s="1"/>
  <c r="AA25" i="67" s="1"/>
  <c r="AI64" i="50"/>
  <c r="AY64" i="50" s="1"/>
  <c r="AA25" i="64" s="1"/>
  <c r="AA64" i="50"/>
  <c r="AQ64" i="50" s="1"/>
  <c r="AA25" i="56" s="1"/>
  <c r="AK64" i="50"/>
  <c r="BA64" i="50" s="1"/>
  <c r="AA25" i="66" s="1"/>
  <c r="AM64" i="50"/>
  <c r="BC64" i="50" s="1"/>
  <c r="AA25" i="68" s="1"/>
  <c r="AF64" i="50"/>
  <c r="AV64" i="50" s="1"/>
  <c r="AA25" i="61" s="1"/>
  <c r="H64" i="50"/>
  <c r="AH64" i="50"/>
  <c r="AX64" i="50" s="1"/>
  <c r="AA25" i="63" s="1"/>
  <c r="AC64" i="50"/>
  <c r="AS64" i="50" s="1"/>
  <c r="AA25" i="58" s="1"/>
  <c r="Z256" i="50"/>
  <c r="J288" i="50"/>
  <c r="K288" i="50" s="1"/>
  <c r="AD256" i="50"/>
  <c r="AC256" i="50"/>
  <c r="AK256" i="50"/>
  <c r="H256" i="50"/>
  <c r="U20" i="2" s="1"/>
  <c r="AA256" i="50"/>
  <c r="AM256" i="50"/>
  <c r="AI256" i="50"/>
  <c r="AG256" i="50"/>
  <c r="AF256" i="50"/>
  <c r="AN256" i="50"/>
  <c r="AJ256" i="50"/>
  <c r="AB256" i="50"/>
  <c r="AH256" i="50"/>
  <c r="AE256" i="50"/>
  <c r="AL256" i="50"/>
  <c r="Z207" i="50"/>
  <c r="AD207" i="50"/>
  <c r="AH207" i="50"/>
  <c r="AK207" i="50"/>
  <c r="AN207" i="50"/>
  <c r="H207" i="50"/>
  <c r="AB207" i="50"/>
  <c r="AG207" i="50"/>
  <c r="AF207" i="50"/>
  <c r="AA207" i="50"/>
  <c r="AM207" i="50"/>
  <c r="AE207" i="50"/>
  <c r="AC207" i="50"/>
  <c r="AJ207" i="50"/>
  <c r="AL207" i="50"/>
  <c r="AI207" i="50"/>
  <c r="O337" i="50"/>
  <c r="X337" i="50"/>
  <c r="M337" i="50"/>
  <c r="J331" i="50"/>
  <c r="Z305" i="50"/>
  <c r="AK305" i="50"/>
  <c r="AC305" i="50"/>
  <c r="AF305" i="50"/>
  <c r="AN305" i="50"/>
  <c r="AG305" i="50"/>
  <c r="AJ305" i="50"/>
  <c r="AB305" i="50"/>
  <c r="AD305" i="50"/>
  <c r="AE305" i="50"/>
  <c r="AM305" i="50"/>
  <c r="AL305" i="50"/>
  <c r="H305" i="50"/>
  <c r="AH305" i="50"/>
  <c r="AA305" i="50"/>
  <c r="AI305" i="50"/>
  <c r="V337" i="50"/>
  <c r="T337" i="50"/>
  <c r="J139" i="50"/>
  <c r="H109" i="50"/>
  <c r="W337" i="50"/>
  <c r="P337" i="50"/>
  <c r="Q337" i="50"/>
  <c r="N337" i="50"/>
  <c r="J182" i="50"/>
  <c r="J184" i="50" s="1"/>
  <c r="H158" i="50"/>
  <c r="Q23" i="2" s="1"/>
  <c r="M29" i="2"/>
  <c r="B404" i="50"/>
  <c r="B405" i="50" s="1"/>
  <c r="F402" i="50"/>
  <c r="E402" i="50"/>
  <c r="B453" i="50"/>
  <c r="S49" i="2"/>
  <c r="B111" i="50"/>
  <c r="G110" i="50"/>
  <c r="L238" i="50"/>
  <c r="B209" i="50"/>
  <c r="G208" i="50"/>
  <c r="F209" i="50"/>
  <c r="K240" i="50" s="1"/>
  <c r="F208" i="50"/>
  <c r="F210" i="50"/>
  <c r="B307" i="50"/>
  <c r="G306" i="50"/>
  <c r="B160" i="50"/>
  <c r="G159" i="50"/>
  <c r="O23" i="2"/>
  <c r="B356" i="50"/>
  <c r="G355" i="50"/>
  <c r="B66" i="50"/>
  <c r="G65" i="50"/>
  <c r="B258" i="50"/>
  <c r="K132" i="50"/>
  <c r="L281" i="50"/>
  <c r="U3" i="55"/>
  <c r="AK3" i="55"/>
  <c r="AA3" i="55"/>
  <c r="K3" i="55"/>
  <c r="M3" i="55"/>
  <c r="AC3" i="55"/>
  <c r="AF3" i="55"/>
  <c r="P3" i="55"/>
  <c r="I3" i="55"/>
  <c r="K53" i="50"/>
  <c r="K503" i="50"/>
  <c r="K553" i="50"/>
  <c r="K653" i="50"/>
  <c r="K203" i="50"/>
  <c r="K603" i="50"/>
  <c r="K403" i="50"/>
  <c r="K153" i="50"/>
  <c r="K703" i="50"/>
  <c r="K353" i="50"/>
  <c r="K3" i="50"/>
  <c r="K453" i="50"/>
  <c r="K253" i="50"/>
  <c r="K103" i="50"/>
  <c r="K303" i="50"/>
  <c r="Y3" i="55"/>
  <c r="K306" i="50"/>
  <c r="M208" i="50"/>
  <c r="W208" i="50"/>
  <c r="S306" i="50"/>
  <c r="W306" i="50"/>
  <c r="L306" i="50"/>
  <c r="R159" i="50"/>
  <c r="O110" i="50"/>
  <c r="N355" i="50"/>
  <c r="U208" i="50"/>
  <c r="V306" i="50"/>
  <c r="U159" i="50"/>
  <c r="J65" i="50"/>
  <c r="J159" i="50"/>
  <c r="AL3" i="55"/>
  <c r="V3" i="55"/>
  <c r="O355" i="50"/>
  <c r="S159" i="50"/>
  <c r="X257" i="50"/>
  <c r="K208" i="50"/>
  <c r="P208" i="50"/>
  <c r="T110" i="50"/>
  <c r="X355" i="50"/>
  <c r="P306" i="50"/>
  <c r="M159" i="50"/>
  <c r="AH3" i="55"/>
  <c r="R3" i="55"/>
  <c r="Q3" i="55"/>
  <c r="AG3" i="55"/>
  <c r="O3" i="55"/>
  <c r="AE3" i="55"/>
  <c r="V355" i="50"/>
  <c r="R355" i="50"/>
  <c r="O208" i="50"/>
  <c r="P355" i="50"/>
  <c r="L159" i="50"/>
  <c r="Q257" i="50"/>
  <c r="O65" i="50"/>
  <c r="AI3" i="55"/>
  <c r="S3" i="55"/>
  <c r="AD3" i="55"/>
  <c r="N3" i="55"/>
  <c r="N306" i="50"/>
  <c r="L208" i="50"/>
  <c r="S355" i="50"/>
  <c r="J257" i="50"/>
  <c r="M65" i="50"/>
  <c r="X110" i="50"/>
  <c r="L65" i="50"/>
  <c r="T306" i="50"/>
  <c r="Z3" i="55"/>
  <c r="J3" i="55"/>
  <c r="L3" i="55"/>
  <c r="AB3" i="55"/>
  <c r="R110" i="50"/>
  <c r="T65" i="50"/>
  <c r="T159" i="50"/>
  <c r="V65" i="50"/>
  <c r="T257" i="50"/>
  <c r="V110" i="50"/>
  <c r="P257" i="50"/>
  <c r="N257" i="50"/>
  <c r="O306" i="50"/>
  <c r="U306" i="50"/>
  <c r="N65" i="50"/>
  <c r="K159" i="50"/>
  <c r="L257" i="50"/>
  <c r="Q306" i="50"/>
  <c r="W110" i="50"/>
  <c r="L110" i="50"/>
  <c r="P159" i="50"/>
  <c r="U65" i="50"/>
  <c r="K65" i="50"/>
  <c r="X65" i="50"/>
  <c r="O159" i="50"/>
  <c r="U110" i="50"/>
  <c r="V159" i="50"/>
  <c r="J355" i="50"/>
  <c r="W355" i="50"/>
  <c r="N159" i="50"/>
  <c r="Q159" i="50"/>
  <c r="M257" i="50"/>
  <c r="O257" i="50"/>
  <c r="P110" i="50"/>
  <c r="J306" i="50"/>
  <c r="K355" i="50"/>
  <c r="N208" i="50"/>
  <c r="R257" i="50"/>
  <c r="M306" i="50"/>
  <c r="M110" i="50"/>
  <c r="R65" i="50"/>
  <c r="S257" i="50"/>
  <c r="W65" i="50"/>
  <c r="K110" i="50"/>
  <c r="S65" i="50"/>
  <c r="Q355" i="50"/>
  <c r="P65" i="50"/>
  <c r="X159" i="50"/>
  <c r="X208" i="50"/>
  <c r="T3" i="55"/>
  <c r="AJ3" i="55"/>
  <c r="X306" i="50"/>
  <c r="N110" i="50"/>
  <c r="L355" i="50"/>
  <c r="V257" i="50"/>
  <c r="T208" i="50"/>
  <c r="S110" i="50"/>
  <c r="V208" i="50"/>
  <c r="Q208" i="50"/>
  <c r="J208" i="50"/>
  <c r="Q110" i="50"/>
  <c r="M355" i="50"/>
  <c r="Q65" i="50"/>
  <c r="J110" i="50"/>
  <c r="W159" i="50"/>
  <c r="U355" i="50"/>
  <c r="K257" i="50"/>
  <c r="T355" i="50"/>
  <c r="W257" i="50"/>
  <c r="R208" i="50"/>
  <c r="U257" i="50"/>
  <c r="R306" i="50"/>
  <c r="S208" i="50"/>
  <c r="L190" i="50" l="1"/>
  <c r="M188" i="50"/>
  <c r="K138" i="50"/>
  <c r="J140" i="50"/>
  <c r="K82" i="50"/>
  <c r="L82" i="50" s="1"/>
  <c r="M82" i="50" s="1"/>
  <c r="N82" i="50" s="1"/>
  <c r="O82" i="50" s="1"/>
  <c r="P82" i="50" s="1"/>
  <c r="Q82" i="50" s="1"/>
  <c r="R82" i="50" s="1"/>
  <c r="J84" i="50"/>
  <c r="L183" i="50"/>
  <c r="J141" i="50"/>
  <c r="J41" i="50"/>
  <c r="L83" i="50"/>
  <c r="M50" i="2"/>
  <c r="M52" i="2"/>
  <c r="K88" i="50"/>
  <c r="K32" i="50"/>
  <c r="L32" i="50" s="1"/>
  <c r="M32" i="50" s="1"/>
  <c r="N32" i="50" s="1"/>
  <c r="O32" i="50" s="1"/>
  <c r="P32" i="50" s="1"/>
  <c r="Q32" i="50" s="1"/>
  <c r="R32" i="50" s="1"/>
  <c r="J34" i="50"/>
  <c r="K31" i="50"/>
  <c r="M27" i="2"/>
  <c r="J46" i="50"/>
  <c r="J42" i="49" s="1"/>
  <c r="K38" i="50"/>
  <c r="K83" i="50"/>
  <c r="K84" i="50" s="1"/>
  <c r="K85" i="50" s="1"/>
  <c r="Q50" i="2"/>
  <c r="Q52" i="2"/>
  <c r="O50" i="2"/>
  <c r="O52" i="2"/>
  <c r="K89" i="50"/>
  <c r="L89" i="50" s="1"/>
  <c r="M89" i="50" s="1"/>
  <c r="N89" i="50" s="1"/>
  <c r="O89" i="50" s="1"/>
  <c r="J91" i="50"/>
  <c r="K131" i="50"/>
  <c r="J133" i="50"/>
  <c r="J134" i="50" s="1"/>
  <c r="K27" i="2"/>
  <c r="K38" i="2" s="1"/>
  <c r="K51" i="2" s="1"/>
  <c r="M84" i="50"/>
  <c r="M85" i="50" s="1"/>
  <c r="L84" i="50"/>
  <c r="AB58" i="50" s="1"/>
  <c r="AR58" i="50" s="1"/>
  <c r="AA19" i="59" s="1"/>
  <c r="AA58" i="50"/>
  <c r="AQ58" i="50" s="1"/>
  <c r="AA19" i="56" s="1"/>
  <c r="N83" i="50"/>
  <c r="N84" i="50" s="1"/>
  <c r="N85" i="50" s="1"/>
  <c r="O81" i="50"/>
  <c r="Z27" i="63"/>
  <c r="AZ16" i="50"/>
  <c r="Z27" i="65" s="1"/>
  <c r="J240" i="50"/>
  <c r="K139" i="50"/>
  <c r="L139" i="50" s="1"/>
  <c r="M139" i="50" s="1"/>
  <c r="N139" i="50" s="1"/>
  <c r="O139" i="50" s="1"/>
  <c r="P139" i="50" s="1"/>
  <c r="Q139" i="50" s="1"/>
  <c r="R139" i="50" s="1"/>
  <c r="S139" i="50" s="1"/>
  <c r="K182" i="50"/>
  <c r="K184" i="50" s="1"/>
  <c r="K185" i="50" s="1"/>
  <c r="Z65" i="50"/>
  <c r="AP65" i="50" s="1"/>
  <c r="AA26" i="49" s="1"/>
  <c r="AK65" i="50"/>
  <c r="BA65" i="50" s="1"/>
  <c r="AA26" i="66" s="1"/>
  <c r="AF65" i="50"/>
  <c r="AV65" i="50" s="1"/>
  <c r="AA26" i="61" s="1"/>
  <c r="AC65" i="50"/>
  <c r="AS65" i="50" s="1"/>
  <c r="AA26" i="58" s="1"/>
  <c r="AL65" i="50"/>
  <c r="BB65" i="50" s="1"/>
  <c r="AA26" i="67" s="1"/>
  <c r="AA65" i="50"/>
  <c r="AQ65" i="50" s="1"/>
  <c r="AA26" i="56" s="1"/>
  <c r="AG65" i="50"/>
  <c r="AW65" i="50" s="1"/>
  <c r="AA26" i="62" s="1"/>
  <c r="H65" i="50"/>
  <c r="AJ65" i="50"/>
  <c r="AZ65" i="50" s="1"/>
  <c r="AA26" i="65" s="1"/>
  <c r="AI65" i="50"/>
  <c r="AY65" i="50" s="1"/>
  <c r="AA26" i="64" s="1"/>
  <c r="AD65" i="50"/>
  <c r="AT65" i="50" s="1"/>
  <c r="AA26" i="57" s="1"/>
  <c r="AM65" i="50"/>
  <c r="BC65" i="50" s="1"/>
  <c r="AA26" i="68" s="1"/>
  <c r="AE65" i="50"/>
  <c r="AU65" i="50" s="1"/>
  <c r="AA26" i="60" s="1"/>
  <c r="AH65" i="50"/>
  <c r="AX65" i="50" s="1"/>
  <c r="AA26" i="63" s="1"/>
  <c r="AB65" i="50"/>
  <c r="AR65" i="50" s="1"/>
  <c r="AA26" i="59" s="1"/>
  <c r="AN65" i="50"/>
  <c r="BD65" i="50" s="1"/>
  <c r="AA26" i="69" s="1"/>
  <c r="P387" i="50"/>
  <c r="V387" i="50"/>
  <c r="T387" i="50"/>
  <c r="J232" i="50"/>
  <c r="K232" i="50" s="1"/>
  <c r="H208" i="50"/>
  <c r="Z257" i="50"/>
  <c r="AB257" i="50"/>
  <c r="AE257" i="50"/>
  <c r="AN257" i="50"/>
  <c r="AH257" i="50"/>
  <c r="AF257" i="50"/>
  <c r="AL257" i="50"/>
  <c r="AC257" i="50"/>
  <c r="AG257" i="50"/>
  <c r="AD257" i="50"/>
  <c r="AJ257" i="50"/>
  <c r="AA257" i="50"/>
  <c r="H257" i="50"/>
  <c r="AI257" i="50"/>
  <c r="AK257" i="50"/>
  <c r="AM257" i="50"/>
  <c r="X387" i="50"/>
  <c r="S387" i="50"/>
  <c r="R387" i="50"/>
  <c r="N387" i="50"/>
  <c r="Z306" i="50"/>
  <c r="J338" i="50"/>
  <c r="K338" i="50" s="1"/>
  <c r="L338" i="50" s="1"/>
  <c r="AC306" i="50"/>
  <c r="AI306" i="50"/>
  <c r="AN306" i="50"/>
  <c r="AB306" i="50"/>
  <c r="AF306" i="50"/>
  <c r="AE306" i="50"/>
  <c r="AL306" i="50"/>
  <c r="H306" i="50"/>
  <c r="AG306" i="50"/>
  <c r="AA306" i="50"/>
  <c r="AH306" i="50"/>
  <c r="AJ306" i="50"/>
  <c r="AD306" i="50"/>
  <c r="AK306" i="50"/>
  <c r="AM306" i="50"/>
  <c r="W387" i="50"/>
  <c r="Q387" i="50"/>
  <c r="M387" i="50"/>
  <c r="J381" i="50"/>
  <c r="K381" i="50" s="1"/>
  <c r="Z355" i="50"/>
  <c r="AJ355" i="50"/>
  <c r="AE355" i="50"/>
  <c r="AH355" i="50"/>
  <c r="AG355" i="50"/>
  <c r="AC355" i="50"/>
  <c r="AL355" i="50"/>
  <c r="AK355" i="50"/>
  <c r="AF355" i="50"/>
  <c r="AN355" i="50"/>
  <c r="AA355" i="50"/>
  <c r="AM355" i="50"/>
  <c r="H355" i="50"/>
  <c r="AE19" i="2" s="1"/>
  <c r="AE49" i="2" s="1"/>
  <c r="AB355" i="50"/>
  <c r="AD355" i="50"/>
  <c r="AI355" i="50"/>
  <c r="O387" i="50"/>
  <c r="U387" i="50"/>
  <c r="J189" i="50"/>
  <c r="J191" i="50" s="1"/>
  <c r="H159" i="50"/>
  <c r="Q24" i="2" s="1"/>
  <c r="H110" i="50"/>
  <c r="L288" i="50"/>
  <c r="J145" i="50"/>
  <c r="J135" i="50"/>
  <c r="Z108" i="50"/>
  <c r="F260" i="50"/>
  <c r="F258" i="50"/>
  <c r="F259" i="50"/>
  <c r="K290" i="50" s="1"/>
  <c r="G258" i="50"/>
  <c r="B259" i="50"/>
  <c r="B357" i="50"/>
  <c r="G356" i="50"/>
  <c r="B308" i="50"/>
  <c r="K233" i="50"/>
  <c r="J233" i="50"/>
  <c r="M190" i="50"/>
  <c r="N188" i="50"/>
  <c r="L233" i="50"/>
  <c r="J185" i="50"/>
  <c r="Z158" i="50"/>
  <c r="Z109" i="50"/>
  <c r="AP109" i="50" s="1"/>
  <c r="AB20" i="49" s="1"/>
  <c r="J142" i="50"/>
  <c r="G160" i="50"/>
  <c r="B161" i="50"/>
  <c r="M233" i="50"/>
  <c r="N231" i="50"/>
  <c r="W19" i="2"/>
  <c r="M281" i="50"/>
  <c r="S50" i="2"/>
  <c r="S52" i="2"/>
  <c r="B67" i="50"/>
  <c r="G66" i="50"/>
  <c r="B112" i="50"/>
  <c r="G111" i="50"/>
  <c r="P89" i="50"/>
  <c r="G405" i="50"/>
  <c r="B406" i="50"/>
  <c r="M30" i="2"/>
  <c r="L132" i="50"/>
  <c r="B210" i="50"/>
  <c r="G209" i="50"/>
  <c r="L240" i="50"/>
  <c r="M238" i="50"/>
  <c r="E452" i="50"/>
  <c r="B454" i="50"/>
  <c r="B455" i="50" s="1"/>
  <c r="B503" i="50"/>
  <c r="F452" i="50"/>
  <c r="N181" i="50"/>
  <c r="M183" i="50"/>
  <c r="O24" i="2"/>
  <c r="U50" i="2"/>
  <c r="U52" i="2"/>
  <c r="AA25" i="49"/>
  <c r="K331" i="50"/>
  <c r="R39" i="50"/>
  <c r="S82" i="50"/>
  <c r="S32" i="50"/>
  <c r="P66" i="50"/>
  <c r="N209" i="50"/>
  <c r="T66" i="50"/>
  <c r="S209" i="50"/>
  <c r="K66" i="50"/>
  <c r="S356" i="50"/>
  <c r="S160" i="50"/>
  <c r="V405" i="50"/>
  <c r="U405" i="50"/>
  <c r="L209" i="50"/>
  <c r="R209" i="50"/>
  <c r="O405" i="50"/>
  <c r="P356" i="50"/>
  <c r="U66" i="50"/>
  <c r="T307" i="50"/>
  <c r="T258" i="50"/>
  <c r="N258" i="50"/>
  <c r="V66" i="50"/>
  <c r="J307" i="50"/>
  <c r="W405" i="50"/>
  <c r="X405" i="50"/>
  <c r="M307" i="50"/>
  <c r="X66" i="50"/>
  <c r="V307" i="50"/>
  <c r="Q356" i="50"/>
  <c r="T405" i="50"/>
  <c r="P307" i="50"/>
  <c r="Q307" i="50"/>
  <c r="S66" i="50"/>
  <c r="N356" i="50"/>
  <c r="P111" i="50"/>
  <c r="R258" i="50"/>
  <c r="L307" i="50"/>
  <c r="L111" i="50"/>
  <c r="N307" i="50"/>
  <c r="N160" i="50"/>
  <c r="O160" i="50"/>
  <c r="T160" i="50"/>
  <c r="X307" i="50"/>
  <c r="W111" i="50"/>
  <c r="U111" i="50"/>
  <c r="W66" i="50"/>
  <c r="Q209" i="50"/>
  <c r="U209" i="50"/>
  <c r="Q111" i="50"/>
  <c r="S111" i="50"/>
  <c r="P405" i="50"/>
  <c r="J66" i="50"/>
  <c r="O307" i="50"/>
  <c r="S307" i="50"/>
  <c r="K258" i="50"/>
  <c r="O111" i="50"/>
  <c r="V356" i="50"/>
  <c r="X209" i="50"/>
  <c r="P209" i="50"/>
  <c r="M258" i="50"/>
  <c r="N405" i="50"/>
  <c r="S258" i="50"/>
  <c r="M66" i="50"/>
  <c r="U160" i="50"/>
  <c r="K209" i="50"/>
  <c r="W160" i="50"/>
  <c r="X356" i="50"/>
  <c r="P160" i="50"/>
  <c r="Q258" i="50"/>
  <c r="T209" i="50"/>
  <c r="R160" i="50"/>
  <c r="V160" i="50"/>
  <c r="M209" i="50"/>
  <c r="J258" i="50"/>
  <c r="K356" i="50"/>
  <c r="J160" i="50"/>
  <c r="X111" i="50"/>
  <c r="X160" i="50"/>
  <c r="T111" i="50"/>
  <c r="R66" i="50"/>
  <c r="J405" i="50"/>
  <c r="U258" i="50"/>
  <c r="L258" i="50"/>
  <c r="V209" i="50"/>
  <c r="U356" i="50"/>
  <c r="L405" i="50"/>
  <c r="M356" i="50"/>
  <c r="O258" i="50"/>
  <c r="Q405" i="50"/>
  <c r="V258" i="50"/>
  <c r="L66" i="50"/>
  <c r="W258" i="50"/>
  <c r="J111" i="50"/>
  <c r="W209" i="50"/>
  <c r="V111" i="50"/>
  <c r="L356" i="50"/>
  <c r="M160" i="50"/>
  <c r="X258" i="50"/>
  <c r="Q66" i="50"/>
  <c r="K307" i="50"/>
  <c r="W356" i="50"/>
  <c r="M111" i="50"/>
  <c r="R111" i="50"/>
  <c r="O356" i="50"/>
  <c r="N111" i="50"/>
  <c r="R356" i="50"/>
  <c r="R307" i="50"/>
  <c r="N66" i="50"/>
  <c r="S405" i="50"/>
  <c r="W307" i="50"/>
  <c r="R405" i="50"/>
  <c r="K405" i="50"/>
  <c r="O209" i="50"/>
  <c r="Q160" i="50"/>
  <c r="U307" i="50"/>
  <c r="T356" i="50"/>
  <c r="K111" i="50"/>
  <c r="M405" i="50"/>
  <c r="J356" i="50"/>
  <c r="P258" i="50"/>
  <c r="J209" i="50"/>
  <c r="O66" i="50"/>
  <c r="K160" i="50"/>
  <c r="L160" i="50"/>
  <c r="K33" i="50" l="1"/>
  <c r="K34" i="50" s="1"/>
  <c r="K35" i="50" s="1"/>
  <c r="L31" i="50"/>
  <c r="L38" i="50"/>
  <c r="K40" i="50"/>
  <c r="K140" i="50"/>
  <c r="L138" i="50"/>
  <c r="Z59" i="50"/>
  <c r="AP59" i="50" s="1"/>
  <c r="AA20" i="49" s="1"/>
  <c r="J95" i="50"/>
  <c r="J92" i="50"/>
  <c r="Z58" i="50"/>
  <c r="AP58" i="50" s="1"/>
  <c r="AA19" i="49" s="1"/>
  <c r="J85" i="50"/>
  <c r="L131" i="50"/>
  <c r="K133" i="50"/>
  <c r="K134" i="50" s="1"/>
  <c r="Z8" i="50"/>
  <c r="AP8" i="50" s="1"/>
  <c r="Z19" i="49" s="1"/>
  <c r="J35" i="50"/>
  <c r="AA8" i="50"/>
  <c r="AQ8" i="50" s="1"/>
  <c r="Z19" i="56" s="1"/>
  <c r="K90" i="50"/>
  <c r="K91" i="50" s="1"/>
  <c r="L88" i="50"/>
  <c r="Z9" i="50"/>
  <c r="AP9" i="50" s="1"/>
  <c r="Z20" i="49" s="1"/>
  <c r="J42" i="50"/>
  <c r="J45" i="50"/>
  <c r="AC58" i="50"/>
  <c r="AS58" i="50" s="1"/>
  <c r="AA19" i="58" s="1"/>
  <c r="L85" i="50"/>
  <c r="L86" i="50" s="1"/>
  <c r="AD58" i="50"/>
  <c r="AT58" i="50" s="1"/>
  <c r="AA19" i="57" s="1"/>
  <c r="P81" i="50"/>
  <c r="O83" i="50"/>
  <c r="O84" i="50" s="1"/>
  <c r="O85" i="50" s="1"/>
  <c r="BA16" i="50"/>
  <c r="Z27" i="66" s="1"/>
  <c r="AA158" i="50"/>
  <c r="AQ158" i="50" s="1"/>
  <c r="L182" i="50"/>
  <c r="M182" i="50" s="1"/>
  <c r="M184" i="50" s="1"/>
  <c r="M185" i="50" s="1"/>
  <c r="K141" i="50"/>
  <c r="AA109" i="50" s="1"/>
  <c r="AQ109" i="50" s="1"/>
  <c r="AB20" i="56" s="1"/>
  <c r="J290" i="50"/>
  <c r="X437" i="50"/>
  <c r="O437" i="50"/>
  <c r="W437" i="50"/>
  <c r="H111" i="50"/>
  <c r="J239" i="50"/>
  <c r="J241" i="50" s="1"/>
  <c r="H209" i="50"/>
  <c r="R437" i="50"/>
  <c r="M437" i="50"/>
  <c r="U437" i="50"/>
  <c r="Z66" i="50"/>
  <c r="AP66" i="50" s="1"/>
  <c r="AB66" i="50"/>
  <c r="AR66" i="50" s="1"/>
  <c r="AA27" i="59" s="1"/>
  <c r="AL66" i="50"/>
  <c r="BB66" i="50" s="1"/>
  <c r="AA27" i="67" s="1"/>
  <c r="AI66" i="50"/>
  <c r="AY66" i="50" s="1"/>
  <c r="AA27" i="64" s="1"/>
  <c r="H66" i="50"/>
  <c r="AD66" i="50"/>
  <c r="AT66" i="50" s="1"/>
  <c r="AA27" i="57" s="1"/>
  <c r="AF66" i="50"/>
  <c r="AV66" i="50" s="1"/>
  <c r="AA27" i="61" s="1"/>
  <c r="AA66" i="50"/>
  <c r="AQ66" i="50" s="1"/>
  <c r="AA27" i="56" s="1"/>
  <c r="AE66" i="50"/>
  <c r="AU66" i="50" s="1"/>
  <c r="AA27" i="60" s="1"/>
  <c r="AM66" i="50"/>
  <c r="BC66" i="50" s="1"/>
  <c r="AA27" i="68" s="1"/>
  <c r="AH66" i="50"/>
  <c r="AX66" i="50" s="1"/>
  <c r="AA27" i="63" s="1"/>
  <c r="AN66" i="50"/>
  <c r="BD66" i="50" s="1"/>
  <c r="AA27" i="69" s="1"/>
  <c r="AC66" i="50"/>
  <c r="AS66" i="50" s="1"/>
  <c r="AA27" i="58" s="1"/>
  <c r="AG66" i="50"/>
  <c r="AW66" i="50" s="1"/>
  <c r="AA27" i="62" s="1"/>
  <c r="AJ66" i="50"/>
  <c r="AZ66" i="50" s="1"/>
  <c r="AA27" i="65" s="1"/>
  <c r="AK66" i="50"/>
  <c r="BA66" i="50" s="1"/>
  <c r="AA27" i="66" s="1"/>
  <c r="H160" i="50"/>
  <c r="Q26" i="2" s="1"/>
  <c r="Q27" i="2" s="1"/>
  <c r="V437" i="50"/>
  <c r="Q437" i="50"/>
  <c r="Z405" i="50"/>
  <c r="J431" i="50"/>
  <c r="K431" i="50" s="1"/>
  <c r="L431" i="50" s="1"/>
  <c r="AC405" i="50"/>
  <c r="AF405" i="50"/>
  <c r="AN405" i="50"/>
  <c r="H405" i="50"/>
  <c r="AG19" i="2" s="1"/>
  <c r="AG49" i="2" s="1"/>
  <c r="AB405" i="50"/>
  <c r="AE405" i="50"/>
  <c r="AI405" i="50"/>
  <c r="AJ405" i="50"/>
  <c r="AA405" i="50"/>
  <c r="AG405" i="50"/>
  <c r="AH405" i="50"/>
  <c r="AD405" i="50"/>
  <c r="AM405" i="50"/>
  <c r="AK405" i="50"/>
  <c r="AL405" i="50"/>
  <c r="N437" i="50"/>
  <c r="P437" i="50"/>
  <c r="S437" i="50"/>
  <c r="T437" i="50"/>
  <c r="Z307" i="50"/>
  <c r="AE307" i="50"/>
  <c r="AH307" i="50"/>
  <c r="AD307" i="50"/>
  <c r="AN307" i="50"/>
  <c r="AJ307" i="50"/>
  <c r="AI307" i="50"/>
  <c r="AK307" i="50"/>
  <c r="AB307" i="50"/>
  <c r="H307" i="50"/>
  <c r="AF307" i="50"/>
  <c r="AC307" i="50"/>
  <c r="AL307" i="50"/>
  <c r="AA307" i="50"/>
  <c r="AG307" i="50"/>
  <c r="AM307" i="50"/>
  <c r="Z356" i="50"/>
  <c r="J388" i="50"/>
  <c r="AE356" i="50"/>
  <c r="AC356" i="50"/>
  <c r="AH356" i="50"/>
  <c r="AF356" i="50"/>
  <c r="AI356" i="50"/>
  <c r="AL356" i="50"/>
  <c r="AA356" i="50"/>
  <c r="AG356" i="50"/>
  <c r="AJ356" i="50"/>
  <c r="AB356" i="50"/>
  <c r="AM356" i="50"/>
  <c r="AD356" i="50"/>
  <c r="AN356" i="50"/>
  <c r="AK356" i="50"/>
  <c r="H356" i="50"/>
  <c r="AE20" i="2" s="1"/>
  <c r="J282" i="50"/>
  <c r="K282" i="50" s="1"/>
  <c r="H258" i="50"/>
  <c r="U23" i="2" s="1"/>
  <c r="M338" i="50"/>
  <c r="N183" i="50"/>
  <c r="O181" i="50"/>
  <c r="K135" i="50"/>
  <c r="K136" i="50" s="1"/>
  <c r="M283" i="50"/>
  <c r="N281" i="50"/>
  <c r="N233" i="50"/>
  <c r="O231" i="50"/>
  <c r="J143" i="50"/>
  <c r="N190" i="50"/>
  <c r="O188" i="50"/>
  <c r="AA108" i="50"/>
  <c r="L290" i="50"/>
  <c r="M288" i="50"/>
  <c r="L232" i="50"/>
  <c r="K234" i="50"/>
  <c r="K235" i="50" s="1"/>
  <c r="W20" i="2"/>
  <c r="S23" i="2"/>
  <c r="M31" i="2"/>
  <c r="M240" i="50"/>
  <c r="N238" i="50"/>
  <c r="Q89" i="50"/>
  <c r="G161" i="50"/>
  <c r="B162" i="50"/>
  <c r="B358" i="50"/>
  <c r="J144" i="50"/>
  <c r="J136" i="50"/>
  <c r="J192" i="50"/>
  <c r="Z159" i="50"/>
  <c r="AP159" i="50" s="1"/>
  <c r="AC20" i="49" s="1"/>
  <c r="J195" i="50"/>
  <c r="K189" i="50"/>
  <c r="J234" i="50"/>
  <c r="L381" i="50"/>
  <c r="L331" i="50"/>
  <c r="E502" i="50"/>
  <c r="F502" i="50"/>
  <c r="B553" i="50"/>
  <c r="B504" i="50"/>
  <c r="B505" i="50" s="1"/>
  <c r="W49" i="2"/>
  <c r="AP158" i="50"/>
  <c r="AC19" i="49" s="1"/>
  <c r="K283" i="50"/>
  <c r="J283" i="50"/>
  <c r="G455" i="50"/>
  <c r="B456" i="50"/>
  <c r="B211" i="50"/>
  <c r="G210" i="50"/>
  <c r="M132" i="50"/>
  <c r="G406" i="50"/>
  <c r="B407" i="50"/>
  <c r="B113" i="50"/>
  <c r="G67" i="50"/>
  <c r="B68" i="50"/>
  <c r="L283" i="50"/>
  <c r="J186" i="50"/>
  <c r="K186" i="50"/>
  <c r="G308" i="50"/>
  <c r="F309" i="50"/>
  <c r="L340" i="50" s="1"/>
  <c r="B309" i="50"/>
  <c r="F308" i="50"/>
  <c r="J333" i="50" s="1"/>
  <c r="F310" i="50"/>
  <c r="B260" i="50"/>
  <c r="G259" i="50"/>
  <c r="AP108" i="50"/>
  <c r="O26" i="2"/>
  <c r="T139" i="50"/>
  <c r="T82" i="50"/>
  <c r="T32" i="50"/>
  <c r="S39" i="50"/>
  <c r="L210" i="50"/>
  <c r="R406" i="50"/>
  <c r="S357" i="50"/>
  <c r="U455" i="50"/>
  <c r="U308" i="50"/>
  <c r="W455" i="50"/>
  <c r="Q67" i="50"/>
  <c r="L357" i="50"/>
  <c r="Q210" i="50"/>
  <c r="Q455" i="50"/>
  <c r="O406" i="50"/>
  <c r="T455" i="50"/>
  <c r="N259" i="50"/>
  <c r="O161" i="50"/>
  <c r="R308" i="50"/>
  <c r="T406" i="50"/>
  <c r="U406" i="50"/>
  <c r="S112" i="50"/>
  <c r="R112" i="50"/>
  <c r="M455" i="50"/>
  <c r="S455" i="50"/>
  <c r="L455" i="50"/>
  <c r="W406" i="50"/>
  <c r="P112" i="50"/>
  <c r="Q406" i="50"/>
  <c r="W210" i="50"/>
  <c r="L67" i="50"/>
  <c r="R357" i="50"/>
  <c r="W161" i="50"/>
  <c r="L161" i="50"/>
  <c r="L406" i="50"/>
  <c r="K112" i="50"/>
  <c r="K161" i="50"/>
  <c r="T161" i="50"/>
  <c r="J259" i="50"/>
  <c r="P308" i="50"/>
  <c r="M406" i="50"/>
  <c r="R259" i="50"/>
  <c r="N161" i="50"/>
  <c r="W357" i="50"/>
  <c r="X210" i="50"/>
  <c r="S308" i="50"/>
  <c r="U112" i="50"/>
  <c r="S161" i="50"/>
  <c r="N308" i="50"/>
  <c r="X406" i="50"/>
  <c r="K67" i="50"/>
  <c r="W67" i="50"/>
  <c r="X67" i="50"/>
  <c r="J210" i="50"/>
  <c r="N112" i="50"/>
  <c r="N455" i="50"/>
  <c r="V259" i="50"/>
  <c r="T308" i="50"/>
  <c r="U67" i="50"/>
  <c r="U161" i="50"/>
  <c r="X259" i="50"/>
  <c r="M259" i="50"/>
  <c r="V308" i="50"/>
  <c r="L112" i="50"/>
  <c r="S210" i="50"/>
  <c r="T259" i="50"/>
  <c r="T112" i="50"/>
  <c r="V406" i="50"/>
  <c r="J455" i="50"/>
  <c r="R210" i="50"/>
  <c r="J357" i="50"/>
  <c r="P67" i="50"/>
  <c r="X112" i="50"/>
  <c r="T357" i="50"/>
  <c r="O112" i="50"/>
  <c r="O357" i="50"/>
  <c r="N67" i="50"/>
  <c r="P161" i="50"/>
  <c r="V357" i="50"/>
  <c r="X455" i="50"/>
  <c r="J67" i="50"/>
  <c r="V161" i="50"/>
  <c r="Q112" i="50"/>
  <c r="L259" i="50"/>
  <c r="Q357" i="50"/>
  <c r="P406" i="50"/>
  <c r="K210" i="50"/>
  <c r="V210" i="50"/>
  <c r="O67" i="50"/>
  <c r="M112" i="50"/>
  <c r="N357" i="50"/>
  <c r="N210" i="50"/>
  <c r="X161" i="50"/>
  <c r="K357" i="50"/>
  <c r="N406" i="50"/>
  <c r="W259" i="50"/>
  <c r="M67" i="50"/>
  <c r="V455" i="50"/>
  <c r="P357" i="50"/>
  <c r="R161" i="50"/>
  <c r="L308" i="50"/>
  <c r="M210" i="50"/>
  <c r="M357" i="50"/>
  <c r="O259" i="50"/>
  <c r="W308" i="50"/>
  <c r="Q308" i="50"/>
  <c r="M161" i="50"/>
  <c r="K259" i="50"/>
  <c r="Q259" i="50"/>
  <c r="K455" i="50"/>
  <c r="V112" i="50"/>
  <c r="S406" i="50"/>
  <c r="K308" i="50"/>
  <c r="R455" i="50"/>
  <c r="Q161" i="50"/>
  <c r="R67" i="50"/>
  <c r="T67" i="50"/>
  <c r="J308" i="50"/>
  <c r="U210" i="50"/>
  <c r="X308" i="50"/>
  <c r="T210" i="50"/>
  <c r="U259" i="50"/>
  <c r="K406" i="50"/>
  <c r="U357" i="50"/>
  <c r="O308" i="50"/>
  <c r="S259" i="50"/>
  <c r="M308" i="50"/>
  <c r="O210" i="50"/>
  <c r="X357" i="50"/>
  <c r="S67" i="50"/>
  <c r="J112" i="50"/>
  <c r="P455" i="50"/>
  <c r="J161" i="50"/>
  <c r="J406" i="50"/>
  <c r="W112" i="50"/>
  <c r="P259" i="50"/>
  <c r="O455" i="50"/>
  <c r="P210" i="50"/>
  <c r="V67" i="50"/>
  <c r="L40" i="50" l="1"/>
  <c r="L41" i="50" s="1"/>
  <c r="M38" i="50"/>
  <c r="J25" i="50"/>
  <c r="J36" i="49" s="1"/>
  <c r="K36" i="50"/>
  <c r="J36" i="50"/>
  <c r="J47" i="50"/>
  <c r="J43" i="49" s="1"/>
  <c r="J86" i="50"/>
  <c r="K86" i="50"/>
  <c r="K46" i="50"/>
  <c r="J42" i="56" s="1"/>
  <c r="K41" i="50"/>
  <c r="K92" i="50"/>
  <c r="K94" i="50" s="1"/>
  <c r="K95" i="50"/>
  <c r="AB59" i="50"/>
  <c r="AR59" i="50" s="1"/>
  <c r="AA20" i="59" s="1"/>
  <c r="AA59" i="50"/>
  <c r="M138" i="50"/>
  <c r="L140" i="50"/>
  <c r="L141" i="50" s="1"/>
  <c r="L142" i="50" s="1"/>
  <c r="M31" i="50"/>
  <c r="L33" i="50"/>
  <c r="L90" i="50"/>
  <c r="L91" i="50" s="1"/>
  <c r="M88" i="50"/>
  <c r="J43" i="50"/>
  <c r="J44" i="50"/>
  <c r="Z10" i="50" s="1"/>
  <c r="M131" i="50"/>
  <c r="L133" i="50"/>
  <c r="L134" i="50" s="1"/>
  <c r="J93" i="50"/>
  <c r="K93" i="50"/>
  <c r="J94" i="50"/>
  <c r="Z60" i="50" s="1"/>
  <c r="N86" i="50"/>
  <c r="O86" i="50"/>
  <c r="M86" i="50"/>
  <c r="AE58" i="50"/>
  <c r="AU58" i="50" s="1"/>
  <c r="AA19" i="60" s="1"/>
  <c r="L184" i="50"/>
  <c r="AB158" i="50" s="1"/>
  <c r="Q81" i="50"/>
  <c r="P83" i="50"/>
  <c r="P84" i="50" s="1"/>
  <c r="BB16" i="50"/>
  <c r="Z27" i="67" s="1"/>
  <c r="N182" i="50"/>
  <c r="O182" i="50" s="1"/>
  <c r="P182" i="50" s="1"/>
  <c r="Q182" i="50" s="1"/>
  <c r="R182" i="50" s="1"/>
  <c r="S182" i="50" s="1"/>
  <c r="T182" i="50" s="1"/>
  <c r="K142" i="50"/>
  <c r="K144" i="50" s="1"/>
  <c r="AA110" i="50" s="1"/>
  <c r="AQ110" i="50" s="1"/>
  <c r="AB21" i="56" s="1"/>
  <c r="K145" i="50"/>
  <c r="K239" i="50"/>
  <c r="K241" i="50" s="1"/>
  <c r="K242" i="50" s="1"/>
  <c r="K244" i="50" s="1"/>
  <c r="Z67" i="50"/>
  <c r="AA67" i="50"/>
  <c r="AE67" i="50"/>
  <c r="AN67" i="50"/>
  <c r="AI67" i="50"/>
  <c r="AK67" i="50"/>
  <c r="AB67" i="50"/>
  <c r="AH67" i="50"/>
  <c r="AC67" i="50"/>
  <c r="AD67" i="50"/>
  <c r="AM67" i="50"/>
  <c r="AG67" i="50"/>
  <c r="H67" i="50"/>
  <c r="AF67" i="50"/>
  <c r="AJ67" i="50"/>
  <c r="AL67" i="50"/>
  <c r="Z406" i="50"/>
  <c r="J438" i="50"/>
  <c r="AG406" i="50"/>
  <c r="AF406" i="50"/>
  <c r="AI406" i="50"/>
  <c r="AD406" i="50"/>
  <c r="AK406" i="50"/>
  <c r="AE406" i="50"/>
  <c r="AL406" i="50"/>
  <c r="AC406" i="50"/>
  <c r="AN406" i="50"/>
  <c r="H406" i="50"/>
  <c r="AB406" i="50"/>
  <c r="AJ406" i="50"/>
  <c r="AH406" i="50"/>
  <c r="AA406" i="50"/>
  <c r="AM406" i="50"/>
  <c r="R487" i="50"/>
  <c r="S487" i="50"/>
  <c r="W487" i="50"/>
  <c r="T487" i="50"/>
  <c r="Z357" i="50"/>
  <c r="AH357" i="50"/>
  <c r="AF357" i="50"/>
  <c r="AA357" i="50"/>
  <c r="AM357" i="50"/>
  <c r="AD357" i="50"/>
  <c r="AB357" i="50"/>
  <c r="AG357" i="50"/>
  <c r="AE357" i="50"/>
  <c r="AI357" i="50"/>
  <c r="H357" i="50"/>
  <c r="AK357" i="50"/>
  <c r="AN357" i="50"/>
  <c r="AC357" i="50"/>
  <c r="AJ357" i="50"/>
  <c r="AL357" i="50"/>
  <c r="H161" i="50"/>
  <c r="J289" i="50"/>
  <c r="J291" i="50" s="1"/>
  <c r="H259" i="50"/>
  <c r="U24" i="2" s="1"/>
  <c r="X487" i="50"/>
  <c r="O487" i="50"/>
  <c r="M487" i="50"/>
  <c r="H112" i="50"/>
  <c r="H210" i="50"/>
  <c r="S26" i="2" s="1"/>
  <c r="P487" i="50"/>
  <c r="V487" i="50"/>
  <c r="Z455" i="50"/>
  <c r="J481" i="50"/>
  <c r="K481" i="50" s="1"/>
  <c r="AF455" i="50"/>
  <c r="AI455" i="50"/>
  <c r="AN455" i="50"/>
  <c r="AE455" i="50"/>
  <c r="AB455" i="50"/>
  <c r="AL455" i="50"/>
  <c r="AH455" i="50"/>
  <c r="AM455" i="50"/>
  <c r="AK455" i="50"/>
  <c r="H455" i="50"/>
  <c r="AJ455" i="50"/>
  <c r="AD455" i="50"/>
  <c r="AA455" i="50"/>
  <c r="AG455" i="50"/>
  <c r="AC455" i="50"/>
  <c r="J332" i="50"/>
  <c r="J334" i="50" s="1"/>
  <c r="H308" i="50"/>
  <c r="W23" i="2" s="1"/>
  <c r="Q487" i="50"/>
  <c r="U487" i="50"/>
  <c r="N487" i="50"/>
  <c r="K284" i="50"/>
  <c r="K285" i="50" s="1"/>
  <c r="L282" i="50"/>
  <c r="M431" i="50"/>
  <c r="AB19" i="49"/>
  <c r="L145" i="50"/>
  <c r="L135" i="50"/>
  <c r="K340" i="50"/>
  <c r="J235" i="50"/>
  <c r="K236" i="50" s="1"/>
  <c r="Z208" i="50"/>
  <c r="AA208" i="50"/>
  <c r="M290" i="50"/>
  <c r="N288" i="50"/>
  <c r="O183" i="50"/>
  <c r="P181" i="50"/>
  <c r="M32" i="2"/>
  <c r="AA27" i="49"/>
  <c r="J242" i="50"/>
  <c r="Z209" i="50"/>
  <c r="AP209" i="50" s="1"/>
  <c r="AD20" i="49" s="1"/>
  <c r="J245" i="50"/>
  <c r="B261" i="50"/>
  <c r="G260" i="50"/>
  <c r="G113" i="50"/>
  <c r="B114" i="50"/>
  <c r="B408" i="50"/>
  <c r="B212" i="50"/>
  <c r="G211" i="50"/>
  <c r="B457" i="50"/>
  <c r="G456" i="50"/>
  <c r="AB108" i="50"/>
  <c r="G505" i="50"/>
  <c r="B506" i="50"/>
  <c r="L333" i="50"/>
  <c r="M331" i="50"/>
  <c r="L189" i="50"/>
  <c r="K191" i="50"/>
  <c r="J193" i="50"/>
  <c r="J194" i="50"/>
  <c r="Z110" i="50"/>
  <c r="AC19" i="56"/>
  <c r="B163" i="50"/>
  <c r="W52" i="2"/>
  <c r="W50" i="2"/>
  <c r="O190" i="50"/>
  <c r="P188" i="50"/>
  <c r="AE50" i="2"/>
  <c r="AE52" i="2"/>
  <c r="K388" i="50"/>
  <c r="O27" i="2"/>
  <c r="G68" i="50"/>
  <c r="B69" i="50"/>
  <c r="B603" i="50"/>
  <c r="B554" i="50"/>
  <c r="B555" i="50" s="1"/>
  <c r="E552" i="50"/>
  <c r="F552" i="50"/>
  <c r="K333" i="50"/>
  <c r="F360" i="50"/>
  <c r="F358" i="50"/>
  <c r="L383" i="50" s="1"/>
  <c r="F359" i="50"/>
  <c r="J390" i="50" s="1"/>
  <c r="B359" i="50"/>
  <c r="G358" i="50"/>
  <c r="R89" i="50"/>
  <c r="N240" i="50"/>
  <c r="O238" i="50"/>
  <c r="AQ108" i="50"/>
  <c r="N283" i="50"/>
  <c r="O281" i="50"/>
  <c r="M340" i="50"/>
  <c r="N338" i="50"/>
  <c r="G309" i="50"/>
  <c r="B310" i="50"/>
  <c r="N132" i="50"/>
  <c r="M381" i="50"/>
  <c r="J340" i="50"/>
  <c r="L234" i="50"/>
  <c r="L235" i="50" s="1"/>
  <c r="M232" i="50"/>
  <c r="O233" i="50"/>
  <c r="P231" i="50"/>
  <c r="J284" i="50"/>
  <c r="S24" i="2"/>
  <c r="T39" i="50"/>
  <c r="U32" i="50"/>
  <c r="U139" i="50"/>
  <c r="U82" i="50"/>
  <c r="M90" i="50" l="1"/>
  <c r="M91" i="50" s="1"/>
  <c r="N88" i="50"/>
  <c r="Z61" i="50"/>
  <c r="AP60" i="50"/>
  <c r="AP61" i="50" s="1"/>
  <c r="N131" i="50"/>
  <c r="M133" i="50"/>
  <c r="M134" i="50" s="1"/>
  <c r="L92" i="50"/>
  <c r="L95" i="50"/>
  <c r="AC59" i="50"/>
  <c r="AS59" i="50" s="1"/>
  <c r="AA20" i="58" s="1"/>
  <c r="N138" i="50"/>
  <c r="M140" i="50"/>
  <c r="M141" i="50" s="1"/>
  <c r="AA60" i="50"/>
  <c r="AQ60" i="50" s="1"/>
  <c r="AA21" i="56" s="1"/>
  <c r="Z11" i="50"/>
  <c r="AP10" i="50"/>
  <c r="AP11" i="50" s="1"/>
  <c r="AP26" i="50" s="1"/>
  <c r="J26" i="50" s="1"/>
  <c r="L34" i="50"/>
  <c r="L46" i="50"/>
  <c r="J42" i="59" s="1"/>
  <c r="AQ59" i="50"/>
  <c r="AA61" i="50"/>
  <c r="AA9" i="50"/>
  <c r="AQ9" i="50" s="1"/>
  <c r="Z20" i="56" s="1"/>
  <c r="AB9" i="50"/>
  <c r="AR9" i="50" s="1"/>
  <c r="Z20" i="59" s="1"/>
  <c r="AC9" i="50"/>
  <c r="AS9" i="50" s="1"/>
  <c r="Z20" i="58" s="1"/>
  <c r="K42" i="50"/>
  <c r="K45" i="50"/>
  <c r="M40" i="50"/>
  <c r="M41" i="50" s="1"/>
  <c r="N38" i="50"/>
  <c r="AB109" i="50"/>
  <c r="AR109" i="50" s="1"/>
  <c r="AB20" i="59" s="1"/>
  <c r="M33" i="50"/>
  <c r="N31" i="50"/>
  <c r="J48" i="50"/>
  <c r="J44" i="49" s="1"/>
  <c r="AA44" i="49" s="1"/>
  <c r="L42" i="50"/>
  <c r="L45" i="50"/>
  <c r="L185" i="50"/>
  <c r="M186" i="50" s="1"/>
  <c r="AC158" i="50"/>
  <c r="AS158" i="50" s="1"/>
  <c r="P85" i="50"/>
  <c r="P86" i="50" s="1"/>
  <c r="AF58" i="50"/>
  <c r="AV58" i="50" s="1"/>
  <c r="AA19" i="61" s="1"/>
  <c r="R81" i="50"/>
  <c r="Q83" i="50"/>
  <c r="Q84" i="50" s="1"/>
  <c r="Q85" i="50" s="1"/>
  <c r="BC16" i="50"/>
  <c r="Z27" i="68" s="1"/>
  <c r="N184" i="50"/>
  <c r="AD158" i="50" s="1"/>
  <c r="AT158" i="50" s="1"/>
  <c r="L143" i="50"/>
  <c r="K143" i="50"/>
  <c r="L239" i="50"/>
  <c r="L241" i="50" s="1"/>
  <c r="AA209" i="50"/>
  <c r="AQ209" i="50" s="1"/>
  <c r="AD20" i="56" s="1"/>
  <c r="K245" i="50"/>
  <c r="AA111" i="50"/>
  <c r="L481" i="50"/>
  <c r="Z258" i="50"/>
  <c r="J285" i="50"/>
  <c r="AA258" i="50"/>
  <c r="AR158" i="50"/>
  <c r="O132" i="50"/>
  <c r="N340" i="50"/>
  <c r="O338" i="50"/>
  <c r="O240" i="50"/>
  <c r="P238" i="50"/>
  <c r="G359" i="50"/>
  <c r="B360" i="50"/>
  <c r="B653" i="50"/>
  <c r="E602" i="50"/>
  <c r="F602" i="50"/>
  <c r="B604" i="50"/>
  <c r="B605" i="50" s="1"/>
  <c r="G69" i="50"/>
  <c r="B70" i="50"/>
  <c r="Z160" i="50"/>
  <c r="M189" i="50"/>
  <c r="L191" i="50"/>
  <c r="N290" i="50"/>
  <c r="O288" i="50"/>
  <c r="AP208" i="50"/>
  <c r="AI19" i="2"/>
  <c r="K332" i="50"/>
  <c r="P233" i="50"/>
  <c r="Q231" i="50"/>
  <c r="M234" i="50"/>
  <c r="M235" i="50" s="1"/>
  <c r="M236" i="50" s="1"/>
  <c r="N232" i="50"/>
  <c r="M383" i="50"/>
  <c r="N381" i="50"/>
  <c r="M135" i="50"/>
  <c r="M136" i="50" s="1"/>
  <c r="AC108" i="50"/>
  <c r="B311" i="50"/>
  <c r="G310" i="50"/>
  <c r="AB19" i="56"/>
  <c r="AQ111" i="50"/>
  <c r="K390" i="50"/>
  <c r="L388" i="50"/>
  <c r="M333" i="50"/>
  <c r="N331" i="50"/>
  <c r="AR108" i="50"/>
  <c r="AB208" i="50"/>
  <c r="J244" i="50"/>
  <c r="J236" i="50"/>
  <c r="L236" i="50"/>
  <c r="S27" i="2"/>
  <c r="K383" i="50"/>
  <c r="J383" i="50"/>
  <c r="P190" i="50"/>
  <c r="Q188" i="50"/>
  <c r="B164" i="50"/>
  <c r="G163" i="50"/>
  <c r="AP110" i="50"/>
  <c r="AP111" i="50" s="1"/>
  <c r="Z111" i="50"/>
  <c r="G506" i="50"/>
  <c r="B507" i="50"/>
  <c r="B458" i="50"/>
  <c r="J243" i="50"/>
  <c r="K243" i="50"/>
  <c r="AQ208" i="50"/>
  <c r="L144" i="50"/>
  <c r="L136" i="50"/>
  <c r="L284" i="50"/>
  <c r="L285" i="50" s="1"/>
  <c r="M282" i="50"/>
  <c r="Z308" i="50"/>
  <c r="J335" i="50"/>
  <c r="Z259" i="50"/>
  <c r="AP259" i="50" s="1"/>
  <c r="AE20" i="49" s="1"/>
  <c r="J292" i="50"/>
  <c r="J295" i="50"/>
  <c r="AG20" i="2"/>
  <c r="O283" i="50"/>
  <c r="P281" i="50"/>
  <c r="S89" i="50"/>
  <c r="B556" i="50"/>
  <c r="G555" i="50"/>
  <c r="K192" i="50"/>
  <c r="K195" i="50"/>
  <c r="AA159" i="50"/>
  <c r="B213" i="50"/>
  <c r="B409" i="50"/>
  <c r="F410" i="50"/>
  <c r="F408" i="50"/>
  <c r="M433" i="50" s="1"/>
  <c r="F409" i="50"/>
  <c r="J440" i="50" s="1"/>
  <c r="G408" i="50"/>
  <c r="B115" i="50"/>
  <c r="G114" i="50"/>
  <c r="B262" i="50"/>
  <c r="G261" i="50"/>
  <c r="P183" i="50"/>
  <c r="Q181" i="50"/>
  <c r="O184" i="50"/>
  <c r="N431" i="50"/>
  <c r="K438" i="50"/>
  <c r="K289" i="50"/>
  <c r="M33" i="2"/>
  <c r="V82" i="50"/>
  <c r="V32" i="50"/>
  <c r="V139" i="50"/>
  <c r="U39" i="50"/>
  <c r="U182" i="50"/>
  <c r="L94" i="50" l="1"/>
  <c r="L93" i="50"/>
  <c r="M43" i="50"/>
  <c r="K25" i="50"/>
  <c r="J36" i="56" s="1"/>
  <c r="K44" i="50"/>
  <c r="K43" i="50"/>
  <c r="K48" i="50" s="1"/>
  <c r="J44" i="56" s="1"/>
  <c r="AA44" i="56" s="1"/>
  <c r="L43" i="50"/>
  <c r="K47" i="50"/>
  <c r="J43" i="56" s="1"/>
  <c r="AB8" i="50"/>
  <c r="AR8" i="50" s="1"/>
  <c r="Z19" i="59" s="1"/>
  <c r="L35" i="50"/>
  <c r="N40" i="50"/>
  <c r="N41" i="50" s="1"/>
  <c r="O38" i="50"/>
  <c r="J27" i="50"/>
  <c r="J29" i="50" s="1"/>
  <c r="J37" i="49"/>
  <c r="J38" i="49" s="1"/>
  <c r="J40" i="49" s="1"/>
  <c r="AC109" i="50"/>
  <c r="AS109" i="50" s="1"/>
  <c r="AB20" i="58" s="1"/>
  <c r="M142" i="50"/>
  <c r="M143" i="50" s="1"/>
  <c r="N33" i="50"/>
  <c r="O31" i="50"/>
  <c r="M42" i="50"/>
  <c r="AA20" i="56"/>
  <c r="AQ61" i="50"/>
  <c r="AA22" i="56" s="1"/>
  <c r="O138" i="50"/>
  <c r="N140" i="50"/>
  <c r="N141" i="50" s="1"/>
  <c r="N142" i="50" s="1"/>
  <c r="N143" i="50" s="1"/>
  <c r="M145" i="50"/>
  <c r="O88" i="50"/>
  <c r="N90" i="50"/>
  <c r="N91" i="50" s="1"/>
  <c r="M34" i="50"/>
  <c r="M46" i="50"/>
  <c r="J42" i="58" s="1"/>
  <c r="N133" i="50"/>
  <c r="N134" i="50" s="1"/>
  <c r="O131" i="50"/>
  <c r="M92" i="50"/>
  <c r="M95" i="50"/>
  <c r="L186" i="50"/>
  <c r="Q86" i="50"/>
  <c r="S81" i="50"/>
  <c r="R83" i="50"/>
  <c r="R84" i="50" s="1"/>
  <c r="AG58" i="50"/>
  <c r="AW58" i="50" s="1"/>
  <c r="AA19" i="62" s="1"/>
  <c r="BD16" i="50"/>
  <c r="Z27" i="69" s="1"/>
  <c r="N185" i="50"/>
  <c r="N186" i="50" s="1"/>
  <c r="M239" i="50"/>
  <c r="M241" i="50" s="1"/>
  <c r="M144" i="50"/>
  <c r="AC110" i="50" s="1"/>
  <c r="AS110" i="50" s="1"/>
  <c r="AB21" i="58" s="1"/>
  <c r="N433" i="50"/>
  <c r="O431" i="50"/>
  <c r="AC19" i="57"/>
  <c r="AA210" i="50"/>
  <c r="Z210" i="50"/>
  <c r="B606" i="50"/>
  <c r="G605" i="50"/>
  <c r="K286" i="50"/>
  <c r="J286" i="50"/>
  <c r="L286" i="50"/>
  <c r="B116" i="50"/>
  <c r="G115" i="50"/>
  <c r="B410" i="50"/>
  <c r="G409" i="50"/>
  <c r="B214" i="50"/>
  <c r="G213" i="50"/>
  <c r="AQ159" i="50"/>
  <c r="G556" i="50"/>
  <c r="B557" i="50"/>
  <c r="AP308" i="50"/>
  <c r="AF19" i="49" s="1"/>
  <c r="AB110" i="50"/>
  <c r="N333" i="50"/>
  <c r="O331" i="50"/>
  <c r="L390" i="50"/>
  <c r="M388" i="50"/>
  <c r="O290" i="50"/>
  <c r="P288" i="50"/>
  <c r="AC19" i="59"/>
  <c r="AP258" i="50"/>
  <c r="AE19" i="49" s="1"/>
  <c r="O185" i="50"/>
  <c r="AC208" i="50"/>
  <c r="Q183" i="50"/>
  <c r="R181" i="50"/>
  <c r="P283" i="50"/>
  <c r="Q281" i="50"/>
  <c r="AC19" i="58"/>
  <c r="M284" i="50"/>
  <c r="N282" i="50"/>
  <c r="G164" i="50"/>
  <c r="B165" i="50"/>
  <c r="AB22" i="56"/>
  <c r="G311" i="50"/>
  <c r="B312" i="50"/>
  <c r="AI49" i="2"/>
  <c r="M191" i="50"/>
  <c r="AC159" i="50" s="1"/>
  <c r="N189" i="50"/>
  <c r="Q238" i="50"/>
  <c r="P240" i="50"/>
  <c r="N135" i="50"/>
  <c r="N136" i="50" s="1"/>
  <c r="AD108" i="50"/>
  <c r="AB258" i="50"/>
  <c r="M481" i="50"/>
  <c r="AE158" i="50"/>
  <c r="K291" i="50"/>
  <c r="L289" i="50"/>
  <c r="B263" i="50"/>
  <c r="AG50" i="2"/>
  <c r="AG52" i="2"/>
  <c r="J336" i="50"/>
  <c r="F460" i="50"/>
  <c r="F458" i="50"/>
  <c r="G458" i="50"/>
  <c r="B459" i="50"/>
  <c r="F459" i="50"/>
  <c r="L242" i="50"/>
  <c r="L245" i="50"/>
  <c r="AB209" i="50"/>
  <c r="AR209" i="50" s="1"/>
  <c r="AD20" i="59" s="1"/>
  <c r="AB19" i="59"/>
  <c r="L332" i="50"/>
  <c r="K334" i="50"/>
  <c r="K440" i="50"/>
  <c r="L438" i="50"/>
  <c r="B508" i="50"/>
  <c r="AR208" i="50"/>
  <c r="N383" i="50"/>
  <c r="O381" i="50"/>
  <c r="Q233" i="50"/>
  <c r="R231" i="50"/>
  <c r="AD19" i="49"/>
  <c r="L192" i="50"/>
  <c r="L195" i="50"/>
  <c r="P132" i="50"/>
  <c r="P184" i="50"/>
  <c r="J433" i="50"/>
  <c r="L433" i="50"/>
  <c r="K433" i="50"/>
  <c r="AB159" i="50"/>
  <c r="K194" i="50"/>
  <c r="K193" i="50"/>
  <c r="T89" i="50"/>
  <c r="J293" i="50"/>
  <c r="J294" i="50"/>
  <c r="AD19" i="56"/>
  <c r="Q190" i="50"/>
  <c r="R188" i="50"/>
  <c r="AS108" i="50"/>
  <c r="N234" i="50"/>
  <c r="O232" i="50"/>
  <c r="AP160" i="50"/>
  <c r="AP161" i="50" s="1"/>
  <c r="Z161" i="50"/>
  <c r="G70" i="50"/>
  <c r="B71" i="50"/>
  <c r="B654" i="50"/>
  <c r="B655" i="50" s="1"/>
  <c r="E652" i="50"/>
  <c r="F652" i="50"/>
  <c r="B703" i="50"/>
  <c r="B361" i="50"/>
  <c r="G360" i="50"/>
  <c r="O340" i="50"/>
  <c r="P338" i="50"/>
  <c r="AQ258" i="50"/>
  <c r="V182" i="50"/>
  <c r="W32" i="50"/>
  <c r="V39" i="50"/>
  <c r="W139" i="50"/>
  <c r="W82" i="50"/>
  <c r="M93" i="50" l="1"/>
  <c r="M94" i="50"/>
  <c r="N93" i="50"/>
  <c r="M45" i="50"/>
  <c r="L36" i="50"/>
  <c r="L25" i="50"/>
  <c r="J36" i="59" s="1"/>
  <c r="L47" i="50"/>
  <c r="J43" i="59" s="1"/>
  <c r="O133" i="50"/>
  <c r="O134" i="50" s="1"/>
  <c r="AE108" i="50" s="1"/>
  <c r="P131" i="50"/>
  <c r="N95" i="50"/>
  <c r="N92" i="50"/>
  <c r="N94" i="50" s="1"/>
  <c r="AD60" i="50" s="1"/>
  <c r="AT60" i="50" s="1"/>
  <c r="P138" i="50"/>
  <c r="O140" i="50"/>
  <c r="O141" i="50" s="1"/>
  <c r="M44" i="50"/>
  <c r="AD109" i="50"/>
  <c r="AT109" i="50" s="1"/>
  <c r="AB20" i="57" s="1"/>
  <c r="L44" i="50"/>
  <c r="L48" i="50"/>
  <c r="J44" i="59" s="1"/>
  <c r="AA44" i="59" s="1"/>
  <c r="AD59" i="50"/>
  <c r="N145" i="50"/>
  <c r="O90" i="50"/>
  <c r="O91" i="50" s="1"/>
  <c r="P88" i="50"/>
  <c r="P31" i="50"/>
  <c r="O33" i="50"/>
  <c r="P38" i="50"/>
  <c r="O40" i="50"/>
  <c r="O41" i="50" s="1"/>
  <c r="AA10" i="50"/>
  <c r="AB10" i="50"/>
  <c r="AC10" i="50"/>
  <c r="AC8" i="50"/>
  <c r="AS8" i="50" s="1"/>
  <c r="Z19" i="58" s="1"/>
  <c r="M35" i="50"/>
  <c r="N34" i="50"/>
  <c r="N46" i="50"/>
  <c r="J42" i="57" s="1"/>
  <c r="N42" i="50"/>
  <c r="N45" i="50"/>
  <c r="AD9" i="50"/>
  <c r="AT9" i="50" s="1"/>
  <c r="Z20" i="57" s="1"/>
  <c r="AB60" i="50"/>
  <c r="AC60" i="50"/>
  <c r="R85" i="50"/>
  <c r="AH58" i="50"/>
  <c r="AX58" i="50" s="1"/>
  <c r="AA19" i="63" s="1"/>
  <c r="S83" i="50"/>
  <c r="S84" i="50" s="1"/>
  <c r="T81" i="50"/>
  <c r="N239" i="50"/>
  <c r="N241" i="50" s="1"/>
  <c r="AD209" i="50" s="1"/>
  <c r="AT209" i="50" s="1"/>
  <c r="AD20" i="57" s="1"/>
  <c r="AC111" i="50"/>
  <c r="N144" i="50"/>
  <c r="AD110" i="50" s="1"/>
  <c r="AT110" i="50" s="1"/>
  <c r="AB21" i="57" s="1"/>
  <c r="AE19" i="56"/>
  <c r="G655" i="50"/>
  <c r="B656" i="50"/>
  <c r="N235" i="50"/>
  <c r="R190" i="50"/>
  <c r="S188" i="50"/>
  <c r="AD19" i="59"/>
  <c r="G459" i="50"/>
  <c r="B460" i="50"/>
  <c r="B264" i="50"/>
  <c r="G263" i="50"/>
  <c r="AU158" i="50"/>
  <c r="O333" i="50"/>
  <c r="P331" i="50"/>
  <c r="B117" i="50"/>
  <c r="G116" i="50"/>
  <c r="G606" i="50"/>
  <c r="B607" i="50"/>
  <c r="F702" i="50"/>
  <c r="E702" i="50"/>
  <c r="B704" i="50"/>
  <c r="B705" i="50" s="1"/>
  <c r="K335" i="50"/>
  <c r="AA308" i="50"/>
  <c r="N191" i="50"/>
  <c r="O189" i="50"/>
  <c r="O186" i="50"/>
  <c r="P340" i="50"/>
  <c r="Q338" i="50"/>
  <c r="AB19" i="58"/>
  <c r="AS111" i="50"/>
  <c r="AR159" i="50"/>
  <c r="L193" i="50"/>
  <c r="L194" i="50"/>
  <c r="AB160" i="50" s="1"/>
  <c r="AR160" i="50" s="1"/>
  <c r="AC21" i="59" s="1"/>
  <c r="B509" i="50"/>
  <c r="F510" i="50"/>
  <c r="F509" i="50"/>
  <c r="G508" i="50"/>
  <c r="F508" i="50"/>
  <c r="L440" i="50"/>
  <c r="M438" i="50"/>
  <c r="L334" i="50"/>
  <c r="L335" i="50" s="1"/>
  <c r="M332" i="50"/>
  <c r="K483" i="50"/>
  <c r="J483" i="50"/>
  <c r="L291" i="50"/>
  <c r="M289" i="50"/>
  <c r="L483" i="50"/>
  <c r="M195" i="50"/>
  <c r="M192" i="50"/>
  <c r="B313" i="50"/>
  <c r="Q184" i="50"/>
  <c r="Q185" i="50" s="1"/>
  <c r="M390" i="50"/>
  <c r="N388" i="50"/>
  <c r="G214" i="50"/>
  <c r="B215" i="50"/>
  <c r="AQ210" i="50"/>
  <c r="AA211" i="50"/>
  <c r="B362" i="50"/>
  <c r="G361" i="50"/>
  <c r="B72" i="50"/>
  <c r="G71" i="50"/>
  <c r="AA160" i="50"/>
  <c r="P185" i="50"/>
  <c r="Q132" i="50"/>
  <c r="Q240" i="50"/>
  <c r="R238" i="50"/>
  <c r="M285" i="50"/>
  <c r="AC258" i="50"/>
  <c r="Q283" i="50"/>
  <c r="R281" i="50"/>
  <c r="P290" i="50"/>
  <c r="Q288" i="50"/>
  <c r="B558" i="50"/>
  <c r="O433" i="50"/>
  <c r="P431" i="50"/>
  <c r="U89" i="50"/>
  <c r="R233" i="50"/>
  <c r="S231" i="50"/>
  <c r="M483" i="50"/>
  <c r="N481" i="50"/>
  <c r="AU108" i="50"/>
  <c r="G165" i="50"/>
  <c r="B166" i="50"/>
  <c r="R183" i="50"/>
  <c r="S181" i="50"/>
  <c r="AC20" i="56"/>
  <c r="AP210" i="50"/>
  <c r="AP211" i="50" s="1"/>
  <c r="Z211" i="50"/>
  <c r="AS159" i="50"/>
  <c r="O234" i="50"/>
  <c r="O235" i="50" s="1"/>
  <c r="P232" i="50"/>
  <c r="AC209" i="50"/>
  <c r="AS209" i="50" s="1"/>
  <c r="AD20" i="58" s="1"/>
  <c r="M245" i="50"/>
  <c r="M242" i="50"/>
  <c r="M243" i="50" s="1"/>
  <c r="AF158" i="50"/>
  <c r="O135" i="50"/>
  <c r="O383" i="50"/>
  <c r="P381" i="50"/>
  <c r="L244" i="50"/>
  <c r="L243" i="50"/>
  <c r="K292" i="50"/>
  <c r="K295" i="50"/>
  <c r="AA259" i="50"/>
  <c r="AR258" i="50"/>
  <c r="AT108" i="50"/>
  <c r="AD208" i="50"/>
  <c r="O282" i="50"/>
  <c r="N284" i="50"/>
  <c r="AD258" i="50" s="1"/>
  <c r="AS208" i="50"/>
  <c r="AR110" i="50"/>
  <c r="AB111" i="50"/>
  <c r="G410" i="50"/>
  <c r="B411" i="50"/>
  <c r="W39" i="50"/>
  <c r="X82" i="50"/>
  <c r="W182" i="50"/>
  <c r="X139" i="50"/>
  <c r="X32" i="50"/>
  <c r="AS60" i="50" l="1"/>
  <c r="AC61" i="50"/>
  <c r="N44" i="50"/>
  <c r="AR10" i="50"/>
  <c r="AB11" i="50"/>
  <c r="P40" i="50"/>
  <c r="P41" i="50" s="1"/>
  <c r="Q38" i="50"/>
  <c r="O92" i="50"/>
  <c r="O95" i="50"/>
  <c r="AF59" i="50"/>
  <c r="AV59" i="50" s="1"/>
  <c r="AA20" i="61" s="1"/>
  <c r="AE109" i="50"/>
  <c r="AU109" i="50" s="1"/>
  <c r="AB20" i="60" s="1"/>
  <c r="O142" i="50"/>
  <c r="O143" i="50" s="1"/>
  <c r="AR60" i="50"/>
  <c r="AB61" i="50"/>
  <c r="M36" i="50"/>
  <c r="M48" i="50" s="1"/>
  <c r="J44" i="58" s="1"/>
  <c r="AA44" i="58" s="1"/>
  <c r="M25" i="50"/>
  <c r="J36" i="58" s="1"/>
  <c r="M47" i="50"/>
  <c r="J43" i="58" s="1"/>
  <c r="AQ10" i="50"/>
  <c r="AA11" i="50"/>
  <c r="O34" i="50"/>
  <c r="O46" i="50"/>
  <c r="J42" i="60" s="1"/>
  <c r="P140" i="50"/>
  <c r="P141" i="50" s="1"/>
  <c r="Q138" i="50"/>
  <c r="P133" i="50"/>
  <c r="P134" i="50" s="1"/>
  <c r="Q131" i="50"/>
  <c r="AD8" i="50"/>
  <c r="N35" i="50"/>
  <c r="N43" i="50"/>
  <c r="Q31" i="50"/>
  <c r="P33" i="50"/>
  <c r="AT59" i="50"/>
  <c r="AA20" i="57" s="1"/>
  <c r="AD61" i="50"/>
  <c r="AE59" i="50"/>
  <c r="O144" i="50"/>
  <c r="O145" i="50"/>
  <c r="AC11" i="50"/>
  <c r="AS10" i="50"/>
  <c r="AE9" i="50"/>
  <c r="AU9" i="50" s="1"/>
  <c r="Z20" i="60" s="1"/>
  <c r="O42" i="50"/>
  <c r="O45" i="50"/>
  <c r="P90" i="50"/>
  <c r="P91" i="50" s="1"/>
  <c r="Q88" i="50"/>
  <c r="AT61" i="50"/>
  <c r="AA22" i="57" s="1"/>
  <c r="AA21" i="57"/>
  <c r="N36" i="50"/>
  <c r="N48" i="50" s="1"/>
  <c r="J44" i="57" s="1"/>
  <c r="AA44" i="57" s="1"/>
  <c r="AI58" i="50"/>
  <c r="AY58" i="50" s="1"/>
  <c r="AA19" i="64" s="1"/>
  <c r="R86" i="50"/>
  <c r="T83" i="50"/>
  <c r="T84" i="50" s="1"/>
  <c r="AJ58" i="50" s="1"/>
  <c r="AZ58" i="50" s="1"/>
  <c r="AA19" i="65" s="1"/>
  <c r="U81" i="50"/>
  <c r="S85" i="50"/>
  <c r="O239" i="50"/>
  <c r="O241" i="50" s="1"/>
  <c r="AD111" i="50"/>
  <c r="AB308" i="50"/>
  <c r="AR308" i="50" s="1"/>
  <c r="Q186" i="50"/>
  <c r="AE110" i="50"/>
  <c r="M244" i="50"/>
  <c r="AC210" i="50" s="1"/>
  <c r="R184" i="50"/>
  <c r="AB19" i="60"/>
  <c r="B363" i="50"/>
  <c r="M334" i="50"/>
  <c r="N332" i="50"/>
  <c r="AD159" i="50"/>
  <c r="N192" i="50"/>
  <c r="N193" i="50" s="1"/>
  <c r="N195" i="50"/>
  <c r="G117" i="50"/>
  <c r="B118" i="50"/>
  <c r="AB19" i="57"/>
  <c r="AT111" i="50"/>
  <c r="K294" i="50"/>
  <c r="K293" i="50"/>
  <c r="G411" i="50"/>
  <c r="B412" i="50"/>
  <c r="AB21" i="59"/>
  <c r="AR111" i="50"/>
  <c r="B167" i="50"/>
  <c r="G166" i="50"/>
  <c r="R283" i="50"/>
  <c r="S281" i="50"/>
  <c r="AS258" i="50"/>
  <c r="AG158" i="50"/>
  <c r="N390" i="50"/>
  <c r="O388" i="50"/>
  <c r="M194" i="50"/>
  <c r="AC160" i="50" s="1"/>
  <c r="M193" i="50"/>
  <c r="M291" i="50"/>
  <c r="N289" i="50"/>
  <c r="M440" i="50"/>
  <c r="N438" i="50"/>
  <c r="AB161" i="50"/>
  <c r="N242" i="50"/>
  <c r="N243" i="50" s="1"/>
  <c r="N245" i="50"/>
  <c r="G705" i="50"/>
  <c r="E5" i="55" s="1"/>
  <c r="B706" i="50"/>
  <c r="S190" i="50"/>
  <c r="T188" i="50"/>
  <c r="O284" i="50"/>
  <c r="P282" i="50"/>
  <c r="AQ259" i="50"/>
  <c r="O136" i="50"/>
  <c r="R240" i="50"/>
  <c r="S238" i="50"/>
  <c r="P135" i="50"/>
  <c r="P186" i="50"/>
  <c r="Q340" i="50"/>
  <c r="R338" i="50"/>
  <c r="AC19" i="60"/>
  <c r="G460" i="50"/>
  <c r="B461" i="50"/>
  <c r="G656" i="50"/>
  <c r="B657" i="50"/>
  <c r="AC20" i="58"/>
  <c r="N483" i="50"/>
  <c r="O481" i="50"/>
  <c r="AE208" i="50"/>
  <c r="F560" i="50"/>
  <c r="F558" i="50"/>
  <c r="F559" i="50"/>
  <c r="G558" i="50"/>
  <c r="B559" i="50"/>
  <c r="AT258" i="50"/>
  <c r="R132" i="50"/>
  <c r="L336" i="50"/>
  <c r="K336" i="50"/>
  <c r="P333" i="50"/>
  <c r="Q331" i="50"/>
  <c r="AD19" i="58"/>
  <c r="N285" i="50"/>
  <c r="N286" i="50" s="1"/>
  <c r="AT208" i="50"/>
  <c r="AE19" i="59"/>
  <c r="AB210" i="50"/>
  <c r="P383" i="50"/>
  <c r="Q381" i="50"/>
  <c r="AF108" i="50"/>
  <c r="AV158" i="50"/>
  <c r="Q232" i="50"/>
  <c r="P234" i="50"/>
  <c r="P235" i="50" s="1"/>
  <c r="S183" i="50"/>
  <c r="T181" i="50"/>
  <c r="S233" i="50"/>
  <c r="T231" i="50"/>
  <c r="V89" i="50"/>
  <c r="P433" i="50"/>
  <c r="Q431" i="50"/>
  <c r="Q290" i="50"/>
  <c r="R288" i="50"/>
  <c r="M286" i="50"/>
  <c r="AQ160" i="50"/>
  <c r="AA161" i="50"/>
  <c r="B73" i="50"/>
  <c r="F73" i="50"/>
  <c r="AD21" i="56"/>
  <c r="AQ211" i="50"/>
  <c r="G215" i="50"/>
  <c r="B216" i="50"/>
  <c r="G313" i="50"/>
  <c r="B314" i="50"/>
  <c r="AB259" i="50"/>
  <c r="L295" i="50"/>
  <c r="L292" i="50"/>
  <c r="L293" i="50" s="1"/>
  <c r="G509" i="50"/>
  <c r="B510" i="50"/>
  <c r="AC20" i="59"/>
  <c r="AR161" i="50"/>
  <c r="AB22" i="58"/>
  <c r="O191" i="50"/>
  <c r="P189" i="50"/>
  <c r="AQ308" i="50"/>
  <c r="B608" i="50"/>
  <c r="G264" i="50"/>
  <c r="B265" i="50"/>
  <c r="O236" i="50"/>
  <c r="N236" i="50"/>
  <c r="X182" i="50"/>
  <c r="X39" i="50"/>
  <c r="R88" i="50" l="1"/>
  <c r="Q90" i="50"/>
  <c r="Q91" i="50" s="1"/>
  <c r="AU59" i="50"/>
  <c r="R31" i="50"/>
  <c r="Q33" i="50"/>
  <c r="AF109" i="50"/>
  <c r="AV109" i="50" s="1"/>
  <c r="AB20" i="61" s="1"/>
  <c r="P142" i="50"/>
  <c r="P143" i="50" s="1"/>
  <c r="Z21" i="56"/>
  <c r="AQ11" i="50"/>
  <c r="P42" i="50"/>
  <c r="P45" i="50"/>
  <c r="AD10" i="50"/>
  <c r="AT10" i="50" s="1"/>
  <c r="Z21" i="57" s="1"/>
  <c r="P92" i="50"/>
  <c r="P95" i="50"/>
  <c r="O43" i="50"/>
  <c r="AG59" i="50"/>
  <c r="AW59" i="50" s="1"/>
  <c r="AA20" i="62" s="1"/>
  <c r="R131" i="50"/>
  <c r="Q133" i="50"/>
  <c r="Q134" i="50" s="1"/>
  <c r="Q135" i="50" s="1"/>
  <c r="AA21" i="59"/>
  <c r="AR61" i="50"/>
  <c r="AA22" i="59" s="1"/>
  <c r="N25" i="50"/>
  <c r="J36" i="57" s="1"/>
  <c r="N47" i="50"/>
  <c r="J43" i="57" s="1"/>
  <c r="P145" i="50"/>
  <c r="O35" i="50"/>
  <c r="AE8" i="50"/>
  <c r="O94" i="50"/>
  <c r="O93" i="50"/>
  <c r="AR11" i="50"/>
  <c r="Z21" i="59"/>
  <c r="AA21" i="58"/>
  <c r="AS61" i="50"/>
  <c r="AA22" i="58" s="1"/>
  <c r="AF9" i="50"/>
  <c r="AV9" i="50" s="1"/>
  <c r="Z20" i="61" s="1"/>
  <c r="Z21" i="58"/>
  <c r="AS11" i="50"/>
  <c r="P46" i="50"/>
  <c r="J42" i="61" s="1"/>
  <c r="P34" i="50"/>
  <c r="AT8" i="50"/>
  <c r="R138" i="50"/>
  <c r="Q140" i="50"/>
  <c r="Q141" i="50" s="1"/>
  <c r="Q142" i="50" s="1"/>
  <c r="R38" i="50"/>
  <c r="Q40" i="50"/>
  <c r="Q41" i="50" s="1"/>
  <c r="T85" i="50"/>
  <c r="S86" i="50"/>
  <c r="U83" i="50"/>
  <c r="U84" i="50" s="1"/>
  <c r="V81" i="50"/>
  <c r="P239" i="50"/>
  <c r="P241" i="50" s="1"/>
  <c r="AF209" i="50" s="1"/>
  <c r="AV209" i="50" s="1"/>
  <c r="AD20" i="61" s="1"/>
  <c r="Q145" i="50"/>
  <c r="AF19" i="56"/>
  <c r="G77" i="50"/>
  <c r="B74" i="50"/>
  <c r="S184" i="50"/>
  <c r="AV108" i="50"/>
  <c r="AR210" i="50"/>
  <c r="AB211" i="50"/>
  <c r="P284" i="50"/>
  <c r="P285" i="50" s="1"/>
  <c r="Q282" i="50"/>
  <c r="T190" i="50"/>
  <c r="U188" i="50"/>
  <c r="O390" i="50"/>
  <c r="P388" i="50"/>
  <c r="AB22" i="59"/>
  <c r="N334" i="50"/>
  <c r="O332" i="50"/>
  <c r="P236" i="50"/>
  <c r="G265" i="50"/>
  <c r="B266" i="50"/>
  <c r="B609" i="50"/>
  <c r="F609" i="50"/>
  <c r="G608" i="50"/>
  <c r="F608" i="50"/>
  <c r="F610" i="50"/>
  <c r="AC22" i="59"/>
  <c r="AD22" i="56"/>
  <c r="T233" i="50"/>
  <c r="U231" i="50"/>
  <c r="Q234" i="50"/>
  <c r="R232" i="50"/>
  <c r="Q383" i="50"/>
  <c r="R381" i="50"/>
  <c r="R340" i="50"/>
  <c r="S338" i="50"/>
  <c r="S240" i="50"/>
  <c r="T238" i="50"/>
  <c r="P136" i="50"/>
  <c r="AE258" i="50"/>
  <c r="O285" i="50"/>
  <c r="Q144" i="50"/>
  <c r="N440" i="50"/>
  <c r="O438" i="50"/>
  <c r="M295" i="50"/>
  <c r="M292" i="50"/>
  <c r="M293" i="50" s="1"/>
  <c r="AC259" i="50"/>
  <c r="AS160" i="50"/>
  <c r="AC161" i="50"/>
  <c r="S283" i="50"/>
  <c r="T281" i="50"/>
  <c r="B413" i="50"/>
  <c r="M335" i="50"/>
  <c r="B364" i="50"/>
  <c r="G363" i="50"/>
  <c r="AU110" i="50"/>
  <c r="AE111" i="50"/>
  <c r="Q189" i="50"/>
  <c r="P191" i="50"/>
  <c r="AF159" i="50" s="1"/>
  <c r="G510" i="50"/>
  <c r="B511" i="50"/>
  <c r="L294" i="50"/>
  <c r="R290" i="50"/>
  <c r="S288" i="50"/>
  <c r="Q433" i="50"/>
  <c r="R431" i="50"/>
  <c r="AS210" i="50"/>
  <c r="AC211" i="50"/>
  <c r="AD19" i="57"/>
  <c r="O242" i="50"/>
  <c r="O245" i="50"/>
  <c r="AE19" i="57"/>
  <c r="G559" i="50"/>
  <c r="B560" i="50"/>
  <c r="AE209" i="50"/>
  <c r="AU209" i="50" s="1"/>
  <c r="AD20" i="60" s="1"/>
  <c r="AW158" i="50"/>
  <c r="AG108" i="50"/>
  <c r="AB22" i="57"/>
  <c r="B119" i="50"/>
  <c r="G118" i="50"/>
  <c r="N194" i="50"/>
  <c r="R185" i="50"/>
  <c r="AH158" i="50"/>
  <c r="AR259" i="50"/>
  <c r="G314" i="50"/>
  <c r="B315" i="50"/>
  <c r="AC21" i="56"/>
  <c r="AQ161" i="50"/>
  <c r="Q333" i="50"/>
  <c r="R331" i="50"/>
  <c r="S132" i="50"/>
  <c r="O483" i="50"/>
  <c r="P481" i="50"/>
  <c r="B658" i="50"/>
  <c r="B462" i="50"/>
  <c r="G461" i="50"/>
  <c r="B707" i="50"/>
  <c r="G706" i="50"/>
  <c r="E6" i="55" s="1"/>
  <c r="N291" i="50"/>
  <c r="O289" i="50"/>
  <c r="AE19" i="58"/>
  <c r="G167" i="50"/>
  <c r="B168" i="50"/>
  <c r="AE159" i="50"/>
  <c r="O195" i="50"/>
  <c r="O192" i="50"/>
  <c r="G216" i="50"/>
  <c r="B217" i="50"/>
  <c r="J96" i="50"/>
  <c r="K42" i="49" s="1"/>
  <c r="K96" i="50"/>
  <c r="K42" i="56" s="1"/>
  <c r="J97" i="50"/>
  <c r="K43" i="49" s="1"/>
  <c r="L96" i="50"/>
  <c r="K42" i="59" s="1"/>
  <c r="J75" i="50"/>
  <c r="K36" i="49" s="1"/>
  <c r="J98" i="50"/>
  <c r="K44" i="49" s="1"/>
  <c r="M96" i="50"/>
  <c r="K42" i="58" s="1"/>
  <c r="N96" i="50"/>
  <c r="K42" i="57" s="1"/>
  <c r="O96" i="50"/>
  <c r="K42" i="60" s="1"/>
  <c r="K97" i="50"/>
  <c r="K43" i="56" s="1"/>
  <c r="K75" i="50"/>
  <c r="K36" i="56" s="1"/>
  <c r="K98" i="50"/>
  <c r="K44" i="56" s="1"/>
  <c r="L97" i="50"/>
  <c r="K43" i="59" s="1"/>
  <c r="L75" i="50"/>
  <c r="K36" i="59" s="1"/>
  <c r="P96" i="50"/>
  <c r="K42" i="61" s="1"/>
  <c r="M98" i="50"/>
  <c r="K44" i="58" s="1"/>
  <c r="M75" i="50"/>
  <c r="K36" i="58" s="1"/>
  <c r="M97" i="50"/>
  <c r="K43" i="58" s="1"/>
  <c r="Q96" i="50"/>
  <c r="K42" i="62" s="1"/>
  <c r="L98" i="50"/>
  <c r="K44" i="59" s="1"/>
  <c r="N75" i="50"/>
  <c r="K36" i="57" s="1"/>
  <c r="N97" i="50"/>
  <c r="K43" i="57" s="1"/>
  <c r="N98" i="50"/>
  <c r="K44" i="57" s="1"/>
  <c r="O75" i="50"/>
  <c r="K36" i="60" s="1"/>
  <c r="O97" i="50"/>
  <c r="K43" i="60" s="1"/>
  <c r="O98" i="50"/>
  <c r="K44" i="60" s="1"/>
  <c r="P75" i="50"/>
  <c r="K36" i="61" s="1"/>
  <c r="P97" i="50"/>
  <c r="K43" i="61" s="1"/>
  <c r="W89" i="50"/>
  <c r="T183" i="50"/>
  <c r="U181" i="50"/>
  <c r="AC19" i="61"/>
  <c r="Q136" i="50"/>
  <c r="AU208" i="50"/>
  <c r="AF19" i="59"/>
  <c r="AE20" i="56"/>
  <c r="AF208" i="50"/>
  <c r="AC308" i="50"/>
  <c r="N244" i="50"/>
  <c r="AT159" i="50"/>
  <c r="P144" i="50" l="1"/>
  <c r="Q143" i="50"/>
  <c r="Q42" i="50"/>
  <c r="AD11" i="50"/>
  <c r="AS26" i="50"/>
  <c r="M26" i="50" s="1"/>
  <c r="Z22" i="58"/>
  <c r="O36" i="50"/>
  <c r="O48" i="50" s="1"/>
  <c r="J44" i="60" s="1"/>
  <c r="AA44" i="60" s="1"/>
  <c r="O25" i="50"/>
  <c r="J36" i="60" s="1"/>
  <c r="O47" i="50"/>
  <c r="J43" i="60" s="1"/>
  <c r="P93" i="50"/>
  <c r="P98" i="50" s="1"/>
  <c r="K44" i="61" s="1"/>
  <c r="P94" i="50"/>
  <c r="AF60" i="50" s="1"/>
  <c r="P44" i="50"/>
  <c r="AF10" i="50" s="1"/>
  <c r="AV10" i="50" s="1"/>
  <c r="Z21" i="61" s="1"/>
  <c r="P43" i="50"/>
  <c r="AA20" i="60"/>
  <c r="S38" i="50"/>
  <c r="R40" i="50"/>
  <c r="Z19" i="57"/>
  <c r="AT11" i="50"/>
  <c r="AE60" i="50"/>
  <c r="AG9" i="50"/>
  <c r="AW9" i="50" s="1"/>
  <c r="Z20" i="62" s="1"/>
  <c r="S131" i="50"/>
  <c r="R133" i="50"/>
  <c r="R134" i="50" s="1"/>
  <c r="O44" i="50"/>
  <c r="AE10" i="50" s="1"/>
  <c r="AU10" i="50" s="1"/>
  <c r="Z21" i="60" s="1"/>
  <c r="AG109" i="50"/>
  <c r="AW109" i="50" s="1"/>
  <c r="AB20" i="62" s="1"/>
  <c r="AQ26" i="50"/>
  <c r="K26" i="50" s="1"/>
  <c r="Z22" i="56"/>
  <c r="Q46" i="50"/>
  <c r="J42" i="62" s="1"/>
  <c r="Q34" i="50"/>
  <c r="Q92" i="50"/>
  <c r="Q95" i="50"/>
  <c r="S138" i="50"/>
  <c r="R140" i="50"/>
  <c r="R141" i="50" s="1"/>
  <c r="P35" i="50"/>
  <c r="AF8" i="50"/>
  <c r="AR26" i="50"/>
  <c r="L26" i="50" s="1"/>
  <c r="Z22" i="59"/>
  <c r="AU8" i="50"/>
  <c r="AE11" i="50"/>
  <c r="P36" i="50"/>
  <c r="P48" i="50" s="1"/>
  <c r="J44" i="61" s="1"/>
  <c r="AA44" i="61" s="1"/>
  <c r="R33" i="50"/>
  <c r="S31" i="50"/>
  <c r="R90" i="50"/>
  <c r="S88" i="50"/>
  <c r="T86" i="50"/>
  <c r="W81" i="50"/>
  <c r="V83" i="50"/>
  <c r="U85" i="50"/>
  <c r="U86" i="50" s="1"/>
  <c r="AK58" i="50"/>
  <c r="BA58" i="50" s="1"/>
  <c r="AA19" i="66" s="1"/>
  <c r="Q239" i="50"/>
  <c r="Q241" i="50" s="1"/>
  <c r="AF258" i="50"/>
  <c r="AV258" i="50" s="1"/>
  <c r="AC20" i="57"/>
  <c r="AF110" i="50"/>
  <c r="AG110" i="50"/>
  <c r="AW110" i="50" s="1"/>
  <c r="AB21" i="62" s="1"/>
  <c r="B218" i="50"/>
  <c r="G217" i="50"/>
  <c r="AV159" i="50"/>
  <c r="B169" i="50"/>
  <c r="G168" i="50"/>
  <c r="B708" i="50"/>
  <c r="G658" i="50"/>
  <c r="F659" i="50"/>
  <c r="F660" i="50"/>
  <c r="B659" i="50"/>
  <c r="F658" i="50"/>
  <c r="AX158" i="50"/>
  <c r="AD160" i="50"/>
  <c r="AD21" i="58"/>
  <c r="AS211" i="50"/>
  <c r="AS259" i="50"/>
  <c r="M294" i="50"/>
  <c r="S340" i="50"/>
  <c r="T338" i="50"/>
  <c r="S232" i="50"/>
  <c r="R234" i="50"/>
  <c r="P286" i="50"/>
  <c r="B610" i="50"/>
  <c r="G609" i="50"/>
  <c r="O334" i="50"/>
  <c r="P332" i="50"/>
  <c r="Q284" i="50"/>
  <c r="R282" i="50"/>
  <c r="AD21" i="59"/>
  <c r="AR211" i="50"/>
  <c r="S185" i="50"/>
  <c r="S186" i="50" s="1"/>
  <c r="AI158" i="50"/>
  <c r="AS308" i="50"/>
  <c r="X89" i="50"/>
  <c r="O193" i="50"/>
  <c r="O194" i="50"/>
  <c r="AE160" i="50" s="1"/>
  <c r="R145" i="50"/>
  <c r="R135" i="50"/>
  <c r="AH108" i="50"/>
  <c r="S331" i="50"/>
  <c r="R333" i="50"/>
  <c r="AC22" i="56"/>
  <c r="AE20" i="59"/>
  <c r="B120" i="50"/>
  <c r="G119" i="50"/>
  <c r="AW108" i="50"/>
  <c r="T288" i="50"/>
  <c r="S290" i="50"/>
  <c r="P192" i="50"/>
  <c r="P195" i="50"/>
  <c r="AB21" i="60"/>
  <c r="AU111" i="50"/>
  <c r="M336" i="50"/>
  <c r="T240" i="50"/>
  <c r="U238" i="50"/>
  <c r="AG208" i="50"/>
  <c r="Q235" i="50"/>
  <c r="N335" i="50"/>
  <c r="N336" i="50" s="1"/>
  <c r="AD308" i="50"/>
  <c r="U190" i="50"/>
  <c r="V188" i="50"/>
  <c r="U183" i="50"/>
  <c r="V181" i="50"/>
  <c r="O291" i="50"/>
  <c r="P289" i="50"/>
  <c r="B463" i="50"/>
  <c r="T132" i="50"/>
  <c r="G315" i="50"/>
  <c r="B316" i="50"/>
  <c r="R186" i="50"/>
  <c r="O243" i="50"/>
  <c r="O244" i="50"/>
  <c r="AE210" i="50" s="1"/>
  <c r="B512" i="50"/>
  <c r="G511" i="50"/>
  <c r="R189" i="50"/>
  <c r="Q191" i="50"/>
  <c r="B414" i="50"/>
  <c r="G413" i="50"/>
  <c r="AC21" i="58"/>
  <c r="AS161" i="50"/>
  <c r="O440" i="50"/>
  <c r="P438" i="50"/>
  <c r="R383" i="50"/>
  <c r="S381" i="50"/>
  <c r="U233" i="50"/>
  <c r="V231" i="50"/>
  <c r="AB19" i="61"/>
  <c r="B75" i="50"/>
  <c r="B76" i="50" s="1"/>
  <c r="B77" i="50" s="1"/>
  <c r="AD210" i="50"/>
  <c r="AV208" i="50"/>
  <c r="AD19" i="60"/>
  <c r="T184" i="50"/>
  <c r="O286" i="50"/>
  <c r="AU159" i="50"/>
  <c r="N295" i="50"/>
  <c r="N292" i="50"/>
  <c r="P483" i="50"/>
  <c r="Q481" i="50"/>
  <c r="AC19" i="62"/>
  <c r="G560" i="50"/>
  <c r="B561" i="50"/>
  <c r="R433" i="50"/>
  <c r="S431" i="50"/>
  <c r="B365" i="50"/>
  <c r="G364" i="50"/>
  <c r="U281" i="50"/>
  <c r="T283" i="50"/>
  <c r="AD259" i="50"/>
  <c r="AU258" i="50"/>
  <c r="P242" i="50"/>
  <c r="P245" i="50"/>
  <c r="G266" i="50"/>
  <c r="B267" i="50"/>
  <c r="P390" i="50"/>
  <c r="Q388" i="50"/>
  <c r="S140" i="50" l="1"/>
  <c r="S141" i="50" s="1"/>
  <c r="T138" i="50"/>
  <c r="Q35" i="50"/>
  <c r="AG8" i="50"/>
  <c r="S133" i="50"/>
  <c r="S134" i="50" s="1"/>
  <c r="T131" i="50"/>
  <c r="Z22" i="57"/>
  <c r="AT26" i="50"/>
  <c r="N26" i="50" s="1"/>
  <c r="S33" i="50"/>
  <c r="T31" i="50"/>
  <c r="AV8" i="50"/>
  <c r="AF11" i="50"/>
  <c r="M27" i="50"/>
  <c r="M29" i="50" s="1"/>
  <c r="J37" i="58"/>
  <c r="J38" i="58" s="1"/>
  <c r="J40" i="58" s="1"/>
  <c r="Q43" i="50"/>
  <c r="R91" i="50"/>
  <c r="R96" i="50"/>
  <c r="K42" i="63" s="1"/>
  <c r="J37" i="59"/>
  <c r="J38" i="59" s="1"/>
  <c r="J40" i="59" s="1"/>
  <c r="L27" i="50"/>
  <c r="L29" i="50" s="1"/>
  <c r="R46" i="50"/>
  <c r="J42" i="63" s="1"/>
  <c r="R34" i="50"/>
  <c r="Z19" i="60"/>
  <c r="AU11" i="50"/>
  <c r="P25" i="50"/>
  <c r="P47" i="50"/>
  <c r="J43" i="61" s="1"/>
  <c r="AU60" i="50"/>
  <c r="AE61" i="50"/>
  <c r="R41" i="50"/>
  <c r="AF61" i="50"/>
  <c r="AV60" i="50"/>
  <c r="Q45" i="50"/>
  <c r="S90" i="50"/>
  <c r="T88" i="50"/>
  <c r="AH109" i="50"/>
  <c r="AX109" i="50" s="1"/>
  <c r="AB20" i="63" s="1"/>
  <c r="R142" i="50"/>
  <c r="R143" i="50" s="1"/>
  <c r="Q94" i="50"/>
  <c r="Q97" i="50"/>
  <c r="K43" i="62" s="1"/>
  <c r="Q93" i="50"/>
  <c r="Q98" i="50" s="1"/>
  <c r="K44" i="62" s="1"/>
  <c r="Q75" i="50"/>
  <c r="K36" i="62" s="1"/>
  <c r="K27" i="50"/>
  <c r="K29" i="50" s="1"/>
  <c r="J37" i="56"/>
  <c r="J38" i="56" s="1"/>
  <c r="J40" i="56" s="1"/>
  <c r="S40" i="50"/>
  <c r="S41" i="50" s="1"/>
  <c r="T38" i="50"/>
  <c r="V84" i="50"/>
  <c r="X81" i="50"/>
  <c r="X83" i="50" s="1"/>
  <c r="W83" i="50"/>
  <c r="R239" i="50"/>
  <c r="S239" i="50" s="1"/>
  <c r="AG111" i="50"/>
  <c r="AU160" i="50"/>
  <c r="AC21" i="60" s="1"/>
  <c r="AE161" i="50"/>
  <c r="G365" i="50"/>
  <c r="B366" i="50"/>
  <c r="P194" i="50"/>
  <c r="AF160" i="50" s="1"/>
  <c r="P193" i="50"/>
  <c r="AY158" i="50"/>
  <c r="G218" i="50"/>
  <c r="B219" i="50"/>
  <c r="S433" i="50"/>
  <c r="T431" i="50"/>
  <c r="G561" i="50"/>
  <c r="B562" i="50"/>
  <c r="AT210" i="50"/>
  <c r="AD211" i="50"/>
  <c r="AC22" i="58"/>
  <c r="S189" i="50"/>
  <c r="R191" i="50"/>
  <c r="S145" i="50"/>
  <c r="S135" i="50"/>
  <c r="Q236" i="50"/>
  <c r="AF19" i="58"/>
  <c r="P244" i="50"/>
  <c r="AT259" i="50"/>
  <c r="Q483" i="50"/>
  <c r="R481" i="50"/>
  <c r="N293" i="50"/>
  <c r="N294" i="50"/>
  <c r="AD19" i="61"/>
  <c r="AU210" i="50"/>
  <c r="AE211" i="50"/>
  <c r="B78" i="50"/>
  <c r="B513" i="50"/>
  <c r="U132" i="50"/>
  <c r="G463" i="50"/>
  <c r="B464" i="50"/>
  <c r="P291" i="50"/>
  <c r="Q289" i="50"/>
  <c r="V183" i="50"/>
  <c r="W181" i="50"/>
  <c r="AW208" i="50"/>
  <c r="V238" i="50"/>
  <c r="U240" i="50"/>
  <c r="T290" i="50"/>
  <c r="U288" i="50"/>
  <c r="S333" i="50"/>
  <c r="T331" i="50"/>
  <c r="R136" i="50"/>
  <c r="Q285" i="50"/>
  <c r="AG258" i="50"/>
  <c r="O335" i="50"/>
  <c r="AE308" i="50"/>
  <c r="R235" i="50"/>
  <c r="AH208" i="50"/>
  <c r="AT160" i="50"/>
  <c r="AD161" i="50"/>
  <c r="G708" i="50"/>
  <c r="E8" i="55" s="1"/>
  <c r="F709" i="50"/>
  <c r="F708" i="50"/>
  <c r="F710" i="50"/>
  <c r="B709" i="50"/>
  <c r="V281" i="50"/>
  <c r="U283" i="50"/>
  <c r="AC20" i="60"/>
  <c r="T185" i="50"/>
  <c r="Q245" i="50"/>
  <c r="Q242" i="50"/>
  <c r="AG209" i="50"/>
  <c r="AW209" i="50" s="1"/>
  <c r="AD20" i="62" s="1"/>
  <c r="AG159" i="50"/>
  <c r="Q195" i="50"/>
  <c r="Q192" i="50"/>
  <c r="AE19" i="61"/>
  <c r="AT308" i="50"/>
  <c r="AX108" i="50"/>
  <c r="T340" i="50"/>
  <c r="U338" i="50"/>
  <c r="AD22" i="58"/>
  <c r="AC19" i="63"/>
  <c r="AV110" i="50"/>
  <c r="AF111" i="50"/>
  <c r="Q390" i="50"/>
  <c r="R388" i="50"/>
  <c r="B268" i="50"/>
  <c r="G267" i="50"/>
  <c r="T381" i="50"/>
  <c r="S383" i="50"/>
  <c r="G316" i="50"/>
  <c r="B317" i="50"/>
  <c r="AB19" i="62"/>
  <c r="AW111" i="50"/>
  <c r="AJ158" i="50"/>
  <c r="S282" i="50"/>
  <c r="R284" i="50"/>
  <c r="R285" i="50" s="1"/>
  <c r="P334" i="50"/>
  <c r="Q332" i="50"/>
  <c r="G659" i="50"/>
  <c r="B660" i="50"/>
  <c r="AE19" i="60"/>
  <c r="W231" i="50"/>
  <c r="V233" i="50"/>
  <c r="P440" i="50"/>
  <c r="Q438" i="50"/>
  <c r="G414" i="50"/>
  <c r="B415" i="50"/>
  <c r="AE259" i="50"/>
  <c r="O295" i="50"/>
  <c r="O292" i="50"/>
  <c r="U184" i="50"/>
  <c r="U185" i="50" s="1"/>
  <c r="W188" i="50"/>
  <c r="V190" i="50"/>
  <c r="AB22" i="60"/>
  <c r="B121" i="50"/>
  <c r="G120" i="50"/>
  <c r="AI108" i="50"/>
  <c r="P243" i="50"/>
  <c r="AD22" i="59"/>
  <c r="B611" i="50"/>
  <c r="G610" i="50"/>
  <c r="T232" i="50"/>
  <c r="S234" i="50"/>
  <c r="S235" i="50" s="1"/>
  <c r="AE20" i="58"/>
  <c r="G169" i="50"/>
  <c r="B170" i="50"/>
  <c r="AC20" i="61"/>
  <c r="W605" i="50"/>
  <c r="J505" i="50"/>
  <c r="N509" i="50"/>
  <c r="V70" i="50"/>
  <c r="N72" i="50"/>
  <c r="K309" i="50"/>
  <c r="V605" i="50"/>
  <c r="O168" i="50"/>
  <c r="R411" i="50"/>
  <c r="N505" i="50"/>
  <c r="L265" i="50"/>
  <c r="W312" i="50"/>
  <c r="R560" i="50"/>
  <c r="U113" i="50"/>
  <c r="R507" i="50"/>
  <c r="W69" i="50"/>
  <c r="K211" i="50"/>
  <c r="P311" i="50"/>
  <c r="N360" i="50"/>
  <c r="T409" i="50"/>
  <c r="Q311" i="50"/>
  <c r="M113" i="50"/>
  <c r="J457" i="50"/>
  <c r="M74" i="50"/>
  <c r="W413" i="50"/>
  <c r="L409" i="50"/>
  <c r="P460" i="50"/>
  <c r="N166" i="50"/>
  <c r="X114" i="50"/>
  <c r="X658" i="50"/>
  <c r="Q456" i="50"/>
  <c r="N168" i="50"/>
  <c r="N215" i="50"/>
  <c r="S72" i="50"/>
  <c r="O609" i="50"/>
  <c r="O217" i="50"/>
  <c r="T410" i="50"/>
  <c r="Q74" i="50"/>
  <c r="R459" i="50"/>
  <c r="K457" i="50"/>
  <c r="M706" i="50"/>
  <c r="R457" i="50"/>
  <c r="O706" i="50"/>
  <c r="O556" i="50"/>
  <c r="O607" i="50"/>
  <c r="W71" i="50"/>
  <c r="X655" i="50"/>
  <c r="K264" i="50"/>
  <c r="K555" i="50"/>
  <c r="S605" i="50"/>
  <c r="V165" i="50"/>
  <c r="L117" i="50"/>
  <c r="Q509" i="50"/>
  <c r="T167" i="50"/>
  <c r="W706" i="50"/>
  <c r="L115" i="50"/>
  <c r="T70" i="50"/>
  <c r="T609" i="50"/>
  <c r="O116" i="50"/>
  <c r="J605" i="50"/>
  <c r="J707" i="50"/>
  <c r="U364" i="50"/>
  <c r="M658" i="50"/>
  <c r="O460" i="50"/>
  <c r="R461" i="50"/>
  <c r="S113" i="50"/>
  <c r="W217" i="50"/>
  <c r="X511" i="50"/>
  <c r="V162" i="50"/>
  <c r="L114" i="50"/>
  <c r="L363" i="50"/>
  <c r="S74" i="50"/>
  <c r="Q165" i="50"/>
  <c r="N706" i="50"/>
  <c r="R263" i="50"/>
  <c r="X557" i="50"/>
  <c r="L312" i="50"/>
  <c r="J313" i="50"/>
  <c r="O506" i="50"/>
  <c r="L505" i="50"/>
  <c r="M509" i="50"/>
  <c r="M407" i="50"/>
  <c r="T358" i="50"/>
  <c r="K411" i="50"/>
  <c r="N362" i="50"/>
  <c r="N558" i="50"/>
  <c r="O511" i="50"/>
  <c r="X315" i="50"/>
  <c r="P462" i="50"/>
  <c r="L555" i="50"/>
  <c r="M657" i="50"/>
  <c r="N657" i="50"/>
  <c r="L311" i="50"/>
  <c r="R162" i="50"/>
  <c r="U265" i="50"/>
  <c r="T407" i="50"/>
  <c r="K213" i="50"/>
  <c r="V508" i="50"/>
  <c r="K608" i="50"/>
  <c r="P456" i="50"/>
  <c r="L309" i="50"/>
  <c r="V657" i="50"/>
  <c r="R556" i="50"/>
  <c r="K117" i="50"/>
  <c r="V358" i="50"/>
  <c r="V363" i="50"/>
  <c r="M409" i="50"/>
  <c r="W74" i="50"/>
  <c r="O410" i="50"/>
  <c r="X358" i="50"/>
  <c r="P117" i="50"/>
  <c r="R559" i="50"/>
  <c r="O74" i="50"/>
  <c r="W608" i="50"/>
  <c r="Q507" i="50"/>
  <c r="T262" i="50"/>
  <c r="S560" i="50"/>
  <c r="R511" i="50"/>
  <c r="R119" i="50"/>
  <c r="O656" i="50"/>
  <c r="P211" i="50"/>
  <c r="K262" i="50"/>
  <c r="N608" i="50"/>
  <c r="L213" i="50"/>
  <c r="V510" i="50"/>
  <c r="S213" i="50"/>
  <c r="W72" i="50"/>
  <c r="X363" i="50"/>
  <c r="K510" i="50"/>
  <c r="U407" i="50"/>
  <c r="R315" i="50"/>
  <c r="V212" i="50"/>
  <c r="R462" i="50"/>
  <c r="U69" i="50"/>
  <c r="K165" i="50"/>
  <c r="T213" i="50"/>
  <c r="R460" i="50"/>
  <c r="W116" i="50"/>
  <c r="Q71" i="50"/>
  <c r="T606" i="50"/>
  <c r="M359" i="50"/>
  <c r="L313" i="50"/>
  <c r="K260" i="50"/>
  <c r="O359" i="50"/>
  <c r="M412" i="50"/>
  <c r="J312" i="50"/>
  <c r="K505" i="50"/>
  <c r="O262" i="50"/>
  <c r="R707" i="50"/>
  <c r="W167" i="50"/>
  <c r="P168" i="50"/>
  <c r="U609" i="50"/>
  <c r="J506" i="50"/>
  <c r="V461" i="50"/>
  <c r="M655" i="50"/>
  <c r="M164" i="50"/>
  <c r="R412" i="50"/>
  <c r="S410" i="50"/>
  <c r="X560" i="50"/>
  <c r="N216" i="50"/>
  <c r="S114" i="50"/>
  <c r="J508" i="50"/>
  <c r="K655" i="50"/>
  <c r="X559" i="50"/>
  <c r="T505" i="50"/>
  <c r="J69" i="50"/>
  <c r="R458" i="50"/>
  <c r="U119" i="50"/>
  <c r="U71" i="50"/>
  <c r="Q213" i="50"/>
  <c r="U214" i="50"/>
  <c r="Q511" i="50"/>
  <c r="S311" i="50"/>
  <c r="U362" i="50"/>
  <c r="P314" i="50"/>
  <c r="N456" i="50"/>
  <c r="R266" i="50"/>
  <c r="S706" i="50"/>
  <c r="S457" i="50"/>
  <c r="K69" i="50"/>
  <c r="X217" i="50"/>
  <c r="V263" i="50"/>
  <c r="J311" i="50"/>
  <c r="X458" i="50"/>
  <c r="W264" i="50"/>
  <c r="P609" i="50"/>
  <c r="U506" i="50"/>
  <c r="T557" i="50"/>
  <c r="M458" i="50"/>
  <c r="K215" i="50"/>
  <c r="L310" i="50"/>
  <c r="P70" i="50"/>
  <c r="K265" i="50"/>
  <c r="V705" i="50"/>
  <c r="T556" i="50"/>
  <c r="J359" i="50"/>
  <c r="N411" i="50"/>
  <c r="T113" i="50"/>
  <c r="Q119" i="50"/>
  <c r="X212" i="50"/>
  <c r="L657" i="50"/>
  <c r="L212" i="50"/>
  <c r="V213" i="50"/>
  <c r="P114" i="50"/>
  <c r="P163" i="50"/>
  <c r="T265" i="50"/>
  <c r="N507" i="50"/>
  <c r="P407" i="50"/>
  <c r="P509" i="50"/>
  <c r="V360" i="50"/>
  <c r="S163" i="50"/>
  <c r="K361" i="50"/>
  <c r="X163" i="50"/>
  <c r="P457" i="50"/>
  <c r="L459" i="50"/>
  <c r="R505" i="50"/>
  <c r="R608" i="50"/>
  <c r="J559" i="50"/>
  <c r="W263" i="50"/>
  <c r="U605" i="50"/>
  <c r="U74" i="50"/>
  <c r="S168" i="50"/>
  <c r="R362" i="50"/>
  <c r="L511" i="50"/>
  <c r="R313" i="50"/>
  <c r="L358" i="50"/>
  <c r="T216" i="50"/>
  <c r="J261" i="50"/>
  <c r="Q164" i="50"/>
  <c r="O216" i="50"/>
  <c r="L362" i="50"/>
  <c r="R607" i="50"/>
  <c r="R407" i="50"/>
  <c r="S214" i="50"/>
  <c r="Q166" i="50"/>
  <c r="K559" i="50"/>
  <c r="N217" i="50"/>
  <c r="M261" i="50"/>
  <c r="Q264" i="50"/>
  <c r="R74" i="50"/>
  <c r="R260" i="50"/>
  <c r="S459" i="50"/>
  <c r="N407" i="50"/>
  <c r="K408" i="50"/>
  <c r="M459" i="50"/>
  <c r="X456" i="50"/>
  <c r="M314" i="50"/>
  <c r="J165" i="50"/>
  <c r="N557" i="50"/>
  <c r="K409" i="50"/>
  <c r="X359" i="50"/>
  <c r="J509" i="50"/>
  <c r="N511" i="50"/>
  <c r="L607" i="50"/>
  <c r="Q359" i="50"/>
  <c r="W163" i="50"/>
  <c r="K115" i="50"/>
  <c r="R165" i="50"/>
  <c r="S262" i="50"/>
  <c r="S558" i="50"/>
  <c r="M462" i="50"/>
  <c r="X314" i="50"/>
  <c r="P560" i="50"/>
  <c r="V215" i="50"/>
  <c r="T363" i="50"/>
  <c r="U117" i="50"/>
  <c r="J117" i="50"/>
  <c r="K72" i="50"/>
  <c r="O266" i="50"/>
  <c r="U213" i="50"/>
  <c r="W462" i="50"/>
  <c r="W115" i="50"/>
  <c r="O655" i="50"/>
  <c r="L411" i="50"/>
  <c r="Q216" i="50"/>
  <c r="V118" i="50"/>
  <c r="X261" i="50"/>
  <c r="R364" i="50"/>
  <c r="W460" i="50"/>
  <c r="S212" i="50"/>
  <c r="R656" i="50"/>
  <c r="K556" i="50"/>
  <c r="J266" i="50"/>
  <c r="J462" i="50"/>
  <c r="M460" i="50"/>
  <c r="V266" i="50"/>
  <c r="J68" i="50"/>
  <c r="U311" i="50"/>
  <c r="L165" i="50"/>
  <c r="R312" i="50"/>
  <c r="T506" i="50"/>
  <c r="S266" i="50"/>
  <c r="U211" i="50"/>
  <c r="M114" i="50"/>
  <c r="U314" i="50"/>
  <c r="W658" i="50"/>
  <c r="U166" i="50"/>
  <c r="T456" i="50"/>
  <c r="Q312" i="50"/>
  <c r="V458" i="50"/>
  <c r="P214" i="50"/>
  <c r="R118" i="50"/>
  <c r="S118" i="50"/>
  <c r="W117" i="50"/>
  <c r="K362" i="50"/>
  <c r="K506" i="50"/>
  <c r="N71" i="50"/>
  <c r="U508" i="50"/>
  <c r="Q313" i="50"/>
  <c r="L263" i="50"/>
  <c r="J456" i="50"/>
  <c r="Q410" i="50"/>
  <c r="N457" i="50"/>
  <c r="U312" i="50"/>
  <c r="N408" i="50"/>
  <c r="M167" i="50"/>
  <c r="J215" i="50"/>
  <c r="T312" i="50"/>
  <c r="Q555" i="50"/>
  <c r="R606" i="50"/>
  <c r="N459" i="50"/>
  <c r="J118" i="50"/>
  <c r="P413" i="50"/>
  <c r="M70" i="50"/>
  <c r="J608" i="50"/>
  <c r="Q260" i="50"/>
  <c r="S458" i="50"/>
  <c r="P71" i="50"/>
  <c r="N363" i="50"/>
  <c r="K456" i="50"/>
  <c r="N311" i="50"/>
  <c r="V557" i="50"/>
  <c r="M505" i="50"/>
  <c r="T311" i="50"/>
  <c r="X409" i="50"/>
  <c r="S510" i="50"/>
  <c r="K263" i="50"/>
  <c r="T359" i="50"/>
  <c r="X509" i="50"/>
  <c r="R314" i="50"/>
  <c r="K359" i="50"/>
  <c r="V413" i="50"/>
  <c r="M607" i="50"/>
  <c r="S362" i="50"/>
  <c r="V310" i="50"/>
  <c r="R113" i="50"/>
  <c r="U656" i="50"/>
  <c r="L166" i="50"/>
  <c r="O114" i="50"/>
  <c r="O70" i="50"/>
  <c r="U263" i="50"/>
  <c r="O113" i="50"/>
  <c r="N263" i="50"/>
  <c r="K315" i="50"/>
  <c r="L655" i="50"/>
  <c r="O263" i="50"/>
  <c r="W505" i="50"/>
  <c r="S656" i="50"/>
  <c r="Q655" i="50"/>
  <c r="O211" i="50"/>
  <c r="R68" i="50"/>
  <c r="P559" i="50"/>
  <c r="L461" i="50"/>
  <c r="N361" i="50"/>
  <c r="L557" i="50"/>
  <c r="W558" i="50"/>
  <c r="U73" i="50"/>
  <c r="K407" i="50"/>
  <c r="Q412" i="50"/>
  <c r="L506" i="50"/>
  <c r="U212" i="50"/>
  <c r="S73" i="50"/>
  <c r="K605" i="50"/>
  <c r="S412" i="50"/>
  <c r="J706" i="50"/>
  <c r="S309" i="50"/>
  <c r="T458" i="50"/>
  <c r="T117" i="50"/>
  <c r="X119" i="50"/>
  <c r="K164" i="50"/>
  <c r="X168" i="50"/>
  <c r="X361" i="50"/>
  <c r="V168" i="50"/>
  <c r="V407" i="50"/>
  <c r="X457" i="50"/>
  <c r="W261" i="50"/>
  <c r="L360" i="50"/>
  <c r="J217" i="50"/>
  <c r="X113" i="50"/>
  <c r="R311" i="50"/>
  <c r="O361" i="50"/>
  <c r="S364" i="50"/>
  <c r="N609" i="50"/>
  <c r="U118" i="50"/>
  <c r="P215" i="50"/>
  <c r="M556" i="50"/>
  <c r="S508" i="50"/>
  <c r="V119" i="50"/>
  <c r="S116" i="50"/>
  <c r="N462" i="50"/>
  <c r="O69" i="50"/>
  <c r="Q462" i="50"/>
  <c r="R360" i="50"/>
  <c r="S657" i="50"/>
  <c r="N313" i="50"/>
  <c r="X309" i="50"/>
  <c r="J265" i="50"/>
  <c r="N560" i="50"/>
  <c r="R264" i="50"/>
  <c r="P69" i="50"/>
  <c r="K113" i="50"/>
  <c r="U707" i="50"/>
  <c r="O509" i="50"/>
  <c r="U116" i="50"/>
  <c r="U705" i="50"/>
  <c r="M506" i="50"/>
  <c r="P167" i="50"/>
  <c r="T462" i="50"/>
  <c r="J458" i="50"/>
  <c r="N70" i="50"/>
  <c r="K358" i="50"/>
  <c r="M162" i="50"/>
  <c r="W262" i="50"/>
  <c r="Q510" i="50"/>
  <c r="J360" i="50"/>
  <c r="O560" i="50"/>
  <c r="Q162" i="50"/>
  <c r="V506" i="50"/>
  <c r="L211" i="50"/>
  <c r="V117" i="50"/>
  <c r="T560" i="50"/>
  <c r="O461" i="50"/>
  <c r="N358" i="50"/>
  <c r="Q358" i="50"/>
  <c r="X117" i="50"/>
  <c r="L509" i="50"/>
  <c r="M609" i="50"/>
  <c r="W458" i="50"/>
  <c r="R72" i="50"/>
  <c r="V73" i="50"/>
  <c r="M605" i="50"/>
  <c r="X264" i="50"/>
  <c r="U360" i="50"/>
  <c r="Q168" i="50"/>
  <c r="P411" i="50"/>
  <c r="M263" i="50"/>
  <c r="V558" i="50"/>
  <c r="R73" i="50"/>
  <c r="Q310" i="50"/>
  <c r="S359" i="50"/>
  <c r="Q508" i="50"/>
  <c r="O358" i="50"/>
  <c r="V261" i="50"/>
  <c r="U168" i="50"/>
  <c r="J656" i="50"/>
  <c r="M559" i="50"/>
  <c r="X407" i="50"/>
  <c r="U607" i="50"/>
  <c r="L609" i="50"/>
  <c r="P655" i="50"/>
  <c r="T310" i="50"/>
  <c r="V312" i="50"/>
  <c r="J119" i="50"/>
  <c r="X260" i="50"/>
  <c r="X411" i="50"/>
  <c r="P705" i="50"/>
  <c r="V264" i="50"/>
  <c r="T115" i="50"/>
  <c r="M165" i="50"/>
  <c r="U363" i="50"/>
  <c r="W363" i="50"/>
  <c r="Q167" i="50"/>
  <c r="T214" i="50"/>
  <c r="S505" i="50"/>
  <c r="W607" i="50"/>
  <c r="N510" i="50"/>
  <c r="X608" i="50"/>
  <c r="N212" i="50"/>
  <c r="L410" i="50"/>
  <c r="L314" i="50"/>
  <c r="V511" i="50"/>
  <c r="T408" i="50"/>
  <c r="N315" i="50"/>
  <c r="J461" i="50"/>
  <c r="V462" i="50"/>
  <c r="V409" i="50"/>
  <c r="R657" i="50"/>
  <c r="M262" i="50"/>
  <c r="J658" i="50"/>
  <c r="L456" i="50"/>
  <c r="L508" i="50"/>
  <c r="P506" i="50"/>
  <c r="T510" i="50"/>
  <c r="W311" i="50"/>
  <c r="P119" i="50"/>
  <c r="P607" i="50"/>
  <c r="R706" i="50"/>
  <c r="T413" i="50"/>
  <c r="L266" i="50"/>
  <c r="M312" i="50"/>
  <c r="W361" i="50"/>
  <c r="J164" i="50"/>
  <c r="Q457" i="50"/>
  <c r="S461" i="50"/>
  <c r="J556" i="50"/>
  <c r="K507" i="50"/>
  <c r="O312" i="50"/>
  <c r="K314" i="50"/>
  <c r="J310" i="50"/>
  <c r="P706" i="50"/>
  <c r="K706" i="50"/>
  <c r="W461" i="50"/>
  <c r="W212" i="50"/>
  <c r="O73" i="50"/>
  <c r="P410" i="50"/>
  <c r="U560" i="50"/>
  <c r="R69" i="50"/>
  <c r="V505" i="50"/>
  <c r="U361" i="50"/>
  <c r="R70" i="50"/>
  <c r="N162" i="50"/>
  <c r="M116" i="50"/>
  <c r="R310" i="50"/>
  <c r="J362" i="50"/>
  <c r="K212" i="50"/>
  <c r="K70" i="50"/>
  <c r="S456" i="50"/>
  <c r="M69" i="50"/>
  <c r="X362" i="50"/>
  <c r="S658" i="50"/>
  <c r="W606" i="50"/>
  <c r="L164" i="50"/>
  <c r="Q315" i="50"/>
  <c r="W410" i="50"/>
  <c r="L264" i="50"/>
  <c r="K116" i="50"/>
  <c r="Q413" i="50"/>
  <c r="V606" i="50"/>
  <c r="K312" i="50"/>
  <c r="X605" i="50"/>
  <c r="T361" i="50"/>
  <c r="M265" i="50"/>
  <c r="O118" i="50"/>
  <c r="J413" i="50"/>
  <c r="S117" i="50"/>
  <c r="U68" i="50"/>
  <c r="O167" i="50"/>
  <c r="K168" i="50"/>
  <c r="T264" i="50"/>
  <c r="V609" i="50"/>
  <c r="V656" i="50"/>
  <c r="X657" i="50"/>
  <c r="N655" i="50"/>
  <c r="S360" i="50"/>
  <c r="T362" i="50"/>
  <c r="P310" i="50"/>
  <c r="V217" i="50"/>
  <c r="J606" i="50"/>
  <c r="U557" i="50"/>
  <c r="Q559" i="50"/>
  <c r="N555" i="50"/>
  <c r="X213" i="50"/>
  <c r="U559" i="50"/>
  <c r="U413" i="50"/>
  <c r="R658" i="50"/>
  <c r="L163" i="50"/>
  <c r="S556" i="50"/>
  <c r="K657" i="50"/>
  <c r="V166" i="50"/>
  <c r="R163" i="50"/>
  <c r="P116" i="50"/>
  <c r="Q118" i="50"/>
  <c r="R408" i="50"/>
  <c r="T114" i="50"/>
  <c r="P164" i="50"/>
  <c r="K74" i="50"/>
  <c r="S167" i="50"/>
  <c r="V311" i="50"/>
  <c r="Q214" i="50"/>
  <c r="K461" i="50"/>
  <c r="J115" i="50"/>
  <c r="R510" i="50"/>
  <c r="J315" i="50"/>
  <c r="W456" i="50"/>
  <c r="Q215" i="50"/>
  <c r="U608" i="50"/>
  <c r="Q460" i="50"/>
  <c r="K313" i="50"/>
  <c r="M213" i="50"/>
  <c r="N262" i="50"/>
  <c r="T705" i="50"/>
  <c r="L217" i="50"/>
  <c r="U509" i="50"/>
  <c r="U164" i="50"/>
  <c r="K167" i="50"/>
  <c r="W411" i="50"/>
  <c r="U456" i="50"/>
  <c r="N460" i="50"/>
  <c r="O309" i="50"/>
  <c r="V460" i="50"/>
  <c r="W314" i="50"/>
  <c r="W657" i="50"/>
  <c r="T69" i="50"/>
  <c r="T658" i="50"/>
  <c r="K508" i="50"/>
  <c r="T507" i="50"/>
  <c r="J260" i="50"/>
  <c r="V260" i="50"/>
  <c r="O310" i="50"/>
  <c r="O407" i="50"/>
  <c r="P165" i="50"/>
  <c r="U511" i="50"/>
  <c r="J511" i="50"/>
  <c r="V113" i="50"/>
  <c r="Q557" i="50"/>
  <c r="P505" i="50"/>
  <c r="P212" i="50"/>
  <c r="X461" i="50"/>
  <c r="W511" i="50"/>
  <c r="V507" i="50"/>
  <c r="R359" i="50"/>
  <c r="X310" i="50"/>
  <c r="J363" i="50"/>
  <c r="N165" i="50"/>
  <c r="L68" i="50"/>
  <c r="K216" i="50"/>
  <c r="U163" i="50"/>
  <c r="Q506" i="50"/>
  <c r="J507" i="50"/>
  <c r="V410" i="50"/>
  <c r="L261" i="50"/>
  <c r="R211" i="50"/>
  <c r="U460" i="50"/>
  <c r="M508" i="50"/>
  <c r="W68" i="50"/>
  <c r="X606" i="50"/>
  <c r="N607" i="50"/>
  <c r="T215" i="50"/>
  <c r="U72" i="50"/>
  <c r="Q217" i="50"/>
  <c r="M313" i="50"/>
  <c r="J657" i="50"/>
  <c r="N359" i="50"/>
  <c r="Q211" i="50"/>
  <c r="S71" i="50"/>
  <c r="N508" i="50"/>
  <c r="M510" i="50"/>
  <c r="T261" i="50"/>
  <c r="P265" i="50"/>
  <c r="V315" i="50"/>
  <c r="M656" i="50"/>
  <c r="M411" i="50"/>
  <c r="L412" i="50"/>
  <c r="X263" i="50"/>
  <c r="V456" i="50"/>
  <c r="P113" i="50"/>
  <c r="R506" i="50"/>
  <c r="K606" i="50"/>
  <c r="S164" i="50"/>
  <c r="V408" i="50"/>
  <c r="S265" i="50"/>
  <c r="O164" i="50"/>
  <c r="O260" i="50"/>
  <c r="X71" i="50"/>
  <c r="T212" i="50"/>
  <c r="Q707" i="50"/>
  <c r="K360" i="50"/>
  <c r="N260" i="50"/>
  <c r="R215" i="50"/>
  <c r="R456" i="50"/>
  <c r="J409" i="50"/>
  <c r="R213" i="50"/>
  <c r="N506" i="50"/>
  <c r="V411" i="50"/>
  <c r="T164" i="50"/>
  <c r="L605" i="50"/>
  <c r="S606" i="50"/>
  <c r="N309" i="50"/>
  <c r="K311" i="50"/>
  <c r="Q68" i="50"/>
  <c r="V265" i="50"/>
  <c r="X70" i="50"/>
  <c r="P362" i="50"/>
  <c r="L315" i="50"/>
  <c r="W213" i="50"/>
  <c r="N412" i="50"/>
  <c r="O606" i="50"/>
  <c r="P162" i="50"/>
  <c r="X167" i="50"/>
  <c r="N559" i="50"/>
  <c r="X118" i="50"/>
  <c r="M310" i="50"/>
  <c r="J555" i="50"/>
  <c r="Q656" i="50"/>
  <c r="P266" i="50"/>
  <c r="O605" i="50"/>
  <c r="S310" i="50"/>
  <c r="J73" i="50"/>
  <c r="W119" i="50"/>
  <c r="V116" i="50"/>
  <c r="Q115" i="50"/>
  <c r="P260" i="50"/>
  <c r="Q262" i="50"/>
  <c r="O362" i="50"/>
  <c r="K413" i="50"/>
  <c r="O264" i="50"/>
  <c r="T168" i="50"/>
  <c r="Q261" i="50"/>
  <c r="N164" i="50"/>
  <c r="X505" i="50"/>
  <c r="L707" i="50"/>
  <c r="L70" i="50"/>
  <c r="T68" i="50"/>
  <c r="L118" i="50"/>
  <c r="K266" i="50"/>
  <c r="T411" i="50"/>
  <c r="K114" i="50"/>
  <c r="N113" i="50"/>
  <c r="M215" i="50"/>
  <c r="R363" i="50"/>
  <c r="L72" i="50"/>
  <c r="U412" i="50"/>
  <c r="Q309" i="50"/>
  <c r="N211" i="50"/>
  <c r="L656" i="50"/>
  <c r="M408" i="50"/>
  <c r="O411" i="50"/>
  <c r="K460" i="50"/>
  <c r="O462" i="50"/>
  <c r="S358" i="50"/>
  <c r="P217" i="50"/>
  <c r="R261" i="50"/>
  <c r="S69" i="50"/>
  <c r="J116" i="50"/>
  <c r="M68" i="50"/>
  <c r="N261" i="50"/>
  <c r="T360" i="50"/>
  <c r="M705" i="50"/>
  <c r="P166" i="50"/>
  <c r="X508" i="50"/>
  <c r="V559" i="50"/>
  <c r="N707" i="50"/>
  <c r="U310" i="50"/>
  <c r="M315" i="50"/>
  <c r="W556" i="50"/>
  <c r="P216" i="50"/>
  <c r="S115" i="50"/>
  <c r="T508" i="50"/>
  <c r="M361" i="50"/>
  <c r="W70" i="50"/>
  <c r="Q461" i="50"/>
  <c r="Q73" i="50"/>
  <c r="W358" i="50"/>
  <c r="J162" i="50"/>
  <c r="Q606" i="50"/>
  <c r="T309" i="50"/>
  <c r="W309" i="50"/>
  <c r="S607" i="50"/>
  <c r="X413" i="50"/>
  <c r="R410" i="50"/>
  <c r="X115" i="50"/>
  <c r="T119" i="50"/>
  <c r="N410" i="50"/>
  <c r="R705" i="50"/>
  <c r="M309" i="50"/>
  <c r="T461" i="50"/>
  <c r="P74" i="50"/>
  <c r="W313" i="50"/>
  <c r="U260" i="50"/>
  <c r="M410" i="50"/>
  <c r="O459" i="50"/>
  <c r="W162" i="50"/>
  <c r="X162" i="50"/>
  <c r="M311" i="50"/>
  <c r="N458" i="50"/>
  <c r="P264" i="50"/>
  <c r="T605" i="50"/>
  <c r="S559" i="50"/>
  <c r="W113" i="50"/>
  <c r="X459" i="50"/>
  <c r="J412" i="50"/>
  <c r="M457" i="50"/>
  <c r="L359" i="50"/>
  <c r="P408" i="50"/>
  <c r="Q70" i="50"/>
  <c r="L361" i="50"/>
  <c r="P558" i="50"/>
  <c r="V607" i="50"/>
  <c r="J655" i="50"/>
  <c r="K560" i="50"/>
  <c r="L413" i="50"/>
  <c r="X462" i="50"/>
  <c r="L69" i="50"/>
  <c r="T163" i="50"/>
  <c r="W510" i="50"/>
  <c r="S555" i="50"/>
  <c r="S506" i="50"/>
  <c r="O505" i="50"/>
  <c r="T607" i="50"/>
  <c r="W168" i="50"/>
  <c r="O555" i="50"/>
  <c r="P658" i="50"/>
  <c r="M117" i="50"/>
  <c r="S361" i="50"/>
  <c r="X69" i="50"/>
  <c r="K462" i="50"/>
  <c r="S705" i="50"/>
  <c r="S162" i="50"/>
  <c r="T166" i="50"/>
  <c r="V262" i="50"/>
  <c r="T72" i="50"/>
  <c r="U462" i="50"/>
  <c r="W506" i="50"/>
  <c r="N167" i="50"/>
  <c r="K71" i="50"/>
  <c r="L215" i="50"/>
  <c r="P656" i="50"/>
  <c r="S261" i="50"/>
  <c r="O457" i="50"/>
  <c r="P412" i="50"/>
  <c r="J167" i="50"/>
  <c r="V608" i="50"/>
  <c r="R167" i="50"/>
  <c r="L460" i="50"/>
  <c r="N314" i="50"/>
  <c r="J407" i="50"/>
  <c r="T412" i="50"/>
  <c r="U461" i="50"/>
  <c r="V556" i="50"/>
  <c r="T74" i="50"/>
  <c r="X556" i="50"/>
  <c r="X364" i="50"/>
  <c r="T657" i="50"/>
  <c r="O408" i="50"/>
  <c r="K558" i="50"/>
  <c r="W555" i="50"/>
  <c r="J459" i="50"/>
  <c r="M362" i="50"/>
  <c r="Q556" i="50"/>
  <c r="M560" i="50"/>
  <c r="N163" i="50"/>
  <c r="U262" i="50"/>
  <c r="K310" i="50"/>
  <c r="R115" i="50"/>
  <c r="W557" i="50"/>
  <c r="S166" i="50"/>
  <c r="M217" i="50"/>
  <c r="Q69" i="50"/>
  <c r="J557" i="50"/>
  <c r="R217" i="50"/>
  <c r="O705" i="50"/>
  <c r="O117" i="50"/>
  <c r="V167" i="50"/>
  <c r="V362" i="50"/>
  <c r="P213" i="50"/>
  <c r="N264" i="50"/>
  <c r="U215" i="50"/>
  <c r="U505" i="50"/>
  <c r="W457" i="50"/>
  <c r="V114" i="50"/>
  <c r="M216" i="50"/>
  <c r="Q114" i="50"/>
  <c r="X656" i="50"/>
  <c r="S165" i="50"/>
  <c r="R262" i="50"/>
  <c r="P459" i="50"/>
  <c r="L408" i="50"/>
  <c r="S411" i="50"/>
  <c r="J609" i="50"/>
  <c r="M212" i="50"/>
  <c r="O311" i="50"/>
  <c r="P555" i="50"/>
  <c r="O558" i="50"/>
  <c r="X265" i="50"/>
  <c r="L556" i="50"/>
  <c r="L457" i="50"/>
  <c r="J212" i="50"/>
  <c r="P315" i="50"/>
  <c r="T706" i="50"/>
  <c r="L458" i="50"/>
  <c r="V313" i="50"/>
  <c r="R166" i="50"/>
  <c r="X410" i="50"/>
  <c r="W560" i="50"/>
  <c r="O456" i="50"/>
  <c r="J113" i="50"/>
  <c r="V163" i="50"/>
  <c r="X216" i="50"/>
  <c r="M555" i="50"/>
  <c r="L116" i="50"/>
  <c r="O658" i="50"/>
  <c r="W216" i="50"/>
  <c r="P262" i="50"/>
  <c r="S509" i="50"/>
  <c r="Q605" i="50"/>
  <c r="J361" i="50"/>
  <c r="O557" i="50"/>
  <c r="S217" i="50"/>
  <c r="X313" i="50"/>
  <c r="L71" i="50"/>
  <c r="U216" i="50"/>
  <c r="W211" i="50"/>
  <c r="W459" i="50"/>
  <c r="L560" i="50"/>
  <c r="T73" i="50"/>
  <c r="Q163" i="50"/>
  <c r="X165" i="50"/>
  <c r="R413" i="50"/>
  <c r="O166" i="50"/>
  <c r="K410" i="50"/>
  <c r="V68" i="50"/>
  <c r="R361" i="50"/>
  <c r="X507" i="50"/>
  <c r="P510" i="50"/>
  <c r="Q560" i="50"/>
  <c r="J460" i="50"/>
  <c r="S409" i="50"/>
  <c r="N117" i="50"/>
  <c r="V214" i="50"/>
  <c r="L119" i="50"/>
  <c r="P511" i="50"/>
  <c r="O115" i="50"/>
  <c r="K511" i="50"/>
  <c r="O215" i="50"/>
  <c r="S264" i="50"/>
  <c r="V658" i="50"/>
  <c r="L559" i="50"/>
  <c r="M413" i="50"/>
  <c r="U459" i="50"/>
  <c r="U510" i="50"/>
  <c r="S655" i="50"/>
  <c r="O72" i="50"/>
  <c r="W118" i="50"/>
  <c r="L606" i="50"/>
  <c r="P657" i="50"/>
  <c r="U558" i="50"/>
  <c r="T266" i="50"/>
  <c r="P115" i="50"/>
  <c r="T655" i="50"/>
  <c r="X706" i="50"/>
  <c r="M266" i="50"/>
  <c r="U313" i="50"/>
  <c r="J211" i="50"/>
  <c r="M214" i="50"/>
  <c r="M456" i="50"/>
  <c r="V555" i="50"/>
  <c r="P263" i="50"/>
  <c r="R117" i="50"/>
  <c r="N413" i="50"/>
  <c r="U266" i="50"/>
  <c r="K609" i="50"/>
  <c r="K73" i="50"/>
  <c r="U655" i="50"/>
  <c r="R409" i="50"/>
  <c r="N409" i="50"/>
  <c r="S68" i="50"/>
  <c r="W362" i="50"/>
  <c r="X211" i="50"/>
  <c r="T162" i="50"/>
  <c r="N116" i="50"/>
  <c r="M557" i="50"/>
  <c r="S312" i="50"/>
  <c r="O265" i="50"/>
  <c r="S511" i="50"/>
  <c r="K166" i="50"/>
  <c r="T116" i="50"/>
  <c r="S408" i="50"/>
  <c r="P557" i="50"/>
  <c r="U411" i="50"/>
  <c r="O214" i="50"/>
  <c r="N656" i="50"/>
  <c r="V364" i="50"/>
  <c r="J163" i="50"/>
  <c r="U261" i="50"/>
  <c r="L167" i="50"/>
  <c r="N461" i="50"/>
  <c r="X215" i="50"/>
  <c r="X510" i="50"/>
  <c r="X558" i="50"/>
  <c r="M511" i="50"/>
  <c r="O510" i="50"/>
  <c r="P461" i="50"/>
  <c r="T707" i="50"/>
  <c r="P68" i="50"/>
  <c r="O119" i="50"/>
  <c r="K162" i="50"/>
  <c r="W705" i="50"/>
  <c r="R655" i="50"/>
  <c r="P608" i="50"/>
  <c r="X74" i="50"/>
  <c r="P409" i="50"/>
  <c r="N364" i="50"/>
  <c r="X707" i="50"/>
  <c r="K118" i="50"/>
  <c r="K119" i="50"/>
  <c r="P358" i="50"/>
  <c r="S313" i="50"/>
  <c r="U309" i="50"/>
  <c r="M608" i="50"/>
  <c r="U70" i="50"/>
  <c r="X116" i="50"/>
  <c r="M260" i="50"/>
  <c r="V309" i="50"/>
  <c r="V74" i="50"/>
  <c r="L706" i="50"/>
  <c r="J114" i="50"/>
  <c r="R114" i="50"/>
  <c r="T459" i="50"/>
  <c r="J214" i="50"/>
  <c r="W215" i="50"/>
  <c r="Q409" i="50"/>
  <c r="V314" i="50"/>
  <c r="X705" i="50"/>
  <c r="T211" i="50"/>
  <c r="K658" i="50"/>
  <c r="T555" i="50"/>
  <c r="Q113" i="50"/>
  <c r="J168" i="50"/>
  <c r="M507" i="50"/>
  <c r="R216" i="50"/>
  <c r="U556" i="50"/>
  <c r="J408" i="50"/>
  <c r="M119" i="50"/>
  <c r="Q408" i="50"/>
  <c r="T217" i="50"/>
  <c r="Q505" i="50"/>
  <c r="U162" i="50"/>
  <c r="W656" i="50"/>
  <c r="Q362" i="50"/>
  <c r="J314" i="50"/>
  <c r="K707" i="50"/>
  <c r="V412" i="50"/>
  <c r="L262" i="50"/>
  <c r="Q558" i="50"/>
  <c r="J72" i="50"/>
  <c r="Q363" i="50"/>
  <c r="J263" i="50"/>
  <c r="T457" i="50"/>
  <c r="X214" i="50"/>
  <c r="P313" i="50"/>
  <c r="T608" i="50"/>
  <c r="M364" i="50"/>
  <c r="S460" i="50"/>
  <c r="Q117" i="50"/>
  <c r="O707" i="50"/>
  <c r="K459" i="50"/>
  <c r="K458" i="50"/>
  <c r="R609" i="50"/>
  <c r="N605" i="50"/>
  <c r="O363" i="50"/>
  <c r="L260" i="50"/>
  <c r="W408" i="50"/>
  <c r="J264" i="50"/>
  <c r="S215" i="50"/>
  <c r="Q657" i="50"/>
  <c r="R358" i="50"/>
  <c r="O71" i="50"/>
  <c r="L364" i="50"/>
  <c r="Q364" i="50"/>
  <c r="Q266" i="50"/>
  <c r="M558" i="50"/>
  <c r="T558" i="50"/>
  <c r="J705" i="50"/>
  <c r="X72" i="50"/>
  <c r="W214" i="50"/>
  <c r="X460" i="50"/>
  <c r="M166" i="50"/>
  <c r="T509" i="50"/>
  <c r="J358" i="50"/>
  <c r="P360" i="50"/>
  <c r="J70" i="50"/>
  <c r="N119" i="50"/>
  <c r="V361" i="50"/>
  <c r="X506" i="50"/>
  <c r="S363" i="50"/>
  <c r="Q263" i="50"/>
  <c r="L168" i="50"/>
  <c r="P361" i="50"/>
  <c r="N114" i="50"/>
  <c r="M707" i="50"/>
  <c r="K656" i="50"/>
  <c r="N69" i="50"/>
  <c r="J166" i="50"/>
  <c r="J607" i="50"/>
  <c r="X68" i="50"/>
  <c r="R509" i="50"/>
  <c r="L214" i="50"/>
  <c r="S413" i="50"/>
  <c r="P605" i="50"/>
  <c r="S216" i="50"/>
  <c r="U115" i="50"/>
  <c r="T656" i="50"/>
  <c r="X73" i="50"/>
  <c r="U359" i="50"/>
  <c r="V560" i="50"/>
  <c r="V509" i="50"/>
  <c r="N68" i="50"/>
  <c r="U706" i="50"/>
  <c r="N312" i="50"/>
  <c r="X412" i="50"/>
  <c r="Q658" i="50"/>
  <c r="O458" i="50"/>
  <c r="U315" i="50"/>
  <c r="O162" i="50"/>
  <c r="U458" i="50"/>
  <c r="S507" i="50"/>
  <c r="M115" i="50"/>
  <c r="M461" i="50"/>
  <c r="V69" i="50"/>
  <c r="J510" i="50"/>
  <c r="X266" i="50"/>
  <c r="O657" i="50"/>
  <c r="O508" i="50"/>
  <c r="U409" i="50"/>
  <c r="J262" i="50"/>
  <c r="M163" i="50"/>
  <c r="K364" i="50"/>
  <c r="K607" i="50"/>
  <c r="O165" i="50"/>
  <c r="T313" i="50"/>
  <c r="Q116" i="50"/>
  <c r="N266" i="50"/>
  <c r="N118" i="50"/>
  <c r="Q407" i="50"/>
  <c r="R212" i="50"/>
  <c r="J364" i="50"/>
  <c r="O213" i="50"/>
  <c r="O364" i="50"/>
  <c r="P707" i="50"/>
  <c r="N556" i="50"/>
  <c r="J411" i="50"/>
  <c r="L73" i="50"/>
  <c r="W609" i="50"/>
  <c r="W508" i="50"/>
  <c r="P359" i="50"/>
  <c r="S707" i="50"/>
  <c r="Q361" i="50"/>
  <c r="M360" i="50"/>
  <c r="O360" i="50"/>
  <c r="W655" i="50"/>
  <c r="Q705" i="50"/>
  <c r="U410" i="50"/>
  <c r="J410" i="50"/>
  <c r="P72" i="50"/>
  <c r="R214" i="50"/>
  <c r="M73" i="50"/>
  <c r="R164" i="50"/>
  <c r="V655" i="50"/>
  <c r="O314" i="50"/>
  <c r="O163" i="50"/>
  <c r="O313" i="50"/>
  <c r="K509" i="50"/>
  <c r="S407" i="50"/>
  <c r="J71" i="50"/>
  <c r="R168" i="50"/>
  <c r="M264" i="50"/>
  <c r="O608" i="50"/>
  <c r="U657" i="50"/>
  <c r="W310" i="50"/>
  <c r="S119" i="50"/>
  <c r="M358" i="50"/>
  <c r="N705" i="50"/>
  <c r="K705" i="50"/>
  <c r="W359" i="50"/>
  <c r="N658" i="50"/>
  <c r="R265" i="50"/>
  <c r="W260" i="50"/>
  <c r="Q72" i="50"/>
  <c r="T460" i="50"/>
  <c r="K261" i="50"/>
  <c r="N265" i="50"/>
  <c r="Q609" i="50"/>
  <c r="P508" i="50"/>
  <c r="K163" i="50"/>
  <c r="N214" i="50"/>
  <c r="R71" i="50"/>
  <c r="M71" i="50"/>
  <c r="W364" i="50"/>
  <c r="L705" i="50"/>
  <c r="L608" i="50"/>
  <c r="L658" i="50"/>
  <c r="J213" i="50"/>
  <c r="U658" i="50"/>
  <c r="U114" i="50"/>
  <c r="J74" i="50"/>
  <c r="O68" i="50"/>
  <c r="U167" i="50"/>
  <c r="Q458" i="50"/>
  <c r="M211" i="50"/>
  <c r="O315" i="50"/>
  <c r="X360" i="50"/>
  <c r="Q212" i="50"/>
  <c r="K557" i="50"/>
  <c r="N310" i="50"/>
  <c r="V459" i="50"/>
  <c r="Q607" i="50"/>
  <c r="P556" i="50"/>
  <c r="P73" i="50"/>
  <c r="R508" i="50"/>
  <c r="V216" i="50"/>
  <c r="Q360" i="50"/>
  <c r="N73" i="50"/>
  <c r="T364" i="50"/>
  <c r="P118" i="50"/>
  <c r="P364" i="50"/>
  <c r="P363" i="50"/>
  <c r="X408" i="50"/>
  <c r="T511" i="50"/>
  <c r="L558" i="50"/>
  <c r="X607" i="50"/>
  <c r="U606" i="50"/>
  <c r="X311" i="50"/>
  <c r="R555" i="50"/>
  <c r="S70" i="50"/>
  <c r="K412" i="50"/>
  <c r="W707" i="50"/>
  <c r="N115" i="50"/>
  <c r="S263" i="50"/>
  <c r="R557" i="50"/>
  <c r="V359" i="50"/>
  <c r="W73" i="50"/>
  <c r="L113" i="50"/>
  <c r="R558" i="50"/>
  <c r="X609" i="50"/>
  <c r="V211" i="50"/>
  <c r="U358" i="50"/>
  <c r="T263" i="50"/>
  <c r="W165" i="50"/>
  <c r="L510" i="50"/>
  <c r="W409" i="50"/>
  <c r="P261" i="50"/>
  <c r="Q265" i="50"/>
  <c r="R309" i="50"/>
  <c r="L507" i="50"/>
  <c r="W412" i="50"/>
  <c r="O261" i="50"/>
  <c r="K217" i="50"/>
  <c r="W266" i="50"/>
  <c r="L74" i="50"/>
  <c r="W509" i="50"/>
  <c r="W114" i="50"/>
  <c r="Q314" i="50"/>
  <c r="Q459" i="50"/>
  <c r="T165" i="50"/>
  <c r="W315" i="50"/>
  <c r="U165" i="50"/>
  <c r="T118" i="50"/>
  <c r="N606" i="50"/>
  <c r="X164" i="50"/>
  <c r="V706" i="50"/>
  <c r="U217" i="50"/>
  <c r="V72" i="50"/>
  <c r="W407" i="50"/>
  <c r="U264" i="50"/>
  <c r="O409" i="50"/>
  <c r="X312" i="50"/>
  <c r="T314" i="50"/>
  <c r="W265" i="50"/>
  <c r="V707" i="50"/>
  <c r="W164" i="50"/>
  <c r="S462" i="50"/>
  <c r="W360" i="50"/>
  <c r="K214" i="50"/>
  <c r="S608" i="50"/>
  <c r="M606" i="50"/>
  <c r="Q608" i="50"/>
  <c r="K68" i="50"/>
  <c r="P309" i="50"/>
  <c r="X166" i="50"/>
  <c r="W166" i="50"/>
  <c r="X555" i="50"/>
  <c r="O412" i="50"/>
  <c r="M72" i="50"/>
  <c r="M168" i="50"/>
  <c r="U507" i="50"/>
  <c r="P312" i="50"/>
  <c r="N213" i="50"/>
  <c r="R605" i="50"/>
  <c r="N74" i="50"/>
  <c r="T559" i="50"/>
  <c r="P606" i="50"/>
  <c r="Q706" i="50"/>
  <c r="J309" i="50"/>
  <c r="L216" i="50"/>
  <c r="O212" i="50"/>
  <c r="K363" i="50"/>
  <c r="V457" i="50"/>
  <c r="J558" i="50"/>
  <c r="R116" i="50"/>
  <c r="S557" i="50"/>
  <c r="M118" i="50"/>
  <c r="M363" i="50"/>
  <c r="S609" i="50"/>
  <c r="T260" i="50"/>
  <c r="S260" i="50"/>
  <c r="J216" i="50"/>
  <c r="L162" i="50"/>
  <c r="O507" i="50"/>
  <c r="W507" i="50"/>
  <c r="V115" i="50"/>
  <c r="S211" i="50"/>
  <c r="L462" i="50"/>
  <c r="U408" i="50"/>
  <c r="V164" i="50"/>
  <c r="T315" i="50"/>
  <c r="Q411" i="50"/>
  <c r="W559" i="50"/>
  <c r="J560" i="50"/>
  <c r="T71" i="50"/>
  <c r="U555" i="50"/>
  <c r="L407" i="50"/>
  <c r="P507" i="50"/>
  <c r="P458" i="50"/>
  <c r="X262" i="50"/>
  <c r="V71" i="50"/>
  <c r="O413" i="50"/>
  <c r="S314" i="50"/>
  <c r="U457" i="50"/>
  <c r="S315" i="50"/>
  <c r="O559" i="50"/>
  <c r="Q25" i="50" l="1"/>
  <c r="Q47" i="50"/>
  <c r="J43" i="62" s="1"/>
  <c r="Q36" i="50"/>
  <c r="Q48" i="50" s="1"/>
  <c r="J44" i="62" s="1"/>
  <c r="AA44" i="62" s="1"/>
  <c r="S42" i="50"/>
  <c r="AH8" i="50"/>
  <c r="R35" i="50"/>
  <c r="Q44" i="50"/>
  <c r="Z19" i="61"/>
  <c r="AV11" i="50"/>
  <c r="T40" i="50"/>
  <c r="T41" i="50" s="1"/>
  <c r="U38" i="50"/>
  <c r="R144" i="50"/>
  <c r="AH110" i="50" s="1"/>
  <c r="R42" i="50"/>
  <c r="R45" i="50"/>
  <c r="AI9" i="50"/>
  <c r="AY9" i="50" s="1"/>
  <c r="Z20" i="64" s="1"/>
  <c r="AH9" i="50"/>
  <c r="AX9" i="50" s="1"/>
  <c r="Z20" i="63" s="1"/>
  <c r="AJ9" i="50"/>
  <c r="AZ9" i="50" s="1"/>
  <c r="Z20" i="65" s="1"/>
  <c r="S144" i="50"/>
  <c r="AG60" i="50"/>
  <c r="S91" i="50"/>
  <c r="S96" i="50"/>
  <c r="K42" i="64" s="1"/>
  <c r="AA21" i="60"/>
  <c r="AU61" i="50"/>
  <c r="AA22" i="60" s="1"/>
  <c r="R95" i="50"/>
  <c r="R92" i="50"/>
  <c r="AH59" i="50"/>
  <c r="N27" i="50"/>
  <c r="N29" i="50" s="1"/>
  <c r="J37" i="57"/>
  <c r="J38" i="57" s="1"/>
  <c r="J40" i="57" s="1"/>
  <c r="AW8" i="50"/>
  <c r="J36" i="61"/>
  <c r="T33" i="50"/>
  <c r="U31" i="50"/>
  <c r="T133" i="50"/>
  <c r="T134" i="50" s="1"/>
  <c r="U131" i="50"/>
  <c r="T140" i="50"/>
  <c r="T141" i="50" s="1"/>
  <c r="U138" i="50"/>
  <c r="U88" i="50"/>
  <c r="T90" i="50"/>
  <c r="AA21" i="61"/>
  <c r="AV61" i="50"/>
  <c r="AA22" i="61" s="1"/>
  <c r="Z22" i="60"/>
  <c r="AU26" i="50"/>
  <c r="O26" i="50" s="1"/>
  <c r="S46" i="50"/>
  <c r="J42" i="64" s="1"/>
  <c r="S34" i="50"/>
  <c r="AI109" i="50"/>
  <c r="AY109" i="50" s="1"/>
  <c r="AB20" i="64" s="1"/>
  <c r="S142" i="50"/>
  <c r="S143" i="50" s="1"/>
  <c r="J582" i="50"/>
  <c r="K582" i="50" s="1"/>
  <c r="L582" i="50" s="1"/>
  <c r="M582" i="50" s="1"/>
  <c r="N582" i="50" s="1"/>
  <c r="H558" i="50"/>
  <c r="AM23" i="2" s="1"/>
  <c r="V737" i="50"/>
  <c r="X737" i="50"/>
  <c r="AH407" i="50"/>
  <c r="AJ407" i="50"/>
  <c r="AE407" i="50"/>
  <c r="AF407" i="50"/>
  <c r="AA407" i="50"/>
  <c r="AM407" i="50"/>
  <c r="AN407" i="50"/>
  <c r="AD407" i="50"/>
  <c r="AI407" i="50"/>
  <c r="AL407" i="50"/>
  <c r="Z407" i="50"/>
  <c r="H407" i="50"/>
  <c r="AC407" i="50"/>
  <c r="AG407" i="50"/>
  <c r="AK407" i="50"/>
  <c r="AB407" i="50"/>
  <c r="AA213" i="50"/>
  <c r="AQ213" i="50" s="1"/>
  <c r="AD24" i="56" s="1"/>
  <c r="H213" i="50"/>
  <c r="S29" i="2" s="1"/>
  <c r="AM213" i="50"/>
  <c r="BC213" i="50" s="1"/>
  <c r="AD24" i="68" s="1"/>
  <c r="AB213" i="50"/>
  <c r="AR213" i="50" s="1"/>
  <c r="AD24" i="59" s="1"/>
  <c r="AG213" i="50"/>
  <c r="AW213" i="50" s="1"/>
  <c r="AD24" i="62" s="1"/>
  <c r="AE213" i="50"/>
  <c r="AU213" i="50" s="1"/>
  <c r="AD24" i="60" s="1"/>
  <c r="AH213" i="50"/>
  <c r="AX213" i="50" s="1"/>
  <c r="AD24" i="63" s="1"/>
  <c r="AI213" i="50"/>
  <c r="AY213" i="50" s="1"/>
  <c r="AD24" i="64" s="1"/>
  <c r="AN213" i="50"/>
  <c r="BD213" i="50" s="1"/>
  <c r="AD24" i="69" s="1"/>
  <c r="AK213" i="50"/>
  <c r="BA213" i="50" s="1"/>
  <c r="AD24" i="66" s="1"/>
  <c r="AD213" i="50"/>
  <c r="AT213" i="50" s="1"/>
  <c r="AD24" i="57" s="1"/>
  <c r="AF213" i="50"/>
  <c r="AV213" i="50" s="1"/>
  <c r="AD24" i="61" s="1"/>
  <c r="AC213" i="50"/>
  <c r="AS213" i="50" s="1"/>
  <c r="AD24" i="58" s="1"/>
  <c r="AL213" i="50"/>
  <c r="BB213" i="50" s="1"/>
  <c r="AD24" i="67" s="1"/>
  <c r="AJ213" i="50"/>
  <c r="AZ213" i="50" s="1"/>
  <c r="AD24" i="65" s="1"/>
  <c r="Z213" i="50"/>
  <c r="AP213" i="50" s="1"/>
  <c r="AD24" i="49" s="1"/>
  <c r="AH113" i="50"/>
  <c r="AX113" i="50" s="1"/>
  <c r="AB24" i="63" s="1"/>
  <c r="AK113" i="50"/>
  <c r="BA113" i="50" s="1"/>
  <c r="AB24" i="66" s="1"/>
  <c r="AB113" i="50"/>
  <c r="AR113" i="50" s="1"/>
  <c r="AB24" i="59" s="1"/>
  <c r="AN113" i="50"/>
  <c r="BD113" i="50" s="1"/>
  <c r="AB24" i="69" s="1"/>
  <c r="AM113" i="50"/>
  <c r="BC113" i="50" s="1"/>
  <c r="AB24" i="68" s="1"/>
  <c r="AC113" i="50"/>
  <c r="AS113" i="50" s="1"/>
  <c r="AB24" i="58" s="1"/>
  <c r="AF113" i="50"/>
  <c r="AV113" i="50" s="1"/>
  <c r="AB24" i="61" s="1"/>
  <c r="AE113" i="50"/>
  <c r="AU113" i="50" s="1"/>
  <c r="AB24" i="60" s="1"/>
  <c r="AL113" i="50"/>
  <c r="BB113" i="50" s="1"/>
  <c r="AB24" i="67" s="1"/>
  <c r="AD113" i="50"/>
  <c r="AT113" i="50" s="1"/>
  <c r="AB24" i="57" s="1"/>
  <c r="AJ113" i="50"/>
  <c r="AZ113" i="50" s="1"/>
  <c r="AB24" i="65" s="1"/>
  <c r="AA113" i="50"/>
  <c r="AQ113" i="50" s="1"/>
  <c r="AB24" i="56" s="1"/>
  <c r="Z113" i="50"/>
  <c r="AP113" i="50" s="1"/>
  <c r="AB24" i="49" s="1"/>
  <c r="H113" i="50"/>
  <c r="O29" i="2" s="1"/>
  <c r="AG113" i="50"/>
  <c r="AW113" i="50" s="1"/>
  <c r="AB24" i="62" s="1"/>
  <c r="AI113" i="50"/>
  <c r="AY113" i="50" s="1"/>
  <c r="AB24" i="64" s="1"/>
  <c r="AE555" i="50"/>
  <c r="AB555" i="50"/>
  <c r="AK555" i="50"/>
  <c r="AI555" i="50"/>
  <c r="AJ555" i="50"/>
  <c r="H555" i="50"/>
  <c r="AM19" i="2" s="1"/>
  <c r="AM49" i="2" s="1"/>
  <c r="AL555" i="50"/>
  <c r="Z555" i="50"/>
  <c r="AA555" i="50"/>
  <c r="AN555" i="50"/>
  <c r="AD555" i="50"/>
  <c r="AM555" i="50"/>
  <c r="AH555" i="50"/>
  <c r="AF555" i="50"/>
  <c r="AG555" i="50"/>
  <c r="AC555" i="50"/>
  <c r="J581" i="50"/>
  <c r="K581" i="50" s="1"/>
  <c r="L581" i="50" s="1"/>
  <c r="M581" i="50" s="1"/>
  <c r="M583" i="50" s="1"/>
  <c r="N637" i="50"/>
  <c r="AJ606" i="50"/>
  <c r="Z606" i="50"/>
  <c r="AF606" i="50"/>
  <c r="AL606" i="50"/>
  <c r="AC606" i="50"/>
  <c r="AM606" i="50"/>
  <c r="AI606" i="50"/>
  <c r="H606" i="50"/>
  <c r="AO20" i="2" s="1"/>
  <c r="AO50" i="2" s="1"/>
  <c r="AG606" i="50"/>
  <c r="AH606" i="50"/>
  <c r="AA606" i="50"/>
  <c r="AD606" i="50"/>
  <c r="AN606" i="50"/>
  <c r="AK606" i="50"/>
  <c r="AE606" i="50"/>
  <c r="AB606" i="50"/>
  <c r="J638" i="50"/>
  <c r="K638" i="50" s="1"/>
  <c r="L638" i="50" s="1"/>
  <c r="L640" i="50" s="1"/>
  <c r="P737" i="50"/>
  <c r="AA264" i="50"/>
  <c r="AQ264" i="50" s="1"/>
  <c r="AE25" i="56" s="1"/>
  <c r="AM264" i="50"/>
  <c r="BC264" i="50" s="1"/>
  <c r="AE25" i="68" s="1"/>
  <c r="AI264" i="50"/>
  <c r="AY264" i="50" s="1"/>
  <c r="AE25" i="64" s="1"/>
  <c r="AL264" i="50"/>
  <c r="BB264" i="50" s="1"/>
  <c r="AE25" i="67" s="1"/>
  <c r="AD264" i="50"/>
  <c r="AT264" i="50" s="1"/>
  <c r="AE25" i="57" s="1"/>
  <c r="AF264" i="50"/>
  <c r="AV264" i="50" s="1"/>
  <c r="AE25" i="61" s="1"/>
  <c r="AC264" i="50"/>
  <c r="AS264" i="50" s="1"/>
  <c r="AE25" i="58" s="1"/>
  <c r="AG264" i="50"/>
  <c r="AW264" i="50" s="1"/>
  <c r="AE25" i="62" s="1"/>
  <c r="AB264" i="50"/>
  <c r="AR264" i="50" s="1"/>
  <c r="AE25" i="59" s="1"/>
  <c r="AK264" i="50"/>
  <c r="BA264" i="50" s="1"/>
  <c r="AE25" i="66" s="1"/>
  <c r="AH264" i="50"/>
  <c r="AX264" i="50" s="1"/>
  <c r="AE25" i="63" s="1"/>
  <c r="H264" i="50"/>
  <c r="U30" i="2" s="1"/>
  <c r="AJ264" i="50"/>
  <c r="AZ264" i="50" s="1"/>
  <c r="AE25" i="65" s="1"/>
  <c r="AE264" i="50"/>
  <c r="AU264" i="50" s="1"/>
  <c r="AE25" i="60" s="1"/>
  <c r="Z264" i="50"/>
  <c r="AP264" i="50" s="1"/>
  <c r="AE25" i="49" s="1"/>
  <c r="AN264" i="50"/>
  <c r="BD264" i="50" s="1"/>
  <c r="AE25" i="69" s="1"/>
  <c r="T687" i="50"/>
  <c r="AI71" i="50"/>
  <c r="AC71" i="50"/>
  <c r="AL71" i="50"/>
  <c r="AA71" i="50"/>
  <c r="AK71" i="50"/>
  <c r="AB71" i="50"/>
  <c r="AJ71" i="50"/>
  <c r="AF71" i="50"/>
  <c r="Z71" i="50"/>
  <c r="AE71" i="50"/>
  <c r="AD71" i="50"/>
  <c r="AN71" i="50"/>
  <c r="H71" i="50"/>
  <c r="AM71" i="50"/>
  <c r="AH71" i="50"/>
  <c r="AG71" i="50"/>
  <c r="M737" i="50"/>
  <c r="Z706" i="50"/>
  <c r="AF706" i="50"/>
  <c r="AM706" i="50"/>
  <c r="AA706" i="50"/>
  <c r="AN706" i="50"/>
  <c r="AK706" i="50"/>
  <c r="J738" i="50"/>
  <c r="K738" i="50" s="1"/>
  <c r="L738" i="50" s="1"/>
  <c r="M738" i="50" s="1"/>
  <c r="M740" i="50" s="1"/>
  <c r="AC706" i="50"/>
  <c r="AB706" i="50"/>
  <c r="AI706" i="50"/>
  <c r="AH706" i="50"/>
  <c r="AD706" i="50"/>
  <c r="AG706" i="50"/>
  <c r="AL706" i="50"/>
  <c r="H706" i="50"/>
  <c r="AS20" i="2" s="1"/>
  <c r="AS50" i="2" s="1"/>
  <c r="AE706" i="50"/>
  <c r="AJ706" i="50"/>
  <c r="W587" i="50"/>
  <c r="H511" i="50"/>
  <c r="R737" i="50"/>
  <c r="J682" i="50"/>
  <c r="K682" i="50" s="1"/>
  <c r="H658" i="50"/>
  <c r="AQ23" i="2" s="1"/>
  <c r="J489" i="50"/>
  <c r="K489" i="50" s="1"/>
  <c r="L489" i="50" s="1"/>
  <c r="M489" i="50" s="1"/>
  <c r="N489" i="50" s="1"/>
  <c r="H459" i="50"/>
  <c r="AI24" i="2" s="1"/>
  <c r="X687" i="50"/>
  <c r="W537" i="50"/>
  <c r="M687" i="50"/>
  <c r="H412" i="50"/>
  <c r="H361" i="50"/>
  <c r="H311" i="50"/>
  <c r="AN214" i="50"/>
  <c r="BD214" i="50" s="1"/>
  <c r="AD25" i="69" s="1"/>
  <c r="AB214" i="50"/>
  <c r="AR214" i="50" s="1"/>
  <c r="AD25" i="59" s="1"/>
  <c r="AL214" i="50"/>
  <c r="BB214" i="50" s="1"/>
  <c r="AD25" i="67" s="1"/>
  <c r="H214" i="50"/>
  <c r="S30" i="2" s="1"/>
  <c r="AI214" i="50"/>
  <c r="AY214" i="50" s="1"/>
  <c r="AD25" i="64" s="1"/>
  <c r="AC214" i="50"/>
  <c r="AS214" i="50" s="1"/>
  <c r="AD25" i="58" s="1"/>
  <c r="AG214" i="50"/>
  <c r="AW214" i="50" s="1"/>
  <c r="AD25" i="62" s="1"/>
  <c r="AM214" i="50"/>
  <c r="BC214" i="50" s="1"/>
  <c r="AD25" i="68" s="1"/>
  <c r="AH214" i="50"/>
  <c r="AX214" i="50" s="1"/>
  <c r="AD25" i="63" s="1"/>
  <c r="AK214" i="50"/>
  <c r="BA214" i="50" s="1"/>
  <c r="AD25" i="66" s="1"/>
  <c r="AJ214" i="50"/>
  <c r="AZ214" i="50" s="1"/>
  <c r="AD25" i="65" s="1"/>
  <c r="AF214" i="50"/>
  <c r="AV214" i="50" s="1"/>
  <c r="AD25" i="61" s="1"/>
  <c r="AA214" i="50"/>
  <c r="AQ214" i="50" s="1"/>
  <c r="AD25" i="56" s="1"/>
  <c r="AE214" i="50"/>
  <c r="AU214" i="50" s="1"/>
  <c r="AD25" i="60" s="1"/>
  <c r="Z214" i="50"/>
  <c r="AP214" i="50" s="1"/>
  <c r="AD25" i="49" s="1"/>
  <c r="AD214" i="50"/>
  <c r="AT214" i="50" s="1"/>
  <c r="AD25" i="57" s="1"/>
  <c r="AH115" i="50"/>
  <c r="AX115" i="50" s="1"/>
  <c r="AB26" i="63" s="1"/>
  <c r="AA115" i="50"/>
  <c r="AQ115" i="50" s="1"/>
  <c r="AB26" i="56" s="1"/>
  <c r="AB115" i="50"/>
  <c r="AR115" i="50" s="1"/>
  <c r="AB26" i="59" s="1"/>
  <c r="H115" i="50"/>
  <c r="O31" i="2" s="1"/>
  <c r="AJ115" i="50"/>
  <c r="AZ115" i="50" s="1"/>
  <c r="AB26" i="65" s="1"/>
  <c r="AI115" i="50"/>
  <c r="AY115" i="50" s="1"/>
  <c r="AB26" i="64" s="1"/>
  <c r="AG115" i="50"/>
  <c r="AW115" i="50" s="1"/>
  <c r="AB26" i="62" s="1"/>
  <c r="Z115" i="50"/>
  <c r="AP115" i="50" s="1"/>
  <c r="AB26" i="49" s="1"/>
  <c r="AE115" i="50"/>
  <c r="AU115" i="50" s="1"/>
  <c r="AB26" i="60" s="1"/>
  <c r="AM115" i="50"/>
  <c r="BC115" i="50" s="1"/>
  <c r="AB26" i="68" s="1"/>
  <c r="AN115" i="50"/>
  <c r="BD115" i="50" s="1"/>
  <c r="AB26" i="69" s="1"/>
  <c r="AC115" i="50"/>
  <c r="AS115" i="50" s="1"/>
  <c r="AB26" i="58" s="1"/>
  <c r="AL115" i="50"/>
  <c r="BB115" i="50" s="1"/>
  <c r="AB26" i="67" s="1"/>
  <c r="AD115" i="50"/>
  <c r="AT115" i="50" s="1"/>
  <c r="AB26" i="57" s="1"/>
  <c r="AK115" i="50"/>
  <c r="BA115" i="50" s="1"/>
  <c r="AB26" i="66" s="1"/>
  <c r="AF115" i="50"/>
  <c r="AV115" i="50" s="1"/>
  <c r="AB26" i="61" s="1"/>
  <c r="J632" i="50"/>
  <c r="K632" i="50" s="1"/>
  <c r="L632" i="50" s="1"/>
  <c r="M632" i="50" s="1"/>
  <c r="H608" i="50"/>
  <c r="AO23" i="2" s="1"/>
  <c r="AA118" i="50"/>
  <c r="AQ118" i="50" s="1"/>
  <c r="AB29" i="56" s="1"/>
  <c r="AL118" i="50"/>
  <c r="BB118" i="50" s="1"/>
  <c r="AB29" i="67" s="1"/>
  <c r="AD118" i="50"/>
  <c r="AT118" i="50" s="1"/>
  <c r="AB29" i="57" s="1"/>
  <c r="AI118" i="50"/>
  <c r="AY118" i="50" s="1"/>
  <c r="AB29" i="64" s="1"/>
  <c r="AC118" i="50"/>
  <c r="AS118" i="50" s="1"/>
  <c r="AB29" i="58" s="1"/>
  <c r="AM118" i="50"/>
  <c r="BC118" i="50" s="1"/>
  <c r="AB29" i="68" s="1"/>
  <c r="AF118" i="50"/>
  <c r="AV118" i="50" s="1"/>
  <c r="AB29" i="61" s="1"/>
  <c r="AH118" i="50"/>
  <c r="AX118" i="50" s="1"/>
  <c r="AB29" i="63" s="1"/>
  <c r="AJ118" i="50"/>
  <c r="AZ118" i="50" s="1"/>
  <c r="AB29" i="65" s="1"/>
  <c r="Z118" i="50"/>
  <c r="AP118" i="50" s="1"/>
  <c r="AB29" i="49" s="1"/>
  <c r="AB118" i="50"/>
  <c r="AR118" i="50" s="1"/>
  <c r="AB29" i="59" s="1"/>
  <c r="AK118" i="50"/>
  <c r="BA118" i="50" s="1"/>
  <c r="AB29" i="66" s="1"/>
  <c r="AG118" i="50"/>
  <c r="AW118" i="50" s="1"/>
  <c r="AB29" i="62" s="1"/>
  <c r="H118" i="50"/>
  <c r="O34" i="2" s="1"/>
  <c r="AN118" i="50"/>
  <c r="BD118" i="50" s="1"/>
  <c r="AB29" i="69" s="1"/>
  <c r="AE118" i="50"/>
  <c r="AU118" i="50" s="1"/>
  <c r="AB29" i="60" s="1"/>
  <c r="S637" i="50"/>
  <c r="J639" i="50"/>
  <c r="K639" i="50" s="1"/>
  <c r="L639" i="50" s="1"/>
  <c r="H609" i="50"/>
  <c r="AO24" i="2" s="1"/>
  <c r="H462" i="50"/>
  <c r="AK557" i="50"/>
  <c r="AI557" i="50"/>
  <c r="AE557" i="50"/>
  <c r="AH557" i="50"/>
  <c r="AA557" i="50"/>
  <c r="AN557" i="50"/>
  <c r="H557" i="50"/>
  <c r="AD557" i="50"/>
  <c r="AC557" i="50"/>
  <c r="AM557" i="50"/>
  <c r="AJ557" i="50"/>
  <c r="AF557" i="50"/>
  <c r="AG557" i="50"/>
  <c r="AB557" i="50"/>
  <c r="AL557" i="50"/>
  <c r="Z557" i="50"/>
  <c r="O687" i="50"/>
  <c r="U537" i="50"/>
  <c r="S737" i="50"/>
  <c r="AA114" i="50"/>
  <c r="AQ114" i="50" s="1"/>
  <c r="AB25" i="56" s="1"/>
  <c r="AI114" i="50"/>
  <c r="AY114" i="50" s="1"/>
  <c r="AB25" i="64" s="1"/>
  <c r="AF114" i="50"/>
  <c r="AV114" i="50" s="1"/>
  <c r="AB25" i="61" s="1"/>
  <c r="AC114" i="50"/>
  <c r="AS114" i="50" s="1"/>
  <c r="AB25" i="58" s="1"/>
  <c r="AL114" i="50"/>
  <c r="BB114" i="50" s="1"/>
  <c r="AB25" i="67" s="1"/>
  <c r="AJ114" i="50"/>
  <c r="AZ114" i="50" s="1"/>
  <c r="AB25" i="65" s="1"/>
  <c r="AD114" i="50"/>
  <c r="AT114" i="50" s="1"/>
  <c r="AB25" i="57" s="1"/>
  <c r="H114" i="50"/>
  <c r="O30" i="2" s="1"/>
  <c r="AG114" i="50"/>
  <c r="AW114" i="50" s="1"/>
  <c r="AB25" i="62" s="1"/>
  <c r="AN114" i="50"/>
  <c r="BD114" i="50" s="1"/>
  <c r="AB25" i="69" s="1"/>
  <c r="AB114" i="50"/>
  <c r="AR114" i="50" s="1"/>
  <c r="AB25" i="59" s="1"/>
  <c r="AE114" i="50"/>
  <c r="AU114" i="50" s="1"/>
  <c r="AB25" i="60" s="1"/>
  <c r="AK114" i="50"/>
  <c r="BA114" i="50" s="1"/>
  <c r="AB25" i="66" s="1"/>
  <c r="AH114" i="50"/>
  <c r="AX114" i="50" s="1"/>
  <c r="AB25" i="63" s="1"/>
  <c r="AM114" i="50"/>
  <c r="BC114" i="50" s="1"/>
  <c r="AB25" i="68" s="1"/>
  <c r="Z114" i="50"/>
  <c r="AP114" i="50" s="1"/>
  <c r="AB25" i="49" s="1"/>
  <c r="N687" i="50"/>
  <c r="U687" i="50"/>
  <c r="Z556" i="50"/>
  <c r="AJ556" i="50"/>
  <c r="AC556" i="50"/>
  <c r="AG556" i="50"/>
  <c r="AL556" i="50"/>
  <c r="AK556" i="50"/>
  <c r="AN556" i="50"/>
  <c r="AH556" i="50"/>
  <c r="AF556" i="50"/>
  <c r="AD556" i="50"/>
  <c r="AI556" i="50"/>
  <c r="J588" i="50"/>
  <c r="K588" i="50" s="1"/>
  <c r="L588" i="50" s="1"/>
  <c r="M588" i="50" s="1"/>
  <c r="M590" i="50" s="1"/>
  <c r="AM556" i="50"/>
  <c r="AA556" i="50"/>
  <c r="H556" i="50"/>
  <c r="AM20" i="2" s="1"/>
  <c r="AM50" i="2" s="1"/>
  <c r="AE556" i="50"/>
  <c r="AB556" i="50"/>
  <c r="AF165" i="50"/>
  <c r="AV165" i="50" s="1"/>
  <c r="AC26" i="61" s="1"/>
  <c r="AE165" i="50"/>
  <c r="AU165" i="50" s="1"/>
  <c r="AC26" i="60" s="1"/>
  <c r="AL165" i="50"/>
  <c r="BB165" i="50" s="1"/>
  <c r="AC26" i="67" s="1"/>
  <c r="AD165" i="50"/>
  <c r="AT165" i="50" s="1"/>
  <c r="AC26" i="57" s="1"/>
  <c r="AH165" i="50"/>
  <c r="AX165" i="50" s="1"/>
  <c r="AC26" i="63" s="1"/>
  <c r="H165" i="50"/>
  <c r="Q31" i="2" s="1"/>
  <c r="AI165" i="50"/>
  <c r="AY165" i="50" s="1"/>
  <c r="AC26" i="64" s="1"/>
  <c r="AK165" i="50"/>
  <c r="BA165" i="50" s="1"/>
  <c r="AC26" i="66" s="1"/>
  <c r="AN165" i="50"/>
  <c r="BD165" i="50" s="1"/>
  <c r="AC26" i="69" s="1"/>
  <c r="AA165" i="50"/>
  <c r="AQ165" i="50" s="1"/>
  <c r="AC26" i="56" s="1"/>
  <c r="AG165" i="50"/>
  <c r="AW165" i="50" s="1"/>
  <c r="AC26" i="62" s="1"/>
  <c r="AJ165" i="50"/>
  <c r="AZ165" i="50" s="1"/>
  <c r="AC26" i="65" s="1"/>
  <c r="AB165" i="50"/>
  <c r="AR165" i="50" s="1"/>
  <c r="AC26" i="59" s="1"/>
  <c r="Z165" i="50"/>
  <c r="AP165" i="50" s="1"/>
  <c r="AC26" i="49" s="1"/>
  <c r="AC165" i="50"/>
  <c r="AS165" i="50" s="1"/>
  <c r="AC26" i="58" s="1"/>
  <c r="AM165" i="50"/>
  <c r="BC165" i="50" s="1"/>
  <c r="AC26" i="68" s="1"/>
  <c r="H362" i="50"/>
  <c r="J482" i="50"/>
  <c r="J484" i="50" s="1"/>
  <c r="Z458" i="50" s="1"/>
  <c r="AP458" i="50" s="1"/>
  <c r="AI19" i="49" s="1"/>
  <c r="H458" i="50"/>
  <c r="AI23" i="2" s="1"/>
  <c r="V687" i="50"/>
  <c r="U737" i="50"/>
  <c r="AK505" i="50"/>
  <c r="AJ505" i="50"/>
  <c r="AA505" i="50"/>
  <c r="AE505" i="50"/>
  <c r="AM505" i="50"/>
  <c r="AC505" i="50"/>
  <c r="AD505" i="50"/>
  <c r="J531" i="50"/>
  <c r="K531" i="50" s="1"/>
  <c r="L531" i="50" s="1"/>
  <c r="M531" i="50" s="1"/>
  <c r="N531" i="50" s="1"/>
  <c r="O531" i="50" s="1"/>
  <c r="O533" i="50" s="1"/>
  <c r="AG505" i="50"/>
  <c r="AL505" i="50"/>
  <c r="H505" i="50"/>
  <c r="AK19" i="2" s="1"/>
  <c r="AK49" i="2" s="1"/>
  <c r="AH505" i="50"/>
  <c r="AF505" i="50"/>
  <c r="AN505" i="50"/>
  <c r="AB505" i="50"/>
  <c r="Z505" i="50"/>
  <c r="AI505" i="50"/>
  <c r="AE707" i="50"/>
  <c r="AI707" i="50"/>
  <c r="AN707" i="50"/>
  <c r="AK707" i="50"/>
  <c r="AG707" i="50"/>
  <c r="AA707" i="50"/>
  <c r="AC707" i="50"/>
  <c r="H707" i="50"/>
  <c r="Z707" i="50"/>
  <c r="AH707" i="50"/>
  <c r="AJ707" i="50"/>
  <c r="AD707" i="50"/>
  <c r="AF707" i="50"/>
  <c r="AL707" i="50"/>
  <c r="AM707" i="50"/>
  <c r="AB707" i="50"/>
  <c r="AD216" i="50"/>
  <c r="AT216" i="50" s="1"/>
  <c r="AD27" i="57" s="1"/>
  <c r="AN216" i="50"/>
  <c r="BD216" i="50" s="1"/>
  <c r="AD27" i="69" s="1"/>
  <c r="AK216" i="50"/>
  <c r="BA216" i="50" s="1"/>
  <c r="AD27" i="66" s="1"/>
  <c r="AI216" i="50"/>
  <c r="AY216" i="50" s="1"/>
  <c r="AD27" i="64" s="1"/>
  <c r="AJ216" i="50"/>
  <c r="AZ216" i="50" s="1"/>
  <c r="AD27" i="65" s="1"/>
  <c r="H216" i="50"/>
  <c r="S32" i="2" s="1"/>
  <c r="AB216" i="50"/>
  <c r="AR216" i="50" s="1"/>
  <c r="AD27" i="59" s="1"/>
  <c r="AC216" i="50"/>
  <c r="AS216" i="50" s="1"/>
  <c r="AD27" i="58" s="1"/>
  <c r="AF216" i="50"/>
  <c r="AV216" i="50" s="1"/>
  <c r="AD27" i="61" s="1"/>
  <c r="AL216" i="50"/>
  <c r="BB216" i="50" s="1"/>
  <c r="AD27" i="67" s="1"/>
  <c r="AG216" i="50"/>
  <c r="AW216" i="50" s="1"/>
  <c r="AD27" i="62" s="1"/>
  <c r="Z216" i="50"/>
  <c r="AP216" i="50" s="1"/>
  <c r="AD27" i="49" s="1"/>
  <c r="AM216" i="50"/>
  <c r="BC216" i="50" s="1"/>
  <c r="AD27" i="68" s="1"/>
  <c r="AE216" i="50"/>
  <c r="AU216" i="50" s="1"/>
  <c r="AD27" i="60" s="1"/>
  <c r="AH216" i="50"/>
  <c r="AX216" i="50" s="1"/>
  <c r="AD27" i="63" s="1"/>
  <c r="AA216" i="50"/>
  <c r="AQ216" i="50" s="1"/>
  <c r="AD27" i="56" s="1"/>
  <c r="J339" i="50"/>
  <c r="J341" i="50" s="1"/>
  <c r="Z309" i="50" s="1"/>
  <c r="AP309" i="50" s="1"/>
  <c r="AF20" i="49" s="1"/>
  <c r="H309" i="50"/>
  <c r="W24" i="2" s="1"/>
  <c r="N737" i="50"/>
  <c r="X537" i="50"/>
  <c r="T737" i="50"/>
  <c r="AK314" i="50"/>
  <c r="BA314" i="50" s="1"/>
  <c r="AF25" i="66" s="1"/>
  <c r="AN314" i="50"/>
  <c r="BD314" i="50" s="1"/>
  <c r="AF25" i="69" s="1"/>
  <c r="AE314" i="50"/>
  <c r="AU314" i="50" s="1"/>
  <c r="AF25" i="60" s="1"/>
  <c r="AC314" i="50"/>
  <c r="AS314" i="50" s="1"/>
  <c r="AF25" i="58" s="1"/>
  <c r="AH314" i="50"/>
  <c r="AX314" i="50" s="1"/>
  <c r="AF25" i="63" s="1"/>
  <c r="H314" i="50"/>
  <c r="W30" i="2" s="1"/>
  <c r="Z314" i="50"/>
  <c r="AP314" i="50" s="1"/>
  <c r="AF25" i="49" s="1"/>
  <c r="AA314" i="50"/>
  <c r="AQ314" i="50" s="1"/>
  <c r="AF25" i="56" s="1"/>
  <c r="AG314" i="50"/>
  <c r="AW314" i="50" s="1"/>
  <c r="AF25" i="62" s="1"/>
  <c r="AI314" i="50"/>
  <c r="AY314" i="50" s="1"/>
  <c r="AF25" i="64" s="1"/>
  <c r="AL314" i="50"/>
  <c r="BB314" i="50" s="1"/>
  <c r="AF25" i="67" s="1"/>
  <c r="AB314" i="50"/>
  <c r="AR314" i="50" s="1"/>
  <c r="AF25" i="59" s="1"/>
  <c r="AJ314" i="50"/>
  <c r="AZ314" i="50" s="1"/>
  <c r="AF25" i="65" s="1"/>
  <c r="AM314" i="50"/>
  <c r="BC314" i="50" s="1"/>
  <c r="AF25" i="68" s="1"/>
  <c r="AD314" i="50"/>
  <c r="AT314" i="50" s="1"/>
  <c r="AF25" i="57" s="1"/>
  <c r="AF314" i="50"/>
  <c r="AV314" i="50" s="1"/>
  <c r="AF25" i="61" s="1"/>
  <c r="T587" i="50"/>
  <c r="H705" i="50"/>
  <c r="AS19" i="2" s="1"/>
  <c r="AS49" i="2" s="1"/>
  <c r="AH705" i="50"/>
  <c r="AB705" i="50"/>
  <c r="AF705" i="50"/>
  <c r="AG705" i="50"/>
  <c r="AK705" i="50"/>
  <c r="AC705" i="50"/>
  <c r="AI705" i="50"/>
  <c r="AN705" i="50"/>
  <c r="J731" i="50"/>
  <c r="K731" i="50" s="1"/>
  <c r="L731" i="50" s="1"/>
  <c r="M731" i="50" s="1"/>
  <c r="N731" i="50" s="1"/>
  <c r="AL705" i="50"/>
  <c r="AA705" i="50"/>
  <c r="AE705" i="50"/>
  <c r="AM705" i="50"/>
  <c r="AJ705" i="50"/>
  <c r="Z705" i="50"/>
  <c r="AD705" i="50"/>
  <c r="AJ413" i="50"/>
  <c r="AZ413" i="50" s="1"/>
  <c r="AH24" i="65" s="1"/>
  <c r="AH413" i="50"/>
  <c r="AX413" i="50" s="1"/>
  <c r="AH24" i="63" s="1"/>
  <c r="AC413" i="50"/>
  <c r="AS413" i="50" s="1"/>
  <c r="AH24" i="58" s="1"/>
  <c r="AB413" i="50"/>
  <c r="AR413" i="50" s="1"/>
  <c r="AH24" i="59" s="1"/>
  <c r="Z413" i="50"/>
  <c r="AP413" i="50" s="1"/>
  <c r="AH24" i="49" s="1"/>
  <c r="AN413" i="50"/>
  <c r="BD413" i="50" s="1"/>
  <c r="AH24" i="69" s="1"/>
  <c r="AI413" i="50"/>
  <c r="AY413" i="50" s="1"/>
  <c r="AH24" i="64" s="1"/>
  <c r="AG413" i="50"/>
  <c r="AW413" i="50" s="1"/>
  <c r="AH24" i="62" s="1"/>
  <c r="AE413" i="50"/>
  <c r="AU413" i="50" s="1"/>
  <c r="AH24" i="60" s="1"/>
  <c r="AK413" i="50"/>
  <c r="BA413" i="50" s="1"/>
  <c r="AH24" i="66" s="1"/>
  <c r="AM413" i="50"/>
  <c r="BC413" i="50" s="1"/>
  <c r="AH24" i="68" s="1"/>
  <c r="AA413" i="50"/>
  <c r="AQ413" i="50" s="1"/>
  <c r="AH24" i="56" s="1"/>
  <c r="AD413" i="50"/>
  <c r="AT413" i="50" s="1"/>
  <c r="AH24" i="57" s="1"/>
  <c r="H413" i="50"/>
  <c r="AG29" i="2" s="1"/>
  <c r="AF413" i="50"/>
  <c r="AV413" i="50" s="1"/>
  <c r="AH24" i="61" s="1"/>
  <c r="AL413" i="50"/>
  <c r="BB413" i="50" s="1"/>
  <c r="AH24" i="67" s="1"/>
  <c r="S537" i="50"/>
  <c r="P537" i="50"/>
  <c r="P587" i="50"/>
  <c r="N587" i="50"/>
  <c r="H310" i="50"/>
  <c r="W26" i="2" s="1"/>
  <c r="V587" i="50"/>
  <c r="R637" i="50"/>
  <c r="AH655" i="50"/>
  <c r="AB655" i="50"/>
  <c r="AD655" i="50"/>
  <c r="AC655" i="50"/>
  <c r="H655" i="50"/>
  <c r="AQ19" i="2" s="1"/>
  <c r="AQ49" i="2" s="1"/>
  <c r="AJ655" i="50"/>
  <c r="AF655" i="50"/>
  <c r="AL655" i="50"/>
  <c r="AK655" i="50"/>
  <c r="AI655" i="50"/>
  <c r="AN655" i="50"/>
  <c r="J681" i="50"/>
  <c r="K681" i="50" s="1"/>
  <c r="L681" i="50" s="1"/>
  <c r="M681" i="50" s="1"/>
  <c r="M683" i="50" s="1"/>
  <c r="AM655" i="50"/>
  <c r="AE655" i="50"/>
  <c r="AA655" i="50"/>
  <c r="Z655" i="50"/>
  <c r="AG655" i="50"/>
  <c r="M587" i="50"/>
  <c r="Q537" i="50"/>
  <c r="T537" i="50"/>
  <c r="AL217" i="50"/>
  <c r="AD217" i="50"/>
  <c r="H217" i="50"/>
  <c r="S33" i="2" s="1"/>
  <c r="AF217" i="50"/>
  <c r="AI217" i="50"/>
  <c r="AM217" i="50"/>
  <c r="AH217" i="50"/>
  <c r="AA217" i="50"/>
  <c r="AC217" i="50"/>
  <c r="AG217" i="50"/>
  <c r="AB217" i="50"/>
  <c r="AN217" i="50"/>
  <c r="AJ217" i="50"/>
  <c r="Z217" i="50"/>
  <c r="AK217" i="50"/>
  <c r="AE217" i="50"/>
  <c r="H261" i="50"/>
  <c r="H560" i="50"/>
  <c r="AM26" i="2" s="1"/>
  <c r="U99" i="50"/>
  <c r="K45" i="66" s="1"/>
  <c r="Q99" i="50"/>
  <c r="K45" i="62" s="1"/>
  <c r="S99" i="50"/>
  <c r="K45" i="64" s="1"/>
  <c r="H74" i="50"/>
  <c r="R99" i="50"/>
  <c r="K45" i="63" s="1"/>
  <c r="M99" i="50"/>
  <c r="K45" i="58" s="1"/>
  <c r="N99" i="50"/>
  <c r="K45" i="57" s="1"/>
  <c r="W99" i="50"/>
  <c r="K45" i="68" s="1"/>
  <c r="O99" i="50"/>
  <c r="K45" i="60" s="1"/>
  <c r="X99" i="50"/>
  <c r="K45" i="69" s="1"/>
  <c r="V99" i="50"/>
  <c r="K45" i="67" s="1"/>
  <c r="P99" i="50"/>
  <c r="K45" i="61" s="1"/>
  <c r="K99" i="50"/>
  <c r="K45" i="56" s="1"/>
  <c r="J99" i="50"/>
  <c r="K45" i="49" s="1"/>
  <c r="T99" i="50"/>
  <c r="K45" i="65" s="1"/>
  <c r="L99" i="50"/>
  <c r="K45" i="59" s="1"/>
  <c r="H559" i="50"/>
  <c r="AM24" i="2" s="1"/>
  <c r="J589" i="50"/>
  <c r="K589" i="50" s="1"/>
  <c r="L589" i="50" s="1"/>
  <c r="AC266" i="50"/>
  <c r="AS266" i="50" s="1"/>
  <c r="AE27" i="58" s="1"/>
  <c r="AG266" i="50"/>
  <c r="AW266" i="50" s="1"/>
  <c r="AE27" i="62" s="1"/>
  <c r="AF266" i="50"/>
  <c r="AV266" i="50" s="1"/>
  <c r="AE27" i="61" s="1"/>
  <c r="AI266" i="50"/>
  <c r="AY266" i="50" s="1"/>
  <c r="AE27" i="64" s="1"/>
  <c r="AM266" i="50"/>
  <c r="BC266" i="50" s="1"/>
  <c r="AE27" i="68" s="1"/>
  <c r="AK266" i="50"/>
  <c r="BA266" i="50" s="1"/>
  <c r="AE27" i="66" s="1"/>
  <c r="AB266" i="50"/>
  <c r="AR266" i="50" s="1"/>
  <c r="AE27" i="59" s="1"/>
  <c r="AL266" i="50"/>
  <c r="BB266" i="50" s="1"/>
  <c r="AE27" i="67" s="1"/>
  <c r="AJ266" i="50"/>
  <c r="AZ266" i="50" s="1"/>
  <c r="AE27" i="65" s="1"/>
  <c r="AD266" i="50"/>
  <c r="AT266" i="50" s="1"/>
  <c r="AE27" i="57" s="1"/>
  <c r="H266" i="50"/>
  <c r="U32" i="2" s="1"/>
  <c r="AN266" i="50"/>
  <c r="BD266" i="50" s="1"/>
  <c r="AE27" i="69" s="1"/>
  <c r="AE266" i="50"/>
  <c r="AU266" i="50" s="1"/>
  <c r="AE27" i="60" s="1"/>
  <c r="Z266" i="50"/>
  <c r="AP266" i="50" s="1"/>
  <c r="AE27" i="49" s="1"/>
  <c r="AH266" i="50"/>
  <c r="AX266" i="50" s="1"/>
  <c r="AE27" i="63" s="1"/>
  <c r="AA266" i="50"/>
  <c r="AQ266" i="50" s="1"/>
  <c r="AE27" i="56" s="1"/>
  <c r="AK457" i="50"/>
  <c r="AN457" i="50"/>
  <c r="AC457" i="50"/>
  <c r="H457" i="50"/>
  <c r="AF457" i="50"/>
  <c r="AE457" i="50"/>
  <c r="AL457" i="50"/>
  <c r="AM457" i="50"/>
  <c r="AI457" i="50"/>
  <c r="AH457" i="50"/>
  <c r="Z457" i="50"/>
  <c r="AD457" i="50"/>
  <c r="AJ457" i="50"/>
  <c r="AB457" i="50"/>
  <c r="AG457" i="50"/>
  <c r="AA457" i="50"/>
  <c r="AC215" i="50"/>
  <c r="AS215" i="50" s="1"/>
  <c r="AD26" i="58" s="1"/>
  <c r="AM215" i="50"/>
  <c r="BC215" i="50" s="1"/>
  <c r="AD26" i="68" s="1"/>
  <c r="H215" i="50"/>
  <c r="S31" i="2" s="1"/>
  <c r="AF215" i="50"/>
  <c r="AV215" i="50" s="1"/>
  <c r="AD26" i="61" s="1"/>
  <c r="AD215" i="50"/>
  <c r="AT215" i="50" s="1"/>
  <c r="AD26" i="57" s="1"/>
  <c r="AI215" i="50"/>
  <c r="AY215" i="50" s="1"/>
  <c r="AD26" i="64" s="1"/>
  <c r="AH215" i="50"/>
  <c r="AX215" i="50" s="1"/>
  <c r="AD26" i="63" s="1"/>
  <c r="AN215" i="50"/>
  <c r="BD215" i="50" s="1"/>
  <c r="AD26" i="69" s="1"/>
  <c r="AJ215" i="50"/>
  <c r="AZ215" i="50" s="1"/>
  <c r="AD26" i="65" s="1"/>
  <c r="AL215" i="50"/>
  <c r="BB215" i="50" s="1"/>
  <c r="AD26" i="67" s="1"/>
  <c r="Z215" i="50"/>
  <c r="AP215" i="50" s="1"/>
  <c r="AD26" i="49" s="1"/>
  <c r="AE215" i="50"/>
  <c r="AU215" i="50" s="1"/>
  <c r="AD26" i="60" s="1"/>
  <c r="AK215" i="50"/>
  <c r="BA215" i="50" s="1"/>
  <c r="AD26" i="66" s="1"/>
  <c r="AG215" i="50"/>
  <c r="AW215" i="50" s="1"/>
  <c r="AD26" i="62" s="1"/>
  <c r="AB215" i="50"/>
  <c r="AR215" i="50" s="1"/>
  <c r="AD26" i="59" s="1"/>
  <c r="AA215" i="50"/>
  <c r="AQ215" i="50" s="1"/>
  <c r="AD26" i="56" s="1"/>
  <c r="AC70" i="50"/>
  <c r="H70" i="50"/>
  <c r="AE70" i="50"/>
  <c r="Z70" i="50"/>
  <c r="AK70" i="50"/>
  <c r="AB70" i="50"/>
  <c r="AN70" i="50"/>
  <c r="AM70" i="50"/>
  <c r="AH70" i="50"/>
  <c r="AG70" i="50"/>
  <c r="AA70" i="50"/>
  <c r="AL70" i="50"/>
  <c r="AJ70" i="50"/>
  <c r="AF70" i="50"/>
  <c r="AD70" i="50"/>
  <c r="AI70" i="50"/>
  <c r="O637" i="50"/>
  <c r="AH315" i="50"/>
  <c r="AX315" i="50" s="1"/>
  <c r="AF26" i="63" s="1"/>
  <c r="AA315" i="50"/>
  <c r="AQ315" i="50" s="1"/>
  <c r="AF26" i="56" s="1"/>
  <c r="AD315" i="50"/>
  <c r="AT315" i="50" s="1"/>
  <c r="AF26" i="57" s="1"/>
  <c r="AB315" i="50"/>
  <c r="AR315" i="50" s="1"/>
  <c r="AF26" i="59" s="1"/>
  <c r="AI315" i="50"/>
  <c r="AY315" i="50" s="1"/>
  <c r="AF26" i="64" s="1"/>
  <c r="AN315" i="50"/>
  <c r="BD315" i="50" s="1"/>
  <c r="AF26" i="69" s="1"/>
  <c r="AC315" i="50"/>
  <c r="AS315" i="50" s="1"/>
  <c r="AF26" i="58" s="1"/>
  <c r="H315" i="50"/>
  <c r="W31" i="2" s="1"/>
  <c r="Z315" i="50"/>
  <c r="AP315" i="50" s="1"/>
  <c r="AF26" i="49" s="1"/>
  <c r="AJ315" i="50"/>
  <c r="AZ315" i="50" s="1"/>
  <c r="AF26" i="65" s="1"/>
  <c r="AE315" i="50"/>
  <c r="AU315" i="50" s="1"/>
  <c r="AF26" i="60" s="1"/>
  <c r="AG315" i="50"/>
  <c r="AW315" i="50" s="1"/>
  <c r="AF26" i="62" s="1"/>
  <c r="AK315" i="50"/>
  <c r="BA315" i="50" s="1"/>
  <c r="AF26" i="66" s="1"/>
  <c r="AF315" i="50"/>
  <c r="AV315" i="50" s="1"/>
  <c r="AF26" i="61" s="1"/>
  <c r="AL315" i="50"/>
  <c r="BB315" i="50" s="1"/>
  <c r="AF26" i="67" s="1"/>
  <c r="AM315" i="50"/>
  <c r="BC315" i="50" s="1"/>
  <c r="AF26" i="68" s="1"/>
  <c r="N537" i="50"/>
  <c r="H460" i="50"/>
  <c r="AI26" i="2" s="1"/>
  <c r="X637" i="50"/>
  <c r="H605" i="50"/>
  <c r="AO19" i="2" s="1"/>
  <c r="AO49" i="2" s="1"/>
  <c r="AN605" i="50"/>
  <c r="AH605" i="50"/>
  <c r="AG605" i="50"/>
  <c r="Z605" i="50"/>
  <c r="AE605" i="50"/>
  <c r="AB605" i="50"/>
  <c r="AL605" i="50"/>
  <c r="AK605" i="50"/>
  <c r="AJ605" i="50"/>
  <c r="AC605" i="50"/>
  <c r="AM605" i="50"/>
  <c r="AI605" i="50"/>
  <c r="AA605" i="50"/>
  <c r="J631" i="50"/>
  <c r="K631" i="50" s="1"/>
  <c r="L631" i="50" s="1"/>
  <c r="M631" i="50" s="1"/>
  <c r="M633" i="50" s="1"/>
  <c r="AD605" i="50"/>
  <c r="AF605" i="50"/>
  <c r="M537" i="50"/>
  <c r="H508" i="50"/>
  <c r="AK23" i="2" s="1"/>
  <c r="J532" i="50"/>
  <c r="K532" i="50" s="1"/>
  <c r="L532" i="50" s="1"/>
  <c r="M532" i="50" s="1"/>
  <c r="N532" i="50" s="1"/>
  <c r="O532" i="50" s="1"/>
  <c r="J539" i="50"/>
  <c r="K539" i="50" s="1"/>
  <c r="L539" i="50" s="1"/>
  <c r="M539" i="50" s="1"/>
  <c r="N539" i="50" s="1"/>
  <c r="H509" i="50"/>
  <c r="AK24" i="2" s="1"/>
  <c r="H360" i="50"/>
  <c r="AE26" i="2" s="1"/>
  <c r="AI168" i="50"/>
  <c r="AY168" i="50" s="1"/>
  <c r="AC29" i="64" s="1"/>
  <c r="AJ168" i="50"/>
  <c r="AZ168" i="50" s="1"/>
  <c r="AC29" i="65" s="1"/>
  <c r="AG168" i="50"/>
  <c r="AW168" i="50" s="1"/>
  <c r="AC29" i="62" s="1"/>
  <c r="AB168" i="50"/>
  <c r="AR168" i="50" s="1"/>
  <c r="AC29" i="59" s="1"/>
  <c r="AK168" i="50"/>
  <c r="BA168" i="50" s="1"/>
  <c r="AC29" i="66" s="1"/>
  <c r="AH168" i="50"/>
  <c r="AX168" i="50" s="1"/>
  <c r="AC29" i="63" s="1"/>
  <c r="AM168" i="50"/>
  <c r="BC168" i="50" s="1"/>
  <c r="AC29" i="68" s="1"/>
  <c r="AF168" i="50"/>
  <c r="AV168" i="50" s="1"/>
  <c r="AC29" i="61" s="1"/>
  <c r="AC168" i="50"/>
  <c r="AS168" i="50" s="1"/>
  <c r="AC29" i="58" s="1"/>
  <c r="AA168" i="50"/>
  <c r="AQ168" i="50" s="1"/>
  <c r="AC29" i="56" s="1"/>
  <c r="AL168" i="50"/>
  <c r="BB168" i="50" s="1"/>
  <c r="AC29" i="67" s="1"/>
  <c r="AD168" i="50"/>
  <c r="AT168" i="50" s="1"/>
  <c r="AC29" i="57" s="1"/>
  <c r="AN168" i="50"/>
  <c r="BD168" i="50" s="1"/>
  <c r="AC29" i="69" s="1"/>
  <c r="H168" i="50"/>
  <c r="Q34" i="2" s="1"/>
  <c r="AE168" i="50"/>
  <c r="AU168" i="50" s="1"/>
  <c r="AC29" i="60" s="1"/>
  <c r="Z168" i="50"/>
  <c r="AP168" i="50" s="1"/>
  <c r="AC29" i="49" s="1"/>
  <c r="Q637" i="50"/>
  <c r="R537" i="50"/>
  <c r="O587" i="50"/>
  <c r="AM265" i="50"/>
  <c r="BC265" i="50" s="1"/>
  <c r="AE26" i="68" s="1"/>
  <c r="AF265" i="50"/>
  <c r="AV265" i="50" s="1"/>
  <c r="AE26" i="61" s="1"/>
  <c r="H265" i="50"/>
  <c r="U31" i="2" s="1"/>
  <c r="AK265" i="50"/>
  <c r="BA265" i="50" s="1"/>
  <c r="AE26" i="66" s="1"/>
  <c r="AC265" i="50"/>
  <c r="AS265" i="50" s="1"/>
  <c r="AE26" i="58" s="1"/>
  <c r="AJ265" i="50"/>
  <c r="AZ265" i="50" s="1"/>
  <c r="AE26" i="65" s="1"/>
  <c r="AA265" i="50"/>
  <c r="AQ265" i="50" s="1"/>
  <c r="AE26" i="56" s="1"/>
  <c r="AG265" i="50"/>
  <c r="AW265" i="50" s="1"/>
  <c r="AE26" i="62" s="1"/>
  <c r="AD265" i="50"/>
  <c r="AT265" i="50" s="1"/>
  <c r="AE26" i="57" s="1"/>
  <c r="AB265" i="50"/>
  <c r="AR265" i="50" s="1"/>
  <c r="AE26" i="59" s="1"/>
  <c r="AN265" i="50"/>
  <c r="BD265" i="50" s="1"/>
  <c r="AE26" i="69" s="1"/>
  <c r="AH265" i="50"/>
  <c r="AX265" i="50" s="1"/>
  <c r="AE26" i="63" s="1"/>
  <c r="AI265" i="50"/>
  <c r="AY265" i="50" s="1"/>
  <c r="AE26" i="64" s="1"/>
  <c r="Z265" i="50"/>
  <c r="AP265" i="50" s="1"/>
  <c r="AE26" i="49" s="1"/>
  <c r="AL265" i="50"/>
  <c r="BB265" i="50" s="1"/>
  <c r="AE26" i="67" s="1"/>
  <c r="AE265" i="50"/>
  <c r="AU265" i="50" s="1"/>
  <c r="AE26" i="60" s="1"/>
  <c r="AA119" i="50"/>
  <c r="AQ119" i="50" s="1"/>
  <c r="AB30" i="56" s="1"/>
  <c r="AC119" i="50"/>
  <c r="AS119" i="50" s="1"/>
  <c r="AB30" i="58" s="1"/>
  <c r="AL119" i="50"/>
  <c r="BB119" i="50" s="1"/>
  <c r="AB30" i="67" s="1"/>
  <c r="H119" i="50"/>
  <c r="O36" i="2" s="1"/>
  <c r="AG119" i="50"/>
  <c r="AW119" i="50" s="1"/>
  <c r="AB30" i="62" s="1"/>
  <c r="AI119" i="50"/>
  <c r="AY119" i="50" s="1"/>
  <c r="AB30" i="64" s="1"/>
  <c r="AJ119" i="50"/>
  <c r="AZ119" i="50" s="1"/>
  <c r="AB30" i="65" s="1"/>
  <c r="AN119" i="50"/>
  <c r="BD119" i="50" s="1"/>
  <c r="AB30" i="69" s="1"/>
  <c r="AK119" i="50"/>
  <c r="BA119" i="50" s="1"/>
  <c r="AB30" i="66" s="1"/>
  <c r="AE119" i="50"/>
  <c r="AU119" i="50" s="1"/>
  <c r="AB30" i="60" s="1"/>
  <c r="AM119" i="50"/>
  <c r="BC119" i="50" s="1"/>
  <c r="AB30" i="68" s="1"/>
  <c r="AF119" i="50"/>
  <c r="AV119" i="50" s="1"/>
  <c r="AB30" i="61" s="1"/>
  <c r="AH119" i="50"/>
  <c r="AX119" i="50" s="1"/>
  <c r="AB30" i="63" s="1"/>
  <c r="Z119" i="50"/>
  <c r="AP119" i="50" s="1"/>
  <c r="AB30" i="49" s="1"/>
  <c r="AD119" i="50"/>
  <c r="AT119" i="50" s="1"/>
  <c r="AB30" i="57" s="1"/>
  <c r="AB119" i="50"/>
  <c r="AR119" i="50" s="1"/>
  <c r="AB30" i="59" s="1"/>
  <c r="V537" i="50"/>
  <c r="J389" i="50"/>
  <c r="J391" i="50" s="1"/>
  <c r="Z359" i="50" s="1"/>
  <c r="AP359" i="50" s="1"/>
  <c r="AG20" i="49" s="1"/>
  <c r="H359" i="50"/>
  <c r="AE24" i="2" s="1"/>
  <c r="Q587" i="50"/>
  <c r="H411" i="50"/>
  <c r="O737" i="50"/>
  <c r="M637" i="50"/>
  <c r="AC116" i="50"/>
  <c r="AS116" i="50" s="1"/>
  <c r="AB27" i="58" s="1"/>
  <c r="AH116" i="50"/>
  <c r="AX116" i="50" s="1"/>
  <c r="AB27" i="63" s="1"/>
  <c r="AE116" i="50"/>
  <c r="AU116" i="50" s="1"/>
  <c r="AB27" i="60" s="1"/>
  <c r="AA116" i="50"/>
  <c r="AQ116" i="50" s="1"/>
  <c r="AB27" i="56" s="1"/>
  <c r="AF116" i="50"/>
  <c r="AV116" i="50" s="1"/>
  <c r="AB27" i="61" s="1"/>
  <c r="AN116" i="50"/>
  <c r="BD116" i="50" s="1"/>
  <c r="AB27" i="69" s="1"/>
  <c r="AM116" i="50"/>
  <c r="BC116" i="50" s="1"/>
  <c r="AB27" i="68" s="1"/>
  <c r="H116" i="50"/>
  <c r="O32" i="2" s="1"/>
  <c r="AJ116" i="50"/>
  <c r="AZ116" i="50" s="1"/>
  <c r="AB27" i="65" s="1"/>
  <c r="AB116" i="50"/>
  <c r="AR116" i="50" s="1"/>
  <c r="AB27" i="59" s="1"/>
  <c r="AL116" i="50"/>
  <c r="BB116" i="50" s="1"/>
  <c r="AB27" i="67" s="1"/>
  <c r="AG116" i="50"/>
  <c r="AW116" i="50" s="1"/>
  <c r="AB27" i="62" s="1"/>
  <c r="AK116" i="50"/>
  <c r="BA116" i="50" s="1"/>
  <c r="AB27" i="66" s="1"/>
  <c r="AD116" i="50"/>
  <c r="AT116" i="50" s="1"/>
  <c r="AB27" i="57" s="1"/>
  <c r="AI116" i="50"/>
  <c r="AY116" i="50" s="1"/>
  <c r="AB27" i="64" s="1"/>
  <c r="Z116" i="50"/>
  <c r="AP116" i="50" s="1"/>
  <c r="AB27" i="49" s="1"/>
  <c r="H358" i="50"/>
  <c r="AE23" i="2" s="1"/>
  <c r="J382" i="50"/>
  <c r="K382" i="50" s="1"/>
  <c r="K384" i="50" s="1"/>
  <c r="K385" i="50" s="1"/>
  <c r="U637" i="50"/>
  <c r="H212" i="50"/>
  <c r="W737" i="50"/>
  <c r="H73" i="50"/>
  <c r="T637" i="50"/>
  <c r="H506" i="50"/>
  <c r="AK20" i="2" s="1"/>
  <c r="AK50" i="2" s="1"/>
  <c r="J538" i="50"/>
  <c r="K538" i="50" s="1"/>
  <c r="L538" i="50" s="1"/>
  <c r="M538" i="50" s="1"/>
  <c r="N538" i="50" s="1"/>
  <c r="O538" i="50" s="1"/>
  <c r="P538" i="50" s="1"/>
  <c r="P540" i="50" s="1"/>
  <c r="AA506" i="50"/>
  <c r="AK506" i="50"/>
  <c r="AN506" i="50"/>
  <c r="AB506" i="50"/>
  <c r="AH506" i="50"/>
  <c r="AC506" i="50"/>
  <c r="AE506" i="50"/>
  <c r="AM506" i="50"/>
  <c r="AJ506" i="50"/>
  <c r="AI506" i="50"/>
  <c r="AG506" i="50"/>
  <c r="AD506" i="50"/>
  <c r="AF506" i="50"/>
  <c r="Z506" i="50"/>
  <c r="AL506" i="50"/>
  <c r="H72" i="50"/>
  <c r="AD164" i="50"/>
  <c r="AT164" i="50" s="1"/>
  <c r="AC25" i="57" s="1"/>
  <c r="AI164" i="50"/>
  <c r="AY164" i="50" s="1"/>
  <c r="AC25" i="64" s="1"/>
  <c r="AN164" i="50"/>
  <c r="BD164" i="50" s="1"/>
  <c r="AC25" i="69" s="1"/>
  <c r="AF164" i="50"/>
  <c r="AV164" i="50" s="1"/>
  <c r="AC25" i="61" s="1"/>
  <c r="AE164" i="50"/>
  <c r="AU164" i="50" s="1"/>
  <c r="AC25" i="60" s="1"/>
  <c r="AB164" i="50"/>
  <c r="AR164" i="50" s="1"/>
  <c r="AC25" i="59" s="1"/>
  <c r="AH164" i="50"/>
  <c r="AX164" i="50" s="1"/>
  <c r="AC25" i="63" s="1"/>
  <c r="H164" i="50"/>
  <c r="Q30" i="2" s="1"/>
  <c r="Z164" i="50"/>
  <c r="AP164" i="50" s="1"/>
  <c r="AC25" i="49" s="1"/>
  <c r="AM164" i="50"/>
  <c r="BC164" i="50" s="1"/>
  <c r="AC25" i="68" s="1"/>
  <c r="AL164" i="50"/>
  <c r="BB164" i="50" s="1"/>
  <c r="AC25" i="67" s="1"/>
  <c r="AA164" i="50"/>
  <c r="AQ164" i="50" s="1"/>
  <c r="AC25" i="56" s="1"/>
  <c r="AJ164" i="50"/>
  <c r="AZ164" i="50" s="1"/>
  <c r="AC25" i="65" s="1"/>
  <c r="AK164" i="50"/>
  <c r="BA164" i="50" s="1"/>
  <c r="AC25" i="66" s="1"/>
  <c r="AC164" i="50"/>
  <c r="AS164" i="50" s="1"/>
  <c r="AC25" i="58" s="1"/>
  <c r="AG164" i="50"/>
  <c r="AW164" i="50" s="1"/>
  <c r="AC25" i="62" s="1"/>
  <c r="AG657" i="50"/>
  <c r="AN657" i="50"/>
  <c r="AI657" i="50"/>
  <c r="AA657" i="50"/>
  <c r="AF657" i="50"/>
  <c r="AE657" i="50"/>
  <c r="AM657" i="50"/>
  <c r="AB657" i="50"/>
  <c r="AJ657" i="50"/>
  <c r="AK657" i="50"/>
  <c r="AC657" i="50"/>
  <c r="AD657" i="50"/>
  <c r="AL657" i="50"/>
  <c r="H657" i="50"/>
  <c r="AH657" i="50"/>
  <c r="Z657" i="50"/>
  <c r="AB656" i="50"/>
  <c r="AI656" i="50"/>
  <c r="AF656" i="50"/>
  <c r="H656" i="50"/>
  <c r="AQ20" i="2" s="1"/>
  <c r="AQ50" i="2" s="1"/>
  <c r="AH656" i="50"/>
  <c r="AN656" i="50"/>
  <c r="AA656" i="50"/>
  <c r="Z656" i="50"/>
  <c r="AC656" i="50"/>
  <c r="AM656" i="50"/>
  <c r="AD656" i="50"/>
  <c r="AK656" i="50"/>
  <c r="AL656" i="50"/>
  <c r="J688" i="50"/>
  <c r="K688" i="50" s="1"/>
  <c r="L688" i="50" s="1"/>
  <c r="M688" i="50" s="1"/>
  <c r="M690" i="50" s="1"/>
  <c r="AG656" i="50"/>
  <c r="AE656" i="50"/>
  <c r="AJ656" i="50"/>
  <c r="H409" i="50"/>
  <c r="AG24" i="2" s="1"/>
  <c r="J439" i="50"/>
  <c r="J441" i="50" s="1"/>
  <c r="J442" i="50" s="1"/>
  <c r="J443" i="50" s="1"/>
  <c r="H162" i="50"/>
  <c r="Z163" i="50"/>
  <c r="AP163" i="50" s="1"/>
  <c r="AC24" i="49" s="1"/>
  <c r="AL163" i="50"/>
  <c r="BB163" i="50" s="1"/>
  <c r="AC24" i="67" s="1"/>
  <c r="AD163" i="50"/>
  <c r="AT163" i="50" s="1"/>
  <c r="AC24" i="57" s="1"/>
  <c r="AB163" i="50"/>
  <c r="AR163" i="50" s="1"/>
  <c r="AC24" i="59" s="1"/>
  <c r="AI163" i="50"/>
  <c r="AY163" i="50" s="1"/>
  <c r="AC24" i="64" s="1"/>
  <c r="AK163" i="50"/>
  <c r="BA163" i="50" s="1"/>
  <c r="AC24" i="66" s="1"/>
  <c r="H163" i="50"/>
  <c r="Q29" i="2" s="1"/>
  <c r="AM163" i="50"/>
  <c r="BC163" i="50" s="1"/>
  <c r="AC24" i="68" s="1"/>
  <c r="AA163" i="50"/>
  <c r="AQ163" i="50" s="1"/>
  <c r="AC24" i="56" s="1"/>
  <c r="AG163" i="50"/>
  <c r="AW163" i="50" s="1"/>
  <c r="AC24" i="62" s="1"/>
  <c r="AN163" i="50"/>
  <c r="BD163" i="50" s="1"/>
  <c r="AC24" i="69" s="1"/>
  <c r="AJ163" i="50"/>
  <c r="AZ163" i="50" s="1"/>
  <c r="AC24" i="65" s="1"/>
  <c r="AE163" i="50"/>
  <c r="AU163" i="50" s="1"/>
  <c r="AC24" i="60" s="1"/>
  <c r="AC163" i="50"/>
  <c r="AS163" i="50" s="1"/>
  <c r="AC24" i="58" s="1"/>
  <c r="AH163" i="50"/>
  <c r="AX163" i="50" s="1"/>
  <c r="AC24" i="63" s="1"/>
  <c r="AF163" i="50"/>
  <c r="AV163" i="50" s="1"/>
  <c r="AC24" i="61" s="1"/>
  <c r="S687" i="50"/>
  <c r="J432" i="50"/>
  <c r="J434" i="50" s="1"/>
  <c r="Z408" i="50" s="1"/>
  <c r="AP408" i="50" s="1"/>
  <c r="AH19" i="49" s="1"/>
  <c r="H408" i="50"/>
  <c r="AG23" i="2" s="1"/>
  <c r="R587" i="50"/>
  <c r="H410" i="50"/>
  <c r="AG26" i="2" s="1"/>
  <c r="AA167" i="50"/>
  <c r="AB167" i="50"/>
  <c r="AJ167" i="50"/>
  <c r="AM167" i="50"/>
  <c r="AH167" i="50"/>
  <c r="AE167" i="50"/>
  <c r="AG167" i="50"/>
  <c r="AF167" i="50"/>
  <c r="AC167" i="50"/>
  <c r="AL167" i="50"/>
  <c r="Z167" i="50"/>
  <c r="AK167" i="50"/>
  <c r="AD167" i="50"/>
  <c r="H167" i="50"/>
  <c r="Q33" i="2" s="1"/>
  <c r="AN167" i="50"/>
  <c r="AI167" i="50"/>
  <c r="H510" i="50"/>
  <c r="AK26" i="2" s="1"/>
  <c r="S587" i="50"/>
  <c r="AA363" i="50"/>
  <c r="AQ363" i="50" s="1"/>
  <c r="AG24" i="56" s="1"/>
  <c r="AL363" i="50"/>
  <c r="BB363" i="50" s="1"/>
  <c r="AG24" i="67" s="1"/>
  <c r="AH363" i="50"/>
  <c r="AX363" i="50" s="1"/>
  <c r="AG24" i="63" s="1"/>
  <c r="AI363" i="50"/>
  <c r="AY363" i="50" s="1"/>
  <c r="AG24" i="64" s="1"/>
  <c r="AK363" i="50"/>
  <c r="BA363" i="50" s="1"/>
  <c r="AG24" i="66" s="1"/>
  <c r="AD363" i="50"/>
  <c r="AT363" i="50" s="1"/>
  <c r="AG24" i="57" s="1"/>
  <c r="Z363" i="50"/>
  <c r="AP363" i="50" s="1"/>
  <c r="AG24" i="49" s="1"/>
  <c r="AG363" i="50"/>
  <c r="AW363" i="50" s="1"/>
  <c r="AG24" i="62" s="1"/>
  <c r="H363" i="50"/>
  <c r="AE29" i="2" s="1"/>
  <c r="AB363" i="50"/>
  <c r="AR363" i="50" s="1"/>
  <c r="AG24" i="59" s="1"/>
  <c r="AC363" i="50"/>
  <c r="AS363" i="50" s="1"/>
  <c r="AG24" i="58" s="1"/>
  <c r="AJ363" i="50"/>
  <c r="AZ363" i="50" s="1"/>
  <c r="AG24" i="65" s="1"/>
  <c r="AE363" i="50"/>
  <c r="AU363" i="50" s="1"/>
  <c r="AG24" i="60" s="1"/>
  <c r="AF363" i="50"/>
  <c r="AV363" i="50" s="1"/>
  <c r="AG24" i="61" s="1"/>
  <c r="AM363" i="50"/>
  <c r="BC363" i="50" s="1"/>
  <c r="AG24" i="68" s="1"/>
  <c r="AN363" i="50"/>
  <c r="BD363" i="50" s="1"/>
  <c r="AG24" i="69" s="1"/>
  <c r="AF69" i="50"/>
  <c r="AV69" i="50" s="1"/>
  <c r="AA30" i="61" s="1"/>
  <c r="AC69" i="50"/>
  <c r="AS69" i="50" s="1"/>
  <c r="AA30" i="58" s="1"/>
  <c r="AA69" i="50"/>
  <c r="AQ69" i="50" s="1"/>
  <c r="AA30" i="56" s="1"/>
  <c r="AK69" i="50"/>
  <c r="BA69" i="50" s="1"/>
  <c r="AA30" i="66" s="1"/>
  <c r="AI69" i="50"/>
  <c r="AY69" i="50" s="1"/>
  <c r="AA30" i="64" s="1"/>
  <c r="AB69" i="50"/>
  <c r="AR69" i="50" s="1"/>
  <c r="AA30" i="59" s="1"/>
  <c r="AE69" i="50"/>
  <c r="AU69" i="50" s="1"/>
  <c r="AA30" i="60" s="1"/>
  <c r="AL69" i="50"/>
  <c r="BB69" i="50" s="1"/>
  <c r="AA30" i="67" s="1"/>
  <c r="AN69" i="50"/>
  <c r="BD69" i="50" s="1"/>
  <c r="AA30" i="69" s="1"/>
  <c r="AD69" i="50"/>
  <c r="AT69" i="50" s="1"/>
  <c r="AA30" i="57" s="1"/>
  <c r="AM69" i="50"/>
  <c r="BC69" i="50" s="1"/>
  <c r="AA30" i="68" s="1"/>
  <c r="Z69" i="50"/>
  <c r="AP69" i="50" s="1"/>
  <c r="AA30" i="49" s="1"/>
  <c r="H69" i="50"/>
  <c r="M36" i="2" s="1"/>
  <c r="AJ69" i="50"/>
  <c r="AZ69" i="50" s="1"/>
  <c r="AA30" i="65" s="1"/>
  <c r="AG69" i="50"/>
  <c r="AW69" i="50" s="1"/>
  <c r="AA30" i="62" s="1"/>
  <c r="AH69" i="50"/>
  <c r="AX69" i="50" s="1"/>
  <c r="AA30" i="63" s="1"/>
  <c r="AJ456" i="50"/>
  <c r="AD456" i="50"/>
  <c r="H456" i="50"/>
  <c r="AI20" i="2" s="1"/>
  <c r="AI50" i="2" s="1"/>
  <c r="AG456" i="50"/>
  <c r="AF456" i="50"/>
  <c r="AL456" i="50"/>
  <c r="AB456" i="50"/>
  <c r="AN456" i="50"/>
  <c r="AH456" i="50"/>
  <c r="J488" i="50"/>
  <c r="K488" i="50" s="1"/>
  <c r="L488" i="50" s="1"/>
  <c r="L490" i="50" s="1"/>
  <c r="AK456" i="50"/>
  <c r="AC456" i="50"/>
  <c r="AI456" i="50"/>
  <c r="AA456" i="50"/>
  <c r="Z456" i="50"/>
  <c r="AM456" i="50"/>
  <c r="AE456" i="50"/>
  <c r="U587" i="50"/>
  <c r="AM364" i="50"/>
  <c r="BC364" i="50" s="1"/>
  <c r="AG25" i="68" s="1"/>
  <c r="AA364" i="50"/>
  <c r="AQ364" i="50" s="1"/>
  <c r="AG25" i="56" s="1"/>
  <c r="AK364" i="50"/>
  <c r="BA364" i="50" s="1"/>
  <c r="AG25" i="66" s="1"/>
  <c r="AI364" i="50"/>
  <c r="AY364" i="50" s="1"/>
  <c r="AG25" i="64" s="1"/>
  <c r="AF364" i="50"/>
  <c r="AV364" i="50" s="1"/>
  <c r="AG25" i="61" s="1"/>
  <c r="AE364" i="50"/>
  <c r="AU364" i="50" s="1"/>
  <c r="AG25" i="60" s="1"/>
  <c r="AC364" i="50"/>
  <c r="AS364" i="50" s="1"/>
  <c r="AG25" i="58" s="1"/>
  <c r="AL364" i="50"/>
  <c r="BB364" i="50" s="1"/>
  <c r="AG25" i="67" s="1"/>
  <c r="Z364" i="50"/>
  <c r="AP364" i="50" s="1"/>
  <c r="AG25" i="49" s="1"/>
  <c r="AG364" i="50"/>
  <c r="AW364" i="50" s="1"/>
  <c r="AG25" i="62" s="1"/>
  <c r="AJ364" i="50"/>
  <c r="AZ364" i="50" s="1"/>
  <c r="AG25" i="65" s="1"/>
  <c r="AH364" i="50"/>
  <c r="AX364" i="50" s="1"/>
  <c r="AG25" i="63" s="1"/>
  <c r="AD364" i="50"/>
  <c r="AT364" i="50" s="1"/>
  <c r="AG25" i="57" s="1"/>
  <c r="AN364" i="50"/>
  <c r="BD364" i="50" s="1"/>
  <c r="AG25" i="69" s="1"/>
  <c r="AB364" i="50"/>
  <c r="AR364" i="50" s="1"/>
  <c r="AG25" i="59" s="1"/>
  <c r="H364" i="50"/>
  <c r="AE30" i="2" s="1"/>
  <c r="AH117" i="50"/>
  <c r="AK117" i="50"/>
  <c r="H117" i="50"/>
  <c r="O33" i="2" s="1"/>
  <c r="AG117" i="50"/>
  <c r="AL117" i="50"/>
  <c r="AJ117" i="50"/>
  <c r="AN117" i="50"/>
  <c r="Z117" i="50"/>
  <c r="AA117" i="50"/>
  <c r="AM117" i="50"/>
  <c r="AF117" i="50"/>
  <c r="AE117" i="50"/>
  <c r="AI117" i="50"/>
  <c r="AB117" i="50"/>
  <c r="AD117" i="50"/>
  <c r="AC117" i="50"/>
  <c r="H507" i="50"/>
  <c r="AH507" i="50"/>
  <c r="AB507" i="50"/>
  <c r="AL507" i="50"/>
  <c r="AG507" i="50"/>
  <c r="AK507" i="50"/>
  <c r="AF507" i="50"/>
  <c r="AD507" i="50"/>
  <c r="AA507" i="50"/>
  <c r="AI507" i="50"/>
  <c r="AC507" i="50"/>
  <c r="Z507" i="50"/>
  <c r="AE507" i="50"/>
  <c r="AM507" i="50"/>
  <c r="AJ507" i="50"/>
  <c r="AN507" i="50"/>
  <c r="H211" i="50"/>
  <c r="AH313" i="50"/>
  <c r="AX313" i="50" s="1"/>
  <c r="AF24" i="63" s="1"/>
  <c r="AN313" i="50"/>
  <c r="BD313" i="50" s="1"/>
  <c r="AF24" i="69" s="1"/>
  <c r="Z313" i="50"/>
  <c r="AP313" i="50" s="1"/>
  <c r="AF24" i="49" s="1"/>
  <c r="H313" i="50"/>
  <c r="W29" i="2" s="1"/>
  <c r="AD313" i="50"/>
  <c r="AT313" i="50" s="1"/>
  <c r="AF24" i="57" s="1"/>
  <c r="AB313" i="50"/>
  <c r="AR313" i="50" s="1"/>
  <c r="AF24" i="59" s="1"/>
  <c r="AF313" i="50"/>
  <c r="AV313" i="50" s="1"/>
  <c r="AF24" i="61" s="1"/>
  <c r="AC313" i="50"/>
  <c r="AS313" i="50" s="1"/>
  <c r="AF24" i="58" s="1"/>
  <c r="AI313" i="50"/>
  <c r="AY313" i="50" s="1"/>
  <c r="AF24" i="64" s="1"/>
  <c r="AJ313" i="50"/>
  <c r="AZ313" i="50" s="1"/>
  <c r="AF24" i="65" s="1"/>
  <c r="AM313" i="50"/>
  <c r="BC313" i="50" s="1"/>
  <c r="AF24" i="68" s="1"/>
  <c r="AL313" i="50"/>
  <c r="BB313" i="50" s="1"/>
  <c r="AF24" i="67" s="1"/>
  <c r="AE313" i="50"/>
  <c r="AU313" i="50" s="1"/>
  <c r="AF24" i="60" s="1"/>
  <c r="AK313" i="50"/>
  <c r="BA313" i="50" s="1"/>
  <c r="AF24" i="66" s="1"/>
  <c r="AA313" i="50"/>
  <c r="AQ313" i="50" s="1"/>
  <c r="AF24" i="56" s="1"/>
  <c r="AG313" i="50"/>
  <c r="AW313" i="50" s="1"/>
  <c r="AF24" i="62" s="1"/>
  <c r="AB260" i="50"/>
  <c r="AR260" i="50" s="1"/>
  <c r="AE21" i="59" s="1"/>
  <c r="AC260" i="50"/>
  <c r="AC261" i="50" s="1"/>
  <c r="H260" i="50"/>
  <c r="U26" i="2" s="1"/>
  <c r="U27" i="2" s="1"/>
  <c r="Z260" i="50"/>
  <c r="Z261" i="50" s="1"/>
  <c r="AA260" i="50"/>
  <c r="AA261" i="50" s="1"/>
  <c r="P637" i="50"/>
  <c r="Q687" i="50"/>
  <c r="AG607" i="50"/>
  <c r="AE607" i="50"/>
  <c r="AN607" i="50"/>
  <c r="AL607" i="50"/>
  <c r="AF607" i="50"/>
  <c r="AM607" i="50"/>
  <c r="Z607" i="50"/>
  <c r="AK607" i="50"/>
  <c r="AJ607" i="50"/>
  <c r="AH607" i="50"/>
  <c r="AC607" i="50"/>
  <c r="AA607" i="50"/>
  <c r="H607" i="50"/>
  <c r="AB607" i="50"/>
  <c r="AI607" i="50"/>
  <c r="AD607" i="50"/>
  <c r="AJ166" i="50"/>
  <c r="AZ166" i="50" s="1"/>
  <c r="AC27" i="65" s="1"/>
  <c r="AD166" i="50"/>
  <c r="AT166" i="50" s="1"/>
  <c r="AC27" i="57" s="1"/>
  <c r="AM166" i="50"/>
  <c r="BC166" i="50" s="1"/>
  <c r="AC27" i="68" s="1"/>
  <c r="AK166" i="50"/>
  <c r="BA166" i="50" s="1"/>
  <c r="AC27" i="66" s="1"/>
  <c r="AN166" i="50"/>
  <c r="BD166" i="50" s="1"/>
  <c r="AC27" i="69" s="1"/>
  <c r="AF166" i="50"/>
  <c r="AV166" i="50" s="1"/>
  <c r="AC27" i="61" s="1"/>
  <c r="AG166" i="50"/>
  <c r="AW166" i="50" s="1"/>
  <c r="AC27" i="62" s="1"/>
  <c r="Z166" i="50"/>
  <c r="AP166" i="50" s="1"/>
  <c r="AC27" i="49" s="1"/>
  <c r="AI166" i="50"/>
  <c r="AY166" i="50" s="1"/>
  <c r="AC27" i="64" s="1"/>
  <c r="AC166" i="50"/>
  <c r="AS166" i="50" s="1"/>
  <c r="AC27" i="58" s="1"/>
  <c r="AA166" i="50"/>
  <c r="AQ166" i="50" s="1"/>
  <c r="AC27" i="56" s="1"/>
  <c r="AL166" i="50"/>
  <c r="BB166" i="50" s="1"/>
  <c r="AC27" i="67" s="1"/>
  <c r="AB166" i="50"/>
  <c r="AR166" i="50" s="1"/>
  <c r="AC27" i="59" s="1"/>
  <c r="AE166" i="50"/>
  <c r="AU166" i="50" s="1"/>
  <c r="AC27" i="60" s="1"/>
  <c r="AH166" i="50"/>
  <c r="AX166" i="50" s="1"/>
  <c r="AC27" i="63" s="1"/>
  <c r="H166" i="50"/>
  <c r="Q32" i="2" s="1"/>
  <c r="W687" i="50"/>
  <c r="V637" i="50"/>
  <c r="H461" i="50"/>
  <c r="H262" i="50"/>
  <c r="X587" i="50"/>
  <c r="W637" i="50"/>
  <c r="O537" i="50"/>
  <c r="R687" i="50"/>
  <c r="AL68" i="50"/>
  <c r="BB68" i="50" s="1"/>
  <c r="AA29" i="67" s="1"/>
  <c r="AK68" i="50"/>
  <c r="BA68" i="50" s="1"/>
  <c r="AA29" i="66" s="1"/>
  <c r="AE68" i="50"/>
  <c r="AU68" i="50" s="1"/>
  <c r="AA29" i="60" s="1"/>
  <c r="Z68" i="50"/>
  <c r="AP68" i="50" s="1"/>
  <c r="AA29" i="49" s="1"/>
  <c r="H68" i="50"/>
  <c r="M34" i="2" s="1"/>
  <c r="AN68" i="50"/>
  <c r="BD68" i="50" s="1"/>
  <c r="AA29" i="69" s="1"/>
  <c r="AC68" i="50"/>
  <c r="AS68" i="50" s="1"/>
  <c r="AA29" i="58" s="1"/>
  <c r="AM68" i="50"/>
  <c r="BC68" i="50" s="1"/>
  <c r="AA29" i="68" s="1"/>
  <c r="AF68" i="50"/>
  <c r="AV68" i="50" s="1"/>
  <c r="AA29" i="61" s="1"/>
  <c r="AG68" i="50"/>
  <c r="AW68" i="50" s="1"/>
  <c r="AA29" i="62" s="1"/>
  <c r="AA68" i="50"/>
  <c r="AQ68" i="50" s="1"/>
  <c r="AA29" i="56" s="1"/>
  <c r="AH68" i="50"/>
  <c r="AX68" i="50" s="1"/>
  <c r="AA29" i="63" s="1"/>
  <c r="AI68" i="50"/>
  <c r="AY68" i="50" s="1"/>
  <c r="AA29" i="64" s="1"/>
  <c r="AJ68" i="50"/>
  <c r="AZ68" i="50" s="1"/>
  <c r="AA29" i="65" s="1"/>
  <c r="AB68" i="50"/>
  <c r="AR68" i="50" s="1"/>
  <c r="AA29" i="59" s="1"/>
  <c r="AD68" i="50"/>
  <c r="AT68" i="50" s="1"/>
  <c r="AA29" i="57" s="1"/>
  <c r="Q737" i="50"/>
  <c r="H312" i="50"/>
  <c r="P687" i="50"/>
  <c r="AL263" i="50"/>
  <c r="BB263" i="50" s="1"/>
  <c r="AE24" i="67" s="1"/>
  <c r="AC263" i="50"/>
  <c r="AS263" i="50" s="1"/>
  <c r="AE24" i="58" s="1"/>
  <c r="AD263" i="50"/>
  <c r="AT263" i="50" s="1"/>
  <c r="AE24" i="57" s="1"/>
  <c r="AB263" i="50"/>
  <c r="AR263" i="50" s="1"/>
  <c r="AE24" i="59" s="1"/>
  <c r="AG263" i="50"/>
  <c r="AW263" i="50" s="1"/>
  <c r="AE24" i="62" s="1"/>
  <c r="AM263" i="50"/>
  <c r="BC263" i="50" s="1"/>
  <c r="AE24" i="68" s="1"/>
  <c r="AH263" i="50"/>
  <c r="AX263" i="50" s="1"/>
  <c r="AE24" i="63" s="1"/>
  <c r="AI263" i="50"/>
  <c r="AY263" i="50" s="1"/>
  <c r="AE24" i="64" s="1"/>
  <c r="AJ263" i="50"/>
  <c r="AZ263" i="50" s="1"/>
  <c r="AE24" i="65" s="1"/>
  <c r="AK263" i="50"/>
  <c r="BA263" i="50" s="1"/>
  <c r="AE24" i="66" s="1"/>
  <c r="Z263" i="50"/>
  <c r="AP263" i="50" s="1"/>
  <c r="AE24" i="49" s="1"/>
  <c r="AF263" i="50"/>
  <c r="AV263" i="50" s="1"/>
  <c r="AE24" i="61" s="1"/>
  <c r="AE263" i="50"/>
  <c r="AU263" i="50" s="1"/>
  <c r="AE24" i="60" s="1"/>
  <c r="AN263" i="50"/>
  <c r="BD263" i="50" s="1"/>
  <c r="AE24" i="69" s="1"/>
  <c r="AA263" i="50"/>
  <c r="AQ263" i="50" s="1"/>
  <c r="AE24" i="56" s="1"/>
  <c r="H263" i="50"/>
  <c r="U29" i="2" s="1"/>
  <c r="N631" i="50"/>
  <c r="N633" i="50" s="1"/>
  <c r="W84" i="50"/>
  <c r="AM58" i="50" s="1"/>
  <c r="BC58" i="50" s="1"/>
  <c r="AA19" i="68" s="1"/>
  <c r="X84" i="50"/>
  <c r="V85" i="50"/>
  <c r="AL58" i="50"/>
  <c r="BB58" i="50" s="1"/>
  <c r="AA19" i="67" s="1"/>
  <c r="R241" i="50"/>
  <c r="R245" i="50" s="1"/>
  <c r="AK158" i="50"/>
  <c r="BA158" i="50" s="1"/>
  <c r="S136" i="50"/>
  <c r="AU161" i="50"/>
  <c r="AC22" i="60" s="1"/>
  <c r="AH258" i="50"/>
  <c r="AX258" i="50" s="1"/>
  <c r="AI110" i="50"/>
  <c r="AY110" i="50" s="1"/>
  <c r="AB21" i="64" s="1"/>
  <c r="U232" i="50"/>
  <c r="T234" i="50"/>
  <c r="AY108" i="50"/>
  <c r="B122" i="50"/>
  <c r="G121" i="50"/>
  <c r="B416" i="50"/>
  <c r="G415" i="50"/>
  <c r="T239" i="50"/>
  <c r="S241" i="50"/>
  <c r="T282" i="50"/>
  <c r="S284" i="50"/>
  <c r="U340" i="50"/>
  <c r="V338" i="50"/>
  <c r="AX208" i="50"/>
  <c r="Q286" i="50"/>
  <c r="U331" i="50"/>
  <c r="T333" i="50"/>
  <c r="V184" i="50"/>
  <c r="T145" i="50"/>
  <c r="T135" i="50"/>
  <c r="B514" i="50"/>
  <c r="G513" i="50"/>
  <c r="AJ108" i="50"/>
  <c r="AD21" i="57"/>
  <c r="AT211" i="50"/>
  <c r="AC19" i="64"/>
  <c r="B171" i="50"/>
  <c r="G170" i="50"/>
  <c r="G611" i="50"/>
  <c r="B612" i="50"/>
  <c r="AU259" i="50"/>
  <c r="G660" i="50"/>
  <c r="B661" i="50"/>
  <c r="Q334" i="50"/>
  <c r="Q335" i="50" s="1"/>
  <c r="R332" i="50"/>
  <c r="T383" i="50"/>
  <c r="U381" i="50"/>
  <c r="Q194" i="50"/>
  <c r="AG160" i="50" s="1"/>
  <c r="AW160" i="50" s="1"/>
  <c r="AC21" i="62" s="1"/>
  <c r="R236" i="50"/>
  <c r="AU308" i="50"/>
  <c r="V288" i="50"/>
  <c r="U290" i="50"/>
  <c r="W238" i="50"/>
  <c r="V240" i="50"/>
  <c r="Q291" i="50"/>
  <c r="R289" i="50"/>
  <c r="V132" i="50"/>
  <c r="B79" i="50"/>
  <c r="G79" i="50" s="1"/>
  <c r="G78" i="50"/>
  <c r="R483" i="50"/>
  <c r="S481" i="50"/>
  <c r="Q193" i="50"/>
  <c r="R195" i="50"/>
  <c r="R192" i="50"/>
  <c r="AH159" i="50"/>
  <c r="G219" i="50"/>
  <c r="B220" i="50"/>
  <c r="X188" i="50"/>
  <c r="X190" i="50" s="1"/>
  <c r="W190" i="50"/>
  <c r="Q440" i="50"/>
  <c r="R438" i="50"/>
  <c r="P335" i="50"/>
  <c r="P336" i="50" s="1"/>
  <c r="AF308" i="50"/>
  <c r="AZ158" i="50"/>
  <c r="B318" i="50"/>
  <c r="G317" i="50"/>
  <c r="B269" i="50"/>
  <c r="G268" i="50"/>
  <c r="AB19" i="63"/>
  <c r="Q244" i="50"/>
  <c r="AG210" i="50" s="1"/>
  <c r="Q243" i="50"/>
  <c r="W281" i="50"/>
  <c r="V283" i="50"/>
  <c r="B710" i="50"/>
  <c r="G709" i="50"/>
  <c r="E9" i="55" s="1"/>
  <c r="AC21" i="57"/>
  <c r="AT161" i="50"/>
  <c r="O336" i="50"/>
  <c r="P295" i="50"/>
  <c r="P292" i="50"/>
  <c r="AD21" i="60"/>
  <c r="AU211" i="50"/>
  <c r="AE20" i="57"/>
  <c r="AF210" i="50"/>
  <c r="T189" i="50"/>
  <c r="S191" i="50"/>
  <c r="B563" i="50"/>
  <c r="U431" i="50"/>
  <c r="T433" i="50"/>
  <c r="AV160" i="50"/>
  <c r="AF161" i="50"/>
  <c r="O294" i="50"/>
  <c r="O293" i="50"/>
  <c r="W233" i="50"/>
  <c r="X231" i="50"/>
  <c r="X233" i="50" s="1"/>
  <c r="R286" i="50"/>
  <c r="AB22" i="62"/>
  <c r="S388" i="50"/>
  <c r="R390" i="50"/>
  <c r="AB21" i="61"/>
  <c r="AV111" i="50"/>
  <c r="AF19" i="57"/>
  <c r="AW159" i="50"/>
  <c r="U186" i="50"/>
  <c r="T186" i="50"/>
  <c r="AI208" i="50"/>
  <c r="AW258" i="50"/>
  <c r="AF259" i="50"/>
  <c r="AD19" i="62"/>
  <c r="W183" i="50"/>
  <c r="X181" i="50"/>
  <c r="X183" i="50" s="1"/>
  <c r="B465" i="50"/>
  <c r="G464" i="50"/>
  <c r="AD260" i="50"/>
  <c r="S236" i="50"/>
  <c r="B367" i="50"/>
  <c r="G366" i="50"/>
  <c r="W708" i="50"/>
  <c r="U121" i="50"/>
  <c r="O561" i="50"/>
  <c r="O78" i="50"/>
  <c r="J708" i="50"/>
  <c r="W366" i="50"/>
  <c r="X610" i="50"/>
  <c r="L610" i="50"/>
  <c r="N267" i="50"/>
  <c r="W709" i="50"/>
  <c r="R611" i="50"/>
  <c r="S366" i="50"/>
  <c r="U365" i="50"/>
  <c r="O709" i="50"/>
  <c r="P708" i="50"/>
  <c r="Q267" i="50"/>
  <c r="P267" i="50"/>
  <c r="X660" i="50"/>
  <c r="W219" i="50"/>
  <c r="T365" i="50"/>
  <c r="K463" i="50"/>
  <c r="W268" i="50"/>
  <c r="V660" i="50"/>
  <c r="N121" i="50"/>
  <c r="N463" i="50"/>
  <c r="W512" i="50"/>
  <c r="X513" i="50"/>
  <c r="X464" i="50"/>
  <c r="O121" i="50"/>
  <c r="P268" i="50"/>
  <c r="T317" i="50"/>
  <c r="V78" i="50"/>
  <c r="P463" i="50"/>
  <c r="W78" i="50"/>
  <c r="P415" i="50"/>
  <c r="V169" i="50"/>
  <c r="N464" i="50"/>
  <c r="W464" i="50"/>
  <c r="O366" i="50"/>
  <c r="J267" i="50"/>
  <c r="O562" i="50"/>
  <c r="J218" i="50"/>
  <c r="O316" i="50"/>
  <c r="S78" i="50"/>
  <c r="W415" i="50"/>
  <c r="X512" i="50"/>
  <c r="L659" i="50"/>
  <c r="J610" i="50"/>
  <c r="T561" i="50"/>
  <c r="S121" i="50"/>
  <c r="M268" i="50"/>
  <c r="V170" i="50"/>
  <c r="U708" i="50"/>
  <c r="R316" i="50"/>
  <c r="V218" i="50"/>
  <c r="O708" i="50"/>
  <c r="K659" i="50"/>
  <c r="W414" i="50"/>
  <c r="R708" i="50"/>
  <c r="T268" i="50"/>
  <c r="X415" i="50"/>
  <c r="M120" i="50"/>
  <c r="W365" i="50"/>
  <c r="L120" i="50"/>
  <c r="T464" i="50"/>
  <c r="S561" i="50"/>
  <c r="K709" i="50"/>
  <c r="L316" i="50"/>
  <c r="R317" i="50"/>
  <c r="M219" i="50"/>
  <c r="U268" i="50"/>
  <c r="X365" i="50"/>
  <c r="Q366" i="50"/>
  <c r="T218" i="50"/>
  <c r="P366" i="50"/>
  <c r="X366" i="50"/>
  <c r="S709" i="50"/>
  <c r="S463" i="50"/>
  <c r="R562" i="50"/>
  <c r="K561" i="50"/>
  <c r="J78" i="50"/>
  <c r="Q219" i="50"/>
  <c r="T708" i="50"/>
  <c r="M709" i="50"/>
  <c r="O218" i="50"/>
  <c r="P169" i="50"/>
  <c r="M708" i="50"/>
  <c r="S170" i="50"/>
  <c r="P219" i="50"/>
  <c r="J121" i="50"/>
  <c r="K660" i="50"/>
  <c r="J561" i="50"/>
  <c r="S120" i="50"/>
  <c r="X267" i="50"/>
  <c r="S610" i="50"/>
  <c r="Q464" i="50"/>
  <c r="N218" i="50"/>
  <c r="L512" i="50"/>
  <c r="L611" i="50"/>
  <c r="V464" i="50"/>
  <c r="P562" i="50"/>
  <c r="P121" i="50"/>
  <c r="T611" i="50"/>
  <c r="U562" i="50"/>
  <c r="T219" i="50"/>
  <c r="V414" i="50"/>
  <c r="L366" i="50"/>
  <c r="U219" i="50"/>
  <c r="M121" i="50"/>
  <c r="X708" i="50"/>
  <c r="T660" i="50"/>
  <c r="W513" i="50"/>
  <c r="Q365" i="50"/>
  <c r="Q660" i="50"/>
  <c r="X561" i="50"/>
  <c r="O513" i="50"/>
  <c r="W316" i="50"/>
  <c r="O317" i="50"/>
  <c r="N316" i="50"/>
  <c r="J659" i="50"/>
  <c r="V463" i="50"/>
  <c r="R659" i="50"/>
  <c r="X414" i="50"/>
  <c r="R610" i="50"/>
  <c r="P414" i="50"/>
  <c r="J120" i="50"/>
  <c r="W659" i="50"/>
  <c r="U610" i="50"/>
  <c r="R169" i="50"/>
  <c r="U512" i="50"/>
  <c r="N512" i="50"/>
  <c r="T513" i="50"/>
  <c r="X169" i="50"/>
  <c r="U317" i="50"/>
  <c r="P170" i="50"/>
  <c r="T414" i="50"/>
  <c r="X709" i="50"/>
  <c r="R365" i="50"/>
  <c r="V611" i="50"/>
  <c r="T267" i="50"/>
  <c r="M512" i="50"/>
  <c r="M660" i="50"/>
  <c r="T170" i="50"/>
  <c r="U659" i="50"/>
  <c r="K365" i="50"/>
  <c r="R414" i="50"/>
  <c r="Q414" i="50"/>
  <c r="R218" i="50"/>
  <c r="N708" i="50"/>
  <c r="W317" i="50"/>
  <c r="W463" i="50"/>
  <c r="O464" i="50"/>
  <c r="N513" i="50"/>
  <c r="Q268" i="50"/>
  <c r="M561" i="50"/>
  <c r="J513" i="50"/>
  <c r="X78" i="50"/>
  <c r="Q463" i="50"/>
  <c r="Q708" i="50"/>
  <c r="J709" i="50"/>
  <c r="V659" i="50"/>
  <c r="Q218" i="50"/>
  <c r="N709" i="50"/>
  <c r="P512" i="50"/>
  <c r="X218" i="50"/>
  <c r="M414" i="50"/>
  <c r="L463" i="50"/>
  <c r="R170" i="50"/>
  <c r="T512" i="50"/>
  <c r="L513" i="50"/>
  <c r="R267" i="50"/>
  <c r="U611" i="50"/>
  <c r="K317" i="50"/>
  <c r="W562" i="50"/>
  <c r="L414" i="50"/>
  <c r="V562" i="50"/>
  <c r="P316" i="50"/>
  <c r="X611" i="50"/>
  <c r="M610" i="50"/>
  <c r="O169" i="50"/>
  <c r="L562" i="50"/>
  <c r="T709" i="50"/>
  <c r="R660" i="50"/>
  <c r="T78" i="50"/>
  <c r="K414" i="50"/>
  <c r="V317" i="50"/>
  <c r="N562" i="50"/>
  <c r="W611" i="50"/>
  <c r="J219" i="50"/>
  <c r="S268" i="50"/>
  <c r="V366" i="50"/>
  <c r="M267" i="50"/>
  <c r="K415" i="50"/>
  <c r="V267" i="50"/>
  <c r="K169" i="50"/>
  <c r="N561" i="50"/>
  <c r="O268" i="50"/>
  <c r="T463" i="50"/>
  <c r="W660" i="50"/>
  <c r="P365" i="50"/>
  <c r="M464" i="50"/>
  <c r="M366" i="50"/>
  <c r="S513" i="50"/>
  <c r="X170" i="50"/>
  <c r="J562" i="50"/>
  <c r="R463" i="50"/>
  <c r="M365" i="50"/>
  <c r="L709" i="50"/>
  <c r="V512" i="50"/>
  <c r="O463" i="50"/>
  <c r="M169" i="50"/>
  <c r="K268" i="50"/>
  <c r="U169" i="50"/>
  <c r="P513" i="50"/>
  <c r="W170" i="50"/>
  <c r="R512" i="50"/>
  <c r="P709" i="50"/>
  <c r="R219" i="50"/>
  <c r="X121" i="50"/>
  <c r="N415" i="50"/>
  <c r="T121" i="50"/>
  <c r="O365" i="50"/>
  <c r="L660" i="50"/>
  <c r="Q512" i="50"/>
  <c r="T659" i="50"/>
  <c r="J463" i="50"/>
  <c r="V365" i="50"/>
  <c r="S267" i="50"/>
  <c r="U463" i="50"/>
  <c r="T366" i="50"/>
  <c r="U561" i="50"/>
  <c r="L317" i="50"/>
  <c r="Q78" i="50"/>
  <c r="S317" i="50"/>
  <c r="U513" i="50"/>
  <c r="R120" i="50"/>
  <c r="U660" i="50"/>
  <c r="J316" i="50"/>
  <c r="P464" i="50"/>
  <c r="Q415" i="50"/>
  <c r="L218" i="50"/>
  <c r="J366" i="50"/>
  <c r="V610" i="50"/>
  <c r="W120" i="50"/>
  <c r="L365" i="50"/>
  <c r="X120" i="50"/>
  <c r="M316" i="50"/>
  <c r="J660" i="50"/>
  <c r="S169" i="50"/>
  <c r="K708" i="50"/>
  <c r="L170" i="50"/>
  <c r="N366" i="50"/>
  <c r="K513" i="50"/>
  <c r="O170" i="50"/>
  <c r="S365" i="50"/>
  <c r="X562" i="50"/>
  <c r="K170" i="50"/>
  <c r="W218" i="50"/>
  <c r="K464" i="50"/>
  <c r="J611" i="50"/>
  <c r="S708" i="50"/>
  <c r="P659" i="50"/>
  <c r="M170" i="50"/>
  <c r="M317" i="50"/>
  <c r="U78" i="50"/>
  <c r="V708" i="50"/>
  <c r="W267" i="50"/>
  <c r="K219" i="50"/>
  <c r="N414" i="50"/>
  <c r="V415" i="50"/>
  <c r="U415" i="50"/>
  <c r="U414" i="50"/>
  <c r="T610" i="50"/>
  <c r="O512" i="50"/>
  <c r="U267" i="50"/>
  <c r="P317" i="50"/>
  <c r="Q561" i="50"/>
  <c r="V316" i="50"/>
  <c r="X316" i="50"/>
  <c r="P218" i="50"/>
  <c r="J268" i="50"/>
  <c r="Q316" i="50"/>
  <c r="V709" i="50"/>
  <c r="L561" i="50"/>
  <c r="R78" i="50"/>
  <c r="M611" i="50"/>
  <c r="Q170" i="50"/>
  <c r="X268" i="50"/>
  <c r="N78" i="50"/>
  <c r="V121" i="50"/>
  <c r="S512" i="50"/>
  <c r="O611" i="50"/>
  <c r="S316" i="50"/>
  <c r="S415" i="50"/>
  <c r="P120" i="50"/>
  <c r="L121" i="50"/>
  <c r="W610" i="50"/>
  <c r="V268" i="50"/>
  <c r="P78" i="50"/>
  <c r="L268" i="50"/>
  <c r="N365" i="50"/>
  <c r="K121" i="50"/>
  <c r="L708" i="50"/>
  <c r="O219" i="50"/>
  <c r="P611" i="50"/>
  <c r="O660" i="50"/>
  <c r="O610" i="50"/>
  <c r="O267" i="50"/>
  <c r="L415" i="50"/>
  <c r="Q513" i="50"/>
  <c r="K512" i="50"/>
  <c r="V219" i="50"/>
  <c r="T562" i="50"/>
  <c r="K316" i="50"/>
  <c r="R366" i="50"/>
  <c r="S660" i="50"/>
  <c r="N610" i="50"/>
  <c r="J414" i="50"/>
  <c r="K366" i="50"/>
  <c r="N120" i="50"/>
  <c r="N219" i="50"/>
  <c r="X219" i="50"/>
  <c r="J169" i="50"/>
  <c r="S611" i="50"/>
  <c r="K78" i="50"/>
  <c r="R513" i="50"/>
  <c r="U709" i="50"/>
  <c r="M659" i="50"/>
  <c r="T120" i="50"/>
  <c r="K218" i="50"/>
  <c r="Q709" i="50"/>
  <c r="P610" i="50"/>
  <c r="O414" i="50"/>
  <c r="X659" i="50"/>
  <c r="M562" i="50"/>
  <c r="S464" i="50"/>
  <c r="L169" i="50"/>
  <c r="P660" i="50"/>
  <c r="L219" i="50"/>
  <c r="J365" i="50"/>
  <c r="K120" i="50"/>
  <c r="O415" i="50"/>
  <c r="R561" i="50"/>
  <c r="N170" i="50"/>
  <c r="J170" i="50"/>
  <c r="S562" i="50"/>
  <c r="W169" i="50"/>
  <c r="Q611" i="50"/>
  <c r="N268" i="50"/>
  <c r="M415" i="50"/>
  <c r="R121" i="50"/>
  <c r="X317" i="50"/>
  <c r="S218" i="50"/>
  <c r="R415" i="50"/>
  <c r="V120" i="50"/>
  <c r="K610" i="50"/>
  <c r="T316" i="50"/>
  <c r="Q317" i="50"/>
  <c r="Q659" i="50"/>
  <c r="Q120" i="50"/>
  <c r="L464" i="50"/>
  <c r="U120" i="50"/>
  <c r="J512" i="50"/>
  <c r="K562" i="50"/>
  <c r="R709" i="50"/>
  <c r="U218" i="50"/>
  <c r="N660" i="50"/>
  <c r="K611" i="50"/>
  <c r="T169" i="50"/>
  <c r="X463" i="50"/>
  <c r="R464" i="50"/>
  <c r="M513" i="50"/>
  <c r="N169" i="50"/>
  <c r="M463" i="50"/>
  <c r="L78" i="50"/>
  <c r="J464" i="50"/>
  <c r="L267" i="50"/>
  <c r="S659" i="50"/>
  <c r="J415" i="50"/>
  <c r="M78" i="50"/>
  <c r="U366" i="50"/>
  <c r="N611" i="50"/>
  <c r="U464" i="50"/>
  <c r="W561" i="50"/>
  <c r="Q169" i="50"/>
  <c r="S414" i="50"/>
  <c r="O120" i="50"/>
  <c r="V513" i="50"/>
  <c r="P561" i="50"/>
  <c r="K267" i="50"/>
  <c r="N659" i="50"/>
  <c r="W121" i="50"/>
  <c r="Q121" i="50"/>
  <c r="O659" i="50"/>
  <c r="Q562" i="50"/>
  <c r="M218" i="50"/>
  <c r="Q610" i="50"/>
  <c r="N317" i="50"/>
  <c r="R268" i="50"/>
  <c r="J317" i="50"/>
  <c r="U170" i="50"/>
  <c r="S219" i="50"/>
  <c r="T415" i="50"/>
  <c r="U316" i="50"/>
  <c r="V561" i="50"/>
  <c r="R43" i="50" l="1"/>
  <c r="R44" i="50"/>
  <c r="AH10" i="50" s="1"/>
  <c r="S43" i="50"/>
  <c r="AV26" i="50"/>
  <c r="P26" i="50" s="1"/>
  <c r="Z22" i="61"/>
  <c r="AJ109" i="50"/>
  <c r="AZ109" i="50" s="1"/>
  <c r="AB20" i="65" s="1"/>
  <c r="T142" i="50"/>
  <c r="T143" i="50" s="1"/>
  <c r="T46" i="50"/>
  <c r="J42" i="65" s="1"/>
  <c r="T34" i="50"/>
  <c r="T35" i="50" s="1"/>
  <c r="Z19" i="62"/>
  <c r="AX110" i="50"/>
  <c r="AH111" i="50"/>
  <c r="R36" i="50"/>
  <c r="R48" i="50" s="1"/>
  <c r="J44" i="63" s="1"/>
  <c r="AA44" i="63" s="1"/>
  <c r="R25" i="50"/>
  <c r="J36" i="63" s="1"/>
  <c r="R47" i="50"/>
  <c r="J43" i="63" s="1"/>
  <c r="AI8" i="50"/>
  <c r="S35" i="50"/>
  <c r="U140" i="50"/>
  <c r="U141" i="50" s="1"/>
  <c r="V138" i="50"/>
  <c r="S95" i="50"/>
  <c r="S92" i="50"/>
  <c r="J37" i="60"/>
  <c r="J38" i="60" s="1"/>
  <c r="J40" i="60" s="1"/>
  <c r="O27" i="50"/>
  <c r="O29" i="50" s="1"/>
  <c r="T91" i="50"/>
  <c r="T96" i="50"/>
  <c r="K42" i="65" s="1"/>
  <c r="V131" i="50"/>
  <c r="U133" i="50"/>
  <c r="U134" i="50" s="1"/>
  <c r="U135" i="50" s="1"/>
  <c r="AI59" i="50"/>
  <c r="AG61" i="50"/>
  <c r="AW60" i="50"/>
  <c r="U40" i="50"/>
  <c r="U41" i="50" s="1"/>
  <c r="V38" i="50"/>
  <c r="AG10" i="50"/>
  <c r="AX8" i="50"/>
  <c r="U33" i="50"/>
  <c r="V31" i="50"/>
  <c r="AX59" i="50"/>
  <c r="S44" i="50"/>
  <c r="AI10" i="50" s="1"/>
  <c r="AY10" i="50" s="1"/>
  <c r="Z21" i="64" s="1"/>
  <c r="T144" i="50"/>
  <c r="V88" i="50"/>
  <c r="U90" i="50"/>
  <c r="R93" i="50"/>
  <c r="R98" i="50" s="1"/>
  <c r="K44" i="63" s="1"/>
  <c r="R94" i="50"/>
  <c r="R97" i="50"/>
  <c r="K43" i="63" s="1"/>
  <c r="R75" i="50"/>
  <c r="K36" i="63" s="1"/>
  <c r="S93" i="50"/>
  <c r="S98" i="50" s="1"/>
  <c r="K44" i="64" s="1"/>
  <c r="T42" i="50"/>
  <c r="S45" i="50"/>
  <c r="J36" i="62"/>
  <c r="L740" i="50"/>
  <c r="N738" i="50"/>
  <c r="O738" i="50" s="1"/>
  <c r="L583" i="50"/>
  <c r="M584" i="50" s="1"/>
  <c r="M585" i="50" s="1"/>
  <c r="AS52" i="2"/>
  <c r="K533" i="50"/>
  <c r="M533" i="50"/>
  <c r="N533" i="50"/>
  <c r="O534" i="50" s="1"/>
  <c r="J583" i="50"/>
  <c r="J584" i="50" s="1"/>
  <c r="J585" i="50" s="1"/>
  <c r="N581" i="50"/>
  <c r="N583" i="50" s="1"/>
  <c r="N584" i="50" s="1"/>
  <c r="J533" i="50"/>
  <c r="N540" i="50"/>
  <c r="P531" i="50"/>
  <c r="Q531" i="50" s="1"/>
  <c r="Q533" i="50" s="1"/>
  <c r="L533" i="50"/>
  <c r="J740" i="50"/>
  <c r="K583" i="50"/>
  <c r="L584" i="50" s="1"/>
  <c r="K740" i="50"/>
  <c r="AQ260" i="50"/>
  <c r="AE21" i="56" s="1"/>
  <c r="AR261" i="50"/>
  <c r="AE22" i="59" s="1"/>
  <c r="Z409" i="50"/>
  <c r="AP409" i="50" s="1"/>
  <c r="AH20" i="49" s="1"/>
  <c r="K439" i="50"/>
  <c r="L439" i="50" s="1"/>
  <c r="M439" i="50" s="1"/>
  <c r="N439" i="50" s="1"/>
  <c r="N441" i="50" s="1"/>
  <c r="N442" i="50" s="1"/>
  <c r="K540" i="50"/>
  <c r="K733" i="50"/>
  <c r="AO52" i="2"/>
  <c r="O540" i="50"/>
  <c r="AQ52" i="2"/>
  <c r="J733" i="50"/>
  <c r="L733" i="50"/>
  <c r="Q538" i="50"/>
  <c r="Q540" i="50" s="1"/>
  <c r="L540" i="50"/>
  <c r="J485" i="50"/>
  <c r="J486" i="50" s="1"/>
  <c r="AS260" i="50"/>
  <c r="AS261" i="50" s="1"/>
  <c r="M733" i="50"/>
  <c r="J345" i="50"/>
  <c r="M488" i="50"/>
  <c r="M490" i="50" s="1"/>
  <c r="M491" i="50" s="1"/>
  <c r="M492" i="50" s="1"/>
  <c r="M37" i="2"/>
  <c r="M38" i="2" s="1"/>
  <c r="M41" i="2" s="1"/>
  <c r="AG27" i="2"/>
  <c r="W27" i="2"/>
  <c r="M540" i="50"/>
  <c r="K482" i="50"/>
  <c r="L482" i="50" s="1"/>
  <c r="M482" i="50" s="1"/>
  <c r="N482" i="50" s="1"/>
  <c r="O482" i="50" s="1"/>
  <c r="O484" i="50" s="1"/>
  <c r="J540" i="50"/>
  <c r="J541" i="50" s="1"/>
  <c r="Z509" i="50" s="1"/>
  <c r="AP509" i="50" s="1"/>
  <c r="AJ20" i="49" s="1"/>
  <c r="AM52" i="2"/>
  <c r="K633" i="50"/>
  <c r="L382" i="50"/>
  <c r="L384" i="50" s="1"/>
  <c r="L385" i="50" s="1"/>
  <c r="F7" i="55"/>
  <c r="J384" i="50"/>
  <c r="Z358" i="50" s="1"/>
  <c r="AP358" i="50" s="1"/>
  <c r="AG19" i="49" s="1"/>
  <c r="AK27" i="2"/>
  <c r="AI27" i="2"/>
  <c r="AK52" i="2"/>
  <c r="AB261" i="50"/>
  <c r="N688" i="50"/>
  <c r="N690" i="50" s="1"/>
  <c r="AP126" i="50"/>
  <c r="J590" i="50"/>
  <c r="J591" i="50" s="1"/>
  <c r="J592" i="50" s="1"/>
  <c r="J593" i="50" s="1"/>
  <c r="J435" i="50"/>
  <c r="J436" i="50" s="1"/>
  <c r="L590" i="50"/>
  <c r="F5" i="55"/>
  <c r="K339" i="50"/>
  <c r="K341" i="50" s="1"/>
  <c r="K345" i="50" s="1"/>
  <c r="M638" i="50"/>
  <c r="M640" i="50" s="1"/>
  <c r="AW126" i="50"/>
  <c r="AQ126" i="50"/>
  <c r="K590" i="50"/>
  <c r="N588" i="50"/>
  <c r="O588" i="50" s="1"/>
  <c r="P588" i="50" s="1"/>
  <c r="AT76" i="50"/>
  <c r="N76" i="50" s="1"/>
  <c r="K37" i="57" s="1"/>
  <c r="K38" i="57" s="1"/>
  <c r="K40" i="57" s="1"/>
  <c r="J640" i="50"/>
  <c r="J445" i="50"/>
  <c r="J342" i="50"/>
  <c r="J343" i="50" s="1"/>
  <c r="L633" i="50"/>
  <c r="M634" i="50" s="1"/>
  <c r="M635" i="50" s="1"/>
  <c r="J633" i="50"/>
  <c r="J634" i="50" s="1"/>
  <c r="J635" i="50" s="1"/>
  <c r="J636" i="50" s="1"/>
  <c r="AE27" i="2"/>
  <c r="K683" i="50"/>
  <c r="J683" i="50"/>
  <c r="J684" i="50" s="1"/>
  <c r="J685" i="50" s="1"/>
  <c r="O37" i="2"/>
  <c r="O38" i="2" s="1"/>
  <c r="O41" i="2" s="1"/>
  <c r="AT126" i="50"/>
  <c r="AQ76" i="50"/>
  <c r="K76" i="50" s="1"/>
  <c r="K37" i="56" s="1"/>
  <c r="K38" i="56" s="1"/>
  <c r="K40" i="56" s="1"/>
  <c r="K432" i="50"/>
  <c r="K434" i="50" s="1"/>
  <c r="AA408" i="50" s="1"/>
  <c r="AQ408" i="50" s="1"/>
  <c r="AH19" i="56" s="1"/>
  <c r="J690" i="50"/>
  <c r="K490" i="50"/>
  <c r="L491" i="50" s="1"/>
  <c r="L492" i="50" s="1"/>
  <c r="AR76" i="50"/>
  <c r="L76" i="50" s="1"/>
  <c r="K37" i="59" s="1"/>
  <c r="K38" i="59" s="1"/>
  <c r="K40" i="59" s="1"/>
  <c r="L683" i="50"/>
  <c r="J392" i="50"/>
  <c r="J393" i="50" s="1"/>
  <c r="AU76" i="50"/>
  <c r="O76" i="50" s="1"/>
  <c r="K37" i="60" s="1"/>
  <c r="K38" i="60" s="1"/>
  <c r="K40" i="60" s="1"/>
  <c r="F6" i="55"/>
  <c r="AP260" i="50"/>
  <c r="AP261" i="50" s="1"/>
  <c r="K640" i="50"/>
  <c r="L641" i="50" s="1"/>
  <c r="AR126" i="50"/>
  <c r="H19" i="2"/>
  <c r="H49" i="2" s="1"/>
  <c r="AV76" i="50"/>
  <c r="P76" i="50" s="1"/>
  <c r="K37" i="61" s="1"/>
  <c r="K38" i="61" s="1"/>
  <c r="K40" i="61" s="1"/>
  <c r="L690" i="50"/>
  <c r="K690" i="50"/>
  <c r="H20" i="2"/>
  <c r="H50" i="2" s="1"/>
  <c r="AS126" i="50"/>
  <c r="AU126" i="50"/>
  <c r="AP76" i="50"/>
  <c r="J76" i="50" s="1"/>
  <c r="K37" i="49" s="1"/>
  <c r="K38" i="49" s="1"/>
  <c r="K40" i="49" s="1"/>
  <c r="J641" i="50"/>
  <c r="J642" i="50" s="1"/>
  <c r="J643" i="50" s="1"/>
  <c r="N681" i="50"/>
  <c r="N683" i="50" s="1"/>
  <c r="K389" i="50"/>
  <c r="L389" i="50" s="1"/>
  <c r="M389" i="50" s="1"/>
  <c r="N389" i="50" s="1"/>
  <c r="AS76" i="50"/>
  <c r="M76" i="50" s="1"/>
  <c r="K37" i="58" s="1"/>
  <c r="K38" i="58" s="1"/>
  <c r="K40" i="58" s="1"/>
  <c r="AI52" i="2"/>
  <c r="J490" i="50"/>
  <c r="J491" i="50" s="1"/>
  <c r="J495" i="50" s="1"/>
  <c r="O631" i="50"/>
  <c r="O633" i="50" s="1"/>
  <c r="J586" i="50"/>
  <c r="AN58" i="50"/>
  <c r="BD58" i="50" s="1"/>
  <c r="AA19" i="69" s="1"/>
  <c r="W85" i="50"/>
  <c r="V86" i="50"/>
  <c r="X85" i="50"/>
  <c r="R242" i="50"/>
  <c r="R243" i="50" s="1"/>
  <c r="AH209" i="50"/>
  <c r="AX209" i="50" s="1"/>
  <c r="AD20" i="63" s="1"/>
  <c r="O539" i="50"/>
  <c r="H610" i="50"/>
  <c r="AO26" i="2" s="1"/>
  <c r="AO27" i="2" s="1"/>
  <c r="Z316" i="50"/>
  <c r="AP316" i="50" s="1"/>
  <c r="AF27" i="49" s="1"/>
  <c r="H316" i="50"/>
  <c r="W32" i="2" s="1"/>
  <c r="AE316" i="50"/>
  <c r="AU316" i="50" s="1"/>
  <c r="AF27" i="60" s="1"/>
  <c r="AL316" i="50"/>
  <c r="BB316" i="50" s="1"/>
  <c r="AF27" i="67" s="1"/>
  <c r="AA316" i="50"/>
  <c r="AQ316" i="50" s="1"/>
  <c r="AF27" i="56" s="1"/>
  <c r="AC316" i="50"/>
  <c r="AS316" i="50" s="1"/>
  <c r="AF27" i="58" s="1"/>
  <c r="AB316" i="50"/>
  <c r="AR316" i="50" s="1"/>
  <c r="AF27" i="59" s="1"/>
  <c r="AK316" i="50"/>
  <c r="BA316" i="50" s="1"/>
  <c r="AF27" i="66" s="1"/>
  <c r="AG316" i="50"/>
  <c r="AW316" i="50" s="1"/>
  <c r="AF27" i="62" s="1"/>
  <c r="AI316" i="50"/>
  <c r="AY316" i="50" s="1"/>
  <c r="AF27" i="64" s="1"/>
  <c r="AF316" i="50"/>
  <c r="AV316" i="50" s="1"/>
  <c r="AF27" i="61" s="1"/>
  <c r="AD316" i="50"/>
  <c r="AT316" i="50" s="1"/>
  <c r="AF27" i="57" s="1"/>
  <c r="AH316" i="50"/>
  <c r="AX316" i="50" s="1"/>
  <c r="AF27" i="63" s="1"/>
  <c r="AJ316" i="50"/>
  <c r="AZ316" i="50" s="1"/>
  <c r="AF27" i="65" s="1"/>
  <c r="AM316" i="50"/>
  <c r="BC316" i="50" s="1"/>
  <c r="AF27" i="68" s="1"/>
  <c r="AN316" i="50"/>
  <c r="BD316" i="50" s="1"/>
  <c r="AF27" i="69" s="1"/>
  <c r="AG120" i="50"/>
  <c r="AF120" i="50"/>
  <c r="AC120" i="50"/>
  <c r="AD120" i="50"/>
  <c r="AK120" i="50"/>
  <c r="AN120" i="50"/>
  <c r="AM120" i="50"/>
  <c r="H120" i="50"/>
  <c r="AL120" i="50"/>
  <c r="AA120" i="50"/>
  <c r="AE120" i="50"/>
  <c r="AI120" i="50"/>
  <c r="AB120" i="50"/>
  <c r="AJ120" i="50"/>
  <c r="AH120" i="50"/>
  <c r="Z120" i="50"/>
  <c r="AB365" i="50"/>
  <c r="AR365" i="50" s="1"/>
  <c r="AG26" i="59" s="1"/>
  <c r="AE365" i="50"/>
  <c r="AU365" i="50" s="1"/>
  <c r="AG26" i="60" s="1"/>
  <c r="H365" i="50"/>
  <c r="AE31" i="2" s="1"/>
  <c r="AI365" i="50"/>
  <c r="AY365" i="50" s="1"/>
  <c r="AG26" i="64" s="1"/>
  <c r="AJ365" i="50"/>
  <c r="AZ365" i="50" s="1"/>
  <c r="AG26" i="65" s="1"/>
  <c r="AC365" i="50"/>
  <c r="AS365" i="50" s="1"/>
  <c r="AG26" i="58" s="1"/>
  <c r="AA365" i="50"/>
  <c r="AQ365" i="50" s="1"/>
  <c r="AG26" i="56" s="1"/>
  <c r="AN365" i="50"/>
  <c r="BD365" i="50" s="1"/>
  <c r="AG26" i="69" s="1"/>
  <c r="AK365" i="50"/>
  <c r="BA365" i="50" s="1"/>
  <c r="AG26" i="66" s="1"/>
  <c r="AF365" i="50"/>
  <c r="AV365" i="50" s="1"/>
  <c r="AG26" i="61" s="1"/>
  <c r="AH365" i="50"/>
  <c r="AX365" i="50" s="1"/>
  <c r="AG26" i="63" s="1"/>
  <c r="AD365" i="50"/>
  <c r="AT365" i="50" s="1"/>
  <c r="AG26" i="57" s="1"/>
  <c r="AL365" i="50"/>
  <c r="BB365" i="50" s="1"/>
  <c r="AG26" i="67" s="1"/>
  <c r="Z365" i="50"/>
  <c r="AP365" i="50" s="1"/>
  <c r="AG26" i="49" s="1"/>
  <c r="AM365" i="50"/>
  <c r="BC365" i="50" s="1"/>
  <c r="AG26" i="68" s="1"/>
  <c r="AG365" i="50"/>
  <c r="AW365" i="50" s="1"/>
  <c r="AG26" i="62" s="1"/>
  <c r="H78" i="50"/>
  <c r="M43" i="2" s="1"/>
  <c r="Z267" i="50"/>
  <c r="AH267" i="50"/>
  <c r="H267" i="50"/>
  <c r="U33" i="2" s="1"/>
  <c r="AD267" i="50"/>
  <c r="AC267" i="50"/>
  <c r="AK267" i="50"/>
  <c r="AE267" i="50"/>
  <c r="AJ267" i="50"/>
  <c r="AB267" i="50"/>
  <c r="AN267" i="50"/>
  <c r="AA267" i="50"/>
  <c r="AL267" i="50"/>
  <c r="AF267" i="50"/>
  <c r="AM267" i="50"/>
  <c r="AI267" i="50"/>
  <c r="AG267" i="50"/>
  <c r="AI463" i="50"/>
  <c r="AY463" i="50" s="1"/>
  <c r="AI24" i="64" s="1"/>
  <c r="AC463" i="50"/>
  <c r="AS463" i="50" s="1"/>
  <c r="AI24" i="58" s="1"/>
  <c r="AG463" i="50"/>
  <c r="AW463" i="50" s="1"/>
  <c r="AI24" i="62" s="1"/>
  <c r="AN463" i="50"/>
  <c r="BD463" i="50" s="1"/>
  <c r="AI24" i="69" s="1"/>
  <c r="AE463" i="50"/>
  <c r="AU463" i="50" s="1"/>
  <c r="AI24" i="60" s="1"/>
  <c r="AH463" i="50"/>
  <c r="AX463" i="50" s="1"/>
  <c r="AI24" i="63" s="1"/>
  <c r="AJ463" i="50"/>
  <c r="AZ463" i="50" s="1"/>
  <c r="AI24" i="65" s="1"/>
  <c r="AB463" i="50"/>
  <c r="AR463" i="50" s="1"/>
  <c r="AI24" i="59" s="1"/>
  <c r="Z463" i="50"/>
  <c r="AP463" i="50" s="1"/>
  <c r="AI24" i="49" s="1"/>
  <c r="AM463" i="50"/>
  <c r="BC463" i="50" s="1"/>
  <c r="AI24" i="68" s="1"/>
  <c r="AK463" i="50"/>
  <c r="BA463" i="50" s="1"/>
  <c r="AI24" i="66" s="1"/>
  <c r="AA463" i="50"/>
  <c r="AQ463" i="50" s="1"/>
  <c r="AI24" i="56" s="1"/>
  <c r="H463" i="50"/>
  <c r="AI29" i="2" s="1"/>
  <c r="AF463" i="50"/>
  <c r="AV463" i="50" s="1"/>
  <c r="AI24" i="61" s="1"/>
  <c r="AL463" i="50"/>
  <c r="BB463" i="50" s="1"/>
  <c r="AI24" i="67" s="1"/>
  <c r="AD463" i="50"/>
  <c r="AT463" i="50" s="1"/>
  <c r="AI24" i="57" s="1"/>
  <c r="AJ414" i="50"/>
  <c r="AZ414" i="50" s="1"/>
  <c r="AH25" i="65" s="1"/>
  <c r="AC414" i="50"/>
  <c r="AS414" i="50" s="1"/>
  <c r="AH25" i="58" s="1"/>
  <c r="AL414" i="50"/>
  <c r="BB414" i="50" s="1"/>
  <c r="AH25" i="67" s="1"/>
  <c r="AH414" i="50"/>
  <c r="AX414" i="50" s="1"/>
  <c r="AH25" i="63" s="1"/>
  <c r="AB414" i="50"/>
  <c r="AR414" i="50" s="1"/>
  <c r="AH25" i="59" s="1"/>
  <c r="AA414" i="50"/>
  <c r="AQ414" i="50" s="1"/>
  <c r="AH25" i="56" s="1"/>
  <c r="H414" i="50"/>
  <c r="AG30" i="2" s="1"/>
  <c r="AM414" i="50"/>
  <c r="BC414" i="50" s="1"/>
  <c r="AH25" i="68" s="1"/>
  <c r="Z414" i="50"/>
  <c r="AP414" i="50" s="1"/>
  <c r="AH25" i="49" s="1"/>
  <c r="AN414" i="50"/>
  <c r="BD414" i="50" s="1"/>
  <c r="AH25" i="69" s="1"/>
  <c r="AK414" i="50"/>
  <c r="BA414" i="50" s="1"/>
  <c r="AH25" i="66" s="1"/>
  <c r="AF414" i="50"/>
  <c r="AV414" i="50" s="1"/>
  <c r="AH25" i="61" s="1"/>
  <c r="AE414" i="50"/>
  <c r="AU414" i="50" s="1"/>
  <c r="AH25" i="60" s="1"/>
  <c r="AD414" i="50"/>
  <c r="AT414" i="50" s="1"/>
  <c r="AH25" i="57" s="1"/>
  <c r="AG414" i="50"/>
  <c r="AW414" i="50" s="1"/>
  <c r="AH25" i="62" s="1"/>
  <c r="AI414" i="50"/>
  <c r="AY414" i="50" s="1"/>
  <c r="AH25" i="64" s="1"/>
  <c r="H512" i="50"/>
  <c r="J689" i="50"/>
  <c r="H659" i="50"/>
  <c r="AQ24" i="2" s="1"/>
  <c r="AE218" i="50"/>
  <c r="AU218" i="50" s="1"/>
  <c r="AD29" i="60" s="1"/>
  <c r="AJ218" i="50"/>
  <c r="AZ218" i="50" s="1"/>
  <c r="AD29" i="65" s="1"/>
  <c r="AL218" i="50"/>
  <c r="BB218" i="50" s="1"/>
  <c r="AD29" i="67" s="1"/>
  <c r="H218" i="50"/>
  <c r="S34" i="2" s="1"/>
  <c r="AA218" i="50"/>
  <c r="AQ218" i="50" s="1"/>
  <c r="AD29" i="56" s="1"/>
  <c r="AK218" i="50"/>
  <c r="BA218" i="50" s="1"/>
  <c r="AD29" i="66" s="1"/>
  <c r="AN218" i="50"/>
  <c r="BD218" i="50" s="1"/>
  <c r="AD29" i="69" s="1"/>
  <c r="AB218" i="50"/>
  <c r="AR218" i="50" s="1"/>
  <c r="AD29" i="59" s="1"/>
  <c r="AD218" i="50"/>
  <c r="AT218" i="50" s="1"/>
  <c r="AD29" i="57" s="1"/>
  <c r="AG218" i="50"/>
  <c r="AW218" i="50" s="1"/>
  <c r="AD29" i="62" s="1"/>
  <c r="AM218" i="50"/>
  <c r="BC218" i="50" s="1"/>
  <c r="AD29" i="68" s="1"/>
  <c r="AF218" i="50"/>
  <c r="AV218" i="50" s="1"/>
  <c r="AD29" i="61" s="1"/>
  <c r="AC218" i="50"/>
  <c r="AS218" i="50" s="1"/>
  <c r="AD29" i="58" s="1"/>
  <c r="AI218" i="50"/>
  <c r="AY218" i="50" s="1"/>
  <c r="AD29" i="64" s="1"/>
  <c r="Z218" i="50"/>
  <c r="AP218" i="50" s="1"/>
  <c r="AD29" i="49" s="1"/>
  <c r="AH218" i="50"/>
  <c r="AX218" i="50" s="1"/>
  <c r="AD29" i="63" s="1"/>
  <c r="H561" i="50"/>
  <c r="J732" i="50"/>
  <c r="H708" i="50"/>
  <c r="F8" i="55" s="1"/>
  <c r="AL169" i="50"/>
  <c r="BB169" i="50" s="1"/>
  <c r="AC30" i="67" s="1"/>
  <c r="AK169" i="50"/>
  <c r="BA169" i="50" s="1"/>
  <c r="AC30" i="66" s="1"/>
  <c r="AD169" i="50"/>
  <c r="AT169" i="50" s="1"/>
  <c r="AC30" i="57" s="1"/>
  <c r="AJ169" i="50"/>
  <c r="AZ169" i="50" s="1"/>
  <c r="AC30" i="65" s="1"/>
  <c r="AN169" i="50"/>
  <c r="BD169" i="50" s="1"/>
  <c r="AC30" i="69" s="1"/>
  <c r="AC169" i="50"/>
  <c r="AS169" i="50" s="1"/>
  <c r="AS176" i="50" s="1"/>
  <c r="AM169" i="50"/>
  <c r="BC169" i="50" s="1"/>
  <c r="AC30" i="68" s="1"/>
  <c r="AH169" i="50"/>
  <c r="AX169" i="50" s="1"/>
  <c r="AC30" i="63" s="1"/>
  <c r="AB169" i="50"/>
  <c r="AR169" i="50" s="1"/>
  <c r="AC30" i="59" s="1"/>
  <c r="H169" i="50"/>
  <c r="Q36" i="2" s="1"/>
  <c r="Q37" i="2" s="1"/>
  <c r="Q38" i="2" s="1"/>
  <c r="Q41" i="2" s="1"/>
  <c r="AI169" i="50"/>
  <c r="AY169" i="50" s="1"/>
  <c r="AC30" i="64" s="1"/>
  <c r="AG169" i="50"/>
  <c r="AW169" i="50" s="1"/>
  <c r="AC30" i="62" s="1"/>
  <c r="AA169" i="50"/>
  <c r="AQ169" i="50" s="1"/>
  <c r="AC30" i="56" s="1"/>
  <c r="AE169" i="50"/>
  <c r="AU169" i="50" s="1"/>
  <c r="AC30" i="60" s="1"/>
  <c r="Z169" i="50"/>
  <c r="AP169" i="50" s="1"/>
  <c r="AC30" i="49" s="1"/>
  <c r="AF169" i="50"/>
  <c r="AV169" i="50" s="1"/>
  <c r="AC30" i="61" s="1"/>
  <c r="U145" i="50"/>
  <c r="AG308" i="50"/>
  <c r="AW308" i="50" s="1"/>
  <c r="AG161" i="50"/>
  <c r="AI111" i="50"/>
  <c r="Z464" i="50"/>
  <c r="AP464" i="50" s="1"/>
  <c r="AI25" i="49" s="1"/>
  <c r="AG464" i="50"/>
  <c r="AW464" i="50" s="1"/>
  <c r="AI25" i="62" s="1"/>
  <c r="AF464" i="50"/>
  <c r="AV464" i="50" s="1"/>
  <c r="AI25" i="61" s="1"/>
  <c r="AA464" i="50"/>
  <c r="AQ464" i="50" s="1"/>
  <c r="AI25" i="56" s="1"/>
  <c r="AL464" i="50"/>
  <c r="BB464" i="50" s="1"/>
  <c r="AI25" i="67" s="1"/>
  <c r="AH464" i="50"/>
  <c r="AX464" i="50" s="1"/>
  <c r="AI25" i="63" s="1"/>
  <c r="AI464" i="50"/>
  <c r="AY464" i="50" s="1"/>
  <c r="AI25" i="64" s="1"/>
  <c r="AK464" i="50"/>
  <c r="BA464" i="50" s="1"/>
  <c r="AI25" i="66" s="1"/>
  <c r="AB464" i="50"/>
  <c r="AR464" i="50" s="1"/>
  <c r="AI25" i="59" s="1"/>
  <c r="AM464" i="50"/>
  <c r="BC464" i="50" s="1"/>
  <c r="AI25" i="68" s="1"/>
  <c r="AC464" i="50"/>
  <c r="AS464" i="50" s="1"/>
  <c r="AI25" i="58" s="1"/>
  <c r="AD464" i="50"/>
  <c r="AT464" i="50" s="1"/>
  <c r="AI25" i="57" s="1"/>
  <c r="AN464" i="50"/>
  <c r="BD464" i="50" s="1"/>
  <c r="AI25" i="69" s="1"/>
  <c r="AE464" i="50"/>
  <c r="AU464" i="50" s="1"/>
  <c r="AI25" i="60" s="1"/>
  <c r="H464" i="50"/>
  <c r="AI30" i="2" s="1"/>
  <c r="AJ464" i="50"/>
  <c r="AZ464" i="50" s="1"/>
  <c r="AI25" i="65" s="1"/>
  <c r="H562" i="50"/>
  <c r="Z268" i="50"/>
  <c r="AP268" i="50" s="1"/>
  <c r="AA268" i="50"/>
  <c r="AQ268" i="50" s="1"/>
  <c r="AI268" i="50"/>
  <c r="AY268" i="50" s="1"/>
  <c r="AE29" i="64" s="1"/>
  <c r="AB268" i="50"/>
  <c r="AR268" i="50" s="1"/>
  <c r="AN268" i="50"/>
  <c r="BD268" i="50" s="1"/>
  <c r="AE29" i="69" s="1"/>
  <c r="AG268" i="50"/>
  <c r="AW268" i="50" s="1"/>
  <c r="AE29" i="62" s="1"/>
  <c r="AJ268" i="50"/>
  <c r="AZ268" i="50" s="1"/>
  <c r="AE29" i="65" s="1"/>
  <c r="AF268" i="50"/>
  <c r="AV268" i="50" s="1"/>
  <c r="AE29" i="61" s="1"/>
  <c r="AD268" i="50"/>
  <c r="AT268" i="50" s="1"/>
  <c r="AE29" i="57" s="1"/>
  <c r="AH268" i="50"/>
  <c r="AX268" i="50" s="1"/>
  <c r="AE29" i="63" s="1"/>
  <c r="H268" i="50"/>
  <c r="U34" i="2" s="1"/>
  <c r="AC268" i="50"/>
  <c r="AS268" i="50" s="1"/>
  <c r="AE29" i="58" s="1"/>
  <c r="AK268" i="50"/>
  <c r="BA268" i="50" s="1"/>
  <c r="AE29" i="66" s="1"/>
  <c r="AL268" i="50"/>
  <c r="BB268" i="50" s="1"/>
  <c r="AE29" i="67" s="1"/>
  <c r="AE268" i="50"/>
  <c r="AU268" i="50" s="1"/>
  <c r="AE29" i="60" s="1"/>
  <c r="AM268" i="50"/>
  <c r="BC268" i="50" s="1"/>
  <c r="AE29" i="68" s="1"/>
  <c r="Z219" i="50"/>
  <c r="AP219" i="50" s="1"/>
  <c r="AD30" i="49" s="1"/>
  <c r="AE219" i="50"/>
  <c r="AU219" i="50" s="1"/>
  <c r="AD30" i="60" s="1"/>
  <c r="AI219" i="50"/>
  <c r="AY219" i="50" s="1"/>
  <c r="AD30" i="64" s="1"/>
  <c r="AJ219" i="50"/>
  <c r="AZ219" i="50" s="1"/>
  <c r="AD30" i="65" s="1"/>
  <c r="AC219" i="50"/>
  <c r="AS219" i="50" s="1"/>
  <c r="AD30" i="58" s="1"/>
  <c r="AK219" i="50"/>
  <c r="BA219" i="50" s="1"/>
  <c r="AD30" i="66" s="1"/>
  <c r="AA219" i="50"/>
  <c r="AQ219" i="50" s="1"/>
  <c r="AD30" i="56" s="1"/>
  <c r="AB219" i="50"/>
  <c r="AR219" i="50" s="1"/>
  <c r="AD30" i="59" s="1"/>
  <c r="AD219" i="50"/>
  <c r="AT219" i="50" s="1"/>
  <c r="AD30" i="57" s="1"/>
  <c r="AN219" i="50"/>
  <c r="BD219" i="50" s="1"/>
  <c r="AD30" i="69" s="1"/>
  <c r="AG219" i="50"/>
  <c r="AW219" i="50" s="1"/>
  <c r="AD30" i="62" s="1"/>
  <c r="AH219" i="50"/>
  <c r="AX219" i="50" s="1"/>
  <c r="AD30" i="63" s="1"/>
  <c r="AF219" i="50"/>
  <c r="AV219" i="50" s="1"/>
  <c r="AD30" i="61" s="1"/>
  <c r="AM219" i="50"/>
  <c r="BC219" i="50" s="1"/>
  <c r="AD30" i="68" s="1"/>
  <c r="H219" i="50"/>
  <c r="AL219" i="50"/>
  <c r="BB219" i="50" s="1"/>
  <c r="AD30" i="67" s="1"/>
  <c r="Z170" i="50"/>
  <c r="AB170" i="50"/>
  <c r="AL170" i="50"/>
  <c r="H170" i="50"/>
  <c r="AA170" i="50"/>
  <c r="AI170" i="50"/>
  <c r="AD170" i="50"/>
  <c r="AJ170" i="50"/>
  <c r="AN170" i="50"/>
  <c r="AC170" i="50"/>
  <c r="AF170" i="50"/>
  <c r="AM170" i="50"/>
  <c r="AE170" i="50"/>
  <c r="AG170" i="50"/>
  <c r="AH170" i="50"/>
  <c r="AK170" i="50"/>
  <c r="AB121" i="50"/>
  <c r="AA121" i="50"/>
  <c r="Z121" i="50"/>
  <c r="AC121" i="50"/>
  <c r="AI121" i="50"/>
  <c r="AE121" i="50"/>
  <c r="AF121" i="50"/>
  <c r="AK121" i="50"/>
  <c r="AM121" i="50"/>
  <c r="AN121" i="50"/>
  <c r="AH121" i="50"/>
  <c r="AD121" i="50"/>
  <c r="AJ121" i="50"/>
  <c r="AL121" i="50"/>
  <c r="AG121" i="50"/>
  <c r="H121" i="50"/>
  <c r="Z366" i="50"/>
  <c r="AP366" i="50" s="1"/>
  <c r="AE366" i="50"/>
  <c r="AU366" i="50" s="1"/>
  <c r="AG27" i="60" s="1"/>
  <c r="AD366" i="50"/>
  <c r="AT366" i="50" s="1"/>
  <c r="AG27" i="57" s="1"/>
  <c r="H366" i="50"/>
  <c r="AF366" i="50"/>
  <c r="AV366" i="50" s="1"/>
  <c r="AG27" i="61" s="1"/>
  <c r="AJ366" i="50"/>
  <c r="AZ366" i="50" s="1"/>
  <c r="AG27" i="65" s="1"/>
  <c r="AL366" i="50"/>
  <c r="BB366" i="50" s="1"/>
  <c r="AG27" i="67" s="1"/>
  <c r="AA366" i="50"/>
  <c r="AQ366" i="50" s="1"/>
  <c r="AC366" i="50"/>
  <c r="AS366" i="50" s="1"/>
  <c r="AK366" i="50"/>
  <c r="BA366" i="50" s="1"/>
  <c r="AG27" i="66" s="1"/>
  <c r="AN366" i="50"/>
  <c r="BD366" i="50" s="1"/>
  <c r="AG27" i="69" s="1"/>
  <c r="AH366" i="50"/>
  <c r="AX366" i="50" s="1"/>
  <c r="AG27" i="63" s="1"/>
  <c r="AB366" i="50"/>
  <c r="AR366" i="50" s="1"/>
  <c r="AG27" i="59" s="1"/>
  <c r="AG366" i="50"/>
  <c r="AW366" i="50" s="1"/>
  <c r="AG27" i="62" s="1"/>
  <c r="AM366" i="50"/>
  <c r="BC366" i="50" s="1"/>
  <c r="AG27" i="68" s="1"/>
  <c r="AI366" i="50"/>
  <c r="AY366" i="50" s="1"/>
  <c r="AG27" i="64" s="1"/>
  <c r="Z415" i="50"/>
  <c r="AP415" i="50" s="1"/>
  <c r="AH26" i="49" s="1"/>
  <c r="AK415" i="50"/>
  <c r="BA415" i="50" s="1"/>
  <c r="AH26" i="66" s="1"/>
  <c r="AJ415" i="50"/>
  <c r="AZ415" i="50" s="1"/>
  <c r="AH26" i="65" s="1"/>
  <c r="AA415" i="50"/>
  <c r="AQ415" i="50" s="1"/>
  <c r="AH26" i="56" s="1"/>
  <c r="H415" i="50"/>
  <c r="AE415" i="50"/>
  <c r="AU415" i="50" s="1"/>
  <c r="AH26" i="60" s="1"/>
  <c r="AG415" i="50"/>
  <c r="AW415" i="50" s="1"/>
  <c r="AH26" i="62" s="1"/>
  <c r="AC415" i="50"/>
  <c r="AS415" i="50" s="1"/>
  <c r="AH26" i="58" s="1"/>
  <c r="AD415" i="50"/>
  <c r="AT415" i="50" s="1"/>
  <c r="AH26" i="57" s="1"/>
  <c r="AB415" i="50"/>
  <c r="AR415" i="50" s="1"/>
  <c r="AH26" i="59" s="1"/>
  <c r="AL415" i="50"/>
  <c r="BB415" i="50" s="1"/>
  <c r="AH26" i="67" s="1"/>
  <c r="AM415" i="50"/>
  <c r="BC415" i="50" s="1"/>
  <c r="AH26" i="68" s="1"/>
  <c r="AH415" i="50"/>
  <c r="AX415" i="50" s="1"/>
  <c r="AH26" i="63" s="1"/>
  <c r="AI415" i="50"/>
  <c r="AY415" i="50" s="1"/>
  <c r="AH26" i="64" s="1"/>
  <c r="AN415" i="50"/>
  <c r="BD415" i="50" s="1"/>
  <c r="AH26" i="69" s="1"/>
  <c r="AF415" i="50"/>
  <c r="AV415" i="50" s="1"/>
  <c r="AH26" i="61" s="1"/>
  <c r="J739" i="50"/>
  <c r="H709" i="50"/>
  <c r="H611" i="50"/>
  <c r="Z317" i="50"/>
  <c r="AG317" i="50"/>
  <c r="AE317" i="50"/>
  <c r="AL317" i="50"/>
  <c r="AK317" i="50"/>
  <c r="AF317" i="50"/>
  <c r="AA317" i="50"/>
  <c r="AI317" i="50"/>
  <c r="AD317" i="50"/>
  <c r="AH317" i="50"/>
  <c r="H317" i="50"/>
  <c r="AB317" i="50"/>
  <c r="AJ317" i="50"/>
  <c r="AN317" i="50"/>
  <c r="AC317" i="50"/>
  <c r="AM317" i="50"/>
  <c r="H660" i="50"/>
  <c r="Z513" i="50"/>
  <c r="AP513" i="50" s="1"/>
  <c r="AJ24" i="49" s="1"/>
  <c r="AA513" i="50"/>
  <c r="AQ513" i="50" s="1"/>
  <c r="AJ24" i="56" s="1"/>
  <c r="AM513" i="50"/>
  <c r="BC513" i="50" s="1"/>
  <c r="AJ24" i="68" s="1"/>
  <c r="AJ513" i="50"/>
  <c r="AZ513" i="50" s="1"/>
  <c r="AJ24" i="65" s="1"/>
  <c r="H513" i="50"/>
  <c r="AB513" i="50"/>
  <c r="AR513" i="50" s="1"/>
  <c r="AJ24" i="59" s="1"/>
  <c r="AH513" i="50"/>
  <c r="AX513" i="50" s="1"/>
  <c r="AJ24" i="63" s="1"/>
  <c r="AD513" i="50"/>
  <c r="AT513" i="50" s="1"/>
  <c r="AJ24" i="57" s="1"/>
  <c r="AF513" i="50"/>
  <c r="AV513" i="50" s="1"/>
  <c r="AJ24" i="61" s="1"/>
  <c r="AK513" i="50"/>
  <c r="BA513" i="50" s="1"/>
  <c r="AJ24" i="66" s="1"/>
  <c r="AC513" i="50"/>
  <c r="AS513" i="50" s="1"/>
  <c r="AJ24" i="58" s="1"/>
  <c r="AG513" i="50"/>
  <c r="AW513" i="50" s="1"/>
  <c r="AJ24" i="62" s="1"/>
  <c r="AL513" i="50"/>
  <c r="BB513" i="50" s="1"/>
  <c r="AJ24" i="67" s="1"/>
  <c r="AE513" i="50"/>
  <c r="AU513" i="50" s="1"/>
  <c r="AJ24" i="60" s="1"/>
  <c r="AN513" i="50"/>
  <c r="BD513" i="50" s="1"/>
  <c r="AJ24" i="69" s="1"/>
  <c r="AI513" i="50"/>
  <c r="AY513" i="50" s="1"/>
  <c r="AJ24" i="64" s="1"/>
  <c r="AJ110" i="50"/>
  <c r="AZ110" i="50" s="1"/>
  <c r="AB21" i="65" s="1"/>
  <c r="AW210" i="50"/>
  <c r="AG211" i="50"/>
  <c r="L682" i="50"/>
  <c r="AT260" i="50"/>
  <c r="AD261" i="50"/>
  <c r="B466" i="50"/>
  <c r="G465" i="50"/>
  <c r="M589" i="50"/>
  <c r="P293" i="50"/>
  <c r="P294" i="50"/>
  <c r="O582" i="50"/>
  <c r="AC22" i="57"/>
  <c r="G710" i="50"/>
  <c r="E10" i="55" s="1"/>
  <c r="B711" i="50"/>
  <c r="W283" i="50"/>
  <c r="X281" i="50"/>
  <c r="X283" i="50" s="1"/>
  <c r="G269" i="50"/>
  <c r="B270" i="50"/>
  <c r="S483" i="50"/>
  <c r="T481" i="50"/>
  <c r="Q295" i="50"/>
  <c r="Q292" i="50"/>
  <c r="AG259" i="50"/>
  <c r="V290" i="50"/>
  <c r="W288" i="50"/>
  <c r="B662" i="50"/>
  <c r="G661" i="50"/>
  <c r="AD19" i="63"/>
  <c r="B417" i="50"/>
  <c r="G416" i="50"/>
  <c r="T235" i="50"/>
  <c r="AJ208" i="50"/>
  <c r="X184" i="50"/>
  <c r="AV259" i="50"/>
  <c r="AE19" i="62"/>
  <c r="AY208" i="50"/>
  <c r="S192" i="50"/>
  <c r="S193" i="50" s="1"/>
  <c r="S195" i="50"/>
  <c r="AI159" i="50"/>
  <c r="AC19" i="65"/>
  <c r="N733" i="50"/>
  <c r="O731" i="50"/>
  <c r="R440" i="50"/>
  <c r="S438" i="50"/>
  <c r="W240" i="50"/>
  <c r="X238" i="50"/>
  <c r="X240" i="50" s="1"/>
  <c r="AZ108" i="50"/>
  <c r="B515" i="50"/>
  <c r="G514" i="50"/>
  <c r="AE19" i="63"/>
  <c r="W338" i="50"/>
  <c r="V340" i="50"/>
  <c r="S285" i="50"/>
  <c r="AI258" i="50"/>
  <c r="AB19" i="64"/>
  <c r="AY111" i="50"/>
  <c r="V232" i="50"/>
  <c r="U234" i="50"/>
  <c r="AK208" i="50" s="1"/>
  <c r="AM27" i="2"/>
  <c r="B368" i="50"/>
  <c r="G367" i="50"/>
  <c r="W184" i="50"/>
  <c r="W185" i="50" s="1"/>
  <c r="AC20" i="62"/>
  <c r="AW161" i="50"/>
  <c r="AV126" i="50"/>
  <c r="AB22" i="61"/>
  <c r="AE260" i="50"/>
  <c r="AC21" i="61"/>
  <c r="AV161" i="50"/>
  <c r="U189" i="50"/>
  <c r="T191" i="50"/>
  <c r="AV210" i="50"/>
  <c r="AF211" i="50"/>
  <c r="O489" i="50"/>
  <c r="AX159" i="50"/>
  <c r="W132" i="50"/>
  <c r="AF19" i="60"/>
  <c r="V381" i="50"/>
  <c r="U383" i="50"/>
  <c r="AE20" i="60"/>
  <c r="AD22" i="57"/>
  <c r="V185" i="50"/>
  <c r="AL158" i="50"/>
  <c r="U282" i="50"/>
  <c r="T284" i="50"/>
  <c r="S245" i="50"/>
  <c r="S242" i="50"/>
  <c r="AI209" i="50"/>
  <c r="AY209" i="50" s="1"/>
  <c r="AD20" i="64" s="1"/>
  <c r="B123" i="50"/>
  <c r="F123" i="50"/>
  <c r="S390" i="50"/>
  <c r="T388" i="50"/>
  <c r="N632" i="50"/>
  <c r="M639" i="50"/>
  <c r="P532" i="50"/>
  <c r="V431" i="50"/>
  <c r="U433" i="50"/>
  <c r="B564" i="50"/>
  <c r="G563" i="50"/>
  <c r="AD22" i="60"/>
  <c r="B319" i="50"/>
  <c r="G318" i="50"/>
  <c r="AV308" i="50"/>
  <c r="B221" i="50"/>
  <c r="G220" i="50"/>
  <c r="R194" i="50"/>
  <c r="R193" i="50"/>
  <c r="R291" i="50"/>
  <c r="S289" i="50"/>
  <c r="S332" i="50"/>
  <c r="R334" i="50"/>
  <c r="AK108" i="50"/>
  <c r="B613" i="50"/>
  <c r="G171" i="50"/>
  <c r="B172" i="50"/>
  <c r="U136" i="50"/>
  <c r="T136" i="50"/>
  <c r="U333" i="50"/>
  <c r="V331" i="50"/>
  <c r="Q336" i="50"/>
  <c r="AC19" i="66"/>
  <c r="U239" i="50"/>
  <c r="T241" i="50"/>
  <c r="X367" i="50"/>
  <c r="J171" i="50"/>
  <c r="O416" i="50"/>
  <c r="Q416" i="50"/>
  <c r="T710" i="50"/>
  <c r="T661" i="50"/>
  <c r="W710" i="50"/>
  <c r="Q710" i="50"/>
  <c r="K416" i="50"/>
  <c r="W563" i="50"/>
  <c r="T514" i="50"/>
  <c r="L269" i="50"/>
  <c r="M661" i="50"/>
  <c r="M416" i="50"/>
  <c r="M269" i="50"/>
  <c r="J122" i="50"/>
  <c r="N465" i="50"/>
  <c r="R269" i="50"/>
  <c r="O122" i="50"/>
  <c r="R710" i="50"/>
  <c r="P318" i="50"/>
  <c r="J367" i="50"/>
  <c r="V661" i="50"/>
  <c r="Q661" i="50"/>
  <c r="W661" i="50"/>
  <c r="R563" i="50"/>
  <c r="Q465" i="50"/>
  <c r="X416" i="50"/>
  <c r="J318" i="50"/>
  <c r="K465" i="50"/>
  <c r="K318" i="50"/>
  <c r="N612" i="50"/>
  <c r="P563" i="50"/>
  <c r="J416" i="50"/>
  <c r="W122" i="50"/>
  <c r="J563" i="50"/>
  <c r="N269" i="50"/>
  <c r="P220" i="50"/>
  <c r="K710" i="50"/>
  <c r="M367" i="50"/>
  <c r="S171" i="50"/>
  <c r="U661" i="50"/>
  <c r="V710" i="50"/>
  <c r="P122" i="50"/>
  <c r="N563" i="50"/>
  <c r="Q318" i="50"/>
  <c r="J220" i="50"/>
  <c r="L612" i="50"/>
  <c r="S318" i="50"/>
  <c r="M465" i="50"/>
  <c r="X465" i="50"/>
  <c r="M318" i="50"/>
  <c r="R416" i="50"/>
  <c r="N220" i="50"/>
  <c r="R465" i="50"/>
  <c r="U269" i="50"/>
  <c r="Q514" i="50"/>
  <c r="W465" i="50"/>
  <c r="V514" i="50"/>
  <c r="W612" i="50"/>
  <c r="O220" i="50"/>
  <c r="O661" i="50"/>
  <c r="W367" i="50"/>
  <c r="U710" i="50"/>
  <c r="T465" i="50"/>
  <c r="P612" i="50"/>
  <c r="P416" i="50"/>
  <c r="R318" i="50"/>
  <c r="O710" i="50"/>
  <c r="J661" i="50"/>
  <c r="O367" i="50"/>
  <c r="U612" i="50"/>
  <c r="M122" i="50"/>
  <c r="U514" i="50"/>
  <c r="K367" i="50"/>
  <c r="L710" i="50"/>
  <c r="T367" i="50"/>
  <c r="Q269" i="50"/>
  <c r="L220" i="50"/>
  <c r="M220" i="50"/>
  <c r="V612" i="50"/>
  <c r="X612" i="50"/>
  <c r="N171" i="50"/>
  <c r="U465" i="50"/>
  <c r="K220" i="50"/>
  <c r="Q367" i="50"/>
  <c r="P269" i="50"/>
  <c r="N416" i="50"/>
  <c r="P465" i="50"/>
  <c r="M612" i="50"/>
  <c r="T171" i="50"/>
  <c r="W269" i="50"/>
  <c r="S612" i="50"/>
  <c r="P514" i="50"/>
  <c r="J612" i="50"/>
  <c r="V171" i="50"/>
  <c r="Q122" i="50"/>
  <c r="X514" i="50"/>
  <c r="N367" i="50"/>
  <c r="U171" i="50"/>
  <c r="Q612" i="50"/>
  <c r="X220" i="50"/>
  <c r="L416" i="50"/>
  <c r="P367" i="50"/>
  <c r="P171" i="50"/>
  <c r="W171" i="50"/>
  <c r="S269" i="50"/>
  <c r="X563" i="50"/>
  <c r="R171" i="50"/>
  <c r="V269" i="50"/>
  <c r="T612" i="50"/>
  <c r="J465" i="50"/>
  <c r="Q220" i="50"/>
  <c r="M171" i="50"/>
  <c r="K171" i="50"/>
  <c r="U416" i="50"/>
  <c r="U220" i="50"/>
  <c r="Q563" i="50"/>
  <c r="V122" i="50"/>
  <c r="J514" i="50"/>
  <c r="S661" i="50"/>
  <c r="N318" i="50"/>
  <c r="N661" i="50"/>
  <c r="W514" i="50"/>
  <c r="X269" i="50"/>
  <c r="R514" i="50"/>
  <c r="L661" i="50"/>
  <c r="M514" i="50"/>
  <c r="T416" i="50"/>
  <c r="T563" i="50"/>
  <c r="N122" i="50"/>
  <c r="T269" i="50"/>
  <c r="K563" i="50"/>
  <c r="M710" i="50"/>
  <c r="X171" i="50"/>
  <c r="J269" i="50"/>
  <c r="U318" i="50"/>
  <c r="Q171" i="50"/>
  <c r="W416" i="50"/>
  <c r="O514" i="50"/>
  <c r="O269" i="50"/>
  <c r="L122" i="50"/>
  <c r="K514" i="50"/>
  <c r="W318" i="50"/>
  <c r="S563" i="50"/>
  <c r="X710" i="50"/>
  <c r="U563" i="50"/>
  <c r="O171" i="50"/>
  <c r="V416" i="50"/>
  <c r="R661" i="50"/>
  <c r="S367" i="50"/>
  <c r="V220" i="50"/>
  <c r="K122" i="50"/>
  <c r="L563" i="50"/>
  <c r="L514" i="50"/>
  <c r="O318" i="50"/>
  <c r="S465" i="50"/>
  <c r="P710" i="50"/>
  <c r="R612" i="50"/>
  <c r="V367" i="50"/>
  <c r="K612" i="50"/>
  <c r="L465" i="50"/>
  <c r="R122" i="50"/>
  <c r="K661" i="50"/>
  <c r="L318" i="50"/>
  <c r="O563" i="50"/>
  <c r="R367" i="50"/>
  <c r="X661" i="50"/>
  <c r="V563" i="50"/>
  <c r="T122" i="50"/>
  <c r="J710" i="50"/>
  <c r="S416" i="50"/>
  <c r="O465" i="50"/>
  <c r="R220" i="50"/>
  <c r="S514" i="50"/>
  <c r="L171" i="50"/>
  <c r="U122" i="50"/>
  <c r="P661" i="50"/>
  <c r="T318" i="50"/>
  <c r="O612" i="50"/>
  <c r="M563" i="50"/>
  <c r="S220" i="50"/>
  <c r="V465" i="50"/>
  <c r="X122" i="50"/>
  <c r="S710" i="50"/>
  <c r="T220" i="50"/>
  <c r="L367" i="50"/>
  <c r="U367" i="50"/>
  <c r="N710" i="50"/>
  <c r="W220" i="50"/>
  <c r="K269" i="50"/>
  <c r="N514" i="50"/>
  <c r="X318" i="50"/>
  <c r="V318" i="50"/>
  <c r="S122" i="50"/>
  <c r="AX10" i="50" l="1"/>
  <c r="Z21" i="63" s="1"/>
  <c r="AH11" i="50"/>
  <c r="U46" i="50"/>
  <c r="J42" i="66" s="1"/>
  <c r="U34" i="50"/>
  <c r="AW10" i="50"/>
  <c r="AG11" i="50"/>
  <c r="T36" i="50"/>
  <c r="T47" i="50"/>
  <c r="J43" i="65" s="1"/>
  <c r="T25" i="50"/>
  <c r="J36" i="65" s="1"/>
  <c r="AK8" i="50"/>
  <c r="U91" i="50"/>
  <c r="U96" i="50"/>
  <c r="K42" i="66" s="1"/>
  <c r="W38" i="50"/>
  <c r="V40" i="50"/>
  <c r="V41" i="50" s="1"/>
  <c r="AY59" i="50"/>
  <c r="AA20" i="64" s="1"/>
  <c r="T95" i="50"/>
  <c r="T92" i="50"/>
  <c r="AJ8" i="50"/>
  <c r="W138" i="50"/>
  <c r="V140" i="50"/>
  <c r="V141" i="50" s="1"/>
  <c r="AB21" i="63"/>
  <c r="AX111" i="50"/>
  <c r="J37" i="61"/>
  <c r="J38" i="61" s="1"/>
  <c r="J40" i="61" s="1"/>
  <c r="P27" i="50"/>
  <c r="P29" i="50" s="1"/>
  <c r="T43" i="50"/>
  <c r="U147" i="50"/>
  <c r="L43" i="66" s="1"/>
  <c r="AY8" i="50"/>
  <c r="AI11" i="50"/>
  <c r="T45" i="50"/>
  <c r="W88" i="50"/>
  <c r="V90" i="50"/>
  <c r="AA20" i="63"/>
  <c r="Z19" i="63"/>
  <c r="AX11" i="50"/>
  <c r="U42" i="50"/>
  <c r="U45" i="50"/>
  <c r="AK9" i="50"/>
  <c r="BA9" i="50" s="1"/>
  <c r="Z20" i="66" s="1"/>
  <c r="AK59" i="50"/>
  <c r="AK109" i="50"/>
  <c r="BA109" i="50" s="1"/>
  <c r="AB20" i="66" s="1"/>
  <c r="U142" i="50"/>
  <c r="T44" i="50"/>
  <c r="AJ10" i="50" s="1"/>
  <c r="AZ10" i="50" s="1"/>
  <c r="Z21" i="65" s="1"/>
  <c r="AH60" i="50"/>
  <c r="W31" i="50"/>
  <c r="V33" i="50"/>
  <c r="AW61" i="50"/>
  <c r="AA21" i="62"/>
  <c r="W131" i="50"/>
  <c r="V133" i="50"/>
  <c r="V134" i="50" s="1"/>
  <c r="V145" i="50" s="1"/>
  <c r="S94" i="50"/>
  <c r="AI60" i="50" s="1"/>
  <c r="S97" i="50"/>
  <c r="K43" i="64" s="1"/>
  <c r="S75" i="50"/>
  <c r="K36" i="64" s="1"/>
  <c r="S36" i="50"/>
  <c r="S48" i="50" s="1"/>
  <c r="J44" i="64" s="1"/>
  <c r="AA44" i="64" s="1"/>
  <c r="S25" i="50"/>
  <c r="J36" i="64" s="1"/>
  <c r="S47" i="50"/>
  <c r="J43" i="64" s="1"/>
  <c r="U43" i="50"/>
  <c r="AJ59" i="50"/>
  <c r="L534" i="50"/>
  <c r="L535" i="50" s="1"/>
  <c r="N740" i="50"/>
  <c r="K534" i="50"/>
  <c r="K535" i="50" s="1"/>
  <c r="N534" i="50"/>
  <c r="N535" i="50" s="1"/>
  <c r="O581" i="50"/>
  <c r="O583" i="50" s="1"/>
  <c r="O584" i="50" s="1"/>
  <c r="O585" i="50" s="1"/>
  <c r="Z558" i="50"/>
  <c r="AP558" i="50" s="1"/>
  <c r="AK19" i="49" s="1"/>
  <c r="K584" i="50"/>
  <c r="K585" i="50" s="1"/>
  <c r="K586" i="50" s="1"/>
  <c r="M534" i="50"/>
  <c r="M535" i="50" s="1"/>
  <c r="L541" i="50"/>
  <c r="J534" i="50"/>
  <c r="J535" i="50" s="1"/>
  <c r="J536" i="50" s="1"/>
  <c r="R531" i="50"/>
  <c r="R533" i="50" s="1"/>
  <c r="J741" i="50"/>
  <c r="J742" i="50" s="1"/>
  <c r="P533" i="50"/>
  <c r="P534" i="50" s="1"/>
  <c r="AQ261" i="50"/>
  <c r="AE22" i="56" s="1"/>
  <c r="K441" i="50"/>
  <c r="K442" i="50" s="1"/>
  <c r="K443" i="50" s="1"/>
  <c r="M441" i="50"/>
  <c r="M442" i="50" s="1"/>
  <c r="O439" i="50"/>
  <c r="O441" i="50" s="1"/>
  <c r="O442" i="50" s="1"/>
  <c r="L441" i="50"/>
  <c r="L442" i="50" s="1"/>
  <c r="L484" i="50"/>
  <c r="L485" i="50" s="1"/>
  <c r="L494" i="50" s="1"/>
  <c r="M484" i="50"/>
  <c r="M485" i="50" s="1"/>
  <c r="M494" i="50" s="1"/>
  <c r="O541" i="50"/>
  <c r="O542" i="50" s="1"/>
  <c r="AE21" i="58"/>
  <c r="P482" i="50"/>
  <c r="P484" i="50" s="1"/>
  <c r="R538" i="50"/>
  <c r="R540" i="50" s="1"/>
  <c r="K484" i="50"/>
  <c r="K485" i="50" s="1"/>
  <c r="K486" i="50" s="1"/>
  <c r="M382" i="50"/>
  <c r="M384" i="50" s="1"/>
  <c r="AC358" i="50" s="1"/>
  <c r="AS358" i="50" s="1"/>
  <c r="AG19" i="58" s="1"/>
  <c r="O590" i="50"/>
  <c r="M541" i="50"/>
  <c r="M542" i="50" s="1"/>
  <c r="M51" i="2"/>
  <c r="N484" i="50"/>
  <c r="N485" i="50" s="1"/>
  <c r="O688" i="50"/>
  <c r="P688" i="50" s="1"/>
  <c r="P690" i="50" s="1"/>
  <c r="N541" i="50"/>
  <c r="N542" i="50" s="1"/>
  <c r="AA309" i="50"/>
  <c r="AQ309" i="50" s="1"/>
  <c r="AF20" i="56" s="1"/>
  <c r="N488" i="50"/>
  <c r="O488" i="50" s="1"/>
  <c r="O490" i="50" s="1"/>
  <c r="K541" i="50"/>
  <c r="AA509" i="50" s="1"/>
  <c r="AQ509" i="50" s="1"/>
  <c r="AJ20" i="56" s="1"/>
  <c r="J542" i="50"/>
  <c r="J543" i="50" s="1"/>
  <c r="Z658" i="50"/>
  <c r="AP658" i="50" s="1"/>
  <c r="AM19" i="49" s="1"/>
  <c r="N77" i="50"/>
  <c r="N79" i="50" s="1"/>
  <c r="H52" i="2"/>
  <c r="L634" i="50"/>
  <c r="L645" i="50" s="1"/>
  <c r="AA358" i="50"/>
  <c r="AQ358" i="50" s="1"/>
  <c r="AG19" i="56" s="1"/>
  <c r="J395" i="50"/>
  <c r="L432" i="50"/>
  <c r="M432" i="50" s="1"/>
  <c r="M434" i="50" s="1"/>
  <c r="K391" i="50"/>
  <c r="K395" i="50" s="1"/>
  <c r="AB358" i="50"/>
  <c r="AR358" i="50" s="1"/>
  <c r="AG19" i="59" s="1"/>
  <c r="J385" i="50"/>
  <c r="K386" i="50" s="1"/>
  <c r="M391" i="50"/>
  <c r="M392" i="50" s="1"/>
  <c r="O77" i="50"/>
  <c r="O79" i="50" s="1"/>
  <c r="J344" i="50"/>
  <c r="Z310" i="50" s="1"/>
  <c r="Z311" i="50" s="1"/>
  <c r="K342" i="50"/>
  <c r="K343" i="50" s="1"/>
  <c r="N590" i="50"/>
  <c r="K77" i="50"/>
  <c r="K79" i="50" s="1"/>
  <c r="J77" i="50"/>
  <c r="J79" i="50" s="1"/>
  <c r="J444" i="50"/>
  <c r="Z410" i="50" s="1"/>
  <c r="AP410" i="50" s="1"/>
  <c r="AP411" i="50" s="1"/>
  <c r="N638" i="50"/>
  <c r="N640" i="50" s="1"/>
  <c r="J595" i="50"/>
  <c r="M77" i="50"/>
  <c r="M79" i="50" s="1"/>
  <c r="K684" i="50"/>
  <c r="K685" i="50" s="1"/>
  <c r="K686" i="50" s="1"/>
  <c r="J594" i="50"/>
  <c r="Z560" i="50" s="1"/>
  <c r="AP560" i="50" s="1"/>
  <c r="K435" i="50"/>
  <c r="K436" i="50" s="1"/>
  <c r="L77" i="50"/>
  <c r="L79" i="50" s="1"/>
  <c r="J545" i="50"/>
  <c r="K591" i="50"/>
  <c r="K592" i="50" s="1"/>
  <c r="K593" i="50" s="1"/>
  <c r="L339" i="50"/>
  <c r="M339" i="50" s="1"/>
  <c r="N339" i="50" s="1"/>
  <c r="O339" i="50" s="1"/>
  <c r="P339" i="50" s="1"/>
  <c r="P341" i="50" s="1"/>
  <c r="L591" i="50"/>
  <c r="L592" i="50" s="1"/>
  <c r="J644" i="50"/>
  <c r="Z610" i="50" s="1"/>
  <c r="K641" i="50"/>
  <c r="K642" i="50" s="1"/>
  <c r="K643" i="50" s="1"/>
  <c r="Z608" i="50"/>
  <c r="AP608" i="50" s="1"/>
  <c r="AL19" i="49" s="1"/>
  <c r="L391" i="50"/>
  <c r="L392" i="50" s="1"/>
  <c r="L394" i="50" s="1"/>
  <c r="Z559" i="50"/>
  <c r="AP559" i="50" s="1"/>
  <c r="AK20" i="49" s="1"/>
  <c r="K634" i="50"/>
  <c r="K635" i="50" s="1"/>
  <c r="K636" i="50" s="1"/>
  <c r="O51" i="2"/>
  <c r="J645" i="50"/>
  <c r="J691" i="50"/>
  <c r="J695" i="50" s="1"/>
  <c r="P77" i="50"/>
  <c r="P79" i="50" s="1"/>
  <c r="O681" i="50"/>
  <c r="O683" i="50" s="1"/>
  <c r="Z459" i="50"/>
  <c r="AP459" i="50" s="1"/>
  <c r="AI20" i="49" s="1"/>
  <c r="Z609" i="50"/>
  <c r="AP609" i="50" s="1"/>
  <c r="AL20" i="49" s="1"/>
  <c r="K491" i="50"/>
  <c r="AA459" i="50" s="1"/>
  <c r="AQ459" i="50" s="1"/>
  <c r="AI20" i="56" s="1"/>
  <c r="J492" i="50"/>
  <c r="J494" i="50" s="1"/>
  <c r="Z460" i="50" s="1"/>
  <c r="AP460" i="50" s="1"/>
  <c r="P631" i="50"/>
  <c r="Q631" i="50" s="1"/>
  <c r="L585" i="50"/>
  <c r="P590" i="50"/>
  <c r="Q588" i="50"/>
  <c r="O389" i="50"/>
  <c r="N391" i="50"/>
  <c r="R244" i="50"/>
  <c r="AH210" i="50" s="1"/>
  <c r="AX210" i="50" s="1"/>
  <c r="AD21" i="63" s="1"/>
  <c r="AC30" i="58"/>
  <c r="X86" i="50"/>
  <c r="W86" i="50"/>
  <c r="P539" i="50"/>
  <c r="Q539" i="50" s="1"/>
  <c r="Q51" i="2"/>
  <c r="AU176" i="50"/>
  <c r="AR176" i="50"/>
  <c r="AQ176" i="50"/>
  <c r="AS23" i="2"/>
  <c r="H23" i="2" s="1"/>
  <c r="J734" i="50"/>
  <c r="Z708" i="50" s="1"/>
  <c r="K732" i="50"/>
  <c r="K734" i="50" s="1"/>
  <c r="K735" i="50" s="1"/>
  <c r="AP176" i="50"/>
  <c r="AT176" i="50"/>
  <c r="K689" i="50"/>
  <c r="L689" i="50" s="1"/>
  <c r="M689" i="50" s="1"/>
  <c r="T147" i="50"/>
  <c r="L43" i="65" s="1"/>
  <c r="AT226" i="50"/>
  <c r="AU226" i="50"/>
  <c r="AP226" i="50"/>
  <c r="AS226" i="50"/>
  <c r="T148" i="50"/>
  <c r="L44" i="65" s="1"/>
  <c r="T125" i="50"/>
  <c r="L36" i="65" s="1"/>
  <c r="AM158" i="50"/>
  <c r="BC158" i="50" s="1"/>
  <c r="Q126" i="50"/>
  <c r="L37" i="62" s="1"/>
  <c r="Z514" i="50"/>
  <c r="AP514" i="50" s="1"/>
  <c r="AJ25" i="49" s="1"/>
  <c r="AD514" i="50"/>
  <c r="AT514" i="50" s="1"/>
  <c r="AJ25" i="57" s="1"/>
  <c r="AK514" i="50"/>
  <c r="BA514" i="50" s="1"/>
  <c r="AJ25" i="66" s="1"/>
  <c r="AF514" i="50"/>
  <c r="AV514" i="50" s="1"/>
  <c r="AJ25" i="61" s="1"/>
  <c r="AB514" i="50"/>
  <c r="AR514" i="50" s="1"/>
  <c r="AJ25" i="59" s="1"/>
  <c r="H514" i="50"/>
  <c r="AN514" i="50"/>
  <c r="BD514" i="50" s="1"/>
  <c r="AJ25" i="69" s="1"/>
  <c r="AA514" i="50"/>
  <c r="AQ514" i="50" s="1"/>
  <c r="AJ25" i="56" s="1"/>
  <c r="AL514" i="50"/>
  <c r="BB514" i="50" s="1"/>
  <c r="AJ25" i="67" s="1"/>
  <c r="AJ514" i="50"/>
  <c r="AZ514" i="50" s="1"/>
  <c r="AJ25" i="65" s="1"/>
  <c r="AI514" i="50"/>
  <c r="AY514" i="50" s="1"/>
  <c r="AJ25" i="64" s="1"/>
  <c r="AC514" i="50"/>
  <c r="AS514" i="50" s="1"/>
  <c r="AJ25" i="58" s="1"/>
  <c r="AG514" i="50"/>
  <c r="AW514" i="50" s="1"/>
  <c r="AJ25" i="62" s="1"/>
  <c r="AM514" i="50"/>
  <c r="BC514" i="50" s="1"/>
  <c r="AJ25" i="68" s="1"/>
  <c r="AE514" i="50"/>
  <c r="AU514" i="50" s="1"/>
  <c r="AJ25" i="60" s="1"/>
  <c r="AH514" i="50"/>
  <c r="AX514" i="50" s="1"/>
  <c r="AJ25" i="63" s="1"/>
  <c r="Z318" i="50"/>
  <c r="AP318" i="50" s="1"/>
  <c r="AH318" i="50"/>
  <c r="AX318" i="50" s="1"/>
  <c r="AF29" i="63" s="1"/>
  <c r="AD318" i="50"/>
  <c r="AT318" i="50" s="1"/>
  <c r="AF29" i="57" s="1"/>
  <c r="AC318" i="50"/>
  <c r="AS318" i="50" s="1"/>
  <c r="AM318" i="50"/>
  <c r="BC318" i="50" s="1"/>
  <c r="AF29" i="68" s="1"/>
  <c r="AK318" i="50"/>
  <c r="BA318" i="50" s="1"/>
  <c r="AF29" i="66" s="1"/>
  <c r="AI318" i="50"/>
  <c r="AY318" i="50" s="1"/>
  <c r="AF29" i="64" s="1"/>
  <c r="AE318" i="50"/>
  <c r="AU318" i="50" s="1"/>
  <c r="AF29" i="60" s="1"/>
  <c r="AJ318" i="50"/>
  <c r="AZ318" i="50" s="1"/>
  <c r="AF29" i="65" s="1"/>
  <c r="AL318" i="50"/>
  <c r="BB318" i="50" s="1"/>
  <c r="AF29" i="67" s="1"/>
  <c r="AA318" i="50"/>
  <c r="AQ318" i="50" s="1"/>
  <c r="AB318" i="50"/>
  <c r="AR318" i="50" s="1"/>
  <c r="AN318" i="50"/>
  <c r="BD318" i="50" s="1"/>
  <c r="AF29" i="69" s="1"/>
  <c r="AF318" i="50"/>
  <c r="AV318" i="50" s="1"/>
  <c r="AF29" i="61" s="1"/>
  <c r="H318" i="50"/>
  <c r="W34" i="2" s="1"/>
  <c r="AG318" i="50"/>
  <c r="AW318" i="50" s="1"/>
  <c r="AF29" i="62" s="1"/>
  <c r="Z171" i="50"/>
  <c r="AA171" i="50"/>
  <c r="AD171" i="50"/>
  <c r="AG171" i="50"/>
  <c r="AE171" i="50"/>
  <c r="AC171" i="50"/>
  <c r="AF171" i="50"/>
  <c r="AB171" i="50"/>
  <c r="AJ171" i="50"/>
  <c r="AK171" i="50"/>
  <c r="AH171" i="50"/>
  <c r="AN171" i="50"/>
  <c r="H171" i="50"/>
  <c r="AI171" i="50"/>
  <c r="AL171" i="50"/>
  <c r="AM171" i="50"/>
  <c r="H612" i="50"/>
  <c r="Z367" i="50"/>
  <c r="AA367" i="50"/>
  <c r="AH367" i="50"/>
  <c r="AJ367" i="50"/>
  <c r="AC367" i="50"/>
  <c r="AN367" i="50"/>
  <c r="AD367" i="50"/>
  <c r="AB367" i="50"/>
  <c r="AF367" i="50"/>
  <c r="AL367" i="50"/>
  <c r="AE367" i="50"/>
  <c r="AK367" i="50"/>
  <c r="AI367" i="50"/>
  <c r="AM367" i="50"/>
  <c r="H367" i="50"/>
  <c r="AE33" i="2" s="1"/>
  <c r="AG367" i="50"/>
  <c r="H710" i="50"/>
  <c r="AS26" i="2" s="1"/>
  <c r="Z220" i="50"/>
  <c r="AB220" i="50"/>
  <c r="AC220" i="50"/>
  <c r="AK220" i="50"/>
  <c r="AH220" i="50"/>
  <c r="AE220" i="50"/>
  <c r="AN220" i="50"/>
  <c r="H220" i="50"/>
  <c r="AA220" i="50"/>
  <c r="AM220" i="50"/>
  <c r="AF220" i="50"/>
  <c r="AI220" i="50"/>
  <c r="AD220" i="50"/>
  <c r="AL220" i="50"/>
  <c r="AJ220" i="50"/>
  <c r="AG220" i="50"/>
  <c r="Z269" i="50"/>
  <c r="AP269" i="50" s="1"/>
  <c r="AE30" i="49" s="1"/>
  <c r="AD269" i="50"/>
  <c r="AT269" i="50" s="1"/>
  <c r="AE30" i="57" s="1"/>
  <c r="AN269" i="50"/>
  <c r="BD269" i="50" s="1"/>
  <c r="AE30" i="69" s="1"/>
  <c r="AG269" i="50"/>
  <c r="AW269" i="50" s="1"/>
  <c r="AE30" i="62" s="1"/>
  <c r="AK269" i="50"/>
  <c r="BA269" i="50" s="1"/>
  <c r="AE30" i="66" s="1"/>
  <c r="AL269" i="50"/>
  <c r="BB269" i="50" s="1"/>
  <c r="AE30" i="67" s="1"/>
  <c r="H269" i="50"/>
  <c r="U36" i="2" s="1"/>
  <c r="U37" i="2" s="1"/>
  <c r="U38" i="2" s="1"/>
  <c r="AE269" i="50"/>
  <c r="AU269" i="50" s="1"/>
  <c r="AE30" i="60" s="1"/>
  <c r="AC269" i="50"/>
  <c r="AS269" i="50" s="1"/>
  <c r="AE30" i="58" s="1"/>
  <c r="AM269" i="50"/>
  <c r="BC269" i="50" s="1"/>
  <c r="AE30" i="68" s="1"/>
  <c r="AJ269" i="50"/>
  <c r="AZ269" i="50" s="1"/>
  <c r="AE30" i="65" s="1"/>
  <c r="AB269" i="50"/>
  <c r="AR269" i="50" s="1"/>
  <c r="AE30" i="59" s="1"/>
  <c r="AH269" i="50"/>
  <c r="AX269" i="50" s="1"/>
  <c r="AE30" i="63" s="1"/>
  <c r="AI269" i="50"/>
  <c r="AY269" i="50" s="1"/>
  <c r="AE30" i="64" s="1"/>
  <c r="AA269" i="50"/>
  <c r="AQ269" i="50" s="1"/>
  <c r="AE30" i="56" s="1"/>
  <c r="AF269" i="50"/>
  <c r="AV269" i="50" s="1"/>
  <c r="AE30" i="61" s="1"/>
  <c r="Z465" i="50"/>
  <c r="AP465" i="50" s="1"/>
  <c r="AB465" i="50"/>
  <c r="AR465" i="50" s="1"/>
  <c r="AI26" i="59" s="1"/>
  <c r="AF465" i="50"/>
  <c r="AV465" i="50" s="1"/>
  <c r="AI26" i="61" s="1"/>
  <c r="AC465" i="50"/>
  <c r="AS465" i="50" s="1"/>
  <c r="AI26" i="58" s="1"/>
  <c r="H465" i="50"/>
  <c r="AI31" i="2" s="1"/>
  <c r="AD465" i="50"/>
  <c r="AT465" i="50" s="1"/>
  <c r="AI26" i="57" s="1"/>
  <c r="AJ465" i="50"/>
  <c r="AZ465" i="50" s="1"/>
  <c r="AI26" i="65" s="1"/>
  <c r="AH465" i="50"/>
  <c r="AX465" i="50" s="1"/>
  <c r="AI26" i="63" s="1"/>
  <c r="AN465" i="50"/>
  <c r="BD465" i="50" s="1"/>
  <c r="AI26" i="69" s="1"/>
  <c r="AI465" i="50"/>
  <c r="AY465" i="50" s="1"/>
  <c r="AI26" i="64" s="1"/>
  <c r="AA465" i="50"/>
  <c r="AQ465" i="50" s="1"/>
  <c r="AI26" i="56" s="1"/>
  <c r="AM465" i="50"/>
  <c r="BC465" i="50" s="1"/>
  <c r="AI26" i="68" s="1"/>
  <c r="AK465" i="50"/>
  <c r="BA465" i="50" s="1"/>
  <c r="AI26" i="66" s="1"/>
  <c r="AG465" i="50"/>
  <c r="AW465" i="50" s="1"/>
  <c r="AI26" i="62" s="1"/>
  <c r="AE465" i="50"/>
  <c r="AU465" i="50" s="1"/>
  <c r="AI26" i="60" s="1"/>
  <c r="AL465" i="50"/>
  <c r="BB465" i="50" s="1"/>
  <c r="AI26" i="67" s="1"/>
  <c r="Z563" i="50"/>
  <c r="AP563" i="50" s="1"/>
  <c r="AK24" i="49" s="1"/>
  <c r="AB563" i="50"/>
  <c r="AR563" i="50" s="1"/>
  <c r="AK24" i="59" s="1"/>
  <c r="AI563" i="50"/>
  <c r="AY563" i="50" s="1"/>
  <c r="AK24" i="64" s="1"/>
  <c r="AN563" i="50"/>
  <c r="BD563" i="50" s="1"/>
  <c r="AK24" i="69" s="1"/>
  <c r="AM563" i="50"/>
  <c r="BC563" i="50" s="1"/>
  <c r="AK24" i="68" s="1"/>
  <c r="AA563" i="50"/>
  <c r="AQ563" i="50" s="1"/>
  <c r="AK24" i="56" s="1"/>
  <c r="AK563" i="50"/>
  <c r="BA563" i="50" s="1"/>
  <c r="AK24" i="66" s="1"/>
  <c r="AE563" i="50"/>
  <c r="AU563" i="50" s="1"/>
  <c r="AK24" i="60" s="1"/>
  <c r="AH563" i="50"/>
  <c r="AX563" i="50" s="1"/>
  <c r="AK24" i="63" s="1"/>
  <c r="AL563" i="50"/>
  <c r="BB563" i="50" s="1"/>
  <c r="AK24" i="67" s="1"/>
  <c r="AF563" i="50"/>
  <c r="AV563" i="50" s="1"/>
  <c r="AK24" i="61" s="1"/>
  <c r="AC563" i="50"/>
  <c r="AS563" i="50" s="1"/>
  <c r="AK24" i="58" s="1"/>
  <c r="AJ563" i="50"/>
  <c r="AZ563" i="50" s="1"/>
  <c r="AK24" i="65" s="1"/>
  <c r="AG563" i="50"/>
  <c r="AW563" i="50" s="1"/>
  <c r="AK24" i="62" s="1"/>
  <c r="AD563" i="50"/>
  <c r="AT563" i="50" s="1"/>
  <c r="AK24" i="57" s="1"/>
  <c r="H563" i="50"/>
  <c r="AM29" i="2" s="1"/>
  <c r="H122" i="50"/>
  <c r="Z416" i="50"/>
  <c r="AP416" i="50" s="1"/>
  <c r="AD416" i="50"/>
  <c r="AT416" i="50" s="1"/>
  <c r="AH27" i="57" s="1"/>
  <c r="AN416" i="50"/>
  <c r="BD416" i="50" s="1"/>
  <c r="AH27" i="69" s="1"/>
  <c r="H416" i="50"/>
  <c r="AG32" i="2" s="1"/>
  <c r="AC416" i="50"/>
  <c r="AS416" i="50" s="1"/>
  <c r="AH27" i="58" s="1"/>
  <c r="AM416" i="50"/>
  <c r="BC416" i="50" s="1"/>
  <c r="AH27" i="68" s="1"/>
  <c r="AB416" i="50"/>
  <c r="AR416" i="50" s="1"/>
  <c r="AH27" i="59" s="1"/>
  <c r="AE416" i="50"/>
  <c r="AU416" i="50" s="1"/>
  <c r="AH27" i="60" s="1"/>
  <c r="AF416" i="50"/>
  <c r="AV416" i="50" s="1"/>
  <c r="AH27" i="61" s="1"/>
  <c r="AI416" i="50"/>
  <c r="AY416" i="50" s="1"/>
  <c r="AH27" i="64" s="1"/>
  <c r="AH416" i="50"/>
  <c r="AX416" i="50" s="1"/>
  <c r="AH27" i="63" s="1"/>
  <c r="AJ416" i="50"/>
  <c r="AZ416" i="50" s="1"/>
  <c r="AH27" i="65" s="1"/>
  <c r="AL416" i="50"/>
  <c r="BB416" i="50" s="1"/>
  <c r="AH27" i="67" s="1"/>
  <c r="AA416" i="50"/>
  <c r="AQ416" i="50" s="1"/>
  <c r="AH27" i="56" s="1"/>
  <c r="AK416" i="50"/>
  <c r="BA416" i="50" s="1"/>
  <c r="AH27" i="66" s="1"/>
  <c r="AG416" i="50"/>
  <c r="AW416" i="50" s="1"/>
  <c r="AH27" i="62" s="1"/>
  <c r="H661" i="50"/>
  <c r="R292" i="50"/>
  <c r="R295" i="50"/>
  <c r="AH259" i="50"/>
  <c r="L642" i="50"/>
  <c r="V282" i="50"/>
  <c r="U284" i="50"/>
  <c r="AK258" i="50" s="1"/>
  <c r="AC22" i="62"/>
  <c r="AW176" i="50"/>
  <c r="AD19" i="64"/>
  <c r="Q294" i="50"/>
  <c r="AS24" i="2"/>
  <c r="H24" i="2" s="1"/>
  <c r="F9" i="55"/>
  <c r="T332" i="50"/>
  <c r="S334" i="50"/>
  <c r="AI308" i="50" s="1"/>
  <c r="AF19" i="61"/>
  <c r="W431" i="50"/>
  <c r="V433" i="50"/>
  <c r="S244" i="50"/>
  <c r="S243" i="50"/>
  <c r="V383" i="50"/>
  <c r="W381" i="50"/>
  <c r="AD21" i="61"/>
  <c r="AV211" i="50"/>
  <c r="AE22" i="58"/>
  <c r="AR226" i="50"/>
  <c r="AY126" i="50"/>
  <c r="S126" i="50" s="1"/>
  <c r="L37" i="64" s="1"/>
  <c r="AB22" i="64"/>
  <c r="AY258" i="50"/>
  <c r="N589" i="50"/>
  <c r="M591" i="50"/>
  <c r="AD21" i="62"/>
  <c r="AW211" i="50"/>
  <c r="K739" i="50"/>
  <c r="V239" i="50"/>
  <c r="U241" i="50"/>
  <c r="AK209" i="50" s="1"/>
  <c r="BA209" i="50" s="1"/>
  <c r="AD20" i="66" s="1"/>
  <c r="V333" i="50"/>
  <c r="W331" i="50"/>
  <c r="B320" i="50"/>
  <c r="G319" i="50"/>
  <c r="O535" i="50"/>
  <c r="K146" i="50"/>
  <c r="L42" i="56" s="1"/>
  <c r="J146" i="50"/>
  <c r="L42" i="49" s="1"/>
  <c r="L146" i="50"/>
  <c r="L42" i="59" s="1"/>
  <c r="M146" i="50"/>
  <c r="L42" i="58" s="1"/>
  <c r="J147" i="50"/>
  <c r="L43" i="49" s="1"/>
  <c r="J125" i="50"/>
  <c r="K125" i="50"/>
  <c r="L36" i="56" s="1"/>
  <c r="K147" i="50"/>
  <c r="L43" i="56" s="1"/>
  <c r="J148" i="50"/>
  <c r="L44" i="49" s="1"/>
  <c r="N146" i="50"/>
  <c r="L42" i="57" s="1"/>
  <c r="L125" i="50"/>
  <c r="L36" i="59" s="1"/>
  <c r="L147" i="50"/>
  <c r="L43" i="59" s="1"/>
  <c r="K148" i="50"/>
  <c r="L44" i="56" s="1"/>
  <c r="O146" i="50"/>
  <c r="L42" i="60" s="1"/>
  <c r="M125" i="50"/>
  <c r="L36" i="58" s="1"/>
  <c r="L148" i="50"/>
  <c r="L44" i="59" s="1"/>
  <c r="P146" i="50"/>
  <c r="L42" i="61" s="1"/>
  <c r="M148" i="50"/>
  <c r="L44" i="58" s="1"/>
  <c r="M147" i="50"/>
  <c r="L43" i="58" s="1"/>
  <c r="Q146" i="50"/>
  <c r="L42" i="62" s="1"/>
  <c r="N125" i="50"/>
  <c r="L36" i="57" s="1"/>
  <c r="N148" i="50"/>
  <c r="L44" i="57" s="1"/>
  <c r="N147" i="50"/>
  <c r="L43" i="57" s="1"/>
  <c r="O125" i="50"/>
  <c r="L36" i="60" s="1"/>
  <c r="O147" i="50"/>
  <c r="L43" i="60" s="1"/>
  <c r="R146" i="50"/>
  <c r="L42" i="63" s="1"/>
  <c r="S146" i="50"/>
  <c r="L42" i="64" s="1"/>
  <c r="O148" i="50"/>
  <c r="L44" i="60" s="1"/>
  <c r="P147" i="50"/>
  <c r="L43" i="61" s="1"/>
  <c r="Q125" i="50"/>
  <c r="L36" i="62" s="1"/>
  <c r="P125" i="50"/>
  <c r="L36" i="61" s="1"/>
  <c r="Q147" i="50"/>
  <c r="L43" i="62" s="1"/>
  <c r="T146" i="50"/>
  <c r="L42" i="65" s="1"/>
  <c r="P148" i="50"/>
  <c r="L44" i="61" s="1"/>
  <c r="Q148" i="50"/>
  <c r="L44" i="62" s="1"/>
  <c r="R147" i="50"/>
  <c r="L43" i="63" s="1"/>
  <c r="R125" i="50"/>
  <c r="L36" i="63" s="1"/>
  <c r="U146" i="50"/>
  <c r="L42" i="66" s="1"/>
  <c r="R148" i="50"/>
  <c r="L44" i="63" s="1"/>
  <c r="J126" i="50"/>
  <c r="M126" i="50"/>
  <c r="L37" i="58" s="1"/>
  <c r="V146" i="50"/>
  <c r="L42" i="67" s="1"/>
  <c r="S148" i="50"/>
  <c r="L44" i="64" s="1"/>
  <c r="L126" i="50"/>
  <c r="L37" i="59" s="1"/>
  <c r="S147" i="50"/>
  <c r="L43" i="64" s="1"/>
  <c r="S125" i="50"/>
  <c r="L36" i="64" s="1"/>
  <c r="N126" i="50"/>
  <c r="L37" i="57" s="1"/>
  <c r="O126" i="50"/>
  <c r="L37" i="60" s="1"/>
  <c r="K126" i="50"/>
  <c r="L37" i="56" s="1"/>
  <c r="V186" i="50"/>
  <c r="W186" i="50"/>
  <c r="V135" i="50"/>
  <c r="AL108" i="50"/>
  <c r="AF19" i="62"/>
  <c r="T192" i="50"/>
  <c r="T195" i="50"/>
  <c r="B369" i="50"/>
  <c r="G368" i="50"/>
  <c r="S286" i="50"/>
  <c r="W340" i="50"/>
  <c r="X338" i="50"/>
  <c r="X340" i="50" s="1"/>
  <c r="AJ111" i="50"/>
  <c r="U125" i="50"/>
  <c r="L36" i="66" s="1"/>
  <c r="S194" i="50"/>
  <c r="AI160" i="50" s="1"/>
  <c r="AY160" i="50" s="1"/>
  <c r="AC21" i="64" s="1"/>
  <c r="AN158" i="50"/>
  <c r="X185" i="50"/>
  <c r="AZ208" i="50"/>
  <c r="AF260" i="50"/>
  <c r="AE21" i="57"/>
  <c r="AT261" i="50"/>
  <c r="AK29" i="2"/>
  <c r="W33" i="2"/>
  <c r="AG27" i="58"/>
  <c r="AG27" i="49"/>
  <c r="AE29" i="56"/>
  <c r="B614" i="50"/>
  <c r="G613" i="50"/>
  <c r="R335" i="50"/>
  <c r="AH308" i="50"/>
  <c r="BB158" i="50"/>
  <c r="O485" i="50"/>
  <c r="AU260" i="50"/>
  <c r="AE261" i="50"/>
  <c r="W232" i="50"/>
  <c r="V234" i="50"/>
  <c r="V235" i="50" s="1"/>
  <c r="B516" i="50"/>
  <c r="G515" i="50"/>
  <c r="AY159" i="50"/>
  <c r="AE20" i="61"/>
  <c r="B418" i="50"/>
  <c r="G417" i="50"/>
  <c r="B663" i="50"/>
  <c r="B271" i="50"/>
  <c r="G270" i="50"/>
  <c r="N585" i="50"/>
  <c r="B467" i="50"/>
  <c r="G466" i="50"/>
  <c r="AQ26" i="2"/>
  <c r="AE29" i="59"/>
  <c r="T245" i="50"/>
  <c r="T242" i="50"/>
  <c r="AJ209" i="50"/>
  <c r="AZ209" i="50" s="1"/>
  <c r="AD20" i="65" s="1"/>
  <c r="Q532" i="50"/>
  <c r="U388" i="50"/>
  <c r="T390" i="50"/>
  <c r="O733" i="50"/>
  <c r="P731" i="50"/>
  <c r="BA208" i="50"/>
  <c r="S36" i="2"/>
  <c r="B173" i="50"/>
  <c r="F173" i="50"/>
  <c r="S197" i="50" s="1"/>
  <c r="M43" i="64" s="1"/>
  <c r="BA108" i="50"/>
  <c r="S291" i="50"/>
  <c r="T289" i="50"/>
  <c r="AH160" i="50"/>
  <c r="G221" i="50"/>
  <c r="B222" i="50"/>
  <c r="B565" i="50"/>
  <c r="G564" i="50"/>
  <c r="N639" i="50"/>
  <c r="M641" i="50"/>
  <c r="N634" i="50"/>
  <c r="O632" i="50"/>
  <c r="G127" i="50"/>
  <c r="B124" i="50"/>
  <c r="T285" i="50"/>
  <c r="AJ258" i="50"/>
  <c r="X132" i="50"/>
  <c r="AC20" i="63"/>
  <c r="P489" i="50"/>
  <c r="V189" i="50"/>
  <c r="U191" i="50"/>
  <c r="AC22" i="61"/>
  <c r="AV176" i="50"/>
  <c r="P126" i="50"/>
  <c r="L37" i="61" s="1"/>
  <c r="AQ226" i="50"/>
  <c r="U235" i="50"/>
  <c r="AB19" i="65"/>
  <c r="AZ111" i="50"/>
  <c r="S440" i="50"/>
  <c r="T438" i="50"/>
  <c r="AJ159" i="50"/>
  <c r="T236" i="50"/>
  <c r="O740" i="50"/>
  <c r="P738" i="50"/>
  <c r="X288" i="50"/>
  <c r="X290" i="50" s="1"/>
  <c r="W290" i="50"/>
  <c r="AW259" i="50"/>
  <c r="U481" i="50"/>
  <c r="T483" i="50"/>
  <c r="J686" i="50"/>
  <c r="G711" i="50"/>
  <c r="E11" i="55" s="1"/>
  <c r="B712" i="50"/>
  <c r="P582" i="50"/>
  <c r="Q293" i="50"/>
  <c r="L684" i="50"/>
  <c r="M682" i="50"/>
  <c r="AG31" i="2"/>
  <c r="AG27" i="56"/>
  <c r="AE32" i="2"/>
  <c r="AE29" i="49"/>
  <c r="R613" i="50"/>
  <c r="R515" i="50"/>
  <c r="P368" i="50"/>
  <c r="T270" i="50"/>
  <c r="S515" i="50"/>
  <c r="V564" i="50"/>
  <c r="W123" i="50"/>
  <c r="N319" i="50"/>
  <c r="V613" i="50"/>
  <c r="Q417" i="50"/>
  <c r="J172" i="50"/>
  <c r="M417" i="50"/>
  <c r="W172" i="50"/>
  <c r="N564" i="50"/>
  <c r="W466" i="50"/>
  <c r="S564" i="50"/>
  <c r="X711" i="50"/>
  <c r="N711" i="50"/>
  <c r="X564" i="50"/>
  <c r="X368" i="50"/>
  <c r="V123" i="50"/>
  <c r="M466" i="50"/>
  <c r="J613" i="50"/>
  <c r="X270" i="50"/>
  <c r="Q515" i="50"/>
  <c r="J466" i="50"/>
  <c r="R270" i="50"/>
  <c r="Q172" i="50"/>
  <c r="L123" i="50"/>
  <c r="L711" i="50"/>
  <c r="V662" i="50"/>
  <c r="Q466" i="50"/>
  <c r="L417" i="50"/>
  <c r="L466" i="50"/>
  <c r="U417" i="50"/>
  <c r="L319" i="50"/>
  <c r="O466" i="50"/>
  <c r="T662" i="50"/>
  <c r="M515" i="50"/>
  <c r="L662" i="50"/>
  <c r="W564" i="50"/>
  <c r="R368" i="50"/>
  <c r="M172" i="50"/>
  <c r="U466" i="50"/>
  <c r="J515" i="50"/>
  <c r="K270" i="50"/>
  <c r="W319" i="50"/>
  <c r="Q221" i="50"/>
  <c r="L221" i="50"/>
  <c r="U515" i="50"/>
  <c r="J711" i="50"/>
  <c r="S711" i="50"/>
  <c r="R172" i="50"/>
  <c r="X662" i="50"/>
  <c r="O417" i="50"/>
  <c r="S221" i="50"/>
  <c r="S417" i="50"/>
  <c r="K368" i="50"/>
  <c r="R319" i="50"/>
  <c r="N613" i="50"/>
  <c r="M368" i="50"/>
  <c r="O270" i="50"/>
  <c r="M564" i="50"/>
  <c r="N221" i="50"/>
  <c r="W417" i="50"/>
  <c r="M123" i="50"/>
  <c r="P221" i="50"/>
  <c r="O368" i="50"/>
  <c r="N515" i="50"/>
  <c r="V417" i="50"/>
  <c r="U662" i="50"/>
  <c r="R123" i="50"/>
  <c r="P123" i="50"/>
  <c r="J270" i="50"/>
  <c r="X221" i="50"/>
  <c r="S466" i="50"/>
  <c r="T564" i="50"/>
  <c r="K466" i="50"/>
  <c r="X123" i="50"/>
  <c r="V368" i="50"/>
  <c r="S172" i="50"/>
  <c r="U613" i="50"/>
  <c r="T515" i="50"/>
  <c r="O172" i="50"/>
  <c r="S368" i="50"/>
  <c r="L613" i="50"/>
  <c r="Q270" i="50"/>
  <c r="O711" i="50"/>
  <c r="T711" i="50"/>
  <c r="W515" i="50"/>
  <c r="N270" i="50"/>
  <c r="R662" i="50"/>
  <c r="J319" i="50"/>
  <c r="L172" i="50"/>
  <c r="K319" i="50"/>
  <c r="S319" i="50"/>
  <c r="K417" i="50"/>
  <c r="J662" i="50"/>
  <c r="S613" i="50"/>
  <c r="J417" i="50"/>
  <c r="V711" i="50"/>
  <c r="X417" i="50"/>
  <c r="S662" i="50"/>
  <c r="O613" i="50"/>
  <c r="P417" i="50"/>
  <c r="N662" i="50"/>
  <c r="L270" i="50"/>
  <c r="P564" i="50"/>
  <c r="R466" i="50"/>
  <c r="U711" i="50"/>
  <c r="P270" i="50"/>
  <c r="O123" i="50"/>
  <c r="M319" i="50"/>
  <c r="N172" i="50"/>
  <c r="K613" i="50"/>
  <c r="U270" i="50"/>
  <c r="V515" i="50"/>
  <c r="S123" i="50"/>
  <c r="V466" i="50"/>
  <c r="W662" i="50"/>
  <c r="T172" i="50"/>
  <c r="N123" i="50"/>
  <c r="N417" i="50"/>
  <c r="U564" i="50"/>
  <c r="T221" i="50"/>
  <c r="X613" i="50"/>
  <c r="O662" i="50"/>
  <c r="W613" i="50"/>
  <c r="N368" i="50"/>
  <c r="P613" i="50"/>
  <c r="M613" i="50"/>
  <c r="L515" i="50"/>
  <c r="W221" i="50"/>
  <c r="J123" i="50"/>
  <c r="M270" i="50"/>
  <c r="S270" i="50"/>
  <c r="K564" i="50"/>
  <c r="X319" i="50"/>
  <c r="Q319" i="50"/>
  <c r="Q368" i="50"/>
  <c r="U319" i="50"/>
  <c r="X172" i="50"/>
  <c r="T123" i="50"/>
  <c r="V221" i="50"/>
  <c r="U368" i="50"/>
  <c r="P172" i="50"/>
  <c r="W368" i="50"/>
  <c r="T368" i="50"/>
  <c r="R417" i="50"/>
  <c r="O515" i="50"/>
  <c r="U221" i="50"/>
  <c r="P662" i="50"/>
  <c r="X466" i="50"/>
  <c r="V172" i="50"/>
  <c r="P711" i="50"/>
  <c r="O221" i="50"/>
  <c r="W711" i="50"/>
  <c r="M711" i="50"/>
  <c r="P515" i="50"/>
  <c r="L368" i="50"/>
  <c r="U123" i="50"/>
  <c r="O564" i="50"/>
  <c r="K123" i="50"/>
  <c r="R711" i="50"/>
  <c r="P319" i="50"/>
  <c r="V270" i="50"/>
  <c r="V319" i="50"/>
  <c r="T613" i="50"/>
  <c r="Q711" i="50"/>
  <c r="T417" i="50"/>
  <c r="Q564" i="50"/>
  <c r="K515" i="50"/>
  <c r="U172" i="50"/>
  <c r="K662" i="50"/>
  <c r="J221" i="50"/>
  <c r="P466" i="50"/>
  <c r="N466" i="50"/>
  <c r="X515" i="50"/>
  <c r="R221" i="50"/>
  <c r="R564" i="50"/>
  <c r="O319" i="50"/>
  <c r="T466" i="50"/>
  <c r="T319" i="50"/>
  <c r="M662" i="50"/>
  <c r="L564" i="50"/>
  <c r="W270" i="50"/>
  <c r="Q123" i="50"/>
  <c r="Q613" i="50"/>
  <c r="M221" i="50"/>
  <c r="J368" i="50"/>
  <c r="Q662" i="50"/>
  <c r="K711" i="50"/>
  <c r="K221" i="50"/>
  <c r="J564" i="50"/>
  <c r="K172" i="50"/>
  <c r="AY60" i="50" l="1"/>
  <c r="AI61" i="50"/>
  <c r="AX60" i="50"/>
  <c r="AH61" i="50"/>
  <c r="BA59" i="50"/>
  <c r="AA20" i="66" s="1"/>
  <c r="V42" i="50"/>
  <c r="V45" i="50"/>
  <c r="T48" i="50"/>
  <c r="J44" i="65" s="1"/>
  <c r="AA44" i="65" s="1"/>
  <c r="V46" i="50"/>
  <c r="J42" i="67" s="1"/>
  <c r="V34" i="50"/>
  <c r="V142" i="50"/>
  <c r="V143" i="50" s="1"/>
  <c r="AL109" i="50"/>
  <c r="BB109" i="50" s="1"/>
  <c r="AB20" i="67" s="1"/>
  <c r="W40" i="50"/>
  <c r="W41" i="50" s="1"/>
  <c r="X38" i="50"/>
  <c r="X40" i="50" s="1"/>
  <c r="X41" i="50" s="1"/>
  <c r="W133" i="50"/>
  <c r="X131" i="50"/>
  <c r="X133" i="50" s="1"/>
  <c r="W33" i="50"/>
  <c r="X31" i="50"/>
  <c r="X33" i="50" s="1"/>
  <c r="U143" i="50"/>
  <c r="U148" i="50" s="1"/>
  <c r="L44" i="66" s="1"/>
  <c r="U144" i="50"/>
  <c r="AK110" i="50" s="1"/>
  <c r="AX26" i="50"/>
  <c r="R26" i="50" s="1"/>
  <c r="Z22" i="63"/>
  <c r="V91" i="50"/>
  <c r="AL59" i="50" s="1"/>
  <c r="V96" i="50"/>
  <c r="K42" i="67" s="1"/>
  <c r="Z19" i="64"/>
  <c r="AY11" i="50"/>
  <c r="W140" i="50"/>
  <c r="W141" i="50" s="1"/>
  <c r="X138" i="50"/>
  <c r="X140" i="50" s="1"/>
  <c r="Z21" i="62"/>
  <c r="AW11" i="50"/>
  <c r="AA22" i="62"/>
  <c r="AW76" i="50"/>
  <c r="Q76" i="50" s="1"/>
  <c r="T93" i="50"/>
  <c r="T98" i="50" s="1"/>
  <c r="K44" i="65" s="1"/>
  <c r="T75" i="50"/>
  <c r="T97" i="50"/>
  <c r="K43" i="65" s="1"/>
  <c r="T94" i="50"/>
  <c r="AJ60" i="50" s="1"/>
  <c r="AZ60" i="50" s="1"/>
  <c r="AA21" i="65" s="1"/>
  <c r="BA8" i="50"/>
  <c r="AZ59" i="50"/>
  <c r="AJ61" i="50"/>
  <c r="AL9" i="50"/>
  <c r="BB9" i="50" s="1"/>
  <c r="Z20" i="67" s="1"/>
  <c r="X88" i="50"/>
  <c r="X90" i="50" s="1"/>
  <c r="W90" i="50"/>
  <c r="AB22" i="63"/>
  <c r="AX126" i="50"/>
  <c r="R126" i="50" s="1"/>
  <c r="L37" i="63" s="1"/>
  <c r="L38" i="63" s="1"/>
  <c r="L40" i="63" s="1"/>
  <c r="AZ8" i="50"/>
  <c r="AJ11" i="50"/>
  <c r="U95" i="50"/>
  <c r="U92" i="50"/>
  <c r="U35" i="50"/>
  <c r="U44" i="50" s="1"/>
  <c r="L545" i="50"/>
  <c r="AD558" i="50"/>
  <c r="AT558" i="50" s="1"/>
  <c r="AA558" i="50"/>
  <c r="AQ558" i="50" s="1"/>
  <c r="AK19" i="56" s="1"/>
  <c r="Z709" i="50"/>
  <c r="AP709" i="50" s="1"/>
  <c r="AN20" i="49" s="1"/>
  <c r="AC508" i="50"/>
  <c r="AS508" i="50" s="1"/>
  <c r="AJ19" i="58" s="1"/>
  <c r="N544" i="50"/>
  <c r="M544" i="50"/>
  <c r="M536" i="50"/>
  <c r="AE508" i="50"/>
  <c r="AU508" i="50" s="1"/>
  <c r="AD508" i="50"/>
  <c r="AT508" i="50" s="1"/>
  <c r="AJ19" i="57" s="1"/>
  <c r="P581" i="50"/>
  <c r="Q581" i="50" s="1"/>
  <c r="Q583" i="50" s="1"/>
  <c r="AC558" i="50"/>
  <c r="AS558" i="50" s="1"/>
  <c r="AK19" i="58" s="1"/>
  <c r="AB558" i="50"/>
  <c r="AR558" i="50" s="1"/>
  <c r="AK19" i="59" s="1"/>
  <c r="L542" i="50"/>
  <c r="L544" i="50" s="1"/>
  <c r="M586" i="50"/>
  <c r="S531" i="50"/>
  <c r="T531" i="50" s="1"/>
  <c r="T533" i="50" s="1"/>
  <c r="N536" i="50"/>
  <c r="K536" i="50"/>
  <c r="AA508" i="50"/>
  <c r="AQ508" i="50" s="1"/>
  <c r="AJ19" i="56" s="1"/>
  <c r="L536" i="50"/>
  <c r="AB508" i="50"/>
  <c r="AR508" i="50" s="1"/>
  <c r="AJ19" i="59" s="1"/>
  <c r="Z508" i="50"/>
  <c r="AP508" i="50" s="1"/>
  <c r="AJ19" i="49" s="1"/>
  <c r="Q688" i="50"/>
  <c r="R688" i="50" s="1"/>
  <c r="M495" i="50"/>
  <c r="K445" i="50"/>
  <c r="M445" i="50"/>
  <c r="AA409" i="50"/>
  <c r="AQ409" i="50" s="1"/>
  <c r="AH20" i="56" s="1"/>
  <c r="L495" i="50"/>
  <c r="AC409" i="50"/>
  <c r="AS409" i="50" s="1"/>
  <c r="AH20" i="58" s="1"/>
  <c r="M443" i="50"/>
  <c r="P439" i="50"/>
  <c r="Q439" i="50" s="1"/>
  <c r="R439" i="50" s="1"/>
  <c r="L443" i="50"/>
  <c r="AE409" i="50"/>
  <c r="AU409" i="50" s="1"/>
  <c r="O443" i="50"/>
  <c r="N443" i="50"/>
  <c r="AB409" i="50"/>
  <c r="AR409" i="50" s="1"/>
  <c r="AH20" i="59" s="1"/>
  <c r="AD409" i="50"/>
  <c r="AT409" i="50" s="1"/>
  <c r="AH20" i="57" s="1"/>
  <c r="O545" i="50"/>
  <c r="AA458" i="50"/>
  <c r="AQ458" i="50" s="1"/>
  <c r="AI19" i="56" s="1"/>
  <c r="AB458" i="50"/>
  <c r="AR458" i="50" s="1"/>
  <c r="AI19" i="59" s="1"/>
  <c r="Z411" i="50"/>
  <c r="K344" i="50"/>
  <c r="AA310" i="50" s="1"/>
  <c r="AQ310" i="50" s="1"/>
  <c r="AF21" i="56" s="1"/>
  <c r="P488" i="50"/>
  <c r="Q488" i="50" s="1"/>
  <c r="N382" i="50"/>
  <c r="N384" i="50" s="1"/>
  <c r="AD358" i="50" s="1"/>
  <c r="AT358" i="50" s="1"/>
  <c r="AG19" i="57" s="1"/>
  <c r="L486" i="50"/>
  <c r="M385" i="50"/>
  <c r="M386" i="50" s="1"/>
  <c r="M545" i="50"/>
  <c r="Q482" i="50"/>
  <c r="Q484" i="50" s="1"/>
  <c r="K545" i="50"/>
  <c r="K542" i="50"/>
  <c r="K543" i="50" s="1"/>
  <c r="J544" i="50"/>
  <c r="Z510" i="50" s="1"/>
  <c r="AP510" i="50" s="1"/>
  <c r="S538" i="50"/>
  <c r="S540" i="50" s="1"/>
  <c r="M486" i="50"/>
  <c r="AD509" i="50"/>
  <c r="AT509" i="50" s="1"/>
  <c r="AJ20" i="57" s="1"/>
  <c r="O690" i="50"/>
  <c r="AD458" i="50"/>
  <c r="AT458" i="50" s="1"/>
  <c r="AI19" i="57" s="1"/>
  <c r="AC458" i="50"/>
  <c r="AS458" i="50" s="1"/>
  <c r="AI19" i="58" s="1"/>
  <c r="AB509" i="50"/>
  <c r="AR509" i="50" s="1"/>
  <c r="AJ20" i="59" s="1"/>
  <c r="N486" i="50"/>
  <c r="AE509" i="50"/>
  <c r="AU509" i="50" s="1"/>
  <c r="AJ20" i="60" s="1"/>
  <c r="AC509" i="50"/>
  <c r="AS509" i="50" s="1"/>
  <c r="AJ20" i="58" s="1"/>
  <c r="AA359" i="50"/>
  <c r="AQ359" i="50" s="1"/>
  <c r="AG20" i="56" s="1"/>
  <c r="N545" i="50"/>
  <c r="L595" i="50"/>
  <c r="AE458" i="50"/>
  <c r="AU458" i="50" s="1"/>
  <c r="N490" i="50"/>
  <c r="N491" i="50" s="1"/>
  <c r="N495" i="50" s="1"/>
  <c r="L434" i="50"/>
  <c r="L445" i="50" s="1"/>
  <c r="AP310" i="50"/>
  <c r="AP311" i="50" s="1"/>
  <c r="P633" i="50"/>
  <c r="K392" i="50"/>
  <c r="K393" i="50" s="1"/>
  <c r="L635" i="50"/>
  <c r="L644" i="50" s="1"/>
  <c r="Q339" i="50"/>
  <c r="R339" i="50" s="1"/>
  <c r="M395" i="50"/>
  <c r="M435" i="50"/>
  <c r="M444" i="50" s="1"/>
  <c r="K444" i="50"/>
  <c r="AA410" i="50" s="1"/>
  <c r="L395" i="50"/>
  <c r="AB359" i="50"/>
  <c r="AR359" i="50" s="1"/>
  <c r="AG20" i="59" s="1"/>
  <c r="N432" i="50"/>
  <c r="N434" i="50" s="1"/>
  <c r="N435" i="50" s="1"/>
  <c r="N444" i="50" s="1"/>
  <c r="K495" i="50"/>
  <c r="AC459" i="50"/>
  <c r="AS459" i="50" s="1"/>
  <c r="AI20" i="58" s="1"/>
  <c r="M341" i="50"/>
  <c r="M345" i="50" s="1"/>
  <c r="O341" i="50"/>
  <c r="O345" i="50" s="1"/>
  <c r="L386" i="50"/>
  <c r="J386" i="50"/>
  <c r="AA608" i="50"/>
  <c r="AQ608" i="50" s="1"/>
  <c r="AL19" i="56" s="1"/>
  <c r="J394" i="50"/>
  <c r="Z360" i="50" s="1"/>
  <c r="Z361" i="50" s="1"/>
  <c r="K595" i="50"/>
  <c r="AB559" i="50"/>
  <c r="AR559" i="50" s="1"/>
  <c r="AK20" i="59" s="1"/>
  <c r="AA559" i="50"/>
  <c r="AQ559" i="50" s="1"/>
  <c r="AK20" i="56" s="1"/>
  <c r="K594" i="50"/>
  <c r="AA560" i="50" s="1"/>
  <c r="O638" i="50"/>
  <c r="O640" i="50" s="1"/>
  <c r="L593" i="50"/>
  <c r="AC608" i="50"/>
  <c r="AS608" i="50" s="1"/>
  <c r="Z659" i="50"/>
  <c r="AP659" i="50" s="1"/>
  <c r="AM20" i="49" s="1"/>
  <c r="Z561" i="50"/>
  <c r="AP561" i="50"/>
  <c r="AA658" i="50"/>
  <c r="AQ658" i="50" s="1"/>
  <c r="AC359" i="50"/>
  <c r="AS359" i="50" s="1"/>
  <c r="AG20" i="58" s="1"/>
  <c r="K644" i="50"/>
  <c r="AA610" i="50" s="1"/>
  <c r="AQ610" i="50" s="1"/>
  <c r="AL21" i="56" s="1"/>
  <c r="AB608" i="50"/>
  <c r="AR608" i="50" s="1"/>
  <c r="AL19" i="59" s="1"/>
  <c r="AP461" i="50"/>
  <c r="N341" i="50"/>
  <c r="N342" i="50" s="1"/>
  <c r="N344" i="50" s="1"/>
  <c r="L341" i="50"/>
  <c r="L345" i="50" s="1"/>
  <c r="Z461" i="50"/>
  <c r="J493" i="50"/>
  <c r="J692" i="50"/>
  <c r="J694" i="50" s="1"/>
  <c r="Z660" i="50" s="1"/>
  <c r="AB609" i="50"/>
  <c r="AR609" i="50" s="1"/>
  <c r="AL20" i="59" s="1"/>
  <c r="K645" i="50"/>
  <c r="AA609" i="50"/>
  <c r="AQ609" i="50" s="1"/>
  <c r="AL20" i="56" s="1"/>
  <c r="P681" i="50"/>
  <c r="Q681" i="50" s="1"/>
  <c r="Q683" i="50" s="1"/>
  <c r="K492" i="50"/>
  <c r="K493" i="50" s="1"/>
  <c r="AB459" i="50"/>
  <c r="AR459" i="50" s="1"/>
  <c r="AI20" i="59" s="1"/>
  <c r="L586" i="50"/>
  <c r="R588" i="50"/>
  <c r="Q590" i="50"/>
  <c r="N392" i="50"/>
  <c r="AD359" i="50"/>
  <c r="AT359" i="50" s="1"/>
  <c r="AG20" i="57" s="1"/>
  <c r="P389" i="50"/>
  <c r="O391" i="50"/>
  <c r="AX211" i="50"/>
  <c r="AD22" i="63" s="1"/>
  <c r="AI210" i="50"/>
  <c r="AY210" i="50" s="1"/>
  <c r="AD21" i="64" s="1"/>
  <c r="P541" i="50"/>
  <c r="P542" i="50" s="1"/>
  <c r="AH211" i="50"/>
  <c r="P342" i="50"/>
  <c r="P344" i="50" s="1"/>
  <c r="P345" i="50"/>
  <c r="K691" i="50"/>
  <c r="K695" i="50" s="1"/>
  <c r="J735" i="50"/>
  <c r="J736" i="50" s="1"/>
  <c r="J745" i="50"/>
  <c r="L732" i="50"/>
  <c r="L734" i="50" s="1"/>
  <c r="L691" i="50"/>
  <c r="AS276" i="50"/>
  <c r="AP276" i="50"/>
  <c r="P176" i="50"/>
  <c r="M37" i="61" s="1"/>
  <c r="V236" i="50"/>
  <c r="AQ276" i="50"/>
  <c r="AL208" i="50"/>
  <c r="BB208" i="50" s="1"/>
  <c r="AA708" i="50"/>
  <c r="AQ708" i="50" s="1"/>
  <c r="AS27" i="2"/>
  <c r="F10" i="55"/>
  <c r="AA221" i="50"/>
  <c r="Z221" i="50"/>
  <c r="AC221" i="50"/>
  <c r="AB221" i="50"/>
  <c r="AF221" i="50"/>
  <c r="AG221" i="50"/>
  <c r="AD221" i="50"/>
  <c r="AE221" i="50"/>
  <c r="AH221" i="50"/>
  <c r="AN221" i="50"/>
  <c r="AJ221" i="50"/>
  <c r="AL221" i="50"/>
  <c r="AI221" i="50"/>
  <c r="AK221" i="50"/>
  <c r="AM221" i="50"/>
  <c r="H221" i="50"/>
  <c r="H172" i="50"/>
  <c r="Z515" i="50"/>
  <c r="AP515" i="50" s="1"/>
  <c r="AC515" i="50"/>
  <c r="AS515" i="50" s="1"/>
  <c r="AJ26" i="58" s="1"/>
  <c r="AB515" i="50"/>
  <c r="AR515" i="50" s="1"/>
  <c r="AJ26" i="59" s="1"/>
  <c r="AG515" i="50"/>
  <c r="AW515" i="50" s="1"/>
  <c r="AJ26" i="62" s="1"/>
  <c r="AF515" i="50"/>
  <c r="AV515" i="50" s="1"/>
  <c r="AJ26" i="61" s="1"/>
  <c r="AE515" i="50"/>
  <c r="AU515" i="50" s="1"/>
  <c r="AJ26" i="60" s="1"/>
  <c r="AN515" i="50"/>
  <c r="BD515" i="50" s="1"/>
  <c r="AJ26" i="69" s="1"/>
  <c r="H515" i="50"/>
  <c r="AA515" i="50"/>
  <c r="AQ515" i="50" s="1"/>
  <c r="AJ26" i="56" s="1"/>
  <c r="AD515" i="50"/>
  <c r="AT515" i="50" s="1"/>
  <c r="AJ26" i="57" s="1"/>
  <c r="AJ515" i="50"/>
  <c r="AZ515" i="50" s="1"/>
  <c r="AJ26" i="65" s="1"/>
  <c r="AI515" i="50"/>
  <c r="AY515" i="50" s="1"/>
  <c r="AJ26" i="64" s="1"/>
  <c r="AM515" i="50"/>
  <c r="BC515" i="50" s="1"/>
  <c r="AJ26" i="68" s="1"/>
  <c r="AK515" i="50"/>
  <c r="BA515" i="50" s="1"/>
  <c r="AJ26" i="66" s="1"/>
  <c r="AL515" i="50"/>
  <c r="BB515" i="50" s="1"/>
  <c r="AJ26" i="67" s="1"/>
  <c r="AH515" i="50"/>
  <c r="AX515" i="50" s="1"/>
  <c r="AJ26" i="63" s="1"/>
  <c r="Z368" i="50"/>
  <c r="AP368" i="50" s="1"/>
  <c r="AB368" i="50"/>
  <c r="AR368" i="50" s="1"/>
  <c r="AC368" i="50"/>
  <c r="AS368" i="50" s="1"/>
  <c r="AL368" i="50"/>
  <c r="BB368" i="50" s="1"/>
  <c r="AG29" i="67" s="1"/>
  <c r="AI368" i="50"/>
  <c r="AY368" i="50" s="1"/>
  <c r="AG29" i="64" s="1"/>
  <c r="AG368" i="50"/>
  <c r="AW368" i="50" s="1"/>
  <c r="AG29" i="62" s="1"/>
  <c r="AM368" i="50"/>
  <c r="BC368" i="50" s="1"/>
  <c r="AG29" i="68" s="1"/>
  <c r="AE368" i="50"/>
  <c r="AU368" i="50" s="1"/>
  <c r="AH368" i="50"/>
  <c r="AX368" i="50" s="1"/>
  <c r="AG29" i="63" s="1"/>
  <c r="AJ368" i="50"/>
  <c r="AZ368" i="50" s="1"/>
  <c r="AG29" i="65" s="1"/>
  <c r="AA368" i="50"/>
  <c r="AQ368" i="50" s="1"/>
  <c r="H368" i="50"/>
  <c r="AD368" i="50"/>
  <c r="AT368" i="50" s="1"/>
  <c r="AG29" i="57" s="1"/>
  <c r="AF368" i="50"/>
  <c r="AV368" i="50" s="1"/>
  <c r="AG29" i="61" s="1"/>
  <c r="AK368" i="50"/>
  <c r="BA368" i="50" s="1"/>
  <c r="AG29" i="66" s="1"/>
  <c r="AN368" i="50"/>
  <c r="BD368" i="50" s="1"/>
  <c r="AG29" i="69" s="1"/>
  <c r="H123" i="50"/>
  <c r="Z466" i="50"/>
  <c r="AP466" i="50" s="1"/>
  <c r="AI27" i="49" s="1"/>
  <c r="AA466" i="50"/>
  <c r="AQ466" i="50" s="1"/>
  <c r="AI27" i="56" s="1"/>
  <c r="AN466" i="50"/>
  <c r="BD466" i="50" s="1"/>
  <c r="AI27" i="69" s="1"/>
  <c r="AF466" i="50"/>
  <c r="AV466" i="50" s="1"/>
  <c r="AI27" i="61" s="1"/>
  <c r="AC466" i="50"/>
  <c r="AS466" i="50" s="1"/>
  <c r="AI27" i="58" s="1"/>
  <c r="AI466" i="50"/>
  <c r="AY466" i="50" s="1"/>
  <c r="AI27" i="64" s="1"/>
  <c r="AJ466" i="50"/>
  <c r="AZ466" i="50" s="1"/>
  <c r="AI27" i="65" s="1"/>
  <c r="AD466" i="50"/>
  <c r="AT466" i="50" s="1"/>
  <c r="AI27" i="57" s="1"/>
  <c r="AB466" i="50"/>
  <c r="AR466" i="50" s="1"/>
  <c r="AI27" i="59" s="1"/>
  <c r="H466" i="50"/>
  <c r="AG466" i="50"/>
  <c r="AW466" i="50" s="1"/>
  <c r="AI27" i="62" s="1"/>
  <c r="AK466" i="50"/>
  <c r="BA466" i="50" s="1"/>
  <c r="AI27" i="66" s="1"/>
  <c r="AL466" i="50"/>
  <c r="BB466" i="50" s="1"/>
  <c r="AI27" i="67" s="1"/>
  <c r="AE466" i="50"/>
  <c r="AU466" i="50" s="1"/>
  <c r="AI27" i="60" s="1"/>
  <c r="AH466" i="50"/>
  <c r="AX466" i="50" s="1"/>
  <c r="AI27" i="63" s="1"/>
  <c r="AM466" i="50"/>
  <c r="BC466" i="50" s="1"/>
  <c r="AI27" i="68" s="1"/>
  <c r="Z270" i="50"/>
  <c r="AE270" i="50"/>
  <c r="AN270" i="50"/>
  <c r="AF270" i="50"/>
  <c r="H270" i="50"/>
  <c r="AA270" i="50"/>
  <c r="AG270" i="50"/>
  <c r="AB270" i="50"/>
  <c r="AL270" i="50"/>
  <c r="AI270" i="50"/>
  <c r="AM270" i="50"/>
  <c r="AH270" i="50"/>
  <c r="AD270" i="50"/>
  <c r="AC270" i="50"/>
  <c r="AJ270" i="50"/>
  <c r="AK270" i="50"/>
  <c r="H662" i="50"/>
  <c r="Z417" i="50"/>
  <c r="AC417" i="50"/>
  <c r="AH417" i="50"/>
  <c r="AK417" i="50"/>
  <c r="AA417" i="50"/>
  <c r="AN417" i="50"/>
  <c r="AE417" i="50"/>
  <c r="H417" i="50"/>
  <c r="AM417" i="50"/>
  <c r="AG417" i="50"/>
  <c r="AF417" i="50"/>
  <c r="AB417" i="50"/>
  <c r="AD417" i="50"/>
  <c r="AL417" i="50"/>
  <c r="AI417" i="50"/>
  <c r="AJ417" i="50"/>
  <c r="Z613" i="50"/>
  <c r="AP613" i="50" s="1"/>
  <c r="AL24" i="49" s="1"/>
  <c r="AD613" i="50"/>
  <c r="AT613" i="50" s="1"/>
  <c r="AL24" i="57" s="1"/>
  <c r="AC613" i="50"/>
  <c r="AS613" i="50" s="1"/>
  <c r="AL24" i="58" s="1"/>
  <c r="AG613" i="50"/>
  <c r="AW613" i="50" s="1"/>
  <c r="AL24" i="62" s="1"/>
  <c r="AF613" i="50"/>
  <c r="AV613" i="50" s="1"/>
  <c r="AL24" i="61" s="1"/>
  <c r="AE613" i="50"/>
  <c r="AU613" i="50" s="1"/>
  <c r="AL24" i="60" s="1"/>
  <c r="AM613" i="50"/>
  <c r="BC613" i="50" s="1"/>
  <c r="AL24" i="68" s="1"/>
  <c r="AB613" i="50"/>
  <c r="AR613" i="50" s="1"/>
  <c r="AL24" i="59" s="1"/>
  <c r="H613" i="50"/>
  <c r="AO29" i="2" s="1"/>
  <c r="AL613" i="50"/>
  <c r="BB613" i="50" s="1"/>
  <c r="AL24" i="67" s="1"/>
  <c r="AI613" i="50"/>
  <c r="AY613" i="50" s="1"/>
  <c r="AL24" i="64" s="1"/>
  <c r="AK613" i="50"/>
  <c r="BA613" i="50" s="1"/>
  <c r="AL24" i="66" s="1"/>
  <c r="AA613" i="50"/>
  <c r="AQ613" i="50" s="1"/>
  <c r="AL24" i="56" s="1"/>
  <c r="AN613" i="50"/>
  <c r="BD613" i="50" s="1"/>
  <c r="AL24" i="69" s="1"/>
  <c r="AH613" i="50"/>
  <c r="AX613" i="50" s="1"/>
  <c r="AL24" i="63" s="1"/>
  <c r="AJ613" i="50"/>
  <c r="AZ613" i="50" s="1"/>
  <c r="AL24" i="65" s="1"/>
  <c r="Z319" i="50"/>
  <c r="AP319" i="50" s="1"/>
  <c r="AF30" i="49" s="1"/>
  <c r="AA319" i="50"/>
  <c r="AQ319" i="50" s="1"/>
  <c r="AF30" i="56" s="1"/>
  <c r="AD319" i="50"/>
  <c r="AT319" i="50" s="1"/>
  <c r="AF30" i="57" s="1"/>
  <c r="AF319" i="50"/>
  <c r="AV319" i="50" s="1"/>
  <c r="AF30" i="61" s="1"/>
  <c r="AN319" i="50"/>
  <c r="BD319" i="50" s="1"/>
  <c r="AF30" i="69" s="1"/>
  <c r="AL319" i="50"/>
  <c r="BB319" i="50" s="1"/>
  <c r="AF30" i="67" s="1"/>
  <c r="AH319" i="50"/>
  <c r="AX319" i="50" s="1"/>
  <c r="AF30" i="63" s="1"/>
  <c r="AB319" i="50"/>
  <c r="AR319" i="50" s="1"/>
  <c r="AF30" i="59" s="1"/>
  <c r="AG319" i="50"/>
  <c r="AW319" i="50" s="1"/>
  <c r="AF30" i="62" s="1"/>
  <c r="AC319" i="50"/>
  <c r="AS319" i="50" s="1"/>
  <c r="AF30" i="58" s="1"/>
  <c r="AJ319" i="50"/>
  <c r="AZ319" i="50" s="1"/>
  <c r="AF30" i="65" s="1"/>
  <c r="H319" i="50"/>
  <c r="AI319" i="50"/>
  <c r="AY319" i="50" s="1"/>
  <c r="AF30" i="64" s="1"/>
  <c r="AE319" i="50"/>
  <c r="AU319" i="50" s="1"/>
  <c r="AK319" i="50"/>
  <c r="BA319" i="50" s="1"/>
  <c r="AF30" i="66" s="1"/>
  <c r="AM319" i="50"/>
  <c r="BC319" i="50" s="1"/>
  <c r="AF30" i="68" s="1"/>
  <c r="H711" i="50"/>
  <c r="F11" i="55" s="1"/>
  <c r="Z564" i="50"/>
  <c r="AP564" i="50" s="1"/>
  <c r="AK25" i="49" s="1"/>
  <c r="AC564" i="50"/>
  <c r="AS564" i="50" s="1"/>
  <c r="AK25" i="58" s="1"/>
  <c r="AL564" i="50"/>
  <c r="BB564" i="50" s="1"/>
  <c r="AK25" i="67" s="1"/>
  <c r="AM564" i="50"/>
  <c r="BC564" i="50" s="1"/>
  <c r="AK25" i="68" s="1"/>
  <c r="AA564" i="50"/>
  <c r="AQ564" i="50" s="1"/>
  <c r="AK25" i="56" s="1"/>
  <c r="AI564" i="50"/>
  <c r="AY564" i="50" s="1"/>
  <c r="AK25" i="64" s="1"/>
  <c r="AF564" i="50"/>
  <c r="AV564" i="50" s="1"/>
  <c r="AK25" i="61" s="1"/>
  <c r="AD564" i="50"/>
  <c r="AT564" i="50" s="1"/>
  <c r="AK25" i="57" s="1"/>
  <c r="AB564" i="50"/>
  <c r="AR564" i="50" s="1"/>
  <c r="AK25" i="59" s="1"/>
  <c r="AE564" i="50"/>
  <c r="AU564" i="50" s="1"/>
  <c r="AK25" i="60" s="1"/>
  <c r="AG564" i="50"/>
  <c r="AW564" i="50" s="1"/>
  <c r="AK25" i="62" s="1"/>
  <c r="AN564" i="50"/>
  <c r="BD564" i="50" s="1"/>
  <c r="AK25" i="69" s="1"/>
  <c r="AH564" i="50"/>
  <c r="AX564" i="50" s="1"/>
  <c r="AK25" i="63" s="1"/>
  <c r="AJ564" i="50"/>
  <c r="AZ564" i="50" s="1"/>
  <c r="AK25" i="65" s="1"/>
  <c r="H564" i="50"/>
  <c r="AM30" i="2" s="1"/>
  <c r="AK564" i="50"/>
  <c r="BA564" i="50" s="1"/>
  <c r="AK25" i="66" s="1"/>
  <c r="AE20" i="62"/>
  <c r="P740" i="50"/>
  <c r="Q738" i="50"/>
  <c r="L38" i="61"/>
  <c r="L40" i="61" s="1"/>
  <c r="U195" i="50"/>
  <c r="U192" i="50"/>
  <c r="AK159" i="50"/>
  <c r="BA258" i="50"/>
  <c r="O634" i="50"/>
  <c r="P632" i="50"/>
  <c r="K176" i="50"/>
  <c r="M37" i="56" s="1"/>
  <c r="U289" i="50"/>
  <c r="T291" i="50"/>
  <c r="AJ259" i="50" s="1"/>
  <c r="AZ259" i="50" s="1"/>
  <c r="AE20" i="65" s="1"/>
  <c r="S37" i="2"/>
  <c r="S38" i="2" s="1"/>
  <c r="P733" i="50"/>
  <c r="Q731" i="50"/>
  <c r="U390" i="50"/>
  <c r="V388" i="50"/>
  <c r="P535" i="50"/>
  <c r="P536" i="50" s="1"/>
  <c r="G271" i="50"/>
  <c r="B272" i="50"/>
  <c r="AC20" i="64"/>
  <c r="AY161" i="50"/>
  <c r="X232" i="50"/>
  <c r="X234" i="50" s="1"/>
  <c r="W234" i="50"/>
  <c r="J176" i="50"/>
  <c r="AY308" i="50"/>
  <c r="AP610" i="50"/>
  <c r="AP611" i="50" s="1"/>
  <c r="Z611" i="50"/>
  <c r="L38" i="56"/>
  <c r="L40" i="56" s="1"/>
  <c r="L38" i="58"/>
  <c r="L40" i="58" s="1"/>
  <c r="W239" i="50"/>
  <c r="V241" i="50"/>
  <c r="U51" i="2"/>
  <c r="U41" i="2"/>
  <c r="AD22" i="62"/>
  <c r="AW226" i="50"/>
  <c r="M592" i="50"/>
  <c r="M593" i="50" s="1"/>
  <c r="M595" i="50"/>
  <c r="W383" i="50"/>
  <c r="X381" i="50"/>
  <c r="X383" i="50" s="1"/>
  <c r="AC559" i="50"/>
  <c r="U332" i="50"/>
  <c r="T334" i="50"/>
  <c r="W282" i="50"/>
  <c r="V284" i="50"/>
  <c r="R294" i="50"/>
  <c r="AH260" i="50" s="1"/>
  <c r="AX260" i="50" s="1"/>
  <c r="AE21" i="63" s="1"/>
  <c r="R293" i="50"/>
  <c r="AH27" i="49"/>
  <c r="AF29" i="59"/>
  <c r="AF29" i="58"/>
  <c r="M684" i="50"/>
  <c r="M685" i="50" s="1"/>
  <c r="N682" i="50"/>
  <c r="Q582" i="50"/>
  <c r="U236" i="50"/>
  <c r="AZ126" i="50"/>
  <c r="T126" i="50" s="1"/>
  <c r="L37" i="65" s="1"/>
  <c r="AB22" i="65"/>
  <c r="M176" i="50"/>
  <c r="M37" i="58" s="1"/>
  <c r="W189" i="50"/>
  <c r="V191" i="50"/>
  <c r="AD608" i="50"/>
  <c r="N635" i="50"/>
  <c r="G565" i="50"/>
  <c r="B566" i="50"/>
  <c r="S292" i="50"/>
  <c r="S295" i="50"/>
  <c r="AI259" i="50"/>
  <c r="AP708" i="50"/>
  <c r="AN19" i="49" s="1"/>
  <c r="AR276" i="50"/>
  <c r="H26" i="2"/>
  <c r="AQ27" i="2"/>
  <c r="B419" i="50"/>
  <c r="G418" i="50"/>
  <c r="AC19" i="67"/>
  <c r="R336" i="50"/>
  <c r="AV260" i="50"/>
  <c r="AF261" i="50"/>
  <c r="BD158" i="50"/>
  <c r="H25" i="2"/>
  <c r="V125" i="50"/>
  <c r="L36" i="67" s="1"/>
  <c r="V136" i="50"/>
  <c r="X186" i="50"/>
  <c r="L38" i="60"/>
  <c r="L40" i="60" s="1"/>
  <c r="L38" i="59"/>
  <c r="L40" i="59" s="1"/>
  <c r="L37" i="49"/>
  <c r="R539" i="50"/>
  <c r="Q541" i="50"/>
  <c r="N591" i="50"/>
  <c r="O589" i="50"/>
  <c r="AE19" i="64"/>
  <c r="L38" i="64"/>
  <c r="L40" i="64" s="1"/>
  <c r="Q176" i="50"/>
  <c r="M37" i="62" s="1"/>
  <c r="L643" i="50"/>
  <c r="AF29" i="56"/>
  <c r="L685" i="50"/>
  <c r="AB658" i="50"/>
  <c r="V481" i="50"/>
  <c r="U483" i="50"/>
  <c r="AC609" i="50"/>
  <c r="AS609" i="50" s="1"/>
  <c r="AL20" i="58" s="1"/>
  <c r="M642" i="50"/>
  <c r="M645" i="50"/>
  <c r="AX160" i="50"/>
  <c r="AH161" i="50"/>
  <c r="AB19" i="66"/>
  <c r="J196" i="50"/>
  <c r="M42" i="49" s="1"/>
  <c r="K196" i="50"/>
  <c r="M42" i="56" s="1"/>
  <c r="L196" i="50"/>
  <c r="M42" i="59" s="1"/>
  <c r="M196" i="50"/>
  <c r="M42" i="58" s="1"/>
  <c r="J197" i="50"/>
  <c r="M43" i="49" s="1"/>
  <c r="J175" i="50"/>
  <c r="N196" i="50"/>
  <c r="M42" i="57" s="1"/>
  <c r="O196" i="50"/>
  <c r="M42" i="60" s="1"/>
  <c r="J198" i="50"/>
  <c r="M44" i="49" s="1"/>
  <c r="P196" i="50"/>
  <c r="M42" i="61" s="1"/>
  <c r="K197" i="50"/>
  <c r="M43" i="56" s="1"/>
  <c r="K175" i="50"/>
  <c r="M36" i="56" s="1"/>
  <c r="L197" i="50"/>
  <c r="M43" i="59" s="1"/>
  <c r="K198" i="50"/>
  <c r="M44" i="56" s="1"/>
  <c r="Q196" i="50"/>
  <c r="M42" i="62" s="1"/>
  <c r="L175" i="50"/>
  <c r="M36" i="59" s="1"/>
  <c r="M175" i="50"/>
  <c r="M36" i="58" s="1"/>
  <c r="L198" i="50"/>
  <c r="M44" i="59" s="1"/>
  <c r="R196" i="50"/>
  <c r="M42" i="63" s="1"/>
  <c r="M197" i="50"/>
  <c r="M43" i="58" s="1"/>
  <c r="S196" i="50"/>
  <c r="M42" i="64" s="1"/>
  <c r="N197" i="50"/>
  <c r="M43" i="57" s="1"/>
  <c r="N175" i="50"/>
  <c r="M36" i="57" s="1"/>
  <c r="N198" i="50"/>
  <c r="M44" i="57" s="1"/>
  <c r="M198" i="50"/>
  <c r="M44" i="58" s="1"/>
  <c r="O197" i="50"/>
  <c r="M43" i="60" s="1"/>
  <c r="T196" i="50"/>
  <c r="M42" i="65" s="1"/>
  <c r="O175" i="50"/>
  <c r="M36" i="60" s="1"/>
  <c r="P197" i="50"/>
  <c r="M43" i="61" s="1"/>
  <c r="O198" i="50"/>
  <c r="M44" i="60" s="1"/>
  <c r="P175" i="50"/>
  <c r="M36" i="61" s="1"/>
  <c r="U196" i="50"/>
  <c r="M42" i="66" s="1"/>
  <c r="Q175" i="50"/>
  <c r="M36" i="62" s="1"/>
  <c r="V196" i="50"/>
  <c r="M42" i="67" s="1"/>
  <c r="Q197" i="50"/>
  <c r="M43" i="62" s="1"/>
  <c r="P198" i="50"/>
  <c r="M44" i="61" s="1"/>
  <c r="X196" i="50"/>
  <c r="M42" i="69" s="1"/>
  <c r="L176" i="50"/>
  <c r="M37" i="59" s="1"/>
  <c r="W196" i="50"/>
  <c r="M42" i="68" s="1"/>
  <c r="O176" i="50"/>
  <c r="M37" i="60" s="1"/>
  <c r="R197" i="50"/>
  <c r="M43" i="63" s="1"/>
  <c r="R175" i="50"/>
  <c r="M36" i="63" s="1"/>
  <c r="Q198" i="50"/>
  <c r="M44" i="62" s="1"/>
  <c r="AC19" i="68"/>
  <c r="R198" i="50"/>
  <c r="M44" i="63" s="1"/>
  <c r="B468" i="50"/>
  <c r="G467" i="50"/>
  <c r="AE558" i="50"/>
  <c r="B664" i="50"/>
  <c r="G663" i="50"/>
  <c r="B517" i="50"/>
  <c r="G516" i="50"/>
  <c r="AX308" i="50"/>
  <c r="AE22" i="57"/>
  <c r="AT276" i="50"/>
  <c r="AF508" i="50"/>
  <c r="Q633" i="50"/>
  <c r="R631" i="50"/>
  <c r="L38" i="57"/>
  <c r="L40" i="57" s="1"/>
  <c r="O544" i="50"/>
  <c r="O536" i="50"/>
  <c r="B321" i="50"/>
  <c r="G320" i="50"/>
  <c r="J743" i="50"/>
  <c r="AV226" i="50"/>
  <c r="AD22" i="61"/>
  <c r="AX259" i="50"/>
  <c r="AK30" i="2"/>
  <c r="B713" i="50"/>
  <c r="AZ159" i="50"/>
  <c r="U438" i="50"/>
  <c r="T440" i="50"/>
  <c r="Q489" i="50"/>
  <c r="AZ258" i="50"/>
  <c r="B125" i="50"/>
  <c r="B126" i="50" s="1"/>
  <c r="B127" i="50" s="1"/>
  <c r="O639" i="50"/>
  <c r="N641" i="50"/>
  <c r="F223" i="50"/>
  <c r="S248" i="50" s="1"/>
  <c r="N44" i="64" s="1"/>
  <c r="B223" i="50"/>
  <c r="S198" i="50"/>
  <c r="M44" i="64" s="1"/>
  <c r="B174" i="50"/>
  <c r="G177" i="50"/>
  <c r="AD19" i="66"/>
  <c r="AF458" i="50"/>
  <c r="P485" i="50"/>
  <c r="Q534" i="50"/>
  <c r="R532" i="50"/>
  <c r="T244" i="50"/>
  <c r="T243" i="50"/>
  <c r="L594" i="50"/>
  <c r="O586" i="50"/>
  <c r="N586" i="50"/>
  <c r="AI161" i="50"/>
  <c r="AE21" i="60"/>
  <c r="AU261" i="50"/>
  <c r="O486" i="50"/>
  <c r="B615" i="50"/>
  <c r="G614" i="50"/>
  <c r="N176" i="50"/>
  <c r="M37" i="57" s="1"/>
  <c r="AD19" i="65"/>
  <c r="S175" i="50"/>
  <c r="M36" i="64" s="1"/>
  <c r="T286" i="50"/>
  <c r="G369" i="50"/>
  <c r="B370" i="50"/>
  <c r="T175" i="50"/>
  <c r="M36" i="65" s="1"/>
  <c r="T194" i="50"/>
  <c r="AJ160" i="50" s="1"/>
  <c r="AZ160" i="50" s="1"/>
  <c r="AC21" i="65" s="1"/>
  <c r="T197" i="50"/>
  <c r="M43" i="65" s="1"/>
  <c r="T193" i="50"/>
  <c r="T198" i="50" s="1"/>
  <c r="M44" i="65" s="1"/>
  <c r="BB108" i="50"/>
  <c r="L36" i="49"/>
  <c r="W333" i="50"/>
  <c r="X331" i="50"/>
  <c r="X333" i="50" s="1"/>
  <c r="U245" i="50"/>
  <c r="U242" i="50"/>
  <c r="M691" i="50"/>
  <c r="N689" i="50"/>
  <c r="L739" i="50"/>
  <c r="K741" i="50"/>
  <c r="W433" i="50"/>
  <c r="X431" i="50"/>
  <c r="X433" i="50" s="1"/>
  <c r="S335" i="50"/>
  <c r="AG260" i="50"/>
  <c r="L38" i="62"/>
  <c r="L40" i="62" s="1"/>
  <c r="U285" i="50"/>
  <c r="U286" i="50" s="1"/>
  <c r="AI26" i="49"/>
  <c r="AF29" i="49"/>
  <c r="W467" i="50"/>
  <c r="V369" i="50"/>
  <c r="J418" i="50"/>
  <c r="O516" i="50"/>
  <c r="Q369" i="50"/>
  <c r="K565" i="50"/>
  <c r="L614" i="50"/>
  <c r="K418" i="50"/>
  <c r="U516" i="50"/>
  <c r="J222" i="50"/>
  <c r="N614" i="50"/>
  <c r="M173" i="50"/>
  <c r="S663" i="50"/>
  <c r="V663" i="50"/>
  <c r="U320" i="50"/>
  <c r="O271" i="50"/>
  <c r="R467" i="50"/>
  <c r="L516" i="50"/>
  <c r="M222" i="50"/>
  <c r="U614" i="50"/>
  <c r="U173" i="50"/>
  <c r="J124" i="50"/>
  <c r="S173" i="50"/>
  <c r="R271" i="50"/>
  <c r="W124" i="50"/>
  <c r="W271" i="50"/>
  <c r="U418" i="50"/>
  <c r="T516" i="50"/>
  <c r="X712" i="50"/>
  <c r="R663" i="50"/>
  <c r="J320" i="50"/>
  <c r="Q565" i="50"/>
  <c r="W516" i="50"/>
  <c r="P173" i="50"/>
  <c r="N369" i="50"/>
  <c r="J173" i="50"/>
  <c r="M320" i="50"/>
  <c r="K712" i="50"/>
  <c r="K320" i="50"/>
  <c r="R124" i="50"/>
  <c r="O712" i="50"/>
  <c r="W565" i="50"/>
  <c r="S516" i="50"/>
  <c r="O663" i="50"/>
  <c r="W418" i="50"/>
  <c r="S467" i="50"/>
  <c r="L663" i="50"/>
  <c r="O222" i="50"/>
  <c r="W320" i="50"/>
  <c r="J516" i="50"/>
  <c r="Q320" i="50"/>
  <c r="P516" i="50"/>
  <c r="O320" i="50"/>
  <c r="N320" i="50"/>
  <c r="X222" i="50"/>
  <c r="X418" i="50"/>
  <c r="N467" i="50"/>
  <c r="T271" i="50"/>
  <c r="R173" i="50"/>
  <c r="P369" i="50"/>
  <c r="T712" i="50"/>
  <c r="V614" i="50"/>
  <c r="O369" i="50"/>
  <c r="T565" i="50"/>
  <c r="K124" i="50"/>
  <c r="M124" i="50"/>
  <c r="J271" i="50"/>
  <c r="W712" i="50"/>
  <c r="P222" i="50"/>
  <c r="S271" i="50"/>
  <c r="U271" i="50"/>
  <c r="Q173" i="50"/>
  <c r="X614" i="50"/>
  <c r="R320" i="50"/>
  <c r="K614" i="50"/>
  <c r="X663" i="50"/>
  <c r="P712" i="50"/>
  <c r="P418" i="50"/>
  <c r="P320" i="50"/>
  <c r="X516" i="50"/>
  <c r="Q124" i="50"/>
  <c r="Q418" i="50"/>
  <c r="L271" i="50"/>
  <c r="Q663" i="50"/>
  <c r="L173" i="50"/>
  <c r="X173" i="50"/>
  <c r="R712" i="50"/>
  <c r="O173" i="50"/>
  <c r="K271" i="50"/>
  <c r="T369" i="50"/>
  <c r="T614" i="50"/>
  <c r="K369" i="50"/>
  <c r="M712" i="50"/>
  <c r="K173" i="50"/>
  <c r="L222" i="50"/>
  <c r="K663" i="50"/>
  <c r="O467" i="50"/>
  <c r="R369" i="50"/>
  <c r="Q712" i="50"/>
  <c r="O418" i="50"/>
  <c r="S614" i="50"/>
  <c r="L369" i="50"/>
  <c r="X467" i="50"/>
  <c r="M467" i="50"/>
  <c r="Q222" i="50"/>
  <c r="W222" i="50"/>
  <c r="U369" i="50"/>
  <c r="L565" i="50"/>
  <c r="J614" i="50"/>
  <c r="U124" i="50"/>
  <c r="Q614" i="50"/>
  <c r="V712" i="50"/>
  <c r="N663" i="50"/>
  <c r="P565" i="50"/>
  <c r="M663" i="50"/>
  <c r="N712" i="50"/>
  <c r="S124" i="50"/>
  <c r="R614" i="50"/>
  <c r="T467" i="50"/>
  <c r="L418" i="50"/>
  <c r="N222" i="50"/>
  <c r="O614" i="50"/>
  <c r="X124" i="50"/>
  <c r="V222" i="50"/>
  <c r="V173" i="50"/>
  <c r="U222" i="50"/>
  <c r="O565" i="50"/>
  <c r="M418" i="50"/>
  <c r="U467" i="50"/>
  <c r="Q271" i="50"/>
  <c r="L124" i="50"/>
  <c r="J712" i="50"/>
  <c r="R516" i="50"/>
  <c r="Q467" i="50"/>
  <c r="T173" i="50"/>
  <c r="M516" i="50"/>
  <c r="R222" i="50"/>
  <c r="R565" i="50"/>
  <c r="N418" i="50"/>
  <c r="Q516" i="50"/>
  <c r="L320" i="50"/>
  <c r="L467" i="50"/>
  <c r="J369" i="50"/>
  <c r="T222" i="50"/>
  <c r="V516" i="50"/>
  <c r="V320" i="50"/>
  <c r="U663" i="50"/>
  <c r="L712" i="50"/>
  <c r="T124" i="50"/>
  <c r="V271" i="50"/>
  <c r="W663" i="50"/>
  <c r="X565" i="50"/>
  <c r="J565" i="50"/>
  <c r="P614" i="50"/>
  <c r="V467" i="50"/>
  <c r="S320" i="50"/>
  <c r="P124" i="50"/>
  <c r="S418" i="50"/>
  <c r="J663" i="50"/>
  <c r="M614" i="50"/>
  <c r="P271" i="50"/>
  <c r="X320" i="50"/>
  <c r="S369" i="50"/>
  <c r="M271" i="50"/>
  <c r="T418" i="50"/>
  <c r="K467" i="50"/>
  <c r="K516" i="50"/>
  <c r="M565" i="50"/>
  <c r="W173" i="50"/>
  <c r="V565" i="50"/>
  <c r="X271" i="50"/>
  <c r="W614" i="50"/>
  <c r="V418" i="50"/>
  <c r="S222" i="50"/>
  <c r="T663" i="50"/>
  <c r="N124" i="50"/>
  <c r="R418" i="50"/>
  <c r="V124" i="50"/>
  <c r="U565" i="50"/>
  <c r="N516" i="50"/>
  <c r="K222" i="50"/>
  <c r="M369" i="50"/>
  <c r="P663" i="50"/>
  <c r="N271" i="50"/>
  <c r="T320" i="50"/>
  <c r="X369" i="50"/>
  <c r="U712" i="50"/>
  <c r="W369" i="50"/>
  <c r="O124" i="50"/>
  <c r="S712" i="50"/>
  <c r="N173" i="50"/>
  <c r="J467" i="50"/>
  <c r="P467" i="50"/>
  <c r="N565" i="50"/>
  <c r="S565" i="50"/>
  <c r="BB59" i="50" l="1"/>
  <c r="AK10" i="50"/>
  <c r="AL10" i="50"/>
  <c r="BB10" i="50" s="1"/>
  <c r="Z21" i="67" s="1"/>
  <c r="J37" i="63"/>
  <c r="J38" i="63" s="1"/>
  <c r="J40" i="63" s="1"/>
  <c r="R27" i="50"/>
  <c r="R29" i="50" s="1"/>
  <c r="W46" i="50"/>
  <c r="J42" i="68" s="1"/>
  <c r="W34" i="50"/>
  <c r="V44" i="50"/>
  <c r="V43" i="50"/>
  <c r="V148" i="50"/>
  <c r="L44" i="67" s="1"/>
  <c r="W91" i="50"/>
  <c r="W96" i="50"/>
  <c r="K42" i="68" s="1"/>
  <c r="AA20" i="65"/>
  <c r="AZ61" i="50"/>
  <c r="X141" i="50"/>
  <c r="BA110" i="50"/>
  <c r="AK111" i="50"/>
  <c r="X146" i="50"/>
  <c r="L42" i="69" s="1"/>
  <c r="W42" i="50"/>
  <c r="W45" i="50"/>
  <c r="AN9" i="50"/>
  <c r="BD9" i="50" s="1"/>
  <c r="Z20" i="69" s="1"/>
  <c r="AM9" i="50"/>
  <c r="BC9" i="50" s="1"/>
  <c r="Z20" i="68" s="1"/>
  <c r="X134" i="50"/>
  <c r="X135" i="50" s="1"/>
  <c r="U93" i="50"/>
  <c r="U98" i="50" s="1"/>
  <c r="K44" i="66" s="1"/>
  <c r="U94" i="50"/>
  <c r="AK60" i="50" s="1"/>
  <c r="U75" i="50"/>
  <c r="U97" i="50"/>
  <c r="K43" i="66" s="1"/>
  <c r="Z19" i="66"/>
  <c r="AW26" i="50"/>
  <c r="Q26" i="50" s="1"/>
  <c r="Z22" i="62"/>
  <c r="AY26" i="50"/>
  <c r="S26" i="50" s="1"/>
  <c r="Z22" i="64"/>
  <c r="X46" i="50"/>
  <c r="J42" i="69" s="1"/>
  <c r="X34" i="50"/>
  <c r="X35" i="50" s="1"/>
  <c r="U25" i="50"/>
  <c r="U47" i="50"/>
  <c r="J43" i="66" s="1"/>
  <c r="U36" i="50"/>
  <c r="U48" i="50" s="1"/>
  <c r="J44" i="66" s="1"/>
  <c r="AA44" i="66" s="1"/>
  <c r="K37" i="62"/>
  <c r="K38" i="62" s="1"/>
  <c r="K40" i="62" s="1"/>
  <c r="Q77" i="50"/>
  <c r="Q79" i="50" s="1"/>
  <c r="X42" i="50"/>
  <c r="AA21" i="63"/>
  <c r="AX61" i="50"/>
  <c r="V147" i="50"/>
  <c r="L43" i="67" s="1"/>
  <c r="Z19" i="65"/>
  <c r="AZ11" i="50"/>
  <c r="X96" i="50"/>
  <c r="K42" i="69" s="1"/>
  <c r="X91" i="50"/>
  <c r="K36" i="65"/>
  <c r="V144" i="50"/>
  <c r="AL110" i="50" s="1"/>
  <c r="BB110" i="50" s="1"/>
  <c r="AB21" i="67" s="1"/>
  <c r="W142" i="50"/>
  <c r="W143" i="50" s="1"/>
  <c r="AM109" i="50"/>
  <c r="BC109" i="50" s="1"/>
  <c r="AB20" i="68" s="1"/>
  <c r="V92" i="50"/>
  <c r="V95" i="50"/>
  <c r="W134" i="50"/>
  <c r="W146" i="50"/>
  <c r="L42" i="68" s="1"/>
  <c r="AL8" i="50"/>
  <c r="V35" i="50"/>
  <c r="AN8" i="50"/>
  <c r="BD8" i="50" s="1"/>
  <c r="Z19" i="69" s="1"/>
  <c r="AY61" i="50"/>
  <c r="AA21" i="64"/>
  <c r="AP511" i="50"/>
  <c r="S533" i="50"/>
  <c r="U531" i="50"/>
  <c r="V531" i="50" s="1"/>
  <c r="V533" i="50" s="1"/>
  <c r="R581" i="50"/>
  <c r="S581" i="50" s="1"/>
  <c r="T581" i="50" s="1"/>
  <c r="P583" i="50"/>
  <c r="P584" i="50" s="1"/>
  <c r="P585" i="50" s="1"/>
  <c r="P586" i="50" s="1"/>
  <c r="Q690" i="50"/>
  <c r="Q441" i="50"/>
  <c r="Q442" i="50" s="1"/>
  <c r="P441" i="50"/>
  <c r="AF409" i="50" s="1"/>
  <c r="AV409" i="50" s="1"/>
  <c r="R482" i="50"/>
  <c r="S482" i="50" s="1"/>
  <c r="T538" i="50"/>
  <c r="T540" i="50" s="1"/>
  <c r="O382" i="50"/>
  <c r="P382" i="50" s="1"/>
  <c r="P384" i="50" s="1"/>
  <c r="P385" i="50" s="1"/>
  <c r="Z511" i="50"/>
  <c r="P490" i="50"/>
  <c r="P491" i="50" s="1"/>
  <c r="P495" i="50" s="1"/>
  <c r="N385" i="50"/>
  <c r="N386" i="50" s="1"/>
  <c r="M394" i="50"/>
  <c r="N395" i="50"/>
  <c r="K544" i="50"/>
  <c r="AB510" i="50" s="1"/>
  <c r="AB511" i="50" s="1"/>
  <c r="AD459" i="50"/>
  <c r="AT459" i="50" s="1"/>
  <c r="AI20" i="57" s="1"/>
  <c r="M543" i="50"/>
  <c r="L543" i="50"/>
  <c r="O543" i="50"/>
  <c r="N543" i="50"/>
  <c r="N492" i="50"/>
  <c r="N494" i="50" s="1"/>
  <c r="AA311" i="50"/>
  <c r="O491" i="50"/>
  <c r="AE459" i="50" s="1"/>
  <c r="AU459" i="50" s="1"/>
  <c r="AI20" i="60" s="1"/>
  <c r="M393" i="50"/>
  <c r="AB408" i="50"/>
  <c r="AR408" i="50" s="1"/>
  <c r="AH19" i="59" s="1"/>
  <c r="K394" i="50"/>
  <c r="AA360" i="50" s="1"/>
  <c r="AA361" i="50" s="1"/>
  <c r="AP360" i="50"/>
  <c r="AP361" i="50" s="1"/>
  <c r="L435" i="50"/>
  <c r="L436" i="50" s="1"/>
  <c r="L393" i="50"/>
  <c r="Q341" i="50"/>
  <c r="Q345" i="50" s="1"/>
  <c r="AC408" i="50"/>
  <c r="AS408" i="50" s="1"/>
  <c r="AH19" i="58" s="1"/>
  <c r="AQ311" i="50"/>
  <c r="AF22" i="56" s="1"/>
  <c r="M636" i="50"/>
  <c r="L636" i="50"/>
  <c r="R681" i="50"/>
  <c r="S681" i="50" s="1"/>
  <c r="AD408" i="50"/>
  <c r="AT408" i="50" s="1"/>
  <c r="AH19" i="57" s="1"/>
  <c r="M342" i="50"/>
  <c r="M344" i="50" s="1"/>
  <c r="P683" i="50"/>
  <c r="AA411" i="50"/>
  <c r="AQ410" i="50"/>
  <c r="AH21" i="56" s="1"/>
  <c r="O432" i="50"/>
  <c r="P432" i="50" s="1"/>
  <c r="P434" i="50" s="1"/>
  <c r="P435" i="50" s="1"/>
  <c r="N445" i="50"/>
  <c r="O342" i="50"/>
  <c r="O344" i="50" s="1"/>
  <c r="AA611" i="50"/>
  <c r="L342" i="50"/>
  <c r="L344" i="50" s="1"/>
  <c r="AB310" i="50" s="1"/>
  <c r="AR310" i="50" s="1"/>
  <c r="AF21" i="59" s="1"/>
  <c r="P638" i="50"/>
  <c r="Q638" i="50" s="1"/>
  <c r="R638" i="50" s="1"/>
  <c r="R640" i="50" s="1"/>
  <c r="AQ611" i="50"/>
  <c r="AL22" i="56" s="1"/>
  <c r="L493" i="50"/>
  <c r="N345" i="50"/>
  <c r="M493" i="50"/>
  <c r="AB309" i="50"/>
  <c r="AR309" i="50" s="1"/>
  <c r="AF20" i="59" s="1"/>
  <c r="J693" i="50"/>
  <c r="AF309" i="50"/>
  <c r="AV309" i="50" s="1"/>
  <c r="AF20" i="61" s="1"/>
  <c r="AD309" i="50"/>
  <c r="AT309" i="50" s="1"/>
  <c r="AF20" i="57" s="1"/>
  <c r="AE309" i="50"/>
  <c r="AU309" i="50" s="1"/>
  <c r="AF20" i="60" s="1"/>
  <c r="K494" i="50"/>
  <c r="AA460" i="50" s="1"/>
  <c r="AA461" i="50" s="1"/>
  <c r="AC309" i="50"/>
  <c r="AS309" i="50" s="1"/>
  <c r="AF20" i="58" s="1"/>
  <c r="P442" i="50"/>
  <c r="P443" i="50" s="1"/>
  <c r="K692" i="50"/>
  <c r="K694" i="50" s="1"/>
  <c r="AA660" i="50" s="1"/>
  <c r="AQ660" i="50" s="1"/>
  <c r="AM21" i="56" s="1"/>
  <c r="R590" i="50"/>
  <c r="S588" i="50"/>
  <c r="AX226" i="50"/>
  <c r="R226" i="50" s="1"/>
  <c r="N37" i="63" s="1"/>
  <c r="N393" i="50"/>
  <c r="O392" i="50"/>
  <c r="O393" i="50" s="1"/>
  <c r="AE359" i="50"/>
  <c r="AU359" i="50" s="1"/>
  <c r="AG20" i="60" s="1"/>
  <c r="Q389" i="50"/>
  <c r="P391" i="50"/>
  <c r="P545" i="50"/>
  <c r="AY211" i="50"/>
  <c r="AY226" i="50" s="1"/>
  <c r="S226" i="50" s="1"/>
  <c r="N37" i="64" s="1"/>
  <c r="AF509" i="50"/>
  <c r="AV509" i="50" s="1"/>
  <c r="AJ20" i="61" s="1"/>
  <c r="AI211" i="50"/>
  <c r="Q490" i="50"/>
  <c r="R488" i="50"/>
  <c r="S339" i="50"/>
  <c r="R341" i="50"/>
  <c r="K736" i="50"/>
  <c r="J744" i="50"/>
  <c r="Z710" i="50" s="1"/>
  <c r="AA659" i="50"/>
  <c r="AQ659" i="50" s="1"/>
  <c r="AM20" i="56" s="1"/>
  <c r="AB659" i="50"/>
  <c r="AR659" i="50" s="1"/>
  <c r="AM20" i="59" s="1"/>
  <c r="L692" i="50"/>
  <c r="L695" i="50"/>
  <c r="M732" i="50"/>
  <c r="M734" i="50" s="1"/>
  <c r="H27" i="2"/>
  <c r="AC658" i="50"/>
  <c r="AS658" i="50" s="1"/>
  <c r="M38" i="56"/>
  <c r="M40" i="56" s="1"/>
  <c r="M38" i="57"/>
  <c r="M40" i="57" s="1"/>
  <c r="T248" i="50"/>
  <c r="N44" i="65" s="1"/>
  <c r="M38" i="61"/>
  <c r="M40" i="61" s="1"/>
  <c r="AL111" i="50"/>
  <c r="AH261" i="50"/>
  <c r="AP326" i="50"/>
  <c r="T247" i="50"/>
  <c r="N43" i="65" s="1"/>
  <c r="M38" i="59"/>
  <c r="M40" i="59" s="1"/>
  <c r="Z369" i="50"/>
  <c r="AP369" i="50" s="1"/>
  <c r="AG30" i="49" s="1"/>
  <c r="AB369" i="50"/>
  <c r="AR369" i="50" s="1"/>
  <c r="AG30" i="59" s="1"/>
  <c r="AD369" i="50"/>
  <c r="AT369" i="50" s="1"/>
  <c r="AM369" i="50"/>
  <c r="BC369" i="50" s="1"/>
  <c r="AG30" i="68" s="1"/>
  <c r="AH369" i="50"/>
  <c r="AX369" i="50" s="1"/>
  <c r="AG30" i="63" s="1"/>
  <c r="AL369" i="50"/>
  <c r="BB369" i="50" s="1"/>
  <c r="AG30" i="67" s="1"/>
  <c r="AK369" i="50"/>
  <c r="BA369" i="50" s="1"/>
  <c r="AG30" i="66" s="1"/>
  <c r="AG369" i="50"/>
  <c r="AW369" i="50" s="1"/>
  <c r="AG30" i="62" s="1"/>
  <c r="AA369" i="50"/>
  <c r="AQ369" i="50" s="1"/>
  <c r="AG30" i="56" s="1"/>
  <c r="H369" i="50"/>
  <c r="AE36" i="2" s="1"/>
  <c r="AF369" i="50"/>
  <c r="AV369" i="50" s="1"/>
  <c r="AG30" i="61" s="1"/>
  <c r="AE369" i="50"/>
  <c r="AU369" i="50" s="1"/>
  <c r="AG30" i="60" s="1"/>
  <c r="AC369" i="50"/>
  <c r="AS369" i="50" s="1"/>
  <c r="AG30" i="58" s="1"/>
  <c r="AI369" i="50"/>
  <c r="AY369" i="50" s="1"/>
  <c r="AG30" i="64" s="1"/>
  <c r="AJ369" i="50"/>
  <c r="AZ369" i="50" s="1"/>
  <c r="AG30" i="65" s="1"/>
  <c r="AN369" i="50"/>
  <c r="BD369" i="50" s="1"/>
  <c r="AG30" i="69" s="1"/>
  <c r="Z614" i="50"/>
  <c r="AP614" i="50" s="1"/>
  <c r="AL25" i="49" s="1"/>
  <c r="AA614" i="50"/>
  <c r="AQ614" i="50" s="1"/>
  <c r="AL25" i="56" s="1"/>
  <c r="AD614" i="50"/>
  <c r="AT614" i="50" s="1"/>
  <c r="AL25" i="57" s="1"/>
  <c r="AL614" i="50"/>
  <c r="BB614" i="50" s="1"/>
  <c r="AL25" i="67" s="1"/>
  <c r="AF614" i="50"/>
  <c r="AV614" i="50" s="1"/>
  <c r="AL25" i="61" s="1"/>
  <c r="AK614" i="50"/>
  <c r="BA614" i="50" s="1"/>
  <c r="AL25" i="66" s="1"/>
  <c r="AC614" i="50"/>
  <c r="AS614" i="50" s="1"/>
  <c r="AL25" i="58" s="1"/>
  <c r="AI614" i="50"/>
  <c r="AY614" i="50" s="1"/>
  <c r="AL25" i="64" s="1"/>
  <c r="AG614" i="50"/>
  <c r="AW614" i="50" s="1"/>
  <c r="AL25" i="62" s="1"/>
  <c r="AE614" i="50"/>
  <c r="AU614" i="50" s="1"/>
  <c r="AL25" i="60" s="1"/>
  <c r="AH614" i="50"/>
  <c r="AX614" i="50" s="1"/>
  <c r="AL25" i="63" s="1"/>
  <c r="AN614" i="50"/>
  <c r="BD614" i="50" s="1"/>
  <c r="AL25" i="69" s="1"/>
  <c r="AB614" i="50"/>
  <c r="AR614" i="50" s="1"/>
  <c r="AL25" i="59" s="1"/>
  <c r="AJ614" i="50"/>
  <c r="AZ614" i="50" s="1"/>
  <c r="AL25" i="65" s="1"/>
  <c r="AM614" i="50"/>
  <c r="BC614" i="50" s="1"/>
  <c r="AL25" i="68" s="1"/>
  <c r="H614" i="50"/>
  <c r="AO30" i="2" s="1"/>
  <c r="L127" i="50"/>
  <c r="Q127" i="50"/>
  <c r="O127" i="50"/>
  <c r="N127" i="50"/>
  <c r="Z320" i="50"/>
  <c r="AC320" i="50"/>
  <c r="AI320" i="50"/>
  <c r="AG320" i="50"/>
  <c r="AB320" i="50"/>
  <c r="H320" i="50"/>
  <c r="AA320" i="50"/>
  <c r="AN320" i="50"/>
  <c r="AM320" i="50"/>
  <c r="AL320" i="50"/>
  <c r="AJ320" i="50"/>
  <c r="AH320" i="50"/>
  <c r="AE320" i="50"/>
  <c r="AD320" i="50"/>
  <c r="AF320" i="50"/>
  <c r="AK320" i="50"/>
  <c r="Z271" i="50"/>
  <c r="AA271" i="50"/>
  <c r="AB271" i="50"/>
  <c r="AJ271" i="50"/>
  <c r="AG271" i="50"/>
  <c r="AE271" i="50"/>
  <c r="AL271" i="50"/>
  <c r="AD271" i="50"/>
  <c r="AM271" i="50"/>
  <c r="AC271" i="50"/>
  <c r="AK271" i="50"/>
  <c r="AH271" i="50"/>
  <c r="H271" i="50"/>
  <c r="AN271" i="50"/>
  <c r="AI271" i="50"/>
  <c r="AF271" i="50"/>
  <c r="P127" i="50"/>
  <c r="S127" i="50"/>
  <c r="M127" i="50"/>
  <c r="Z516" i="50"/>
  <c r="AP516" i="50" s="1"/>
  <c r="AJ27" i="49" s="1"/>
  <c r="AD516" i="50"/>
  <c r="AT516" i="50" s="1"/>
  <c r="AJ27" i="57" s="1"/>
  <c r="AH516" i="50"/>
  <c r="AX516" i="50" s="1"/>
  <c r="AJ27" i="63" s="1"/>
  <c r="AG516" i="50"/>
  <c r="AW516" i="50" s="1"/>
  <c r="AJ27" i="62" s="1"/>
  <c r="AL516" i="50"/>
  <c r="BB516" i="50" s="1"/>
  <c r="AJ27" i="67" s="1"/>
  <c r="AB516" i="50"/>
  <c r="AR516" i="50" s="1"/>
  <c r="AJ27" i="59" s="1"/>
  <c r="AC516" i="50"/>
  <c r="AS516" i="50" s="1"/>
  <c r="AF516" i="50"/>
  <c r="AV516" i="50" s="1"/>
  <c r="AJ27" i="61" s="1"/>
  <c r="AJ516" i="50"/>
  <c r="AZ516" i="50" s="1"/>
  <c r="AJ27" i="65" s="1"/>
  <c r="H516" i="50"/>
  <c r="AK32" i="2" s="1"/>
  <c r="AA516" i="50"/>
  <c r="AQ516" i="50" s="1"/>
  <c r="AI516" i="50"/>
  <c r="AY516" i="50" s="1"/>
  <c r="AJ27" i="64" s="1"/>
  <c r="AM516" i="50"/>
  <c r="BC516" i="50" s="1"/>
  <c r="AJ27" i="68" s="1"/>
  <c r="AK516" i="50"/>
  <c r="BA516" i="50" s="1"/>
  <c r="AJ27" i="66" s="1"/>
  <c r="AE516" i="50"/>
  <c r="AU516" i="50" s="1"/>
  <c r="AJ27" i="60" s="1"/>
  <c r="AN516" i="50"/>
  <c r="BD516" i="50" s="1"/>
  <c r="AJ27" i="69" s="1"/>
  <c r="Z467" i="50"/>
  <c r="AJ467" i="50"/>
  <c r="AE467" i="50"/>
  <c r="AF467" i="50"/>
  <c r="AN467" i="50"/>
  <c r="AK467" i="50"/>
  <c r="AA467" i="50"/>
  <c r="AD467" i="50"/>
  <c r="AG467" i="50"/>
  <c r="AI467" i="50"/>
  <c r="AC467" i="50"/>
  <c r="AL467" i="50"/>
  <c r="AB467" i="50"/>
  <c r="H467" i="50"/>
  <c r="AI33" i="2" s="1"/>
  <c r="AH467" i="50"/>
  <c r="AM467" i="50"/>
  <c r="Z418" i="50"/>
  <c r="AP418" i="50" s="1"/>
  <c r="AJ418" i="50"/>
  <c r="AZ418" i="50" s="1"/>
  <c r="AH29" i="65" s="1"/>
  <c r="AH418" i="50"/>
  <c r="AX418" i="50" s="1"/>
  <c r="AH29" i="63" s="1"/>
  <c r="AC418" i="50"/>
  <c r="AS418" i="50" s="1"/>
  <c r="AH29" i="58" s="1"/>
  <c r="AM418" i="50"/>
  <c r="BC418" i="50" s="1"/>
  <c r="AH29" i="68" s="1"/>
  <c r="AE418" i="50"/>
  <c r="AU418" i="50" s="1"/>
  <c r="AH29" i="60" s="1"/>
  <c r="AF418" i="50"/>
  <c r="AV418" i="50" s="1"/>
  <c r="AH29" i="61" s="1"/>
  <c r="AD418" i="50"/>
  <c r="AT418" i="50" s="1"/>
  <c r="AH29" i="57" s="1"/>
  <c r="AA418" i="50"/>
  <c r="AQ418" i="50" s="1"/>
  <c r="AB418" i="50"/>
  <c r="AR418" i="50" s="1"/>
  <c r="AL418" i="50"/>
  <c r="BB418" i="50" s="1"/>
  <c r="AH29" i="67" s="1"/>
  <c r="AI418" i="50"/>
  <c r="AY418" i="50" s="1"/>
  <c r="AH29" i="64" s="1"/>
  <c r="AN418" i="50"/>
  <c r="BD418" i="50" s="1"/>
  <c r="AH29" i="69" s="1"/>
  <c r="H418" i="50"/>
  <c r="AG34" i="2" s="1"/>
  <c r="AG418" i="50"/>
  <c r="AW418" i="50" s="1"/>
  <c r="AH29" i="62" s="1"/>
  <c r="AK418" i="50"/>
  <c r="BA418" i="50" s="1"/>
  <c r="AH29" i="66" s="1"/>
  <c r="H222" i="50"/>
  <c r="K127" i="50"/>
  <c r="R127" i="50"/>
  <c r="J149" i="50"/>
  <c r="L45" i="49" s="1"/>
  <c r="N149" i="50"/>
  <c r="L45" i="57" s="1"/>
  <c r="V149" i="50"/>
  <c r="L45" i="67" s="1"/>
  <c r="R149" i="50"/>
  <c r="L45" i="63" s="1"/>
  <c r="P149" i="50"/>
  <c r="L45" i="61" s="1"/>
  <c r="L149" i="50"/>
  <c r="L45" i="59" s="1"/>
  <c r="T149" i="50"/>
  <c r="L45" i="65" s="1"/>
  <c r="M149" i="50"/>
  <c r="L45" i="58" s="1"/>
  <c r="H124" i="50"/>
  <c r="Q149" i="50"/>
  <c r="L45" i="62" s="1"/>
  <c r="U149" i="50"/>
  <c r="L45" i="66" s="1"/>
  <c r="K149" i="50"/>
  <c r="L45" i="56" s="1"/>
  <c r="X149" i="50"/>
  <c r="L45" i="69" s="1"/>
  <c r="O149" i="50"/>
  <c r="L45" i="60" s="1"/>
  <c r="W149" i="50"/>
  <c r="L45" i="68" s="1"/>
  <c r="S149" i="50"/>
  <c r="L45" i="64" s="1"/>
  <c r="J127" i="50"/>
  <c r="Z663" i="50"/>
  <c r="AP663" i="50" s="1"/>
  <c r="AM24" i="49" s="1"/>
  <c r="AA663" i="50"/>
  <c r="AQ663" i="50" s="1"/>
  <c r="AM24" i="56" s="1"/>
  <c r="AH663" i="50"/>
  <c r="AX663" i="50" s="1"/>
  <c r="AM24" i="63" s="1"/>
  <c r="AJ663" i="50"/>
  <c r="AZ663" i="50" s="1"/>
  <c r="AM24" i="65" s="1"/>
  <c r="AB663" i="50"/>
  <c r="AR663" i="50" s="1"/>
  <c r="AM24" i="59" s="1"/>
  <c r="AG663" i="50"/>
  <c r="AW663" i="50" s="1"/>
  <c r="AM24" i="62" s="1"/>
  <c r="AL663" i="50"/>
  <c r="BB663" i="50" s="1"/>
  <c r="AM24" i="67" s="1"/>
  <c r="AE663" i="50"/>
  <c r="AU663" i="50" s="1"/>
  <c r="AM24" i="60" s="1"/>
  <c r="AD663" i="50"/>
  <c r="AT663" i="50" s="1"/>
  <c r="AM24" i="57" s="1"/>
  <c r="AC663" i="50"/>
  <c r="AS663" i="50" s="1"/>
  <c r="AM24" i="58" s="1"/>
  <c r="H663" i="50"/>
  <c r="AQ29" i="2" s="1"/>
  <c r="AF663" i="50"/>
  <c r="AV663" i="50" s="1"/>
  <c r="AM24" i="61" s="1"/>
  <c r="AN663" i="50"/>
  <c r="BD663" i="50" s="1"/>
  <c r="AM24" i="69" s="1"/>
  <c r="AM663" i="50"/>
  <c r="BC663" i="50" s="1"/>
  <c r="AM24" i="68" s="1"/>
  <c r="AK663" i="50"/>
  <c r="BA663" i="50" s="1"/>
  <c r="AM24" i="66" s="1"/>
  <c r="AI663" i="50"/>
  <c r="AY663" i="50" s="1"/>
  <c r="AM24" i="64" s="1"/>
  <c r="Z565" i="50"/>
  <c r="AP565" i="50" s="1"/>
  <c r="AI565" i="50"/>
  <c r="AY565" i="50" s="1"/>
  <c r="AK26" i="64" s="1"/>
  <c r="AG565" i="50"/>
  <c r="AW565" i="50" s="1"/>
  <c r="AK26" i="62" s="1"/>
  <c r="AB565" i="50"/>
  <c r="AR565" i="50" s="1"/>
  <c r="AK26" i="59" s="1"/>
  <c r="AL565" i="50"/>
  <c r="BB565" i="50" s="1"/>
  <c r="AK26" i="67" s="1"/>
  <c r="AK565" i="50"/>
  <c r="BA565" i="50" s="1"/>
  <c r="AK26" i="66" s="1"/>
  <c r="AC565" i="50"/>
  <c r="AS565" i="50" s="1"/>
  <c r="AK26" i="58" s="1"/>
  <c r="AA565" i="50"/>
  <c r="AQ565" i="50" s="1"/>
  <c r="AK26" i="56" s="1"/>
  <c r="AF565" i="50"/>
  <c r="AV565" i="50" s="1"/>
  <c r="AK26" i="61" s="1"/>
  <c r="AN565" i="50"/>
  <c r="BD565" i="50" s="1"/>
  <c r="AK26" i="69" s="1"/>
  <c r="AH565" i="50"/>
  <c r="AX565" i="50" s="1"/>
  <c r="AK26" i="63" s="1"/>
  <c r="AM565" i="50"/>
  <c r="BC565" i="50" s="1"/>
  <c r="AK26" i="68" s="1"/>
  <c r="AE565" i="50"/>
  <c r="AU565" i="50" s="1"/>
  <c r="AK26" i="60" s="1"/>
  <c r="AJ565" i="50"/>
  <c r="AZ565" i="50" s="1"/>
  <c r="AK26" i="65" s="1"/>
  <c r="H565" i="50"/>
  <c r="AM31" i="2" s="1"/>
  <c r="AD565" i="50"/>
  <c r="AT565" i="50" s="1"/>
  <c r="AK26" i="57" s="1"/>
  <c r="H173" i="50"/>
  <c r="T127" i="50"/>
  <c r="H712" i="50"/>
  <c r="F12" i="55" s="1"/>
  <c r="O689" i="50"/>
  <c r="N691" i="50"/>
  <c r="G615" i="50"/>
  <c r="B616" i="50"/>
  <c r="P486" i="50"/>
  <c r="AM19" i="56"/>
  <c r="B224" i="50"/>
  <c r="G227" i="50"/>
  <c r="AH20" i="60"/>
  <c r="AJ161" i="50"/>
  <c r="AP660" i="50"/>
  <c r="AP661" i="50" s="1"/>
  <c r="Z661" i="50"/>
  <c r="AF19" i="63"/>
  <c r="AU558" i="50"/>
  <c r="M38" i="60"/>
  <c r="M40" i="60" s="1"/>
  <c r="L686" i="50"/>
  <c r="M686" i="50"/>
  <c r="L38" i="49"/>
  <c r="L40" i="49" s="1"/>
  <c r="B420" i="50"/>
  <c r="G419" i="50"/>
  <c r="X282" i="50"/>
  <c r="X284" i="50" s="1"/>
  <c r="X285" i="50" s="1"/>
  <c r="W284" i="50"/>
  <c r="AS559" i="50"/>
  <c r="M594" i="50"/>
  <c r="P543" i="50"/>
  <c r="P544" i="50"/>
  <c r="AQ560" i="50"/>
  <c r="AA561" i="50"/>
  <c r="AC22" i="64"/>
  <c r="AY176" i="50"/>
  <c r="S176" i="50" s="1"/>
  <c r="M37" i="64" s="1"/>
  <c r="AG508" i="50"/>
  <c r="W388" i="50"/>
  <c r="V390" i="50"/>
  <c r="Q733" i="50"/>
  <c r="R731" i="50"/>
  <c r="P634" i="50"/>
  <c r="Q632" i="50"/>
  <c r="AE19" i="66"/>
  <c r="U197" i="50"/>
  <c r="M43" i="66" s="1"/>
  <c r="U194" i="50"/>
  <c r="AK160" i="50" s="1"/>
  <c r="BA160" i="50" s="1"/>
  <c r="AC21" i="66" s="1"/>
  <c r="U175" i="50"/>
  <c r="M36" i="66" s="1"/>
  <c r="U247" i="50"/>
  <c r="N43" i="66" s="1"/>
  <c r="AG29" i="59"/>
  <c r="S336" i="50"/>
  <c r="AC659" i="50"/>
  <c r="AS659" i="50" s="1"/>
  <c r="AM20" i="58" s="1"/>
  <c r="M695" i="50"/>
  <c r="M692" i="50"/>
  <c r="R534" i="50"/>
  <c r="S532" i="50"/>
  <c r="AB708" i="50"/>
  <c r="AV458" i="50"/>
  <c r="AD609" i="50"/>
  <c r="AT609" i="50" s="1"/>
  <c r="AL20" i="57" s="1"/>
  <c r="N642" i="50"/>
  <c r="N643" i="50" s="1"/>
  <c r="N645" i="50"/>
  <c r="AE19" i="65"/>
  <c r="R489" i="50"/>
  <c r="AC20" i="65"/>
  <c r="AZ161" i="50"/>
  <c r="AE20" i="63"/>
  <c r="AX261" i="50"/>
  <c r="S439" i="50"/>
  <c r="R441" i="50"/>
  <c r="G321" i="50"/>
  <c r="B322" i="50"/>
  <c r="R633" i="50"/>
  <c r="S631" i="50"/>
  <c r="G664" i="50"/>
  <c r="B665" i="50"/>
  <c r="Q485" i="50"/>
  <c r="Q486" i="50" s="1"/>
  <c r="AG458" i="50"/>
  <c r="AC21" i="63"/>
  <c r="AX161" i="50"/>
  <c r="M643" i="50"/>
  <c r="M644" i="50"/>
  <c r="AC610" i="50" s="1"/>
  <c r="AS610" i="50" s="1"/>
  <c r="AL21" i="58" s="1"/>
  <c r="W481" i="50"/>
  <c r="V483" i="50"/>
  <c r="AB610" i="50"/>
  <c r="AE21" i="61"/>
  <c r="AV261" i="50"/>
  <c r="AL19" i="58"/>
  <c r="S294" i="50"/>
  <c r="S293" i="50"/>
  <c r="N636" i="50"/>
  <c r="T335" i="50"/>
  <c r="AJ308" i="50"/>
  <c r="Q226" i="50"/>
  <c r="N37" i="62" s="1"/>
  <c r="AB560" i="50"/>
  <c r="T292" i="50"/>
  <c r="T295" i="50"/>
  <c r="O635" i="50"/>
  <c r="O636" i="50" s="1"/>
  <c r="AE608" i="50"/>
  <c r="AF30" i="60"/>
  <c r="AG29" i="49"/>
  <c r="AJ26" i="49"/>
  <c r="AW260" i="50"/>
  <c r="AG261" i="50"/>
  <c r="K742" i="50"/>
  <c r="K745" i="50"/>
  <c r="AA709" i="50"/>
  <c r="U225" i="50"/>
  <c r="N36" i="66" s="1"/>
  <c r="U244" i="50"/>
  <c r="AK210" i="50" s="1"/>
  <c r="U243" i="50"/>
  <c r="U248" i="50" s="1"/>
  <c r="N44" i="66" s="1"/>
  <c r="G370" i="50"/>
  <c r="B371" i="50"/>
  <c r="Q545" i="50"/>
  <c r="Q535" i="50"/>
  <c r="M246" i="50"/>
  <c r="N42" i="58" s="1"/>
  <c r="L246" i="50"/>
  <c r="N42" i="59" s="1"/>
  <c r="K246" i="50"/>
  <c r="N42" i="56" s="1"/>
  <c r="J246" i="50"/>
  <c r="N42" i="49" s="1"/>
  <c r="K247" i="50"/>
  <c r="N43" i="56" s="1"/>
  <c r="J247" i="50"/>
  <c r="N43" i="49" s="1"/>
  <c r="O246" i="50"/>
  <c r="N42" i="60" s="1"/>
  <c r="K248" i="50"/>
  <c r="N44" i="56" s="1"/>
  <c r="J225" i="50"/>
  <c r="K225" i="50"/>
  <c r="N36" i="56" s="1"/>
  <c r="N246" i="50"/>
  <c r="N42" i="57" s="1"/>
  <c r="J248" i="50"/>
  <c r="N44" i="49" s="1"/>
  <c r="Q246" i="50"/>
  <c r="N42" i="62" s="1"/>
  <c r="L225" i="50"/>
  <c r="N36" i="59" s="1"/>
  <c r="P246" i="50"/>
  <c r="N42" i="61" s="1"/>
  <c r="L247" i="50"/>
  <c r="N43" i="59" s="1"/>
  <c r="N247" i="50"/>
  <c r="N43" i="57" s="1"/>
  <c r="M225" i="50"/>
  <c r="N36" i="58" s="1"/>
  <c r="L248" i="50"/>
  <c r="N44" i="59" s="1"/>
  <c r="R246" i="50"/>
  <c r="N42" i="63" s="1"/>
  <c r="M248" i="50"/>
  <c r="N44" i="58" s="1"/>
  <c r="N225" i="50"/>
  <c r="N36" i="57" s="1"/>
  <c r="M247" i="50"/>
  <c r="N43" i="58" s="1"/>
  <c r="N248" i="50"/>
  <c r="N44" i="57" s="1"/>
  <c r="S246" i="50"/>
  <c r="N42" i="64" s="1"/>
  <c r="T246" i="50"/>
  <c r="N42" i="65" s="1"/>
  <c r="O225" i="50"/>
  <c r="N36" i="60" s="1"/>
  <c r="O247" i="50"/>
  <c r="N43" i="60" s="1"/>
  <c r="P225" i="50"/>
  <c r="N36" i="61" s="1"/>
  <c r="P247" i="50"/>
  <c r="N43" i="61" s="1"/>
  <c r="O248" i="50"/>
  <c r="N44" i="60" s="1"/>
  <c r="P248" i="50"/>
  <c r="N44" i="61" s="1"/>
  <c r="Q247" i="50"/>
  <c r="N43" i="62" s="1"/>
  <c r="Q225" i="50"/>
  <c r="N36" i="62" s="1"/>
  <c r="U246" i="50"/>
  <c r="N42" i="66" s="1"/>
  <c r="R247" i="50"/>
  <c r="N43" i="63" s="1"/>
  <c r="R225" i="50"/>
  <c r="N36" i="63" s="1"/>
  <c r="X246" i="50"/>
  <c r="N42" i="69" s="1"/>
  <c r="V246" i="50"/>
  <c r="N42" i="67" s="1"/>
  <c r="Q248" i="50"/>
  <c r="N44" i="62" s="1"/>
  <c r="M226" i="50"/>
  <c r="N37" i="58" s="1"/>
  <c r="T225" i="50"/>
  <c r="N36" i="65" s="1"/>
  <c r="W246" i="50"/>
  <c r="N42" i="68" s="1"/>
  <c r="J226" i="50"/>
  <c r="S247" i="50"/>
  <c r="N43" i="64" s="1"/>
  <c r="S225" i="50"/>
  <c r="N36" i="64" s="1"/>
  <c r="N226" i="50"/>
  <c r="N37" i="57" s="1"/>
  <c r="O226" i="50"/>
  <c r="N37" i="60" s="1"/>
  <c r="R248" i="50"/>
  <c r="N44" i="63" s="1"/>
  <c r="P639" i="50"/>
  <c r="O641" i="50"/>
  <c r="U440" i="50"/>
  <c r="V438" i="50"/>
  <c r="AV508" i="50"/>
  <c r="G517" i="50"/>
  <c r="B518" i="50"/>
  <c r="L735" i="50"/>
  <c r="M36" i="49"/>
  <c r="R690" i="50"/>
  <c r="S688" i="50"/>
  <c r="AR658" i="50"/>
  <c r="M38" i="62"/>
  <c r="M40" i="62" s="1"/>
  <c r="O591" i="50"/>
  <c r="P589" i="50"/>
  <c r="Q542" i="50"/>
  <c r="AG509" i="50"/>
  <c r="AW509" i="50" s="1"/>
  <c r="AJ20" i="62" s="1"/>
  <c r="AC19" i="69"/>
  <c r="AT608" i="50"/>
  <c r="V195" i="50"/>
  <c r="V192" i="50"/>
  <c r="L38" i="65"/>
  <c r="L40" i="65" s="1"/>
  <c r="V332" i="50"/>
  <c r="U334" i="50"/>
  <c r="V245" i="50"/>
  <c r="V242" i="50"/>
  <c r="AL209" i="50"/>
  <c r="AF19" i="64"/>
  <c r="W235" i="50"/>
  <c r="AM208" i="50"/>
  <c r="S41" i="2"/>
  <c r="S51" i="2"/>
  <c r="V289" i="50"/>
  <c r="U291" i="50"/>
  <c r="AL159" i="50"/>
  <c r="Q740" i="50"/>
  <c r="R738" i="50"/>
  <c r="AI32" i="2"/>
  <c r="AE34" i="2"/>
  <c r="AG29" i="60"/>
  <c r="AK31" i="2"/>
  <c r="L741" i="50"/>
  <c r="L742" i="50" s="1"/>
  <c r="M739" i="50"/>
  <c r="BB111" i="50"/>
  <c r="AB19" i="67"/>
  <c r="U193" i="50"/>
  <c r="U198" i="50" s="1"/>
  <c r="M44" i="66" s="1"/>
  <c r="AJ19" i="60"/>
  <c r="AU276" i="50"/>
  <c r="AE22" i="60"/>
  <c r="AJ210" i="50"/>
  <c r="B175" i="50"/>
  <c r="B176" i="50" s="1"/>
  <c r="B177" i="50" s="1"/>
  <c r="B128" i="50"/>
  <c r="AD19" i="67"/>
  <c r="B714" i="50"/>
  <c r="G713" i="50"/>
  <c r="E13" i="55" s="1"/>
  <c r="P226" i="50"/>
  <c r="N37" i="61" s="1"/>
  <c r="L226" i="50"/>
  <c r="N37" i="59" s="1"/>
  <c r="G468" i="50"/>
  <c r="B469" i="50"/>
  <c r="M38" i="58"/>
  <c r="M40" i="58" s="1"/>
  <c r="K226" i="50"/>
  <c r="N37" i="56" s="1"/>
  <c r="N592" i="50"/>
  <c r="N593" i="50" s="1"/>
  <c r="N595" i="50"/>
  <c r="AD559" i="50"/>
  <c r="S539" i="50"/>
  <c r="R541" i="50"/>
  <c r="AI19" i="60"/>
  <c r="AY259" i="50"/>
  <c r="G566" i="50"/>
  <c r="B567" i="50"/>
  <c r="X189" i="50"/>
  <c r="X191" i="50" s="1"/>
  <c r="W191" i="50"/>
  <c r="AM159" i="50" s="1"/>
  <c r="R582" i="50"/>
  <c r="N684" i="50"/>
  <c r="O682" i="50"/>
  <c r="V285" i="50"/>
  <c r="AL258" i="50"/>
  <c r="W241" i="50"/>
  <c r="X239" i="50"/>
  <c r="X241" i="50" s="1"/>
  <c r="M37" i="49"/>
  <c r="AN208" i="50"/>
  <c r="X235" i="50"/>
  <c r="F273" i="50"/>
  <c r="L276" i="50" s="1"/>
  <c r="O37" i="59" s="1"/>
  <c r="B273" i="50"/>
  <c r="AK19" i="57"/>
  <c r="AN19" i="56"/>
  <c r="BA159" i="50"/>
  <c r="W36" i="2"/>
  <c r="AG33" i="2"/>
  <c r="AG29" i="56"/>
  <c r="AG29" i="58"/>
  <c r="K664" i="50"/>
  <c r="U615" i="50"/>
  <c r="K128" i="50"/>
  <c r="P517" i="50"/>
  <c r="L517" i="50"/>
  <c r="R664" i="50"/>
  <c r="J223" i="50"/>
  <c r="M517" i="50"/>
  <c r="S419" i="50"/>
  <c r="M174" i="50"/>
  <c r="S321" i="50"/>
  <c r="V272" i="50"/>
  <c r="P468" i="50"/>
  <c r="O128" i="50"/>
  <c r="T223" i="50"/>
  <c r="N713" i="50"/>
  <c r="L321" i="50"/>
  <c r="T713" i="50"/>
  <c r="M419" i="50"/>
  <c r="J566" i="50"/>
  <c r="N517" i="50"/>
  <c r="X566" i="50"/>
  <c r="T517" i="50"/>
  <c r="W321" i="50"/>
  <c r="T174" i="50"/>
  <c r="P128" i="50"/>
  <c r="K174" i="50"/>
  <c r="K713" i="50"/>
  <c r="S174" i="50"/>
  <c r="Q128" i="50"/>
  <c r="S615" i="50"/>
  <c r="K321" i="50"/>
  <c r="L174" i="50"/>
  <c r="J664" i="50"/>
  <c r="U128" i="50"/>
  <c r="W713" i="50"/>
  <c r="J174" i="50"/>
  <c r="X272" i="50"/>
  <c r="T321" i="50"/>
  <c r="Q174" i="50"/>
  <c r="M321" i="50"/>
  <c r="K223" i="50"/>
  <c r="R468" i="50"/>
  <c r="J370" i="50"/>
  <c r="U419" i="50"/>
  <c r="X664" i="50"/>
  <c r="O321" i="50"/>
  <c r="S517" i="50"/>
  <c r="X128" i="50"/>
  <c r="P615" i="50"/>
  <c r="W664" i="50"/>
  <c r="U566" i="50"/>
  <c r="W128" i="50"/>
  <c r="O419" i="50"/>
  <c r="W468" i="50"/>
  <c r="W419" i="50"/>
  <c r="P664" i="50"/>
  <c r="J321" i="50"/>
  <c r="P566" i="50"/>
  <c r="J272" i="50"/>
  <c r="N223" i="50"/>
  <c r="L128" i="50"/>
  <c r="U713" i="50"/>
  <c r="Q223" i="50"/>
  <c r="L566" i="50"/>
  <c r="N370" i="50"/>
  <c r="R419" i="50"/>
  <c r="T566" i="50"/>
  <c r="O370" i="50"/>
  <c r="M664" i="50"/>
  <c r="S370" i="50"/>
  <c r="R517" i="50"/>
  <c r="O517" i="50"/>
  <c r="V615" i="50"/>
  <c r="W223" i="50"/>
  <c r="S664" i="50"/>
  <c r="U321" i="50"/>
  <c r="L272" i="50"/>
  <c r="K370" i="50"/>
  <c r="S223" i="50"/>
  <c r="P321" i="50"/>
  <c r="N174" i="50"/>
  <c r="K272" i="50"/>
  <c r="L223" i="50"/>
  <c r="K419" i="50"/>
  <c r="T664" i="50"/>
  <c r="J419" i="50"/>
  <c r="V713" i="50"/>
  <c r="M128" i="50"/>
  <c r="X223" i="50"/>
  <c r="V566" i="50"/>
  <c r="W566" i="50"/>
  <c r="P419" i="50"/>
  <c r="U223" i="50"/>
  <c r="M566" i="50"/>
  <c r="V517" i="50"/>
  <c r="R321" i="50"/>
  <c r="X615" i="50"/>
  <c r="S566" i="50"/>
  <c r="V664" i="50"/>
  <c r="N419" i="50"/>
  <c r="O713" i="50"/>
  <c r="V419" i="50"/>
  <c r="U517" i="50"/>
  <c r="V223" i="50"/>
  <c r="O174" i="50"/>
  <c r="M713" i="50"/>
  <c r="W272" i="50"/>
  <c r="R615" i="50"/>
  <c r="R174" i="50"/>
  <c r="K468" i="50"/>
  <c r="T468" i="50"/>
  <c r="Q272" i="50"/>
  <c r="P272" i="50"/>
  <c r="Q468" i="50"/>
  <c r="P223" i="50"/>
  <c r="U664" i="50"/>
  <c r="L615" i="50"/>
  <c r="O468" i="50"/>
  <c r="R713" i="50"/>
  <c r="U174" i="50"/>
  <c r="T419" i="50"/>
  <c r="W517" i="50"/>
  <c r="M272" i="50"/>
  <c r="O615" i="50"/>
  <c r="X713" i="50"/>
  <c r="S713" i="50"/>
  <c r="L713" i="50"/>
  <c r="R128" i="50"/>
  <c r="V321" i="50"/>
  <c r="M468" i="50"/>
  <c r="N664" i="50"/>
  <c r="J713" i="50"/>
  <c r="T272" i="50"/>
  <c r="U370" i="50"/>
  <c r="U468" i="50"/>
  <c r="S128" i="50"/>
  <c r="O566" i="50"/>
  <c r="L370" i="50"/>
  <c r="J128" i="50"/>
  <c r="Q321" i="50"/>
  <c r="Q517" i="50"/>
  <c r="J615" i="50"/>
  <c r="P370" i="50"/>
  <c r="N615" i="50"/>
  <c r="V468" i="50"/>
  <c r="J468" i="50"/>
  <c r="N566" i="50"/>
  <c r="N468" i="50"/>
  <c r="M615" i="50"/>
  <c r="T128" i="50"/>
  <c r="N272" i="50"/>
  <c r="L468" i="50"/>
  <c r="W370" i="50"/>
  <c r="P174" i="50"/>
  <c r="V174" i="50"/>
  <c r="Q419" i="50"/>
  <c r="M370" i="50"/>
  <c r="R566" i="50"/>
  <c r="V370" i="50"/>
  <c r="K566" i="50"/>
  <c r="X321" i="50"/>
  <c r="N321" i="50"/>
  <c r="K615" i="50"/>
  <c r="S468" i="50"/>
  <c r="X517" i="50"/>
  <c r="Q713" i="50"/>
  <c r="L419" i="50"/>
  <c r="S272" i="50"/>
  <c r="K517" i="50"/>
  <c r="J517" i="50"/>
  <c r="M223" i="50"/>
  <c r="R370" i="50"/>
  <c r="V128" i="50"/>
  <c r="W615" i="50"/>
  <c r="R272" i="50"/>
  <c r="X419" i="50"/>
  <c r="T370" i="50"/>
  <c r="T615" i="50"/>
  <c r="X174" i="50"/>
  <c r="R223" i="50"/>
  <c r="Q566" i="50"/>
  <c r="Q370" i="50"/>
  <c r="P713" i="50"/>
  <c r="Q664" i="50"/>
  <c r="U272" i="50"/>
  <c r="O272" i="50"/>
  <c r="L664" i="50"/>
  <c r="X370" i="50"/>
  <c r="O223" i="50"/>
  <c r="X468" i="50"/>
  <c r="N128" i="50"/>
  <c r="W174" i="50"/>
  <c r="Q615" i="50"/>
  <c r="O664" i="50"/>
  <c r="W44" i="50" l="1"/>
  <c r="AM10" i="50" s="1"/>
  <c r="BC10" i="50" s="1"/>
  <c r="Z21" i="68" s="1"/>
  <c r="W43" i="50"/>
  <c r="X142" i="50"/>
  <c r="X144" i="50" s="1"/>
  <c r="X145" i="50"/>
  <c r="W95" i="50"/>
  <c r="W92" i="50"/>
  <c r="AM59" i="50"/>
  <c r="V25" i="50"/>
  <c r="J36" i="67" s="1"/>
  <c r="V47" i="50"/>
  <c r="J43" i="67" s="1"/>
  <c r="AN59" i="50"/>
  <c r="BD59" i="50" s="1"/>
  <c r="AA20" i="69" s="1"/>
  <c r="AN109" i="50"/>
  <c r="BD109" i="50" s="1"/>
  <c r="AB20" i="69" s="1"/>
  <c r="X45" i="50"/>
  <c r="W36" i="50"/>
  <c r="W48" i="50" s="1"/>
  <c r="J44" i="68" s="1"/>
  <c r="AA44" i="68" s="1"/>
  <c r="K36" i="66"/>
  <c r="AA22" i="65"/>
  <c r="AZ76" i="50"/>
  <c r="T76" i="50" s="1"/>
  <c r="W35" i="50"/>
  <c r="AM8" i="50"/>
  <c r="X143" i="50"/>
  <c r="BA10" i="50"/>
  <c r="AK11" i="50"/>
  <c r="W135" i="50"/>
  <c r="AN108" i="50"/>
  <c r="BD108" i="50" s="1"/>
  <c r="AB19" i="69" s="1"/>
  <c r="AM108" i="50"/>
  <c r="BC108" i="50" s="1"/>
  <c r="AB19" i="68" s="1"/>
  <c r="W145" i="50"/>
  <c r="BB8" i="50"/>
  <c r="AL11" i="50"/>
  <c r="X95" i="50"/>
  <c r="X92" i="50"/>
  <c r="X44" i="50"/>
  <c r="V36" i="50"/>
  <c r="V48" i="50" s="1"/>
  <c r="J44" i="67" s="1"/>
  <c r="AA44" i="67" s="1"/>
  <c r="J36" i="66"/>
  <c r="J37" i="64"/>
  <c r="J38" i="64" s="1"/>
  <c r="J40" i="64" s="1"/>
  <c r="S27" i="50"/>
  <c r="S29" i="50" s="1"/>
  <c r="BA60" i="50"/>
  <c r="AK61" i="50"/>
  <c r="Z22" i="65"/>
  <c r="AZ26" i="50"/>
  <c r="T26" i="50" s="1"/>
  <c r="J37" i="62"/>
  <c r="J38" i="62" s="1"/>
  <c r="J40" i="62" s="1"/>
  <c r="Q27" i="50"/>
  <c r="Q29" i="50" s="1"/>
  <c r="AA22" i="64"/>
  <c r="AY76" i="50"/>
  <c r="S76" i="50" s="1"/>
  <c r="V93" i="50"/>
  <c r="V98" i="50" s="1"/>
  <c r="K44" i="67" s="1"/>
  <c r="V97" i="50"/>
  <c r="K43" i="67" s="1"/>
  <c r="V75" i="50"/>
  <c r="V94" i="50"/>
  <c r="AL60" i="50" s="1"/>
  <c r="X93" i="50"/>
  <c r="X98" i="50" s="1"/>
  <c r="K44" i="69" s="1"/>
  <c r="AA22" i="63"/>
  <c r="AX76" i="50"/>
  <c r="R76" i="50" s="1"/>
  <c r="X25" i="50"/>
  <c r="J36" i="69" s="1"/>
  <c r="X47" i="50"/>
  <c r="J43" i="69" s="1"/>
  <c r="W93" i="50"/>
  <c r="W98" i="50" s="1"/>
  <c r="K44" i="68" s="1"/>
  <c r="AB21" i="66"/>
  <c r="BA111" i="50"/>
  <c r="X43" i="50"/>
  <c r="AA20" i="67"/>
  <c r="AF558" i="50"/>
  <c r="AV558" i="50" s="1"/>
  <c r="AK19" i="61" s="1"/>
  <c r="U533" i="50"/>
  <c r="W531" i="50"/>
  <c r="W533" i="50" s="1"/>
  <c r="U538" i="50"/>
  <c r="U540" i="50" s="1"/>
  <c r="S583" i="50"/>
  <c r="R583" i="50"/>
  <c r="R584" i="50" s="1"/>
  <c r="Q584" i="50"/>
  <c r="AG558" i="50" s="1"/>
  <c r="AW558" i="50" s="1"/>
  <c r="R484" i="50"/>
  <c r="R485" i="50" s="1"/>
  <c r="AG409" i="50"/>
  <c r="AW409" i="50" s="1"/>
  <c r="P492" i="50"/>
  <c r="P494" i="50" s="1"/>
  <c r="AR510" i="50"/>
  <c r="AJ21" i="59" s="1"/>
  <c r="Q491" i="50"/>
  <c r="AG459" i="50" s="1"/>
  <c r="AW459" i="50" s="1"/>
  <c r="AI20" i="62" s="1"/>
  <c r="P395" i="50"/>
  <c r="Q382" i="50"/>
  <c r="R382" i="50" s="1"/>
  <c r="S382" i="50" s="1"/>
  <c r="O384" i="50"/>
  <c r="AE358" i="50" s="1"/>
  <c r="AU358" i="50" s="1"/>
  <c r="AG19" i="60" s="1"/>
  <c r="AE510" i="50"/>
  <c r="AU510" i="50" s="1"/>
  <c r="AJ21" i="60" s="1"/>
  <c r="N394" i="50"/>
  <c r="AD360" i="50" s="1"/>
  <c r="AT360" i="50" s="1"/>
  <c r="AG21" i="57" s="1"/>
  <c r="AF459" i="50"/>
  <c r="AV459" i="50" s="1"/>
  <c r="AI20" i="61" s="1"/>
  <c r="AD510" i="50"/>
  <c r="AD511" i="50" s="1"/>
  <c r="AF510" i="50"/>
  <c r="AV510" i="50" s="1"/>
  <c r="AJ21" i="61" s="1"/>
  <c r="O495" i="50"/>
  <c r="AC510" i="50"/>
  <c r="AS510" i="50" s="1"/>
  <c r="AJ21" i="58" s="1"/>
  <c r="AA510" i="50"/>
  <c r="AA511" i="50" s="1"/>
  <c r="N436" i="50"/>
  <c r="N493" i="50"/>
  <c r="M436" i="50"/>
  <c r="O492" i="50"/>
  <c r="O493" i="50" s="1"/>
  <c r="L444" i="50"/>
  <c r="AB410" i="50" s="1"/>
  <c r="AR410" i="50" s="1"/>
  <c r="AH21" i="59" s="1"/>
  <c r="Q342" i="50"/>
  <c r="Q344" i="50" s="1"/>
  <c r="AG310" i="50" s="1"/>
  <c r="AG309" i="50"/>
  <c r="AW309" i="50" s="1"/>
  <c r="AF20" i="62" s="1"/>
  <c r="AB360" i="50"/>
  <c r="AB361" i="50" s="1"/>
  <c r="AC360" i="50"/>
  <c r="AC361" i="50" s="1"/>
  <c r="AQ360" i="50"/>
  <c r="AG21" i="56" s="1"/>
  <c r="AQ326" i="50"/>
  <c r="Q432" i="50"/>
  <c r="Q434" i="50" s="1"/>
  <c r="Q435" i="50" s="1"/>
  <c r="Q444" i="50" s="1"/>
  <c r="R683" i="50"/>
  <c r="L343" i="50"/>
  <c r="AQ411" i="50"/>
  <c r="AH22" i="56" s="1"/>
  <c r="P343" i="50"/>
  <c r="O343" i="50"/>
  <c r="P640" i="50"/>
  <c r="P641" i="50" s="1"/>
  <c r="P645" i="50" s="1"/>
  <c r="O434" i="50"/>
  <c r="O435" i="50" s="1"/>
  <c r="O444" i="50" s="1"/>
  <c r="AD310" i="50"/>
  <c r="AT310" i="50" s="1"/>
  <c r="AT311" i="50" s="1"/>
  <c r="P445" i="50"/>
  <c r="AF310" i="50"/>
  <c r="AF311" i="50" s="1"/>
  <c r="AC310" i="50"/>
  <c r="AS310" i="50" s="1"/>
  <c r="AF21" i="58" s="1"/>
  <c r="M343" i="50"/>
  <c r="AE310" i="50"/>
  <c r="AU310" i="50" s="1"/>
  <c r="AF21" i="60" s="1"/>
  <c r="S638" i="50"/>
  <c r="S640" i="50" s="1"/>
  <c r="Q640" i="50"/>
  <c r="N343" i="50"/>
  <c r="AD460" i="50"/>
  <c r="AT460" i="50" s="1"/>
  <c r="AI21" i="57" s="1"/>
  <c r="AR311" i="50"/>
  <c r="AF22" i="59" s="1"/>
  <c r="AQ460" i="50"/>
  <c r="AQ461" i="50" s="1"/>
  <c r="AI22" i="56" s="1"/>
  <c r="AB460" i="50"/>
  <c r="AR460" i="50" s="1"/>
  <c r="AI21" i="59" s="1"/>
  <c r="AC460" i="50"/>
  <c r="AS460" i="50" s="1"/>
  <c r="AS461" i="50" s="1"/>
  <c r="AB311" i="50"/>
  <c r="L693" i="50"/>
  <c r="K693" i="50"/>
  <c r="T588" i="50"/>
  <c r="S590" i="50"/>
  <c r="AF359" i="50"/>
  <c r="AV359" i="50" s="1"/>
  <c r="AG20" i="61" s="1"/>
  <c r="P392" i="50"/>
  <c r="P394" i="50" s="1"/>
  <c r="R389" i="50"/>
  <c r="Q391" i="50"/>
  <c r="Q392" i="50" s="1"/>
  <c r="T583" i="50"/>
  <c r="U581" i="50"/>
  <c r="AD22" i="64"/>
  <c r="R490" i="50"/>
  <c r="R491" i="50" s="1"/>
  <c r="S488" i="50"/>
  <c r="P444" i="50"/>
  <c r="AQ661" i="50"/>
  <c r="AM22" i="56" s="1"/>
  <c r="R345" i="50"/>
  <c r="AH309" i="50"/>
  <c r="AX309" i="50" s="1"/>
  <c r="AF20" i="63" s="1"/>
  <c r="R342" i="50"/>
  <c r="T339" i="50"/>
  <c r="S341" i="50"/>
  <c r="AA661" i="50"/>
  <c r="L694" i="50"/>
  <c r="AB660" i="50" s="1"/>
  <c r="N732" i="50"/>
  <c r="N734" i="50" s="1"/>
  <c r="AK161" i="50"/>
  <c r="AN258" i="50"/>
  <c r="BD258" i="50" s="1"/>
  <c r="R298" i="50"/>
  <c r="O44" i="63" s="1"/>
  <c r="AN209" i="50"/>
  <c r="BD209" i="50" s="1"/>
  <c r="AD20" i="69" s="1"/>
  <c r="N276" i="50"/>
  <c r="O37" i="57" s="1"/>
  <c r="S297" i="50"/>
  <c r="O43" i="64" s="1"/>
  <c r="AB709" i="50"/>
  <c r="AR709" i="50" s="1"/>
  <c r="AN20" i="59" s="1"/>
  <c r="N38" i="63"/>
  <c r="N40" i="63" s="1"/>
  <c r="L745" i="50"/>
  <c r="N38" i="60"/>
  <c r="N40" i="60" s="1"/>
  <c r="AP376" i="50"/>
  <c r="S275" i="50"/>
  <c r="O36" i="64" s="1"/>
  <c r="H128" i="50"/>
  <c r="L177" i="50"/>
  <c r="Z664" i="50"/>
  <c r="AP664" i="50" s="1"/>
  <c r="AM25" i="49" s="1"/>
  <c r="AE664" i="50"/>
  <c r="AU664" i="50" s="1"/>
  <c r="AM25" i="60" s="1"/>
  <c r="AI664" i="50"/>
  <c r="AY664" i="50" s="1"/>
  <c r="AM25" i="64" s="1"/>
  <c r="AG664" i="50"/>
  <c r="AW664" i="50" s="1"/>
  <c r="AM25" i="62" s="1"/>
  <c r="AN664" i="50"/>
  <c r="BD664" i="50" s="1"/>
  <c r="AM25" i="69" s="1"/>
  <c r="AJ664" i="50"/>
  <c r="AZ664" i="50" s="1"/>
  <c r="AM25" i="65" s="1"/>
  <c r="AC664" i="50"/>
  <c r="AS664" i="50" s="1"/>
  <c r="AM25" i="58" s="1"/>
  <c r="AD664" i="50"/>
  <c r="AT664" i="50" s="1"/>
  <c r="AM25" i="57" s="1"/>
  <c r="AM664" i="50"/>
  <c r="BC664" i="50" s="1"/>
  <c r="AM25" i="68" s="1"/>
  <c r="AF664" i="50"/>
  <c r="AV664" i="50" s="1"/>
  <c r="AM25" i="61" s="1"/>
  <c r="AA664" i="50"/>
  <c r="AQ664" i="50" s="1"/>
  <c r="AM25" i="56" s="1"/>
  <c r="H664" i="50"/>
  <c r="AB664" i="50"/>
  <c r="AR664" i="50" s="1"/>
  <c r="AM25" i="59" s="1"/>
  <c r="AH664" i="50"/>
  <c r="AX664" i="50" s="1"/>
  <c r="AM25" i="63" s="1"/>
  <c r="AK664" i="50"/>
  <c r="BA664" i="50" s="1"/>
  <c r="AM25" i="66" s="1"/>
  <c r="AL664" i="50"/>
  <c r="BB664" i="50" s="1"/>
  <c r="AM25" i="67" s="1"/>
  <c r="Z419" i="50"/>
  <c r="AP419" i="50" s="1"/>
  <c r="AH30" i="49" s="1"/>
  <c r="AA419" i="50"/>
  <c r="AQ419" i="50" s="1"/>
  <c r="AH30" i="56" s="1"/>
  <c r="AG419" i="50"/>
  <c r="AW419" i="50" s="1"/>
  <c r="AH30" i="62" s="1"/>
  <c r="AJ419" i="50"/>
  <c r="AZ419" i="50" s="1"/>
  <c r="AH30" i="65" s="1"/>
  <c r="H419" i="50"/>
  <c r="AI419" i="50"/>
  <c r="AY419" i="50" s="1"/>
  <c r="AH30" i="64" s="1"/>
  <c r="AM419" i="50"/>
  <c r="BC419" i="50" s="1"/>
  <c r="AH30" i="68" s="1"/>
  <c r="AB419" i="50"/>
  <c r="AR419" i="50" s="1"/>
  <c r="AH30" i="59" s="1"/>
  <c r="AF419" i="50"/>
  <c r="AV419" i="50" s="1"/>
  <c r="AH30" i="61" s="1"/>
  <c r="AH419" i="50"/>
  <c r="AX419" i="50" s="1"/>
  <c r="AH30" i="63" s="1"/>
  <c r="AE419" i="50"/>
  <c r="AU419" i="50" s="1"/>
  <c r="AH30" i="60" s="1"/>
  <c r="AK419" i="50"/>
  <c r="BA419" i="50" s="1"/>
  <c r="AH30" i="66" s="1"/>
  <c r="AN419" i="50"/>
  <c r="BD419" i="50" s="1"/>
  <c r="AH30" i="69" s="1"/>
  <c r="AD419" i="50"/>
  <c r="AT419" i="50" s="1"/>
  <c r="AH30" i="57" s="1"/>
  <c r="AC419" i="50"/>
  <c r="AS419" i="50" s="1"/>
  <c r="AH30" i="58" s="1"/>
  <c r="AL419" i="50"/>
  <c r="BB419" i="50" s="1"/>
  <c r="AH30" i="67" s="1"/>
  <c r="K177" i="50"/>
  <c r="J199" i="50"/>
  <c r="M45" i="49" s="1"/>
  <c r="Q199" i="50"/>
  <c r="M45" i="62" s="1"/>
  <c r="S199" i="50"/>
  <c r="M45" i="64" s="1"/>
  <c r="W199" i="50"/>
  <c r="M45" i="68" s="1"/>
  <c r="N199" i="50"/>
  <c r="M45" i="57" s="1"/>
  <c r="T199" i="50"/>
  <c r="M45" i="65" s="1"/>
  <c r="K199" i="50"/>
  <c r="M45" i="56" s="1"/>
  <c r="M199" i="50"/>
  <c r="M45" i="58" s="1"/>
  <c r="R199" i="50"/>
  <c r="M45" i="63" s="1"/>
  <c r="L199" i="50"/>
  <c r="M45" i="59" s="1"/>
  <c r="V199" i="50"/>
  <c r="M45" i="67" s="1"/>
  <c r="P199" i="50"/>
  <c r="M45" i="61" s="1"/>
  <c r="H174" i="50"/>
  <c r="O199" i="50"/>
  <c r="M45" i="60" s="1"/>
  <c r="U199" i="50"/>
  <c r="M45" i="66" s="1"/>
  <c r="X199" i="50"/>
  <c r="M45" i="69" s="1"/>
  <c r="J177" i="50"/>
  <c r="H223" i="50"/>
  <c r="Z468" i="50"/>
  <c r="AP468" i="50" s="1"/>
  <c r="AI468" i="50"/>
  <c r="AY468" i="50" s="1"/>
  <c r="AI29" i="64" s="1"/>
  <c r="AE468" i="50"/>
  <c r="AU468" i="50" s="1"/>
  <c r="AI29" i="60" s="1"/>
  <c r="AB468" i="50"/>
  <c r="AR468" i="50" s="1"/>
  <c r="AL468" i="50"/>
  <c r="BB468" i="50" s="1"/>
  <c r="AI29" i="67" s="1"/>
  <c r="AF468" i="50"/>
  <c r="AV468" i="50" s="1"/>
  <c r="AI29" i="61" s="1"/>
  <c r="AH468" i="50"/>
  <c r="AX468" i="50" s="1"/>
  <c r="AI29" i="63" s="1"/>
  <c r="AC468" i="50"/>
  <c r="AS468" i="50" s="1"/>
  <c r="AI29" i="58" s="1"/>
  <c r="AD468" i="50"/>
  <c r="AT468" i="50" s="1"/>
  <c r="AI29" i="57" s="1"/>
  <c r="AM468" i="50"/>
  <c r="BC468" i="50" s="1"/>
  <c r="AI29" i="68" s="1"/>
  <c r="AK468" i="50"/>
  <c r="BA468" i="50" s="1"/>
  <c r="AI29" i="66" s="1"/>
  <c r="AN468" i="50"/>
  <c r="BD468" i="50" s="1"/>
  <c r="AI29" i="69" s="1"/>
  <c r="AA468" i="50"/>
  <c r="AQ468" i="50" s="1"/>
  <c r="H468" i="50"/>
  <c r="AG468" i="50"/>
  <c r="AW468" i="50" s="1"/>
  <c r="AI29" i="62" s="1"/>
  <c r="AJ468" i="50"/>
  <c r="AZ468" i="50" s="1"/>
  <c r="AI29" i="65" s="1"/>
  <c r="Z713" i="50"/>
  <c r="AP713" i="50" s="1"/>
  <c r="AN24" i="49" s="1"/>
  <c r="AD713" i="50"/>
  <c r="AT713" i="50" s="1"/>
  <c r="AN24" i="57" s="1"/>
  <c r="AM713" i="50"/>
  <c r="BC713" i="50" s="1"/>
  <c r="AN24" i="68" s="1"/>
  <c r="AF713" i="50"/>
  <c r="AV713" i="50" s="1"/>
  <c r="AN24" i="61" s="1"/>
  <c r="AN713" i="50"/>
  <c r="BD713" i="50" s="1"/>
  <c r="AN24" i="69" s="1"/>
  <c r="AB713" i="50"/>
  <c r="AR713" i="50" s="1"/>
  <c r="AN24" i="59" s="1"/>
  <c r="AG713" i="50"/>
  <c r="AW713" i="50" s="1"/>
  <c r="AN24" i="62" s="1"/>
  <c r="AA713" i="50"/>
  <c r="AQ713" i="50" s="1"/>
  <c r="AN24" i="56" s="1"/>
  <c r="AC713" i="50"/>
  <c r="AS713" i="50" s="1"/>
  <c r="AN24" i="58" s="1"/>
  <c r="AE713" i="50"/>
  <c r="AU713" i="50" s="1"/>
  <c r="AN24" i="60" s="1"/>
  <c r="AJ713" i="50"/>
  <c r="AZ713" i="50" s="1"/>
  <c r="AN24" i="65" s="1"/>
  <c r="AK713" i="50"/>
  <c r="BA713" i="50" s="1"/>
  <c r="AN24" i="66" s="1"/>
  <c r="AI713" i="50"/>
  <c r="AY713" i="50" s="1"/>
  <c r="AN24" i="64" s="1"/>
  <c r="H713" i="50"/>
  <c r="AS29" i="2" s="1"/>
  <c r="H29" i="2" s="1"/>
  <c r="AH713" i="50"/>
  <c r="AX713" i="50" s="1"/>
  <c r="AN24" i="63" s="1"/>
  <c r="AL713" i="50"/>
  <c r="BB713" i="50" s="1"/>
  <c r="AN24" i="67" s="1"/>
  <c r="O177" i="50"/>
  <c r="M177" i="50"/>
  <c r="Z517" i="50"/>
  <c r="AI517" i="50"/>
  <c r="AK517" i="50"/>
  <c r="AG517" i="50"/>
  <c r="H517" i="50"/>
  <c r="AD517" i="50"/>
  <c r="AH517" i="50"/>
  <c r="AB517" i="50"/>
  <c r="AC517" i="50"/>
  <c r="AA517" i="50"/>
  <c r="AF517" i="50"/>
  <c r="AM517" i="50"/>
  <c r="AJ517" i="50"/>
  <c r="AN517" i="50"/>
  <c r="AE517" i="50"/>
  <c r="AL517" i="50"/>
  <c r="H272" i="50"/>
  <c r="Z566" i="50"/>
  <c r="AP566" i="50" s="1"/>
  <c r="AK27" i="49" s="1"/>
  <c r="AD566" i="50"/>
  <c r="AT566" i="50" s="1"/>
  <c r="AK27" i="57" s="1"/>
  <c r="AE566" i="50"/>
  <c r="AU566" i="50" s="1"/>
  <c r="AK27" i="60" s="1"/>
  <c r="AG566" i="50"/>
  <c r="AW566" i="50" s="1"/>
  <c r="AK27" i="62" s="1"/>
  <c r="AL566" i="50"/>
  <c r="BB566" i="50" s="1"/>
  <c r="AK27" i="67" s="1"/>
  <c r="AM566" i="50"/>
  <c r="BC566" i="50" s="1"/>
  <c r="AK27" i="68" s="1"/>
  <c r="AA566" i="50"/>
  <c r="AQ566" i="50" s="1"/>
  <c r="AK27" i="56" s="1"/>
  <c r="AN566" i="50"/>
  <c r="BD566" i="50" s="1"/>
  <c r="AK27" i="69" s="1"/>
  <c r="AC566" i="50"/>
  <c r="AS566" i="50" s="1"/>
  <c r="AK27" i="58" s="1"/>
  <c r="AF566" i="50"/>
  <c r="AV566" i="50" s="1"/>
  <c r="AK27" i="61" s="1"/>
  <c r="AJ566" i="50"/>
  <c r="AZ566" i="50" s="1"/>
  <c r="AK27" i="65" s="1"/>
  <c r="AH566" i="50"/>
  <c r="AX566" i="50" s="1"/>
  <c r="AK27" i="63" s="1"/>
  <c r="H566" i="50"/>
  <c r="AK566" i="50"/>
  <c r="BA566" i="50" s="1"/>
  <c r="AK27" i="66" s="1"/>
  <c r="AB566" i="50"/>
  <c r="AR566" i="50" s="1"/>
  <c r="AK27" i="59" s="1"/>
  <c r="AI566" i="50"/>
  <c r="AY566" i="50" s="1"/>
  <c r="AK27" i="64" s="1"/>
  <c r="Q177" i="50"/>
  <c r="P177" i="50"/>
  <c r="S177" i="50"/>
  <c r="N177" i="50"/>
  <c r="Z370" i="50"/>
  <c r="AB370" i="50"/>
  <c r="AE370" i="50"/>
  <c r="H370" i="50"/>
  <c r="AG370" i="50"/>
  <c r="AK370" i="50"/>
  <c r="AN370" i="50"/>
  <c r="AF370" i="50"/>
  <c r="AJ370" i="50"/>
  <c r="AC370" i="50"/>
  <c r="AA370" i="50"/>
  <c r="AH370" i="50"/>
  <c r="AL370" i="50"/>
  <c r="AI370" i="50"/>
  <c r="AD370" i="50"/>
  <c r="AM370" i="50"/>
  <c r="Z321" i="50"/>
  <c r="AE321" i="50"/>
  <c r="H321" i="50"/>
  <c r="AH321" i="50"/>
  <c r="AG321" i="50"/>
  <c r="AM321" i="50"/>
  <c r="AB321" i="50"/>
  <c r="AN321" i="50"/>
  <c r="AD321" i="50"/>
  <c r="AK321" i="50"/>
  <c r="AF321" i="50"/>
  <c r="AI321" i="50"/>
  <c r="AL321" i="50"/>
  <c r="AA321" i="50"/>
  <c r="AC321" i="50"/>
  <c r="AJ321" i="50"/>
  <c r="Z615" i="50"/>
  <c r="AP615" i="50" s="1"/>
  <c r="AJ615" i="50"/>
  <c r="AZ615" i="50" s="1"/>
  <c r="AL26" i="65" s="1"/>
  <c r="AL615" i="50"/>
  <c r="BB615" i="50" s="1"/>
  <c r="AL26" i="67" s="1"/>
  <c r="AC615" i="50"/>
  <c r="AS615" i="50" s="1"/>
  <c r="AL26" i="58" s="1"/>
  <c r="AK615" i="50"/>
  <c r="BA615" i="50" s="1"/>
  <c r="AL26" i="66" s="1"/>
  <c r="AD615" i="50"/>
  <c r="AT615" i="50" s="1"/>
  <c r="AL26" i="57" s="1"/>
  <c r="AM615" i="50"/>
  <c r="BC615" i="50" s="1"/>
  <c r="AL26" i="68" s="1"/>
  <c r="H615" i="50"/>
  <c r="AF615" i="50"/>
  <c r="AV615" i="50" s="1"/>
  <c r="AL26" i="61" s="1"/>
  <c r="AA615" i="50"/>
  <c r="AQ615" i="50" s="1"/>
  <c r="AL26" i="56" s="1"/>
  <c r="AN615" i="50"/>
  <c r="BD615" i="50" s="1"/>
  <c r="AL26" i="69" s="1"/>
  <c r="AI615" i="50"/>
  <c r="AY615" i="50" s="1"/>
  <c r="AL26" i="64" s="1"/>
  <c r="AH615" i="50"/>
  <c r="AX615" i="50" s="1"/>
  <c r="AL26" i="63" s="1"/>
  <c r="AG615" i="50"/>
  <c r="AW615" i="50" s="1"/>
  <c r="AL26" i="62" s="1"/>
  <c r="AB615" i="50"/>
  <c r="AR615" i="50" s="1"/>
  <c r="AL26" i="59" s="1"/>
  <c r="AE615" i="50"/>
  <c r="AU615" i="50" s="1"/>
  <c r="AL26" i="60" s="1"/>
  <c r="S582" i="50"/>
  <c r="AE20" i="64"/>
  <c r="U292" i="50"/>
  <c r="U295" i="50"/>
  <c r="AK259" i="50"/>
  <c r="Q544" i="50"/>
  <c r="Q543" i="50"/>
  <c r="AM19" i="58"/>
  <c r="L736" i="50"/>
  <c r="G518" i="50"/>
  <c r="B519" i="50"/>
  <c r="Q639" i="50"/>
  <c r="Q536" i="50"/>
  <c r="N38" i="62"/>
  <c r="N40" i="62" s="1"/>
  <c r="AZ308" i="50"/>
  <c r="AI260" i="50"/>
  <c r="AR610" i="50"/>
  <c r="AB611" i="50"/>
  <c r="P635" i="50"/>
  <c r="BC159" i="50"/>
  <c r="AC560" i="50"/>
  <c r="AK20" i="58"/>
  <c r="B421" i="50"/>
  <c r="G420" i="50"/>
  <c r="B225" i="50"/>
  <c r="B226" i="50" s="1"/>
  <c r="B227" i="50" s="1"/>
  <c r="G277" i="50"/>
  <c r="B274" i="50"/>
  <c r="W242" i="50"/>
  <c r="W225" i="50" s="1"/>
  <c r="N36" i="68" s="1"/>
  <c r="W245" i="50"/>
  <c r="V286" i="50"/>
  <c r="O684" i="50"/>
  <c r="AE658" i="50" s="1"/>
  <c r="P682" i="50"/>
  <c r="W195" i="50"/>
  <c r="W192" i="50"/>
  <c r="W193" i="50" s="1"/>
  <c r="W198" i="50" s="1"/>
  <c r="M44" i="68" s="1"/>
  <c r="AT559" i="50"/>
  <c r="N38" i="61"/>
  <c r="N40" i="61" s="1"/>
  <c r="G714" i="50"/>
  <c r="E14" i="55" s="1"/>
  <c r="B715" i="50"/>
  <c r="N739" i="50"/>
  <c r="M741" i="50"/>
  <c r="BC208" i="50"/>
  <c r="BB209" i="50"/>
  <c r="U335" i="50"/>
  <c r="U336" i="50" s="1"/>
  <c r="AK308" i="50"/>
  <c r="V175" i="50"/>
  <c r="V194" i="50"/>
  <c r="V197" i="50"/>
  <c r="M43" i="67" s="1"/>
  <c r="V193" i="50"/>
  <c r="V198" i="50" s="1"/>
  <c r="M44" i="67" s="1"/>
  <c r="O592" i="50"/>
  <c r="O595" i="50"/>
  <c r="AE559" i="50"/>
  <c r="AM19" i="59"/>
  <c r="S690" i="50"/>
  <c r="T688" i="50"/>
  <c r="N37" i="49"/>
  <c r="R442" i="50"/>
  <c r="AH409" i="50"/>
  <c r="AX276" i="50"/>
  <c r="R276" i="50" s="1"/>
  <c r="O37" i="63" s="1"/>
  <c r="AE22" i="63"/>
  <c r="S489" i="50"/>
  <c r="AI19" i="61"/>
  <c r="R733" i="50"/>
  <c r="S731" i="50"/>
  <c r="AW508" i="50"/>
  <c r="Q443" i="50"/>
  <c r="AN159" i="50"/>
  <c r="T129" i="50"/>
  <c r="AK26" i="49"/>
  <c r="K129" i="50"/>
  <c r="AH29" i="59"/>
  <c r="S129" i="50"/>
  <c r="N129" i="50"/>
  <c r="AC20" i="66"/>
  <c r="BA161" i="50"/>
  <c r="K296" i="50"/>
  <c r="O42" i="56" s="1"/>
  <c r="L296" i="50"/>
  <c r="O42" i="59" s="1"/>
  <c r="J296" i="50"/>
  <c r="O42" i="49" s="1"/>
  <c r="M296" i="50"/>
  <c r="O42" i="58" s="1"/>
  <c r="N296" i="50"/>
  <c r="O42" i="57" s="1"/>
  <c r="J275" i="50"/>
  <c r="J297" i="50"/>
  <c r="O43" i="49" s="1"/>
  <c r="O296" i="50"/>
  <c r="O42" i="60" s="1"/>
  <c r="J298" i="50"/>
  <c r="O44" i="49" s="1"/>
  <c r="P296" i="50"/>
  <c r="O42" i="61" s="1"/>
  <c r="K297" i="50"/>
  <c r="O43" i="56" s="1"/>
  <c r="Q296" i="50"/>
  <c r="O42" i="62" s="1"/>
  <c r="K275" i="50"/>
  <c r="O36" i="56" s="1"/>
  <c r="L275" i="50"/>
  <c r="O36" i="59" s="1"/>
  <c r="O38" i="59" s="1"/>
  <c r="O40" i="59" s="1"/>
  <c r="L298" i="50"/>
  <c r="O44" i="59" s="1"/>
  <c r="K298" i="50"/>
  <c r="O44" i="56" s="1"/>
  <c r="L297" i="50"/>
  <c r="O43" i="59" s="1"/>
  <c r="R296" i="50"/>
  <c r="O42" i="63" s="1"/>
  <c r="M298" i="50"/>
  <c r="O44" i="58" s="1"/>
  <c r="S296" i="50"/>
  <c r="O42" i="64" s="1"/>
  <c r="M297" i="50"/>
  <c r="O43" i="58" s="1"/>
  <c r="M275" i="50"/>
  <c r="O36" i="58" s="1"/>
  <c r="N275" i="50"/>
  <c r="O36" i="57" s="1"/>
  <c r="N297" i="50"/>
  <c r="O43" i="57" s="1"/>
  <c r="T296" i="50"/>
  <c r="O42" i="65" s="1"/>
  <c r="N298" i="50"/>
  <c r="O44" i="57" s="1"/>
  <c r="O297" i="50"/>
  <c r="O43" i="60" s="1"/>
  <c r="O275" i="50"/>
  <c r="O36" i="60" s="1"/>
  <c r="U296" i="50"/>
  <c r="O42" i="66" s="1"/>
  <c r="O298" i="50"/>
  <c r="O44" i="60" s="1"/>
  <c r="P275" i="50"/>
  <c r="O36" i="61" s="1"/>
  <c r="P297" i="50"/>
  <c r="O43" i="61" s="1"/>
  <c r="P298" i="50"/>
  <c r="O44" i="61" s="1"/>
  <c r="Q275" i="50"/>
  <c r="O36" i="62" s="1"/>
  <c r="V296" i="50"/>
  <c r="O42" i="67" s="1"/>
  <c r="Q297" i="50"/>
  <c r="O43" i="62" s="1"/>
  <c r="W296" i="50"/>
  <c r="O42" i="68" s="1"/>
  <c r="Q298" i="50"/>
  <c r="O44" i="62" s="1"/>
  <c r="J276" i="50"/>
  <c r="R297" i="50"/>
  <c r="O43" i="63" s="1"/>
  <c r="X296" i="50"/>
  <c r="O42" i="69" s="1"/>
  <c r="R275" i="50"/>
  <c r="O36" i="63" s="1"/>
  <c r="K276" i="50"/>
  <c r="O37" i="56" s="1"/>
  <c r="M276" i="50"/>
  <c r="O37" i="58" s="1"/>
  <c r="M38" i="49"/>
  <c r="M40" i="49" s="1"/>
  <c r="N38" i="64"/>
  <c r="N40" i="64" s="1"/>
  <c r="N695" i="50"/>
  <c r="N685" i="50"/>
  <c r="AD658" i="50"/>
  <c r="X192" i="50"/>
  <c r="X195" i="50"/>
  <c r="N594" i="50"/>
  <c r="B470" i="50"/>
  <c r="G469" i="50"/>
  <c r="G128" i="50"/>
  <c r="B129" i="50"/>
  <c r="G129" i="50" s="1"/>
  <c r="B178" i="50"/>
  <c r="AZ210" i="50"/>
  <c r="AJ211" i="50"/>
  <c r="O276" i="50"/>
  <c r="O37" i="60" s="1"/>
  <c r="L744" i="50"/>
  <c r="R740" i="50"/>
  <c r="S738" i="50"/>
  <c r="X236" i="50"/>
  <c r="W236" i="50"/>
  <c r="V225" i="50"/>
  <c r="N36" i="67" s="1"/>
  <c r="V244" i="50"/>
  <c r="AL210" i="50" s="1"/>
  <c r="BB210" i="50" s="1"/>
  <c r="AD21" i="67" s="1"/>
  <c r="V247" i="50"/>
  <c r="N43" i="67" s="1"/>
  <c r="W332" i="50"/>
  <c r="V334" i="50"/>
  <c r="AC708" i="50"/>
  <c r="AJ19" i="61"/>
  <c r="AE609" i="50"/>
  <c r="AU609" i="50" s="1"/>
  <c r="AL20" i="60" s="1"/>
  <c r="O642" i="50"/>
  <c r="O644" i="50" s="1"/>
  <c r="O645" i="50"/>
  <c r="N38" i="57"/>
  <c r="N40" i="57" s="1"/>
  <c r="K744" i="50"/>
  <c r="K743" i="50"/>
  <c r="L743" i="50"/>
  <c r="AR560" i="50"/>
  <c r="AB561" i="50"/>
  <c r="AD659" i="50"/>
  <c r="AT659" i="50" s="1"/>
  <c r="AM20" i="57" s="1"/>
  <c r="S298" i="50"/>
  <c r="O44" i="64" s="1"/>
  <c r="AS611" i="50"/>
  <c r="AE22" i="61"/>
  <c r="AV276" i="50"/>
  <c r="P276" i="50" s="1"/>
  <c r="O37" i="61" s="1"/>
  <c r="W483" i="50"/>
  <c r="X481" i="50"/>
  <c r="X483" i="50" s="1"/>
  <c r="AW458" i="50"/>
  <c r="T439" i="50"/>
  <c r="S441" i="50"/>
  <c r="N644" i="50"/>
  <c r="AR708" i="50"/>
  <c r="Q634" i="50"/>
  <c r="R632" i="50"/>
  <c r="AK21" i="56"/>
  <c r="AQ561" i="50"/>
  <c r="AC611" i="50"/>
  <c r="S683" i="50"/>
  <c r="T681" i="50"/>
  <c r="T482" i="50"/>
  <c r="S484" i="50"/>
  <c r="AK19" i="60"/>
  <c r="AP710" i="50"/>
  <c r="AP711" i="50" s="1"/>
  <c r="Z711" i="50"/>
  <c r="G616" i="50"/>
  <c r="B617" i="50"/>
  <c r="V243" i="50"/>
  <c r="V248" i="50" s="1"/>
  <c r="N44" i="67" s="1"/>
  <c r="J129" i="50"/>
  <c r="AH29" i="56"/>
  <c r="AH29" i="49"/>
  <c r="P129" i="50"/>
  <c r="O129" i="50"/>
  <c r="AG30" i="57"/>
  <c r="G567" i="50"/>
  <c r="B568" i="50"/>
  <c r="R542" i="50"/>
  <c r="R545" i="50"/>
  <c r="AH509" i="50"/>
  <c r="AX509" i="50" s="1"/>
  <c r="AJ20" i="63" s="1"/>
  <c r="BB126" i="50"/>
  <c r="V126" i="50" s="1"/>
  <c r="AB22" i="67"/>
  <c r="B372" i="50"/>
  <c r="G371" i="50"/>
  <c r="BA210" i="50"/>
  <c r="AK211" i="50"/>
  <c r="AQ709" i="50"/>
  <c r="AU608" i="50"/>
  <c r="T294" i="50"/>
  <c r="AJ260" i="50" s="1"/>
  <c r="T293" i="50"/>
  <c r="T298" i="50" s="1"/>
  <c r="O44" i="65" s="1"/>
  <c r="T297" i="50"/>
  <c r="O43" i="65" s="1"/>
  <c r="T275" i="50"/>
  <c r="O36" i="65" s="1"/>
  <c r="B323" i="50"/>
  <c r="F323" i="50"/>
  <c r="S534" i="50"/>
  <c r="T532" i="50"/>
  <c r="M694" i="50"/>
  <c r="M693" i="50"/>
  <c r="M38" i="64"/>
  <c r="M40" i="64" s="1"/>
  <c r="N692" i="50"/>
  <c r="Q129" i="50"/>
  <c r="W37" i="2"/>
  <c r="W38" i="2" s="1"/>
  <c r="BD208" i="50"/>
  <c r="X242" i="50"/>
  <c r="X245" i="50"/>
  <c r="BB258" i="50"/>
  <c r="T539" i="50"/>
  <c r="S541" i="50"/>
  <c r="AH20" i="61"/>
  <c r="N38" i="56"/>
  <c r="N40" i="56" s="1"/>
  <c r="N38" i="59"/>
  <c r="N40" i="59" s="1"/>
  <c r="AE37" i="2"/>
  <c r="AE38" i="2" s="1"/>
  <c r="BB159" i="50"/>
  <c r="V291" i="50"/>
  <c r="W289" i="50"/>
  <c r="AM209" i="50"/>
  <c r="BC209" i="50" s="1"/>
  <c r="AD20" i="68" s="1"/>
  <c r="AL19" i="57"/>
  <c r="P591" i="50"/>
  <c r="Q589" i="50"/>
  <c r="W438" i="50"/>
  <c r="V440" i="50"/>
  <c r="N38" i="58"/>
  <c r="N40" i="58" s="1"/>
  <c r="N36" i="49"/>
  <c r="AE21" i="62"/>
  <c r="AW261" i="50"/>
  <c r="AF608" i="50"/>
  <c r="T336" i="50"/>
  <c r="AC22" i="63"/>
  <c r="AX176" i="50"/>
  <c r="R176" i="50" s="1"/>
  <c r="R177" i="50" s="1"/>
  <c r="M735" i="50"/>
  <c r="M736" i="50" s="1"/>
  <c r="G665" i="50"/>
  <c r="B666" i="50"/>
  <c r="S633" i="50"/>
  <c r="T631" i="50"/>
  <c r="AZ176" i="50"/>
  <c r="T176" i="50" s="1"/>
  <c r="M37" i="65" s="1"/>
  <c r="AC22" i="65"/>
  <c r="R535" i="50"/>
  <c r="AH508" i="50"/>
  <c r="W390" i="50"/>
  <c r="X388" i="50"/>
  <c r="X390" i="50" s="1"/>
  <c r="W285" i="50"/>
  <c r="X286" i="50" s="1"/>
  <c r="AM258" i="50"/>
  <c r="P689" i="50"/>
  <c r="O691" i="50"/>
  <c r="R129" i="50"/>
  <c r="AJ27" i="56"/>
  <c r="AJ27" i="58"/>
  <c r="M129" i="50"/>
  <c r="L129" i="50"/>
  <c r="J224" i="50"/>
  <c r="V371" i="50"/>
  <c r="S616" i="50"/>
  <c r="Q714" i="50"/>
  <c r="X322" i="50"/>
  <c r="M224" i="50"/>
  <c r="Q224" i="50"/>
  <c r="R273" i="50"/>
  <c r="L567" i="50"/>
  <c r="J178" i="50"/>
  <c r="T224" i="50"/>
  <c r="T469" i="50"/>
  <c r="S224" i="50"/>
  <c r="S273" i="50"/>
  <c r="J322" i="50"/>
  <c r="K273" i="50"/>
  <c r="L714" i="50"/>
  <c r="R665" i="50"/>
  <c r="N273" i="50"/>
  <c r="R371" i="50"/>
  <c r="U714" i="50"/>
  <c r="O322" i="50"/>
  <c r="Q665" i="50"/>
  <c r="O273" i="50"/>
  <c r="R518" i="50"/>
  <c r="P518" i="50"/>
  <c r="N665" i="50"/>
  <c r="S371" i="50"/>
  <c r="T567" i="50"/>
  <c r="W178" i="50"/>
  <c r="X224" i="50"/>
  <c r="M469" i="50"/>
  <c r="J371" i="50"/>
  <c r="U420" i="50"/>
  <c r="V518" i="50"/>
  <c r="O469" i="50"/>
  <c r="T714" i="50"/>
  <c r="W714" i="50"/>
  <c r="Q616" i="50"/>
  <c r="S567" i="50"/>
  <c r="J469" i="50"/>
  <c r="V420" i="50"/>
  <c r="K714" i="50"/>
  <c r="L518" i="50"/>
  <c r="R322" i="50"/>
  <c r="U322" i="50"/>
  <c r="R178" i="50"/>
  <c r="P371" i="50"/>
  <c r="M273" i="50"/>
  <c r="K665" i="50"/>
  <c r="O665" i="50"/>
  <c r="S714" i="50"/>
  <c r="W322" i="50"/>
  <c r="M616" i="50"/>
  <c r="V616" i="50"/>
  <c r="Q518" i="50"/>
  <c r="U469" i="50"/>
  <c r="Q420" i="50"/>
  <c r="N420" i="50"/>
  <c r="P616" i="50"/>
  <c r="T371" i="50"/>
  <c r="Q273" i="50"/>
  <c r="O714" i="50"/>
  <c r="L616" i="50"/>
  <c r="N567" i="50"/>
  <c r="Q567" i="50"/>
  <c r="L273" i="50"/>
  <c r="W616" i="50"/>
  <c r="M420" i="50"/>
  <c r="S665" i="50"/>
  <c r="L420" i="50"/>
  <c r="X178" i="50"/>
  <c r="M665" i="50"/>
  <c r="M567" i="50"/>
  <c r="J714" i="50"/>
  <c r="L665" i="50"/>
  <c r="U371" i="50"/>
  <c r="V224" i="50"/>
  <c r="W665" i="50"/>
  <c r="U224" i="50"/>
  <c r="O224" i="50"/>
  <c r="O567" i="50"/>
  <c r="S518" i="50"/>
  <c r="M714" i="50"/>
  <c r="Q371" i="50"/>
  <c r="W567" i="50"/>
  <c r="P178" i="50"/>
  <c r="K469" i="50"/>
  <c r="X273" i="50"/>
  <c r="M518" i="50"/>
  <c r="X616" i="50"/>
  <c r="N616" i="50"/>
  <c r="T518" i="50"/>
  <c r="R224" i="50"/>
  <c r="O420" i="50"/>
  <c r="P322" i="50"/>
  <c r="P273" i="50"/>
  <c r="Q178" i="50"/>
  <c r="T616" i="50"/>
  <c r="W518" i="50"/>
  <c r="M371" i="50"/>
  <c r="J665" i="50"/>
  <c r="S178" i="50"/>
  <c r="Q322" i="50"/>
  <c r="V714" i="50"/>
  <c r="P224" i="50"/>
  <c r="L322" i="50"/>
  <c r="V322" i="50"/>
  <c r="K567" i="50"/>
  <c r="T273" i="50"/>
  <c r="R420" i="50"/>
  <c r="M322" i="50"/>
  <c r="J273" i="50"/>
  <c r="X420" i="50"/>
  <c r="T420" i="50"/>
  <c r="R469" i="50"/>
  <c r="N322" i="50"/>
  <c r="Q469" i="50"/>
  <c r="P469" i="50"/>
  <c r="W420" i="50"/>
  <c r="K518" i="50"/>
  <c r="L178" i="50"/>
  <c r="N371" i="50"/>
  <c r="T178" i="50"/>
  <c r="J567" i="50"/>
  <c r="S322" i="50"/>
  <c r="N469" i="50"/>
  <c r="P665" i="50"/>
  <c r="K322" i="50"/>
  <c r="O178" i="50"/>
  <c r="S469" i="50"/>
  <c r="K616" i="50"/>
  <c r="O518" i="50"/>
  <c r="R714" i="50"/>
  <c r="U665" i="50"/>
  <c r="V273" i="50"/>
  <c r="K178" i="50"/>
  <c r="N178" i="50"/>
  <c r="U178" i="50"/>
  <c r="M178" i="50"/>
  <c r="X371" i="50"/>
  <c r="S420" i="50"/>
  <c r="U273" i="50"/>
  <c r="W371" i="50"/>
  <c r="N224" i="50"/>
  <c r="X469" i="50"/>
  <c r="T322" i="50"/>
  <c r="U616" i="50"/>
  <c r="P714" i="50"/>
  <c r="W273" i="50"/>
  <c r="U567" i="50"/>
  <c r="N518" i="50"/>
  <c r="T665" i="50"/>
  <c r="V178" i="50"/>
  <c r="K420" i="50"/>
  <c r="J518" i="50"/>
  <c r="X665" i="50"/>
  <c r="R616" i="50"/>
  <c r="L469" i="50"/>
  <c r="O371" i="50"/>
  <c r="V567" i="50"/>
  <c r="N714" i="50"/>
  <c r="K224" i="50"/>
  <c r="X714" i="50"/>
  <c r="J420" i="50"/>
  <c r="L371" i="50"/>
  <c r="L224" i="50"/>
  <c r="W469" i="50"/>
  <c r="W224" i="50"/>
  <c r="V665" i="50"/>
  <c r="U518" i="50"/>
  <c r="X567" i="50"/>
  <c r="V469" i="50"/>
  <c r="O616" i="50"/>
  <c r="K371" i="50"/>
  <c r="X518" i="50"/>
  <c r="P567" i="50"/>
  <c r="R567" i="50"/>
  <c r="J616" i="50"/>
  <c r="P420" i="50"/>
  <c r="AB22" i="66" l="1"/>
  <c r="BA126" i="50"/>
  <c r="U126" i="50" s="1"/>
  <c r="J37" i="65"/>
  <c r="J38" i="65" s="1"/>
  <c r="J40" i="65" s="1"/>
  <c r="T27" i="50"/>
  <c r="T29" i="50" s="1"/>
  <c r="Z21" i="66"/>
  <c r="BA11" i="50"/>
  <c r="K37" i="65"/>
  <c r="K38" i="65" s="1"/>
  <c r="K40" i="65" s="1"/>
  <c r="T77" i="50"/>
  <c r="T79" i="50" s="1"/>
  <c r="K37" i="63"/>
  <c r="K38" i="63" s="1"/>
  <c r="K40" i="63" s="1"/>
  <c r="R77" i="50"/>
  <c r="R79" i="50" s="1"/>
  <c r="K36" i="67"/>
  <c r="X147" i="50"/>
  <c r="L43" i="69" s="1"/>
  <c r="Z19" i="67"/>
  <c r="BB11" i="50"/>
  <c r="X136" i="50"/>
  <c r="X148" i="50" s="1"/>
  <c r="L44" i="69" s="1"/>
  <c r="W144" i="50"/>
  <c r="W147" i="50"/>
  <c r="L43" i="68" s="1"/>
  <c r="W125" i="50"/>
  <c r="W136" i="50"/>
  <c r="W148" i="50" s="1"/>
  <c r="L44" i="68" s="1"/>
  <c r="BC8" i="50"/>
  <c r="AM11" i="50"/>
  <c r="BC59" i="50"/>
  <c r="X125" i="50"/>
  <c r="L36" i="69" s="1"/>
  <c r="BB60" i="50"/>
  <c r="AL61" i="50"/>
  <c r="K37" i="64"/>
  <c r="K38" i="64" s="1"/>
  <c r="K40" i="64" s="1"/>
  <c r="S77" i="50"/>
  <c r="S79" i="50" s="1"/>
  <c r="BA61" i="50"/>
  <c r="AA21" i="66"/>
  <c r="X97" i="50"/>
  <c r="K43" i="69" s="1"/>
  <c r="X94" i="50"/>
  <c r="AN60" i="50" s="1"/>
  <c r="X75" i="50"/>
  <c r="K36" i="69" s="1"/>
  <c r="W47" i="50"/>
  <c r="J43" i="68" s="1"/>
  <c r="W25" i="50"/>
  <c r="X36" i="50"/>
  <c r="X48" i="50" s="1"/>
  <c r="J44" i="69" s="1"/>
  <c r="AA44" i="69" s="1"/>
  <c r="W75" i="50"/>
  <c r="H75" i="50" s="1"/>
  <c r="W97" i="50"/>
  <c r="K43" i="68" s="1"/>
  <c r="W94" i="50"/>
  <c r="AM60" i="50" s="1"/>
  <c r="BC60" i="50" s="1"/>
  <c r="AA21" i="68" s="1"/>
  <c r="AN10" i="50"/>
  <c r="X531" i="50"/>
  <c r="X533" i="50" s="1"/>
  <c r="V538" i="50"/>
  <c r="W538" i="50" s="1"/>
  <c r="W540" i="50" s="1"/>
  <c r="Q585" i="50"/>
  <c r="Q586" i="50" s="1"/>
  <c r="AH458" i="50"/>
  <c r="AX458" i="50" s="1"/>
  <c r="R384" i="50"/>
  <c r="R385" i="50" s="1"/>
  <c r="O385" i="50"/>
  <c r="O386" i="50" s="1"/>
  <c r="AR511" i="50"/>
  <c r="AJ22" i="59" s="1"/>
  <c r="Q384" i="50"/>
  <c r="Q385" i="50" s="1"/>
  <c r="AU511" i="50"/>
  <c r="AJ22" i="60" s="1"/>
  <c r="O395" i="50"/>
  <c r="Q492" i="50"/>
  <c r="Q494" i="50" s="1"/>
  <c r="Q495" i="50"/>
  <c r="AB411" i="50"/>
  <c r="AD410" i="50"/>
  <c r="AD411" i="50" s="1"/>
  <c r="AE511" i="50"/>
  <c r="AF358" i="50"/>
  <c r="AV358" i="50" s="1"/>
  <c r="AG19" i="61" s="1"/>
  <c r="AR411" i="50"/>
  <c r="AH22" i="59" s="1"/>
  <c r="AF511" i="50"/>
  <c r="AT510" i="50"/>
  <c r="AJ21" i="57" s="1"/>
  <c r="AR360" i="50"/>
  <c r="AR361" i="50" s="1"/>
  <c r="AG22" i="59" s="1"/>
  <c r="AQ510" i="50"/>
  <c r="AJ21" i="56" s="1"/>
  <c r="AC511" i="50"/>
  <c r="AS511" i="50"/>
  <c r="AJ22" i="58" s="1"/>
  <c r="P493" i="50"/>
  <c r="AT361" i="50"/>
  <c r="AG22" i="57" s="1"/>
  <c r="Q343" i="50"/>
  <c r="Q348" i="50" s="1"/>
  <c r="P44" i="62" s="1"/>
  <c r="O494" i="50"/>
  <c r="AE460" i="50" s="1"/>
  <c r="AU460" i="50" s="1"/>
  <c r="AC410" i="50"/>
  <c r="AS410" i="50" s="1"/>
  <c r="AE410" i="50"/>
  <c r="AU410" i="50" s="1"/>
  <c r="AD361" i="50"/>
  <c r="R432" i="50"/>
  <c r="R434" i="50" s="1"/>
  <c r="R435" i="50" s="1"/>
  <c r="AF408" i="50"/>
  <c r="AV408" i="50" s="1"/>
  <c r="AH19" i="61" s="1"/>
  <c r="Q445" i="50"/>
  <c r="AS360" i="50"/>
  <c r="AG21" i="58" s="1"/>
  <c r="AQ361" i="50"/>
  <c r="AG22" i="56" s="1"/>
  <c r="AI21" i="58"/>
  <c r="AE311" i="50"/>
  <c r="T638" i="50"/>
  <c r="T640" i="50" s="1"/>
  <c r="AR326" i="50"/>
  <c r="L326" i="50" s="1"/>
  <c r="P37" i="59" s="1"/>
  <c r="AG408" i="50"/>
  <c r="AW408" i="50" s="1"/>
  <c r="AH19" i="62" s="1"/>
  <c r="AF410" i="50"/>
  <c r="Q436" i="50"/>
  <c r="AF21" i="57"/>
  <c r="AD311" i="50"/>
  <c r="AC311" i="50"/>
  <c r="P436" i="50"/>
  <c r="AE408" i="50"/>
  <c r="AU408" i="50" s="1"/>
  <c r="AH19" i="60" s="1"/>
  <c r="O436" i="50"/>
  <c r="AT461" i="50"/>
  <c r="AI22" i="57" s="1"/>
  <c r="AV310" i="50"/>
  <c r="AF21" i="61" s="1"/>
  <c r="AS311" i="50"/>
  <c r="AF22" i="58" s="1"/>
  <c r="O445" i="50"/>
  <c r="AD461" i="50"/>
  <c r="AR461" i="50"/>
  <c r="AI22" i="59" s="1"/>
  <c r="AB461" i="50"/>
  <c r="AI21" i="56"/>
  <c r="AC461" i="50"/>
  <c r="AU311" i="50"/>
  <c r="AU326" i="50" s="1"/>
  <c r="O326" i="50" s="1"/>
  <c r="U588" i="50"/>
  <c r="T590" i="50"/>
  <c r="AG359" i="50"/>
  <c r="AW359" i="50" s="1"/>
  <c r="AG20" i="62" s="1"/>
  <c r="S389" i="50"/>
  <c r="R391" i="50"/>
  <c r="AH359" i="50" s="1"/>
  <c r="AX359" i="50" s="1"/>
  <c r="AG20" i="63" s="1"/>
  <c r="Q393" i="50"/>
  <c r="P393" i="50"/>
  <c r="U583" i="50"/>
  <c r="V581" i="50"/>
  <c r="AF22" i="57"/>
  <c r="AT326" i="50"/>
  <c r="N326" i="50" s="1"/>
  <c r="P37" i="57" s="1"/>
  <c r="T382" i="50"/>
  <c r="S384" i="50"/>
  <c r="S490" i="50"/>
  <c r="S491" i="50" s="1"/>
  <c r="T488" i="50"/>
  <c r="S345" i="50"/>
  <c r="AI309" i="50"/>
  <c r="AY309" i="50" s="1"/>
  <c r="AF20" i="64" s="1"/>
  <c r="S342" i="50"/>
  <c r="S325" i="50" s="1"/>
  <c r="P36" i="64" s="1"/>
  <c r="U339" i="50"/>
  <c r="T341" i="50"/>
  <c r="R344" i="50"/>
  <c r="AH310" i="50" s="1"/>
  <c r="R343" i="50"/>
  <c r="R348" i="50" s="1"/>
  <c r="P44" i="63" s="1"/>
  <c r="AW310" i="50"/>
  <c r="AG311" i="50"/>
  <c r="AC660" i="50"/>
  <c r="AC661" i="50" s="1"/>
  <c r="O732" i="50"/>
  <c r="O734" i="50" s="1"/>
  <c r="X243" i="50"/>
  <c r="X248" i="50" s="1"/>
  <c r="N44" i="69" s="1"/>
  <c r="AQ426" i="50"/>
  <c r="AV511" i="50"/>
  <c r="AJ22" i="61" s="1"/>
  <c r="W243" i="50"/>
  <c r="W248" i="50" s="1"/>
  <c r="N44" i="68" s="1"/>
  <c r="O38" i="58"/>
  <c r="O40" i="58" s="1"/>
  <c r="O38" i="61"/>
  <c r="O40" i="61" s="1"/>
  <c r="O38" i="57"/>
  <c r="O40" i="57" s="1"/>
  <c r="O38" i="60"/>
  <c r="O40" i="60" s="1"/>
  <c r="F13" i="55"/>
  <c r="O38" i="56"/>
  <c r="O40" i="56" s="1"/>
  <c r="X193" i="50"/>
  <c r="X198" i="50" s="1"/>
  <c r="M44" i="69" s="1"/>
  <c r="AP426" i="50"/>
  <c r="S227" i="50"/>
  <c r="L227" i="50"/>
  <c r="M227" i="50"/>
  <c r="J249" i="50"/>
  <c r="N45" i="49" s="1"/>
  <c r="N249" i="50"/>
  <c r="N45" i="57" s="1"/>
  <c r="T249" i="50"/>
  <c r="N45" i="65" s="1"/>
  <c r="P249" i="50"/>
  <c r="N45" i="61" s="1"/>
  <c r="R249" i="50"/>
  <c r="N45" i="63" s="1"/>
  <c r="M249" i="50"/>
  <c r="N45" i="58" s="1"/>
  <c r="K249" i="50"/>
  <c r="N45" i="56" s="1"/>
  <c r="X249" i="50"/>
  <c r="N45" i="69" s="1"/>
  <c r="L249" i="50"/>
  <c r="N45" i="59" s="1"/>
  <c r="Q249" i="50"/>
  <c r="N45" i="62" s="1"/>
  <c r="U249" i="50"/>
  <c r="N45" i="66" s="1"/>
  <c r="V249" i="50"/>
  <c r="N45" i="67" s="1"/>
  <c r="H224" i="50"/>
  <c r="O249" i="50"/>
  <c r="N45" i="60" s="1"/>
  <c r="S249" i="50"/>
  <c r="N45" i="64" s="1"/>
  <c r="W249" i="50"/>
  <c r="N45" i="68" s="1"/>
  <c r="J227" i="50"/>
  <c r="H322" i="50"/>
  <c r="Q227" i="50"/>
  <c r="R227" i="50"/>
  <c r="Z616" i="50"/>
  <c r="AP616" i="50" s="1"/>
  <c r="AL27" i="49" s="1"/>
  <c r="AE616" i="50"/>
  <c r="AU616" i="50" s="1"/>
  <c r="AL27" i="60" s="1"/>
  <c r="AK616" i="50"/>
  <c r="BA616" i="50" s="1"/>
  <c r="AL27" i="66" s="1"/>
  <c r="AI616" i="50"/>
  <c r="AY616" i="50" s="1"/>
  <c r="AL27" i="64" s="1"/>
  <c r="AA616" i="50"/>
  <c r="AQ616" i="50" s="1"/>
  <c r="AN616" i="50"/>
  <c r="BD616" i="50" s="1"/>
  <c r="AL27" i="69" s="1"/>
  <c r="AD616" i="50"/>
  <c r="AT616" i="50" s="1"/>
  <c r="AL27" i="57" s="1"/>
  <c r="AB616" i="50"/>
  <c r="AR616" i="50" s="1"/>
  <c r="AL27" i="59" s="1"/>
  <c r="AG616" i="50"/>
  <c r="AW616" i="50" s="1"/>
  <c r="AL27" i="62" s="1"/>
  <c r="AM616" i="50"/>
  <c r="BC616" i="50" s="1"/>
  <c r="AL27" i="68" s="1"/>
  <c r="AF616" i="50"/>
  <c r="AV616" i="50" s="1"/>
  <c r="AL27" i="61" s="1"/>
  <c r="AL616" i="50"/>
  <c r="BB616" i="50" s="1"/>
  <c r="AL27" i="67" s="1"/>
  <c r="H616" i="50"/>
  <c r="AO32" i="2" s="1"/>
  <c r="AC616" i="50"/>
  <c r="AS616" i="50" s="1"/>
  <c r="AL27" i="58" s="1"/>
  <c r="AH616" i="50"/>
  <c r="AX616" i="50" s="1"/>
  <c r="AL27" i="63" s="1"/>
  <c r="AJ616" i="50"/>
  <c r="AZ616" i="50" s="1"/>
  <c r="AL27" i="65" s="1"/>
  <c r="H273" i="50"/>
  <c r="O227" i="50"/>
  <c r="Z420" i="50"/>
  <c r="AH420" i="50"/>
  <c r="AG420" i="50"/>
  <c r="AF420" i="50"/>
  <c r="AM420" i="50"/>
  <c r="AI420" i="50"/>
  <c r="AJ420" i="50"/>
  <c r="AN420" i="50"/>
  <c r="AE420" i="50"/>
  <c r="AK420" i="50"/>
  <c r="AC420" i="50"/>
  <c r="AA420" i="50"/>
  <c r="AL420" i="50"/>
  <c r="AD420" i="50"/>
  <c r="AB420" i="50"/>
  <c r="H420" i="50"/>
  <c r="Z518" i="50"/>
  <c r="AP518" i="50" s="1"/>
  <c r="AC518" i="50"/>
  <c r="AS518" i="50" s="1"/>
  <c r="H518" i="50"/>
  <c r="AK34" i="2" s="1"/>
  <c r="AH518" i="50"/>
  <c r="AX518" i="50" s="1"/>
  <c r="AJ29" i="63" s="1"/>
  <c r="AJ518" i="50"/>
  <c r="AZ518" i="50" s="1"/>
  <c r="AJ29" i="65" s="1"/>
  <c r="AD518" i="50"/>
  <c r="AT518" i="50" s="1"/>
  <c r="AJ29" i="57" s="1"/>
  <c r="AG518" i="50"/>
  <c r="AW518" i="50" s="1"/>
  <c r="AJ29" i="62" s="1"/>
  <c r="AB518" i="50"/>
  <c r="AR518" i="50" s="1"/>
  <c r="AI518" i="50"/>
  <c r="AY518" i="50" s="1"/>
  <c r="AJ29" i="64" s="1"/>
  <c r="AM518" i="50"/>
  <c r="BC518" i="50" s="1"/>
  <c r="AJ29" i="68" s="1"/>
  <c r="AK518" i="50"/>
  <c r="BA518" i="50" s="1"/>
  <c r="AJ29" i="66" s="1"/>
  <c r="AE518" i="50"/>
  <c r="AU518" i="50" s="1"/>
  <c r="AL518" i="50"/>
  <c r="BB518" i="50" s="1"/>
  <c r="AJ29" i="67" s="1"/>
  <c r="AA518" i="50"/>
  <c r="AQ518" i="50" s="1"/>
  <c r="AN518" i="50"/>
  <c r="BD518" i="50" s="1"/>
  <c r="AJ29" i="69" s="1"/>
  <c r="AF518" i="50"/>
  <c r="AV518" i="50" s="1"/>
  <c r="AJ29" i="61" s="1"/>
  <c r="Z665" i="50"/>
  <c r="AP665" i="50" s="1"/>
  <c r="AE665" i="50"/>
  <c r="AU665" i="50" s="1"/>
  <c r="AM26" i="60" s="1"/>
  <c r="AB665" i="50"/>
  <c r="AR665" i="50" s="1"/>
  <c r="AM26" i="59" s="1"/>
  <c r="AH665" i="50"/>
  <c r="AX665" i="50" s="1"/>
  <c r="AM26" i="63" s="1"/>
  <c r="AM665" i="50"/>
  <c r="BC665" i="50" s="1"/>
  <c r="AM26" i="68" s="1"/>
  <c r="AG665" i="50"/>
  <c r="AW665" i="50" s="1"/>
  <c r="AM26" i="62" s="1"/>
  <c r="AD665" i="50"/>
  <c r="AT665" i="50" s="1"/>
  <c r="AM26" i="57" s="1"/>
  <c r="AN665" i="50"/>
  <c r="BD665" i="50" s="1"/>
  <c r="AM26" i="69" s="1"/>
  <c r="AF665" i="50"/>
  <c r="AV665" i="50" s="1"/>
  <c r="AM26" i="61" s="1"/>
  <c r="AC665" i="50"/>
  <c r="AS665" i="50" s="1"/>
  <c r="AM26" i="58" s="1"/>
  <c r="AL665" i="50"/>
  <c r="BB665" i="50" s="1"/>
  <c r="AM26" i="67" s="1"/>
  <c r="AI665" i="50"/>
  <c r="AY665" i="50" s="1"/>
  <c r="AM26" i="64" s="1"/>
  <c r="AK665" i="50"/>
  <c r="BA665" i="50" s="1"/>
  <c r="AM26" i="66" s="1"/>
  <c r="H665" i="50"/>
  <c r="AQ31" i="2" s="1"/>
  <c r="AJ665" i="50"/>
  <c r="AZ665" i="50" s="1"/>
  <c r="AM26" i="65" s="1"/>
  <c r="AA665" i="50"/>
  <c r="AQ665" i="50" s="1"/>
  <c r="Z371" i="50"/>
  <c r="AA371" i="50"/>
  <c r="AK371" i="50"/>
  <c r="AG371" i="50"/>
  <c r="AF371" i="50"/>
  <c r="AD371" i="50"/>
  <c r="AJ371" i="50"/>
  <c r="AB371" i="50"/>
  <c r="AH371" i="50"/>
  <c r="AN371" i="50"/>
  <c r="H371" i="50"/>
  <c r="AC371" i="50"/>
  <c r="AM371" i="50"/>
  <c r="AL371" i="50"/>
  <c r="AI371" i="50"/>
  <c r="AE371" i="50"/>
  <c r="Z567" i="50"/>
  <c r="AB567" i="50"/>
  <c r="AK567" i="50"/>
  <c r="AH567" i="50"/>
  <c r="AL567" i="50"/>
  <c r="AE567" i="50"/>
  <c r="H567" i="50"/>
  <c r="AM33" i="2" s="1"/>
  <c r="AD567" i="50"/>
  <c r="AA567" i="50"/>
  <c r="AC567" i="50"/>
  <c r="AI567" i="50"/>
  <c r="AM567" i="50"/>
  <c r="AG567" i="50"/>
  <c r="AJ567" i="50"/>
  <c r="AF567" i="50"/>
  <c r="AN567" i="50"/>
  <c r="H178" i="50"/>
  <c r="Q43" i="2" s="1"/>
  <c r="Z469" i="50"/>
  <c r="AP469" i="50" s="1"/>
  <c r="AI30" i="49" s="1"/>
  <c r="AA469" i="50"/>
  <c r="AQ469" i="50" s="1"/>
  <c r="AI30" i="56" s="1"/>
  <c r="AH469" i="50"/>
  <c r="AX469" i="50" s="1"/>
  <c r="AI30" i="63" s="1"/>
  <c r="AK469" i="50"/>
  <c r="BA469" i="50" s="1"/>
  <c r="AI30" i="66" s="1"/>
  <c r="AF469" i="50"/>
  <c r="AV469" i="50" s="1"/>
  <c r="AI30" i="61" s="1"/>
  <c r="AD469" i="50"/>
  <c r="AT469" i="50" s="1"/>
  <c r="AI30" i="57" s="1"/>
  <c r="AB469" i="50"/>
  <c r="AR469" i="50" s="1"/>
  <c r="AI30" i="59" s="1"/>
  <c r="AG469" i="50"/>
  <c r="AW469" i="50" s="1"/>
  <c r="AI30" i="62" s="1"/>
  <c r="AL469" i="50"/>
  <c r="BB469" i="50" s="1"/>
  <c r="AI30" i="67" s="1"/>
  <c r="AI469" i="50"/>
  <c r="AY469" i="50" s="1"/>
  <c r="AI30" i="64" s="1"/>
  <c r="AJ469" i="50"/>
  <c r="AZ469" i="50" s="1"/>
  <c r="AI30" i="65" s="1"/>
  <c r="AE469" i="50"/>
  <c r="AU469" i="50" s="1"/>
  <c r="AI30" i="60" s="1"/>
  <c r="AN469" i="50"/>
  <c r="BD469" i="50" s="1"/>
  <c r="AI30" i="69" s="1"/>
  <c r="AM469" i="50"/>
  <c r="BC469" i="50" s="1"/>
  <c r="AI30" i="68" s="1"/>
  <c r="AC469" i="50"/>
  <c r="AS469" i="50" s="1"/>
  <c r="AI30" i="58" s="1"/>
  <c r="H469" i="50"/>
  <c r="AI36" i="2" s="1"/>
  <c r="Z714" i="50"/>
  <c r="AP714" i="50" s="1"/>
  <c r="AN25" i="49" s="1"/>
  <c r="AC714" i="50"/>
  <c r="AS714" i="50" s="1"/>
  <c r="AN25" i="58" s="1"/>
  <c r="AE714" i="50"/>
  <c r="AU714" i="50" s="1"/>
  <c r="AN25" i="60" s="1"/>
  <c r="AI714" i="50"/>
  <c r="AY714" i="50" s="1"/>
  <c r="AN25" i="64" s="1"/>
  <c r="AM714" i="50"/>
  <c r="BC714" i="50" s="1"/>
  <c r="AN25" i="68" s="1"/>
  <c r="AD714" i="50"/>
  <c r="AT714" i="50" s="1"/>
  <c r="AN25" i="57" s="1"/>
  <c r="AG714" i="50"/>
  <c r="AW714" i="50" s="1"/>
  <c r="AN25" i="62" s="1"/>
  <c r="AB714" i="50"/>
  <c r="AR714" i="50" s="1"/>
  <c r="AN25" i="59" s="1"/>
  <c r="AF714" i="50"/>
  <c r="AV714" i="50" s="1"/>
  <c r="AN25" i="61" s="1"/>
  <c r="AA714" i="50"/>
  <c r="AQ714" i="50" s="1"/>
  <c r="AN25" i="56" s="1"/>
  <c r="AH714" i="50"/>
  <c r="AX714" i="50" s="1"/>
  <c r="AN25" i="63" s="1"/>
  <c r="AK714" i="50"/>
  <c r="BA714" i="50" s="1"/>
  <c r="AN25" i="66" s="1"/>
  <c r="AN714" i="50"/>
  <c r="BD714" i="50" s="1"/>
  <c r="AN25" i="69" s="1"/>
  <c r="AL714" i="50"/>
  <c r="BB714" i="50" s="1"/>
  <c r="AN25" i="67" s="1"/>
  <c r="AJ714" i="50"/>
  <c r="AZ714" i="50" s="1"/>
  <c r="AN25" i="65" s="1"/>
  <c r="H714" i="50"/>
  <c r="AS30" i="2" s="1"/>
  <c r="P227" i="50"/>
  <c r="K227" i="50"/>
  <c r="N227" i="50"/>
  <c r="R179" i="50"/>
  <c r="O692" i="50"/>
  <c r="O695" i="50"/>
  <c r="AE659" i="50"/>
  <c r="AU659" i="50" s="1"/>
  <c r="AM20" i="60" s="1"/>
  <c r="AX508" i="50"/>
  <c r="AV608" i="50"/>
  <c r="W291" i="50"/>
  <c r="X289" i="50"/>
  <c r="X291" i="50" s="1"/>
  <c r="AE41" i="2"/>
  <c r="AE51" i="2"/>
  <c r="U539" i="50"/>
  <c r="T541" i="50"/>
  <c r="T534" i="50"/>
  <c r="U532" i="50"/>
  <c r="J346" i="50"/>
  <c r="P42" i="49" s="1"/>
  <c r="L346" i="50"/>
  <c r="P42" i="59" s="1"/>
  <c r="K346" i="50"/>
  <c r="P42" i="56" s="1"/>
  <c r="M346" i="50"/>
  <c r="P42" i="58" s="1"/>
  <c r="J347" i="50"/>
  <c r="P43" i="49" s="1"/>
  <c r="J325" i="50"/>
  <c r="N346" i="50"/>
  <c r="P42" i="57" s="1"/>
  <c r="J348" i="50"/>
  <c r="P44" i="49" s="1"/>
  <c r="K347" i="50"/>
  <c r="P43" i="56" s="1"/>
  <c r="O346" i="50"/>
  <c r="P42" i="60" s="1"/>
  <c r="P346" i="50"/>
  <c r="P42" i="61" s="1"/>
  <c r="K325" i="50"/>
  <c r="P36" i="56" s="1"/>
  <c r="K348" i="50"/>
  <c r="P44" i="56" s="1"/>
  <c r="M347" i="50"/>
  <c r="P43" i="58" s="1"/>
  <c r="M325" i="50"/>
  <c r="P36" i="58" s="1"/>
  <c r="L347" i="50"/>
  <c r="P43" i="59" s="1"/>
  <c r="L325" i="50"/>
  <c r="P36" i="59" s="1"/>
  <c r="Q346" i="50"/>
  <c r="P42" i="62" s="1"/>
  <c r="N347" i="50"/>
  <c r="P43" i="57" s="1"/>
  <c r="M348" i="50"/>
  <c r="P44" i="58" s="1"/>
  <c r="L348" i="50"/>
  <c r="P44" i="59" s="1"/>
  <c r="R346" i="50"/>
  <c r="P42" i="63" s="1"/>
  <c r="N325" i="50"/>
  <c r="P36" i="57" s="1"/>
  <c r="O347" i="50"/>
  <c r="P43" i="60" s="1"/>
  <c r="S346" i="50"/>
  <c r="P42" i="64" s="1"/>
  <c r="N348" i="50"/>
  <c r="P44" i="57" s="1"/>
  <c r="O325" i="50"/>
  <c r="P36" i="60" s="1"/>
  <c r="T346" i="50"/>
  <c r="P42" i="65" s="1"/>
  <c r="P347" i="50"/>
  <c r="P43" i="61" s="1"/>
  <c r="P325" i="50"/>
  <c r="P36" i="61" s="1"/>
  <c r="U346" i="50"/>
  <c r="P42" i="66" s="1"/>
  <c r="O348" i="50"/>
  <c r="P44" i="60" s="1"/>
  <c r="Q325" i="50"/>
  <c r="P36" i="62" s="1"/>
  <c r="P348" i="50"/>
  <c r="P44" i="61" s="1"/>
  <c r="V346" i="50"/>
  <c r="P42" i="67" s="1"/>
  <c r="R347" i="50"/>
  <c r="P43" i="63" s="1"/>
  <c r="Q347" i="50"/>
  <c r="P43" i="62" s="1"/>
  <c r="J326" i="50"/>
  <c r="X346" i="50"/>
  <c r="P42" i="69" s="1"/>
  <c r="R325" i="50"/>
  <c r="P36" i="63" s="1"/>
  <c r="W346" i="50"/>
  <c r="P42" i="68" s="1"/>
  <c r="K326" i="50"/>
  <c r="P37" i="56" s="1"/>
  <c r="AN20" i="56"/>
  <c r="L37" i="67"/>
  <c r="V127" i="50"/>
  <c r="T484" i="50"/>
  <c r="U482" i="50"/>
  <c r="T683" i="50"/>
  <c r="U681" i="50"/>
  <c r="AU658" i="50"/>
  <c r="AN19" i="59"/>
  <c r="AA710" i="50"/>
  <c r="AB710" i="50"/>
  <c r="AS708" i="50"/>
  <c r="S740" i="50"/>
  <c r="T738" i="50"/>
  <c r="AT658" i="50"/>
  <c r="O37" i="49"/>
  <c r="AU559" i="50"/>
  <c r="AL160" i="50"/>
  <c r="AD19" i="68"/>
  <c r="B716" i="50"/>
  <c r="G715" i="50"/>
  <c r="E15" i="55" s="1"/>
  <c r="O685" i="50"/>
  <c r="O686" i="50" s="1"/>
  <c r="G421" i="50"/>
  <c r="B422" i="50"/>
  <c r="P636" i="50"/>
  <c r="AF19" i="65"/>
  <c r="BA259" i="50"/>
  <c r="S584" i="50"/>
  <c r="T582" i="50"/>
  <c r="N179" i="50"/>
  <c r="AM32" i="2"/>
  <c r="AI29" i="56"/>
  <c r="AI29" i="49"/>
  <c r="K179" i="50"/>
  <c r="Q689" i="50"/>
  <c r="P691" i="50"/>
  <c r="AF659" i="50" s="1"/>
  <c r="AV659" i="50" s="1"/>
  <c r="AM20" i="61" s="1"/>
  <c r="R536" i="50"/>
  <c r="B667" i="50"/>
  <c r="G666" i="50"/>
  <c r="AE22" i="62"/>
  <c r="AW276" i="50"/>
  <c r="Q276" i="50" s="1"/>
  <c r="O37" i="62" s="1"/>
  <c r="V292" i="50"/>
  <c r="V295" i="50"/>
  <c r="AL259" i="50"/>
  <c r="AE19" i="67"/>
  <c r="W51" i="2"/>
  <c r="W41" i="2"/>
  <c r="R486" i="50"/>
  <c r="S545" i="50"/>
  <c r="S535" i="50"/>
  <c r="AI508" i="50"/>
  <c r="AZ260" i="50"/>
  <c r="AJ261" i="50"/>
  <c r="AL19" i="60"/>
  <c r="R634" i="50"/>
  <c r="S632" i="50"/>
  <c r="O643" i="50"/>
  <c r="AE610" i="50"/>
  <c r="AD610" i="50"/>
  <c r="V335" i="50"/>
  <c r="AL308" i="50"/>
  <c r="AD21" i="65"/>
  <c r="AZ211" i="50"/>
  <c r="G178" i="50"/>
  <c r="B179" i="50"/>
  <c r="G179" i="50" s="1"/>
  <c r="G470" i="50"/>
  <c r="B471" i="50"/>
  <c r="N694" i="50"/>
  <c r="N686" i="50"/>
  <c r="O36" i="49"/>
  <c r="O38" i="63"/>
  <c r="O40" i="63" s="1"/>
  <c r="R443" i="50"/>
  <c r="N38" i="49"/>
  <c r="N40" i="49" s="1"/>
  <c r="M36" i="67"/>
  <c r="AL211" i="50"/>
  <c r="AK20" i="57"/>
  <c r="W197" i="50"/>
  <c r="M43" i="68" s="1"/>
  <c r="W194" i="50"/>
  <c r="AM160" i="50" s="1"/>
  <c r="W175" i="50"/>
  <c r="AC20" i="68"/>
  <c r="AY260" i="50"/>
  <c r="AI261" i="50"/>
  <c r="AF609" i="50"/>
  <c r="AV609" i="50" s="1"/>
  <c r="AL20" i="61" s="1"/>
  <c r="P642" i="50"/>
  <c r="B520" i="50"/>
  <c r="G519" i="50"/>
  <c r="R585" i="50"/>
  <c r="AH558" i="50"/>
  <c r="AK33" i="2"/>
  <c r="AI29" i="59"/>
  <c r="AQ30" i="2"/>
  <c r="T177" i="50"/>
  <c r="T179" i="50" s="1"/>
  <c r="BC258" i="50"/>
  <c r="M37" i="63"/>
  <c r="Q591" i="50"/>
  <c r="R589" i="50"/>
  <c r="AD21" i="66"/>
  <c r="BA211" i="50"/>
  <c r="AE19" i="69"/>
  <c r="AK22" i="56"/>
  <c r="Q635" i="50"/>
  <c r="AG608" i="50"/>
  <c r="S442" i="50"/>
  <c r="AI409" i="50"/>
  <c r="AI19" i="62"/>
  <c r="AL22" i="58"/>
  <c r="X332" i="50"/>
  <c r="X334" i="50" s="1"/>
  <c r="W334" i="50"/>
  <c r="AG410" i="50"/>
  <c r="AJ19" i="62"/>
  <c r="R495" i="50"/>
  <c r="R492" i="50"/>
  <c r="AH459" i="50"/>
  <c r="AX459" i="50" s="1"/>
  <c r="AI20" i="63" s="1"/>
  <c r="AR660" i="50"/>
  <c r="AB661" i="50"/>
  <c r="BA308" i="50"/>
  <c r="AD20" i="67"/>
  <c r="BB211" i="50"/>
  <c r="M742" i="50"/>
  <c r="M745" i="50"/>
  <c r="AC709" i="50"/>
  <c r="AS709" i="50" s="1"/>
  <c r="AN20" i="58" s="1"/>
  <c r="B275" i="50"/>
  <c r="B276" i="50" s="1"/>
  <c r="B277" i="50" s="1"/>
  <c r="B228" i="50"/>
  <c r="AD560" i="50"/>
  <c r="N735" i="50"/>
  <c r="AD708" i="50"/>
  <c r="AL21" i="59"/>
  <c r="AR611" i="50"/>
  <c r="R639" i="50"/>
  <c r="Q641" i="50"/>
  <c r="AG510" i="50"/>
  <c r="U294" i="50"/>
  <c r="U275" i="50"/>
  <c r="O36" i="66" s="1"/>
  <c r="U293" i="50"/>
  <c r="U298" i="50" s="1"/>
  <c r="O44" i="66" s="1"/>
  <c r="U297" i="50"/>
  <c r="O43" i="66" s="1"/>
  <c r="AK19" i="62"/>
  <c r="AL26" i="49"/>
  <c r="S179" i="50"/>
  <c r="M179" i="50"/>
  <c r="L179" i="50"/>
  <c r="M38" i="65"/>
  <c r="M40" i="65" s="1"/>
  <c r="T633" i="50"/>
  <c r="U631" i="50"/>
  <c r="W440" i="50"/>
  <c r="X438" i="50"/>
  <c r="X440" i="50" s="1"/>
  <c r="P592" i="50"/>
  <c r="P595" i="50"/>
  <c r="AF559" i="50"/>
  <c r="AC20" i="67"/>
  <c r="S542" i="50"/>
  <c r="AI509" i="50"/>
  <c r="AY509" i="50" s="1"/>
  <c r="AJ20" i="64" s="1"/>
  <c r="X247" i="50"/>
  <c r="N43" i="69" s="1"/>
  <c r="X244" i="50"/>
  <c r="AD19" i="69"/>
  <c r="N693" i="50"/>
  <c r="B324" i="50"/>
  <c r="G327" i="50"/>
  <c r="F373" i="50"/>
  <c r="B373" i="50"/>
  <c r="R544" i="50"/>
  <c r="AH510" i="50" s="1"/>
  <c r="AX510" i="50" s="1"/>
  <c r="AJ21" i="63" s="1"/>
  <c r="G568" i="50"/>
  <c r="B569" i="50"/>
  <c r="X225" i="50"/>
  <c r="B618" i="50"/>
  <c r="G617" i="50"/>
  <c r="AI22" i="58"/>
  <c r="S485" i="50"/>
  <c r="AI458" i="50"/>
  <c r="U439" i="50"/>
  <c r="T441" i="50"/>
  <c r="AK21" i="59"/>
  <c r="AR561" i="50"/>
  <c r="X197" i="50"/>
  <c r="M43" i="69" s="1"/>
  <c r="X194" i="50"/>
  <c r="X175" i="50"/>
  <c r="AC22" i="66"/>
  <c r="BA176" i="50"/>
  <c r="U176" i="50" s="1"/>
  <c r="BD159" i="50"/>
  <c r="S733" i="50"/>
  <c r="T731" i="50"/>
  <c r="T489" i="50"/>
  <c r="AX409" i="50"/>
  <c r="T690" i="50"/>
  <c r="U688" i="50"/>
  <c r="O593" i="50"/>
  <c r="O594" i="50"/>
  <c r="AE560" i="50" s="1"/>
  <c r="AU560" i="50" s="1"/>
  <c r="AK21" i="60" s="1"/>
  <c r="O739" i="50"/>
  <c r="N741" i="50"/>
  <c r="AH20" i="62"/>
  <c r="P684" i="50"/>
  <c r="P685" i="50" s="1"/>
  <c r="Q682" i="50"/>
  <c r="W286" i="50"/>
  <c r="W247" i="50"/>
  <c r="N43" i="68" s="1"/>
  <c r="W244" i="50"/>
  <c r="AM210" i="50" s="1"/>
  <c r="BC210" i="50" s="1"/>
  <c r="AD21" i="68" s="1"/>
  <c r="AS560" i="50"/>
  <c r="AC561" i="50"/>
  <c r="R543" i="50"/>
  <c r="AO31" i="2"/>
  <c r="P179" i="50"/>
  <c r="Q179" i="50"/>
  <c r="O179" i="50"/>
  <c r="AI34" i="2"/>
  <c r="J179" i="50"/>
  <c r="AG36" i="2"/>
  <c r="O43" i="2"/>
  <c r="L470" i="50"/>
  <c r="L274" i="50"/>
  <c r="U519" i="50"/>
  <c r="N228" i="50"/>
  <c r="Q715" i="50"/>
  <c r="K617" i="50"/>
  <c r="M372" i="50"/>
  <c r="K519" i="50"/>
  <c r="T568" i="50"/>
  <c r="W470" i="50"/>
  <c r="X470" i="50"/>
  <c r="O421" i="50"/>
  <c r="U274" i="50"/>
  <c r="X372" i="50"/>
  <c r="K274" i="50"/>
  <c r="X666" i="50"/>
  <c r="P715" i="50"/>
  <c r="M421" i="50"/>
  <c r="L228" i="50"/>
  <c r="K421" i="50"/>
  <c r="J228" i="50"/>
  <c r="N519" i="50"/>
  <c r="O568" i="50"/>
  <c r="O274" i="50"/>
  <c r="S568" i="50"/>
  <c r="M715" i="50"/>
  <c r="X274" i="50"/>
  <c r="M617" i="50"/>
  <c r="X617" i="50"/>
  <c r="M666" i="50"/>
  <c r="P568" i="50"/>
  <c r="P372" i="50"/>
  <c r="W421" i="50"/>
  <c r="X228" i="50"/>
  <c r="J372" i="50"/>
  <c r="M470" i="50"/>
  <c r="V470" i="50"/>
  <c r="W666" i="50"/>
  <c r="T470" i="50"/>
  <c r="V715" i="50"/>
  <c r="K666" i="50"/>
  <c r="R715" i="50"/>
  <c r="R372" i="50"/>
  <c r="R421" i="50"/>
  <c r="Q470" i="50"/>
  <c r="Q617" i="50"/>
  <c r="V421" i="50"/>
  <c r="P274" i="50"/>
  <c r="U568" i="50"/>
  <c r="J715" i="50"/>
  <c r="S323" i="50"/>
  <c r="M228" i="50"/>
  <c r="L519" i="50"/>
  <c r="T421" i="50"/>
  <c r="P421" i="50"/>
  <c r="N715" i="50"/>
  <c r="U421" i="50"/>
  <c r="X715" i="50"/>
  <c r="O372" i="50"/>
  <c r="V568" i="50"/>
  <c r="O470" i="50"/>
  <c r="S372" i="50"/>
  <c r="S715" i="50"/>
  <c r="K715" i="50"/>
  <c r="W519" i="50"/>
  <c r="V323" i="50"/>
  <c r="N617" i="50"/>
  <c r="S470" i="50"/>
  <c r="Q568" i="50"/>
  <c r="K372" i="50"/>
  <c r="T617" i="50"/>
  <c r="N470" i="50"/>
  <c r="R323" i="50"/>
  <c r="S228" i="50"/>
  <c r="X568" i="50"/>
  <c r="U617" i="50"/>
  <c r="Q519" i="50"/>
  <c r="T323" i="50"/>
  <c r="J617" i="50"/>
  <c r="P228" i="50"/>
  <c r="N274" i="50"/>
  <c r="W568" i="50"/>
  <c r="Q228" i="50"/>
  <c r="L617" i="50"/>
  <c r="L323" i="50"/>
  <c r="M568" i="50"/>
  <c r="M323" i="50"/>
  <c r="R470" i="50"/>
  <c r="K568" i="50"/>
  <c r="J323" i="50"/>
  <c r="V519" i="50"/>
  <c r="N372" i="50"/>
  <c r="X323" i="50"/>
  <c r="R568" i="50"/>
  <c r="O715" i="50"/>
  <c r="J519" i="50"/>
  <c r="N323" i="50"/>
  <c r="V372" i="50"/>
  <c r="T715" i="50"/>
  <c r="P470" i="50"/>
  <c r="R666" i="50"/>
  <c r="K470" i="50"/>
  <c r="P519" i="50"/>
  <c r="S421" i="50"/>
  <c r="S274" i="50"/>
  <c r="Q372" i="50"/>
  <c r="Q323" i="50"/>
  <c r="R519" i="50"/>
  <c r="U715" i="50"/>
  <c r="U228" i="50"/>
  <c r="S519" i="50"/>
  <c r="R228" i="50"/>
  <c r="N666" i="50"/>
  <c r="T666" i="50"/>
  <c r="U666" i="50"/>
  <c r="U372" i="50"/>
  <c r="R617" i="50"/>
  <c r="O323" i="50"/>
  <c r="X519" i="50"/>
  <c r="M274" i="50"/>
  <c r="Q421" i="50"/>
  <c r="S666" i="50"/>
  <c r="T274" i="50"/>
  <c r="M519" i="50"/>
  <c r="R274" i="50"/>
  <c r="T372" i="50"/>
  <c r="L421" i="50"/>
  <c r="U470" i="50"/>
  <c r="V228" i="50"/>
  <c r="P323" i="50"/>
  <c r="V274" i="50"/>
  <c r="W228" i="50"/>
  <c r="P617" i="50"/>
  <c r="O228" i="50"/>
  <c r="N568" i="50"/>
  <c r="T519" i="50"/>
  <c r="W372" i="50"/>
  <c r="L715" i="50"/>
  <c r="N421" i="50"/>
  <c r="K323" i="50"/>
  <c r="W274" i="50"/>
  <c r="W323" i="50"/>
  <c r="T228" i="50"/>
  <c r="Q666" i="50"/>
  <c r="V617" i="50"/>
  <c r="L568" i="50"/>
  <c r="Q274" i="50"/>
  <c r="J568" i="50"/>
  <c r="K228" i="50"/>
  <c r="U323" i="50"/>
  <c r="X421" i="50"/>
  <c r="W617" i="50"/>
  <c r="J421" i="50"/>
  <c r="O519" i="50"/>
  <c r="V666" i="50"/>
  <c r="P666" i="50"/>
  <c r="W715" i="50"/>
  <c r="O617" i="50"/>
  <c r="L372" i="50"/>
  <c r="J470" i="50"/>
  <c r="O666" i="50"/>
  <c r="J666" i="50"/>
  <c r="J274" i="50"/>
  <c r="L666" i="50"/>
  <c r="S617" i="50"/>
  <c r="H125" i="50" l="1"/>
  <c r="L36" i="68"/>
  <c r="AN11" i="50"/>
  <c r="BD10" i="50"/>
  <c r="AN61" i="50"/>
  <c r="BD60" i="50"/>
  <c r="Z19" i="68"/>
  <c r="BC11" i="50"/>
  <c r="AM110" i="50"/>
  <c r="AN110" i="50"/>
  <c r="J36" i="68"/>
  <c r="H25" i="50"/>
  <c r="AM61" i="50"/>
  <c r="AA20" i="68"/>
  <c r="BC61" i="50"/>
  <c r="BB26" i="50"/>
  <c r="V26" i="50" s="1"/>
  <c r="Z22" i="67"/>
  <c r="K36" i="68"/>
  <c r="AA22" i="66"/>
  <c r="BA76" i="50"/>
  <c r="U76" i="50" s="1"/>
  <c r="AA21" i="67"/>
  <c r="BB61" i="50"/>
  <c r="Z22" i="66"/>
  <c r="BA26" i="50"/>
  <c r="U26" i="50" s="1"/>
  <c r="L37" i="66"/>
  <c r="L38" i="66" s="1"/>
  <c r="L40" i="66" s="1"/>
  <c r="U127" i="50"/>
  <c r="U129" i="50" s="1"/>
  <c r="X538" i="50"/>
  <c r="X540" i="50" s="1"/>
  <c r="V540" i="50"/>
  <c r="AG358" i="50"/>
  <c r="AW358" i="50" s="1"/>
  <c r="AG19" i="62" s="1"/>
  <c r="Q493" i="50"/>
  <c r="P386" i="50"/>
  <c r="AR426" i="50"/>
  <c r="O394" i="50"/>
  <c r="AE360" i="50" s="1"/>
  <c r="AU360" i="50" s="1"/>
  <c r="AU361" i="50" s="1"/>
  <c r="AG22" i="60" s="1"/>
  <c r="Q386" i="50"/>
  <c r="Q398" i="50" s="1"/>
  <c r="Q44" i="62" s="1"/>
  <c r="AH358" i="50"/>
  <c r="AX358" i="50" s="1"/>
  <c r="AG19" i="63" s="1"/>
  <c r="AI358" i="50"/>
  <c r="AY358" i="50" s="1"/>
  <c r="AG19" i="64" s="1"/>
  <c r="Q395" i="50"/>
  <c r="AE461" i="50"/>
  <c r="AT410" i="50"/>
  <c r="AT411" i="50" s="1"/>
  <c r="AT426" i="50" s="1"/>
  <c r="S432" i="50"/>
  <c r="T432" i="50" s="1"/>
  <c r="U432" i="50" s="1"/>
  <c r="AS361" i="50"/>
  <c r="AG22" i="58" s="1"/>
  <c r="AG21" i="59"/>
  <c r="AR376" i="50"/>
  <c r="L376" i="50" s="1"/>
  <c r="Q37" i="59" s="1"/>
  <c r="AQ511" i="50"/>
  <c r="AJ22" i="56" s="1"/>
  <c r="AT511" i="50"/>
  <c r="AJ22" i="57" s="1"/>
  <c r="AT376" i="50"/>
  <c r="N376" i="50" s="1"/>
  <c r="Q37" i="57" s="1"/>
  <c r="AC411" i="50"/>
  <c r="AF460" i="50"/>
  <c r="AF461" i="50" s="1"/>
  <c r="AG460" i="50"/>
  <c r="AW460" i="50" s="1"/>
  <c r="AI21" i="62" s="1"/>
  <c r="AH408" i="50"/>
  <c r="AX408" i="50" s="1"/>
  <c r="AH19" i="63" s="1"/>
  <c r="R445" i="50"/>
  <c r="AF411" i="50"/>
  <c r="AV410" i="50"/>
  <c r="AH21" i="61" s="1"/>
  <c r="AE411" i="50"/>
  <c r="AQ376" i="50"/>
  <c r="K376" i="50" s="1"/>
  <c r="Q37" i="56" s="1"/>
  <c r="U638" i="50"/>
  <c r="V638" i="50" s="1"/>
  <c r="AV311" i="50"/>
  <c r="AF22" i="61" s="1"/>
  <c r="AU411" i="50"/>
  <c r="AU426" i="50" s="1"/>
  <c r="AS326" i="50"/>
  <c r="M326" i="50" s="1"/>
  <c r="P37" i="58" s="1"/>
  <c r="P38" i="58" s="1"/>
  <c r="P40" i="58" s="1"/>
  <c r="AF22" i="60"/>
  <c r="Q394" i="50"/>
  <c r="AH21" i="60"/>
  <c r="AS411" i="50"/>
  <c r="AH21" i="58"/>
  <c r="U590" i="50"/>
  <c r="V588" i="50"/>
  <c r="R395" i="50"/>
  <c r="R392" i="50"/>
  <c r="R397" i="50" s="1"/>
  <c r="Q43" i="63" s="1"/>
  <c r="W581" i="50"/>
  <c r="V583" i="50"/>
  <c r="T389" i="50"/>
  <c r="S391" i="50"/>
  <c r="S395" i="50" s="1"/>
  <c r="AS660" i="50"/>
  <c r="AM21" i="58" s="1"/>
  <c r="AH311" i="50"/>
  <c r="AX310" i="50"/>
  <c r="AU376" i="50"/>
  <c r="O376" i="50" s="1"/>
  <c r="Q37" i="60" s="1"/>
  <c r="R436" i="50"/>
  <c r="R444" i="50"/>
  <c r="AH410" i="50" s="1"/>
  <c r="AX410" i="50" s="1"/>
  <c r="AH21" i="63" s="1"/>
  <c r="R386" i="50"/>
  <c r="U488" i="50"/>
  <c r="T490" i="50"/>
  <c r="T491" i="50" s="1"/>
  <c r="P732" i="50"/>
  <c r="P734" i="50" s="1"/>
  <c r="AF708" i="50" s="1"/>
  <c r="S385" i="50"/>
  <c r="U382" i="50"/>
  <c r="T384" i="50"/>
  <c r="AF21" i="62"/>
  <c r="AW311" i="50"/>
  <c r="S344" i="50"/>
  <c r="AI310" i="50" s="1"/>
  <c r="S343" i="50"/>
  <c r="S348" i="50" s="1"/>
  <c r="P44" i="64" s="1"/>
  <c r="S347" i="50"/>
  <c r="P43" i="64" s="1"/>
  <c r="U341" i="50"/>
  <c r="V339" i="50"/>
  <c r="T345" i="50"/>
  <c r="T342" i="50"/>
  <c r="T343" i="50" s="1"/>
  <c r="T348" i="50" s="1"/>
  <c r="P44" i="65" s="1"/>
  <c r="AJ309" i="50"/>
  <c r="AZ309" i="50" s="1"/>
  <c r="AF20" i="65" s="1"/>
  <c r="AS476" i="50"/>
  <c r="F14" i="55"/>
  <c r="AR476" i="50"/>
  <c r="H175" i="50"/>
  <c r="AF658" i="50"/>
  <c r="AV658" i="50" s="1"/>
  <c r="BC211" i="50"/>
  <c r="AD22" i="68" s="1"/>
  <c r="X396" i="50"/>
  <c r="Q42" i="69" s="1"/>
  <c r="AM211" i="50"/>
  <c r="AP476" i="50"/>
  <c r="P38" i="56"/>
  <c r="P40" i="56" s="1"/>
  <c r="Z568" i="50"/>
  <c r="AP568" i="50" s="1"/>
  <c r="AD568" i="50"/>
  <c r="AT568" i="50" s="1"/>
  <c r="AK29" i="57" s="1"/>
  <c r="H568" i="50"/>
  <c r="AL568" i="50"/>
  <c r="BB568" i="50" s="1"/>
  <c r="AK29" i="67" s="1"/>
  <c r="AA568" i="50"/>
  <c r="AQ568" i="50" s="1"/>
  <c r="AM568" i="50"/>
  <c r="BC568" i="50" s="1"/>
  <c r="AK29" i="68" s="1"/>
  <c r="AE568" i="50"/>
  <c r="AU568" i="50" s="1"/>
  <c r="AK29" i="60" s="1"/>
  <c r="AC568" i="50"/>
  <c r="AS568" i="50" s="1"/>
  <c r="AK29" i="58" s="1"/>
  <c r="AB568" i="50"/>
  <c r="AR568" i="50" s="1"/>
  <c r="AK29" i="59" s="1"/>
  <c r="AH568" i="50"/>
  <c r="AX568" i="50" s="1"/>
  <c r="AK29" i="63" s="1"/>
  <c r="AF568" i="50"/>
  <c r="AV568" i="50" s="1"/>
  <c r="AK29" i="61" s="1"/>
  <c r="AK568" i="50"/>
  <c r="BA568" i="50" s="1"/>
  <c r="AK29" i="66" s="1"/>
  <c r="AN568" i="50"/>
  <c r="BD568" i="50" s="1"/>
  <c r="AK29" i="69" s="1"/>
  <c r="AG568" i="50"/>
  <c r="AW568" i="50" s="1"/>
  <c r="AK29" i="62" s="1"/>
  <c r="AJ568" i="50"/>
  <c r="AZ568" i="50" s="1"/>
  <c r="AK29" i="65" s="1"/>
  <c r="AI568" i="50"/>
  <c r="AY568" i="50" s="1"/>
  <c r="AK29" i="64" s="1"/>
  <c r="R277" i="50"/>
  <c r="O277" i="50"/>
  <c r="H228" i="50"/>
  <c r="S43" i="2" s="1"/>
  <c r="P277" i="50"/>
  <c r="Q277" i="50"/>
  <c r="K277" i="50"/>
  <c r="N277" i="50"/>
  <c r="Z519" i="50"/>
  <c r="AP519" i="50" s="1"/>
  <c r="AJ30" i="49" s="1"/>
  <c r="AA519" i="50"/>
  <c r="AQ519" i="50" s="1"/>
  <c r="AJ30" i="56" s="1"/>
  <c r="AG519" i="50"/>
  <c r="AW519" i="50" s="1"/>
  <c r="AJ30" i="62" s="1"/>
  <c r="AM519" i="50"/>
  <c r="BC519" i="50" s="1"/>
  <c r="AJ30" i="68" s="1"/>
  <c r="H519" i="50"/>
  <c r="AK36" i="2" s="1"/>
  <c r="AK37" i="2" s="1"/>
  <c r="AK38" i="2" s="1"/>
  <c r="AF519" i="50"/>
  <c r="AV519" i="50" s="1"/>
  <c r="AJ30" i="61" s="1"/>
  <c r="AE519" i="50"/>
  <c r="AU519" i="50" s="1"/>
  <c r="AJ30" i="60" s="1"/>
  <c r="AH519" i="50"/>
  <c r="AX519" i="50" s="1"/>
  <c r="AJ30" i="63" s="1"/>
  <c r="AL519" i="50"/>
  <c r="BB519" i="50" s="1"/>
  <c r="AJ30" i="67" s="1"/>
  <c r="AD519" i="50"/>
  <c r="AT519" i="50" s="1"/>
  <c r="AN519" i="50"/>
  <c r="BD519" i="50" s="1"/>
  <c r="AJ30" i="69" s="1"/>
  <c r="AB519" i="50"/>
  <c r="AR519" i="50" s="1"/>
  <c r="AJ30" i="59" s="1"/>
  <c r="AJ519" i="50"/>
  <c r="AZ519" i="50" s="1"/>
  <c r="AJ30" i="65" s="1"/>
  <c r="AC519" i="50"/>
  <c r="AS519" i="50" s="1"/>
  <c r="AJ30" i="58" s="1"/>
  <c r="AK519" i="50"/>
  <c r="BA519" i="50" s="1"/>
  <c r="AJ30" i="66" s="1"/>
  <c r="AI519" i="50"/>
  <c r="AY519" i="50" s="1"/>
  <c r="AJ30" i="64" s="1"/>
  <c r="Z470" i="50"/>
  <c r="AH470" i="50"/>
  <c r="AN470" i="50"/>
  <c r="AL470" i="50"/>
  <c r="AD470" i="50"/>
  <c r="AJ470" i="50"/>
  <c r="AE470" i="50"/>
  <c r="AK470" i="50"/>
  <c r="AA470" i="50"/>
  <c r="H470" i="50"/>
  <c r="AB470" i="50"/>
  <c r="AM470" i="50"/>
  <c r="AG470" i="50"/>
  <c r="AF470" i="50"/>
  <c r="AC470" i="50"/>
  <c r="AI470" i="50"/>
  <c r="Z715" i="50"/>
  <c r="AP715" i="50" s="1"/>
  <c r="AC715" i="50"/>
  <c r="AS715" i="50" s="1"/>
  <c r="AN26" i="58" s="1"/>
  <c r="AH715" i="50"/>
  <c r="AX715" i="50" s="1"/>
  <c r="AN26" i="63" s="1"/>
  <c r="AL715" i="50"/>
  <c r="BB715" i="50" s="1"/>
  <c r="AN26" i="67" s="1"/>
  <c r="AM715" i="50"/>
  <c r="BC715" i="50" s="1"/>
  <c r="AN26" i="68" s="1"/>
  <c r="H715" i="50"/>
  <c r="AS31" i="2" s="1"/>
  <c r="H31" i="2" s="1"/>
  <c r="AE715" i="50"/>
  <c r="AU715" i="50" s="1"/>
  <c r="AN26" i="60" s="1"/>
  <c r="AA715" i="50"/>
  <c r="AQ715" i="50" s="1"/>
  <c r="AN26" i="56" s="1"/>
  <c r="AD715" i="50"/>
  <c r="AT715" i="50" s="1"/>
  <c r="AN26" i="57" s="1"/>
  <c r="AG715" i="50"/>
  <c r="AW715" i="50" s="1"/>
  <c r="AN26" i="62" s="1"/>
  <c r="AI715" i="50"/>
  <c r="AY715" i="50" s="1"/>
  <c r="AN26" i="64" s="1"/>
  <c r="AN715" i="50"/>
  <c r="BD715" i="50" s="1"/>
  <c r="AN26" i="69" s="1"/>
  <c r="AB715" i="50"/>
  <c r="AR715" i="50" s="1"/>
  <c r="AN26" i="59" s="1"/>
  <c r="AF715" i="50"/>
  <c r="AV715" i="50" s="1"/>
  <c r="AN26" i="61" s="1"/>
  <c r="AJ715" i="50"/>
  <c r="AZ715" i="50" s="1"/>
  <c r="AN26" i="65" s="1"/>
  <c r="AK715" i="50"/>
  <c r="BA715" i="50" s="1"/>
  <c r="AN26" i="66" s="1"/>
  <c r="Z421" i="50"/>
  <c r="AC421" i="50"/>
  <c r="AF421" i="50"/>
  <c r="AA421" i="50"/>
  <c r="AE421" i="50"/>
  <c r="AB421" i="50"/>
  <c r="AG421" i="50"/>
  <c r="AD421" i="50"/>
  <c r="AM421" i="50"/>
  <c r="AI421" i="50"/>
  <c r="H421" i="50"/>
  <c r="AL421" i="50"/>
  <c r="AN421" i="50"/>
  <c r="AH421" i="50"/>
  <c r="AK421" i="50"/>
  <c r="AJ421" i="50"/>
  <c r="Z617" i="50"/>
  <c r="AC617" i="50"/>
  <c r="AI617" i="50"/>
  <c r="AH617" i="50"/>
  <c r="AK617" i="50"/>
  <c r="AG617" i="50"/>
  <c r="AA617" i="50"/>
  <c r="AB617" i="50"/>
  <c r="AJ617" i="50"/>
  <c r="AM617" i="50"/>
  <c r="H617" i="50"/>
  <c r="AE617" i="50"/>
  <c r="AF617" i="50"/>
  <c r="AL617" i="50"/>
  <c r="AN617" i="50"/>
  <c r="AD617" i="50"/>
  <c r="H372" i="50"/>
  <c r="H323" i="50"/>
  <c r="L277" i="50"/>
  <c r="M277" i="50"/>
  <c r="J299" i="50"/>
  <c r="O45" i="49" s="1"/>
  <c r="M299" i="50"/>
  <c r="O45" i="58" s="1"/>
  <c r="X299" i="50"/>
  <c r="O45" i="69" s="1"/>
  <c r="W299" i="50"/>
  <c r="O45" i="68" s="1"/>
  <c r="V299" i="50"/>
  <c r="O45" i="67" s="1"/>
  <c r="L299" i="50"/>
  <c r="O45" i="59" s="1"/>
  <c r="H274" i="50"/>
  <c r="K299" i="50"/>
  <c r="O45" i="56" s="1"/>
  <c r="R299" i="50"/>
  <c r="O45" i="63" s="1"/>
  <c r="Q299" i="50"/>
  <c r="O45" i="62" s="1"/>
  <c r="U299" i="50"/>
  <c r="O45" i="66" s="1"/>
  <c r="N299" i="50"/>
  <c r="O45" i="57" s="1"/>
  <c r="P299" i="50"/>
  <c r="O45" i="61" s="1"/>
  <c r="O299" i="50"/>
  <c r="O45" i="60" s="1"/>
  <c r="T299" i="50"/>
  <c r="O45" i="65" s="1"/>
  <c r="S299" i="50"/>
  <c r="O45" i="64" s="1"/>
  <c r="J277" i="50"/>
  <c r="Z666" i="50"/>
  <c r="AP666" i="50" s="1"/>
  <c r="AM27" i="49" s="1"/>
  <c r="AC666" i="50"/>
  <c r="AS666" i="50" s="1"/>
  <c r="AM27" i="58" s="1"/>
  <c r="AM666" i="50"/>
  <c r="BC666" i="50" s="1"/>
  <c r="AM27" i="68" s="1"/>
  <c r="AH666" i="50"/>
  <c r="AX666" i="50" s="1"/>
  <c r="AM27" i="63" s="1"/>
  <c r="AK666" i="50"/>
  <c r="BA666" i="50" s="1"/>
  <c r="AM27" i="66" s="1"/>
  <c r="H666" i="50"/>
  <c r="AQ32" i="2" s="1"/>
  <c r="AE666" i="50"/>
  <c r="AU666" i="50" s="1"/>
  <c r="AM27" i="60" s="1"/>
  <c r="AB666" i="50"/>
  <c r="AR666" i="50" s="1"/>
  <c r="AM27" i="59" s="1"/>
  <c r="AD666" i="50"/>
  <c r="AT666" i="50" s="1"/>
  <c r="AM27" i="57" s="1"/>
  <c r="AF666" i="50"/>
  <c r="AV666" i="50" s="1"/>
  <c r="AM27" i="61" s="1"/>
  <c r="AN666" i="50"/>
  <c r="BD666" i="50" s="1"/>
  <c r="AM27" i="69" s="1"/>
  <c r="AJ666" i="50"/>
  <c r="AZ666" i="50" s="1"/>
  <c r="AM27" i="65" s="1"/>
  <c r="AA666" i="50"/>
  <c r="AQ666" i="50" s="1"/>
  <c r="AM27" i="56" s="1"/>
  <c r="AG666" i="50"/>
  <c r="AW666" i="50" s="1"/>
  <c r="AM27" i="62" s="1"/>
  <c r="AI666" i="50"/>
  <c r="AY666" i="50" s="1"/>
  <c r="AM27" i="64" s="1"/>
  <c r="AL666" i="50"/>
  <c r="BB666" i="50" s="1"/>
  <c r="AM27" i="67" s="1"/>
  <c r="Q684" i="50"/>
  <c r="R682" i="50"/>
  <c r="AK22" i="59"/>
  <c r="S486" i="50"/>
  <c r="AG37" i="2"/>
  <c r="AG38" i="2" s="1"/>
  <c r="V439" i="50"/>
  <c r="U441" i="50"/>
  <c r="AI21" i="60"/>
  <c r="AU461" i="50"/>
  <c r="B374" i="50"/>
  <c r="G377" i="50"/>
  <c r="U633" i="50"/>
  <c r="V631" i="50"/>
  <c r="Q642" i="50"/>
  <c r="Q644" i="50" s="1"/>
  <c r="Q645" i="50"/>
  <c r="AG609" i="50"/>
  <c r="AW609" i="50" s="1"/>
  <c r="AL20" i="62" s="1"/>
  <c r="AT708" i="50"/>
  <c r="G228" i="50"/>
  <c r="B229" i="50"/>
  <c r="G229" i="50" s="1"/>
  <c r="B278" i="50"/>
  <c r="AM21" i="59"/>
  <c r="AR661" i="50"/>
  <c r="W335" i="50"/>
  <c r="AM308" i="50"/>
  <c r="AW608" i="50"/>
  <c r="R591" i="50"/>
  <c r="S589" i="50"/>
  <c r="AU610" i="50"/>
  <c r="AE611" i="50"/>
  <c r="BB259" i="50"/>
  <c r="T584" i="50"/>
  <c r="U582" i="50"/>
  <c r="AE20" i="66"/>
  <c r="AE561" i="50"/>
  <c r="AN19" i="58"/>
  <c r="U484" i="50"/>
  <c r="V482" i="50"/>
  <c r="L38" i="67"/>
  <c r="L40" i="67" s="1"/>
  <c r="AI19" i="63"/>
  <c r="W295" i="50"/>
  <c r="W292" i="50"/>
  <c r="AM259" i="50"/>
  <c r="AJ19" i="63"/>
  <c r="AX511" i="50"/>
  <c r="O694" i="50"/>
  <c r="K229" i="50"/>
  <c r="AJ29" i="56"/>
  <c r="AJ29" i="58"/>
  <c r="O229" i="50"/>
  <c r="AL27" i="56"/>
  <c r="L229" i="50"/>
  <c r="U690" i="50"/>
  <c r="V688" i="50"/>
  <c r="AH20" i="63"/>
  <c r="T733" i="50"/>
  <c r="U731" i="50"/>
  <c r="M37" i="66"/>
  <c r="U177" i="50"/>
  <c r="AY458" i="50"/>
  <c r="G618" i="50"/>
  <c r="B619" i="50"/>
  <c r="K396" i="50"/>
  <c r="Q42" i="56" s="1"/>
  <c r="J396" i="50"/>
  <c r="Q42" i="49" s="1"/>
  <c r="L396" i="50"/>
  <c r="Q42" i="59" s="1"/>
  <c r="K375" i="50"/>
  <c r="Q36" i="56" s="1"/>
  <c r="J398" i="50"/>
  <c r="Q44" i="49" s="1"/>
  <c r="M396" i="50"/>
  <c r="Q42" i="58" s="1"/>
  <c r="J397" i="50"/>
  <c r="Q43" i="49" s="1"/>
  <c r="J375" i="50"/>
  <c r="K397" i="50"/>
  <c r="Q43" i="56" s="1"/>
  <c r="K398" i="50"/>
  <c r="Q44" i="56" s="1"/>
  <c r="L375" i="50"/>
  <c r="Q36" i="59" s="1"/>
  <c r="L397" i="50"/>
  <c r="Q43" i="59" s="1"/>
  <c r="N396" i="50"/>
  <c r="Q42" i="57" s="1"/>
  <c r="L398" i="50"/>
  <c r="Q44" i="59" s="1"/>
  <c r="O396" i="50"/>
  <c r="Q42" i="60" s="1"/>
  <c r="N375" i="50"/>
  <c r="Q36" i="57" s="1"/>
  <c r="M397" i="50"/>
  <c r="Q43" i="58" s="1"/>
  <c r="M375" i="50"/>
  <c r="Q36" i="58" s="1"/>
  <c r="N397" i="50"/>
  <c r="Q43" i="57" s="1"/>
  <c r="M398" i="50"/>
  <c r="Q44" i="58" s="1"/>
  <c r="P396" i="50"/>
  <c r="Q42" i="61" s="1"/>
  <c r="Q396" i="50"/>
  <c r="Q42" i="62" s="1"/>
  <c r="P375" i="50"/>
  <c r="Q36" i="61" s="1"/>
  <c r="O398" i="50"/>
  <c r="Q44" i="60" s="1"/>
  <c r="N398" i="50"/>
  <c r="Q44" i="57" s="1"/>
  <c r="O375" i="50"/>
  <c r="Q36" i="60" s="1"/>
  <c r="O397" i="50"/>
  <c r="Q43" i="60" s="1"/>
  <c r="Q397" i="50"/>
  <c r="Q43" i="62" s="1"/>
  <c r="R396" i="50"/>
  <c r="Q42" i="63" s="1"/>
  <c r="P397" i="50"/>
  <c r="Q43" i="61" s="1"/>
  <c r="Q375" i="50"/>
  <c r="Q36" i="62" s="1"/>
  <c r="P398" i="50"/>
  <c r="Q44" i="61" s="1"/>
  <c r="S396" i="50"/>
  <c r="Q42" i="64" s="1"/>
  <c r="T396" i="50"/>
  <c r="Q42" i="65" s="1"/>
  <c r="U396" i="50"/>
  <c r="Q42" i="66" s="1"/>
  <c r="J376" i="50"/>
  <c r="V396" i="50"/>
  <c r="Q42" i="67" s="1"/>
  <c r="B325" i="50"/>
  <c r="B326" i="50" s="1"/>
  <c r="B327" i="50" s="1"/>
  <c r="P594" i="50"/>
  <c r="AF560" i="50" s="1"/>
  <c r="AV560" i="50" s="1"/>
  <c r="AK21" i="61" s="1"/>
  <c r="P593" i="50"/>
  <c r="AW510" i="50"/>
  <c r="AG511" i="50"/>
  <c r="S639" i="50"/>
  <c r="R641" i="50"/>
  <c r="R645" i="50" s="1"/>
  <c r="N736" i="50"/>
  <c r="AW410" i="50"/>
  <c r="AG411" i="50"/>
  <c r="X335" i="50"/>
  <c r="AN308" i="50"/>
  <c r="BA226" i="50"/>
  <c r="U226" i="50" s="1"/>
  <c r="AD22" i="66"/>
  <c r="Q592" i="50"/>
  <c r="Q595" i="50"/>
  <c r="AG559" i="50"/>
  <c r="P643" i="50"/>
  <c r="P644" i="50"/>
  <c r="AE21" i="64"/>
  <c r="AY261" i="50"/>
  <c r="M36" i="68"/>
  <c r="AT476" i="50"/>
  <c r="P686" i="50"/>
  <c r="S634" i="50"/>
  <c r="T632" i="50"/>
  <c r="AY508" i="50"/>
  <c r="O38" i="62"/>
  <c r="O40" i="62" s="1"/>
  <c r="P692" i="50"/>
  <c r="P695" i="50"/>
  <c r="S585" i="50"/>
  <c r="S586" i="50" s="1"/>
  <c r="AI558" i="50"/>
  <c r="Q636" i="50"/>
  <c r="AK20" i="60"/>
  <c r="AU561" i="50"/>
  <c r="T740" i="50"/>
  <c r="U738" i="50"/>
  <c r="AM19" i="60"/>
  <c r="T485" i="50"/>
  <c r="AJ458" i="50"/>
  <c r="U534" i="50"/>
  <c r="V532" i="50"/>
  <c r="AL19" i="61"/>
  <c r="P229" i="50"/>
  <c r="AM26" i="49"/>
  <c r="AJ29" i="49"/>
  <c r="S229" i="50"/>
  <c r="AD709" i="50"/>
  <c r="AT709" i="50" s="1"/>
  <c r="AN20" i="57" s="1"/>
  <c r="N742" i="50"/>
  <c r="N744" i="50" s="1"/>
  <c r="N745" i="50"/>
  <c r="S495" i="50"/>
  <c r="S492" i="50"/>
  <c r="AI459" i="50"/>
  <c r="AY459" i="50" s="1"/>
  <c r="AI20" i="64" s="1"/>
  <c r="N36" i="69"/>
  <c r="H225" i="50"/>
  <c r="B570" i="50"/>
  <c r="G569" i="50"/>
  <c r="AV559" i="50"/>
  <c r="AL22" i="59"/>
  <c r="M743" i="50"/>
  <c r="M744" i="50"/>
  <c r="AF19" i="66"/>
  <c r="S443" i="50"/>
  <c r="M38" i="63"/>
  <c r="M40" i="63" s="1"/>
  <c r="AX558" i="50"/>
  <c r="O735" i="50"/>
  <c r="O736" i="50" s="1"/>
  <c r="AE708" i="50"/>
  <c r="BC160" i="50"/>
  <c r="AM161" i="50"/>
  <c r="B472" i="50"/>
  <c r="G471" i="50"/>
  <c r="BB308" i="50"/>
  <c r="R635" i="50"/>
  <c r="AH608" i="50"/>
  <c r="AE21" i="65"/>
  <c r="AZ261" i="50"/>
  <c r="S544" i="50"/>
  <c r="AI510" i="50" s="1"/>
  <c r="S536" i="50"/>
  <c r="V294" i="50"/>
  <c r="AL260" i="50" s="1"/>
  <c r="BB260" i="50" s="1"/>
  <c r="AE21" i="67" s="1"/>
  <c r="V293" i="50"/>
  <c r="V298" i="50" s="1"/>
  <c r="O44" i="67" s="1"/>
  <c r="V275" i="50"/>
  <c r="O36" i="67" s="1"/>
  <c r="V297" i="50"/>
  <c r="O43" i="67" s="1"/>
  <c r="R689" i="50"/>
  <c r="Q691" i="50"/>
  <c r="F423" i="50"/>
  <c r="B423" i="50"/>
  <c r="AN160" i="50"/>
  <c r="AQ710" i="50"/>
  <c r="AA711" i="50"/>
  <c r="U683" i="50"/>
  <c r="V681" i="50"/>
  <c r="P37" i="49"/>
  <c r="T545" i="50"/>
  <c r="T535" i="50"/>
  <c r="AJ508" i="50"/>
  <c r="T542" i="50"/>
  <c r="AJ509" i="50"/>
  <c r="AZ509" i="50" s="1"/>
  <c r="AJ20" i="65" s="1"/>
  <c r="N229" i="50"/>
  <c r="AI37" i="2"/>
  <c r="AI38" i="2" s="1"/>
  <c r="AM26" i="56"/>
  <c r="AJ29" i="60"/>
  <c r="AJ29" i="59"/>
  <c r="R229" i="50"/>
  <c r="J229" i="50"/>
  <c r="AK21" i="58"/>
  <c r="AS561" i="50"/>
  <c r="P739" i="50"/>
  <c r="O741" i="50"/>
  <c r="AE709" i="50" s="1"/>
  <c r="AU709" i="50" s="1"/>
  <c r="AN20" i="60" s="1"/>
  <c r="U489" i="50"/>
  <c r="AC20" i="69"/>
  <c r="M36" i="69"/>
  <c r="T442" i="50"/>
  <c r="AJ409" i="50"/>
  <c r="AN210" i="50"/>
  <c r="R586" i="50"/>
  <c r="S543" i="50"/>
  <c r="P38" i="57"/>
  <c r="P40" i="57" s="1"/>
  <c r="AK260" i="50"/>
  <c r="AT560" i="50"/>
  <c r="AD561" i="50"/>
  <c r="AD22" i="67"/>
  <c r="BB226" i="50"/>
  <c r="V226" i="50" s="1"/>
  <c r="R494" i="50"/>
  <c r="R493" i="50"/>
  <c r="AY409" i="50"/>
  <c r="P37" i="60"/>
  <c r="AE19" i="68"/>
  <c r="H30" i="2"/>
  <c r="G520" i="50"/>
  <c r="B521" i="50"/>
  <c r="AD660" i="50"/>
  <c r="AD22" i="65"/>
  <c r="AZ226" i="50"/>
  <c r="T226" i="50" s="1"/>
  <c r="V336" i="50"/>
  <c r="AT610" i="50"/>
  <c r="AD611" i="50"/>
  <c r="G667" i="50"/>
  <c r="B668" i="50"/>
  <c r="W396" i="50"/>
  <c r="Q42" i="68" s="1"/>
  <c r="AQ476" i="50"/>
  <c r="G716" i="50"/>
  <c r="E16" i="55" s="1"/>
  <c r="B717" i="50"/>
  <c r="BB160" i="50"/>
  <c r="AL161" i="50"/>
  <c r="O38" i="49"/>
  <c r="O40" i="49" s="1"/>
  <c r="AM19" i="57"/>
  <c r="AR710" i="50"/>
  <c r="AB711" i="50"/>
  <c r="V129" i="50"/>
  <c r="P38" i="59"/>
  <c r="P40" i="59" s="1"/>
  <c r="P36" i="49"/>
  <c r="V539" i="50"/>
  <c r="U541" i="50"/>
  <c r="X295" i="50"/>
  <c r="X292" i="50"/>
  <c r="AN259" i="50"/>
  <c r="AH511" i="50"/>
  <c r="O693" i="50"/>
  <c r="Q229" i="50"/>
  <c r="M229" i="50"/>
  <c r="K41" i="2"/>
  <c r="M278" i="50"/>
  <c r="W667" i="50"/>
  <c r="L520" i="50"/>
  <c r="W569" i="50"/>
  <c r="N422" i="50"/>
  <c r="L324" i="50"/>
  <c r="U618" i="50"/>
  <c r="V324" i="50"/>
  <c r="M618" i="50"/>
  <c r="L471" i="50"/>
  <c r="R716" i="50"/>
  <c r="T618" i="50"/>
  <c r="J618" i="50"/>
  <c r="X278" i="50"/>
  <c r="J324" i="50"/>
  <c r="M667" i="50"/>
  <c r="R278" i="50"/>
  <c r="K520" i="50"/>
  <c r="V471" i="50"/>
  <c r="S422" i="50"/>
  <c r="T373" i="50"/>
  <c r="R618" i="50"/>
  <c r="Q278" i="50"/>
  <c r="N471" i="50"/>
  <c r="O520" i="50"/>
  <c r="O618" i="50"/>
  <c r="J520" i="50"/>
  <c r="L373" i="50"/>
  <c r="U667" i="50"/>
  <c r="O716" i="50"/>
  <c r="L278" i="50"/>
  <c r="P324" i="50"/>
  <c r="J278" i="50"/>
  <c r="X520" i="50"/>
  <c r="M422" i="50"/>
  <c r="U569" i="50"/>
  <c r="M471" i="50"/>
  <c r="N324" i="50"/>
  <c r="L716" i="50"/>
  <c r="T278" i="50"/>
  <c r="W716" i="50"/>
  <c r="S324" i="50"/>
  <c r="W422" i="50"/>
  <c r="P520" i="50"/>
  <c r="N667" i="50"/>
  <c r="X324" i="50"/>
  <c r="W324" i="50"/>
  <c r="V520" i="50"/>
  <c r="V618" i="50"/>
  <c r="K716" i="50"/>
  <c r="R471" i="50"/>
  <c r="T422" i="50"/>
  <c r="N520" i="50"/>
  <c r="T667" i="50"/>
  <c r="U471" i="50"/>
  <c r="K422" i="50"/>
  <c r="X667" i="50"/>
  <c r="P667" i="50"/>
  <c r="O278" i="50"/>
  <c r="Q422" i="50"/>
  <c r="N278" i="50"/>
  <c r="J667" i="50"/>
  <c r="S520" i="50"/>
  <c r="P716" i="50"/>
  <c r="V373" i="50"/>
  <c r="L618" i="50"/>
  <c r="T471" i="50"/>
  <c r="X618" i="50"/>
  <c r="Q373" i="50"/>
  <c r="J569" i="50"/>
  <c r="W618" i="50"/>
  <c r="Q569" i="50"/>
  <c r="K667" i="50"/>
  <c r="P422" i="50"/>
  <c r="R667" i="50"/>
  <c r="L422" i="50"/>
  <c r="X569" i="50"/>
  <c r="L569" i="50"/>
  <c r="N716" i="50"/>
  <c r="W373" i="50"/>
  <c r="T324" i="50"/>
  <c r="Q471" i="50"/>
  <c r="Q618" i="50"/>
  <c r="O667" i="50"/>
  <c r="N373" i="50"/>
  <c r="J471" i="50"/>
  <c r="J373" i="50"/>
  <c r="J422" i="50"/>
  <c r="P569" i="50"/>
  <c r="X422" i="50"/>
  <c r="M373" i="50"/>
  <c r="R569" i="50"/>
  <c r="M569" i="50"/>
  <c r="J716" i="50"/>
  <c r="S373" i="50"/>
  <c r="K471" i="50"/>
  <c r="O569" i="50"/>
  <c r="S667" i="50"/>
  <c r="U520" i="50"/>
  <c r="P373" i="50"/>
  <c r="X716" i="50"/>
  <c r="V422" i="50"/>
  <c r="W471" i="50"/>
  <c r="T569" i="50"/>
  <c r="K324" i="50"/>
  <c r="O324" i="50"/>
  <c r="N618" i="50"/>
  <c r="P618" i="50"/>
  <c r="R520" i="50"/>
  <c r="U373" i="50"/>
  <c r="S618" i="50"/>
  <c r="V716" i="50"/>
  <c r="S716" i="50"/>
  <c r="O422" i="50"/>
  <c r="U278" i="50"/>
  <c r="K373" i="50"/>
  <c r="V667" i="50"/>
  <c r="V278" i="50"/>
  <c r="O373" i="50"/>
  <c r="W278" i="50"/>
  <c r="S569" i="50"/>
  <c r="T520" i="50"/>
  <c r="U324" i="50"/>
  <c r="Q667" i="50"/>
  <c r="O471" i="50"/>
  <c r="L667" i="50"/>
  <c r="K618" i="50"/>
  <c r="U422" i="50"/>
  <c r="N569" i="50"/>
  <c r="M716" i="50"/>
  <c r="Q324" i="50"/>
  <c r="P471" i="50"/>
  <c r="R422" i="50"/>
  <c r="S471" i="50"/>
  <c r="T716" i="50"/>
  <c r="W520" i="50"/>
  <c r="Q716" i="50"/>
  <c r="R373" i="50"/>
  <c r="P278" i="50"/>
  <c r="S278" i="50"/>
  <c r="M520" i="50"/>
  <c r="X471" i="50"/>
  <c r="X373" i="50"/>
  <c r="Q520" i="50"/>
  <c r="K569" i="50"/>
  <c r="V569" i="50"/>
  <c r="M324" i="50"/>
  <c r="R324" i="50"/>
  <c r="K278" i="50"/>
  <c r="U716" i="50"/>
  <c r="AA22" i="67" l="1"/>
  <c r="BB76" i="50"/>
  <c r="V76" i="50" s="1"/>
  <c r="BC76" i="50"/>
  <c r="W76" i="50" s="1"/>
  <c r="AA22" i="68"/>
  <c r="BC26" i="50"/>
  <c r="W26" i="50" s="1"/>
  <c r="Z22" i="68"/>
  <c r="Z21" i="69"/>
  <c r="BD11" i="50"/>
  <c r="J37" i="66"/>
  <c r="J38" i="66" s="1"/>
  <c r="J40" i="66" s="1"/>
  <c r="U27" i="50"/>
  <c r="K37" i="66"/>
  <c r="K38" i="66" s="1"/>
  <c r="K40" i="66" s="1"/>
  <c r="U77" i="50"/>
  <c r="U79" i="50" s="1"/>
  <c r="BD110" i="50"/>
  <c r="AN111" i="50"/>
  <c r="AA21" i="69"/>
  <c r="BD61" i="50"/>
  <c r="J37" i="67"/>
  <c r="J38" i="67" s="1"/>
  <c r="J40" i="67" s="1"/>
  <c r="V27" i="50"/>
  <c r="V29" i="50" s="1"/>
  <c r="BC110" i="50"/>
  <c r="AM111" i="50"/>
  <c r="AG360" i="50"/>
  <c r="AW360" i="50" s="1"/>
  <c r="AG21" i="62" s="1"/>
  <c r="AF360" i="50"/>
  <c r="AF361" i="50" s="1"/>
  <c r="AG21" i="60"/>
  <c r="AE361" i="50"/>
  <c r="AH22" i="57"/>
  <c r="AH21" i="57"/>
  <c r="T434" i="50"/>
  <c r="T435" i="50" s="1"/>
  <c r="T444" i="50" s="1"/>
  <c r="S434" i="50"/>
  <c r="AI408" i="50" s="1"/>
  <c r="AY408" i="50" s="1"/>
  <c r="AH19" i="64" s="1"/>
  <c r="AS376" i="50"/>
  <c r="M376" i="50" s="1"/>
  <c r="Q37" i="58" s="1"/>
  <c r="Q38" i="58" s="1"/>
  <c r="Q40" i="58" s="1"/>
  <c r="AW461" i="50"/>
  <c r="AW476" i="50" s="1"/>
  <c r="AV326" i="50"/>
  <c r="P326" i="50" s="1"/>
  <c r="P37" i="61" s="1"/>
  <c r="P38" i="61" s="1"/>
  <c r="P40" i="61" s="1"/>
  <c r="AV460" i="50"/>
  <c r="AI21" i="61" s="1"/>
  <c r="AG461" i="50"/>
  <c r="U640" i="50"/>
  <c r="AV411" i="50"/>
  <c r="AH22" i="61" s="1"/>
  <c r="AH22" i="60"/>
  <c r="AH22" i="58"/>
  <c r="AS426" i="50"/>
  <c r="M426" i="50" s="1"/>
  <c r="R37" i="58" s="1"/>
  <c r="V590" i="50"/>
  <c r="W588" i="50"/>
  <c r="R375" i="50"/>
  <c r="Q36" i="63" s="1"/>
  <c r="R394" i="50"/>
  <c r="AH360" i="50" s="1"/>
  <c r="AX360" i="50" s="1"/>
  <c r="AG21" i="63" s="1"/>
  <c r="W583" i="50"/>
  <c r="X581" i="50"/>
  <c r="X583" i="50" s="1"/>
  <c r="AI359" i="50"/>
  <c r="AY359" i="50" s="1"/>
  <c r="AG20" i="64" s="1"/>
  <c r="S392" i="50"/>
  <c r="S397" i="50" s="1"/>
  <c r="Q43" i="64" s="1"/>
  <c r="U389" i="50"/>
  <c r="T391" i="50"/>
  <c r="T395" i="50" s="1"/>
  <c r="R393" i="50"/>
  <c r="R398" i="50" s="1"/>
  <c r="Q44" i="63" s="1"/>
  <c r="AS661" i="50"/>
  <c r="AM22" i="58" s="1"/>
  <c r="AX411" i="50"/>
  <c r="AX426" i="50" s="1"/>
  <c r="R426" i="50" s="1"/>
  <c r="R37" i="63" s="1"/>
  <c r="AW326" i="50"/>
  <c r="Q326" i="50" s="1"/>
  <c r="P37" i="62" s="1"/>
  <c r="P38" i="62" s="1"/>
  <c r="P40" i="62" s="1"/>
  <c r="AF22" i="62"/>
  <c r="AF21" i="63"/>
  <c r="AX311" i="50"/>
  <c r="R448" i="50"/>
  <c r="R44" i="63" s="1"/>
  <c r="V432" i="50"/>
  <c r="U434" i="50"/>
  <c r="U445" i="50" s="1"/>
  <c r="T385" i="50"/>
  <c r="AJ358" i="50"/>
  <c r="Q732" i="50"/>
  <c r="Q734" i="50" s="1"/>
  <c r="AH411" i="50"/>
  <c r="U384" i="50"/>
  <c r="AK358" i="50" s="1"/>
  <c r="BA358" i="50" s="1"/>
  <c r="AG19" i="66" s="1"/>
  <c r="V382" i="50"/>
  <c r="S386" i="50"/>
  <c r="V488" i="50"/>
  <c r="U490" i="50"/>
  <c r="U491" i="50" s="1"/>
  <c r="U345" i="50"/>
  <c r="U342" i="50"/>
  <c r="AK309" i="50"/>
  <c r="BA309" i="50" s="1"/>
  <c r="AF20" i="66" s="1"/>
  <c r="T344" i="50"/>
  <c r="AJ310" i="50" s="1"/>
  <c r="AJ311" i="50" s="1"/>
  <c r="T325" i="50"/>
  <c r="P36" i="65" s="1"/>
  <c r="T347" i="50"/>
  <c r="P43" i="65" s="1"/>
  <c r="AY310" i="50"/>
  <c r="AI311" i="50"/>
  <c r="W339" i="50"/>
  <c r="V341" i="50"/>
  <c r="W446" i="50"/>
  <c r="R42" i="68" s="1"/>
  <c r="N426" i="50"/>
  <c r="R37" i="57" s="1"/>
  <c r="AF561" i="50"/>
  <c r="AP526" i="50"/>
  <c r="Q38" i="56"/>
  <c r="Q40" i="56" s="1"/>
  <c r="Q38" i="60"/>
  <c r="Q40" i="60" s="1"/>
  <c r="BC226" i="50"/>
  <c r="W226" i="50" s="1"/>
  <c r="W227" i="50" s="1"/>
  <c r="W229" i="50" s="1"/>
  <c r="X446" i="50"/>
  <c r="R42" i="69" s="1"/>
  <c r="AR526" i="50"/>
  <c r="Q38" i="59"/>
  <c r="Q40" i="59" s="1"/>
  <c r="F15" i="55"/>
  <c r="AS526" i="50"/>
  <c r="Z520" i="50"/>
  <c r="AD520" i="50"/>
  <c r="AN520" i="50"/>
  <c r="AH520" i="50"/>
  <c r="AG520" i="50"/>
  <c r="AA520" i="50"/>
  <c r="AM520" i="50"/>
  <c r="AB520" i="50"/>
  <c r="AJ520" i="50"/>
  <c r="AK520" i="50"/>
  <c r="AE520" i="50"/>
  <c r="AF520" i="50"/>
  <c r="AC520" i="50"/>
  <c r="AI520" i="50"/>
  <c r="H520" i="50"/>
  <c r="AL520" i="50"/>
  <c r="Z471" i="50"/>
  <c r="AC471" i="50"/>
  <c r="AB471" i="50"/>
  <c r="AG471" i="50"/>
  <c r="AA471" i="50"/>
  <c r="AJ471" i="50"/>
  <c r="AL471" i="50"/>
  <c r="AE471" i="50"/>
  <c r="AF471" i="50"/>
  <c r="AI471" i="50"/>
  <c r="AH471" i="50"/>
  <c r="AK471" i="50"/>
  <c r="AD471" i="50"/>
  <c r="AN471" i="50"/>
  <c r="H471" i="50"/>
  <c r="AM471" i="50"/>
  <c r="Z569" i="50"/>
  <c r="AP569" i="50" s="1"/>
  <c r="AK30" i="49" s="1"/>
  <c r="AE569" i="50"/>
  <c r="AU569" i="50" s="1"/>
  <c r="AK30" i="60" s="1"/>
  <c r="AG569" i="50"/>
  <c r="AW569" i="50" s="1"/>
  <c r="AK30" i="62" s="1"/>
  <c r="AL569" i="50"/>
  <c r="BB569" i="50" s="1"/>
  <c r="AK30" i="67" s="1"/>
  <c r="AH569" i="50"/>
  <c r="AX569" i="50" s="1"/>
  <c r="AK30" i="63" s="1"/>
  <c r="H569" i="50"/>
  <c r="AB569" i="50"/>
  <c r="AR569" i="50" s="1"/>
  <c r="AK30" i="59" s="1"/>
  <c r="AC569" i="50"/>
  <c r="AS569" i="50" s="1"/>
  <c r="AK30" i="58" s="1"/>
  <c r="AF569" i="50"/>
  <c r="AV569" i="50" s="1"/>
  <c r="AK30" i="61" s="1"/>
  <c r="AK569" i="50"/>
  <c r="BA569" i="50" s="1"/>
  <c r="AK30" i="66" s="1"/>
  <c r="AD569" i="50"/>
  <c r="AT569" i="50" s="1"/>
  <c r="AK30" i="57" s="1"/>
  <c r="AI569" i="50"/>
  <c r="AY569" i="50" s="1"/>
  <c r="AK30" i="64" s="1"/>
  <c r="AJ569" i="50"/>
  <c r="AZ569" i="50" s="1"/>
  <c r="AK30" i="65" s="1"/>
  <c r="AN569" i="50"/>
  <c r="BD569" i="50" s="1"/>
  <c r="AK30" i="69" s="1"/>
  <c r="AA569" i="50"/>
  <c r="AQ569" i="50" s="1"/>
  <c r="AK30" i="56" s="1"/>
  <c r="AM569" i="50"/>
  <c r="BC569" i="50" s="1"/>
  <c r="AK30" i="68" s="1"/>
  <c r="M327" i="50"/>
  <c r="H422" i="50"/>
  <c r="O327" i="50"/>
  <c r="H373" i="50"/>
  <c r="Z667" i="50"/>
  <c r="AC667" i="50"/>
  <c r="AH667" i="50"/>
  <c r="H667" i="50"/>
  <c r="AQ33" i="2" s="1"/>
  <c r="AG667" i="50"/>
  <c r="AK667" i="50"/>
  <c r="AB667" i="50"/>
  <c r="AL667" i="50"/>
  <c r="AM667" i="50"/>
  <c r="AD667" i="50"/>
  <c r="AJ667" i="50"/>
  <c r="AA667" i="50"/>
  <c r="AN667" i="50"/>
  <c r="AI667" i="50"/>
  <c r="AF667" i="50"/>
  <c r="AE667" i="50"/>
  <c r="Z716" i="50"/>
  <c r="AP716" i="50" s="1"/>
  <c r="AN27" i="49" s="1"/>
  <c r="AA716" i="50"/>
  <c r="AQ716" i="50" s="1"/>
  <c r="AN27" i="56" s="1"/>
  <c r="AI716" i="50"/>
  <c r="AY716" i="50" s="1"/>
  <c r="AN27" i="64" s="1"/>
  <c r="AJ716" i="50"/>
  <c r="AZ716" i="50" s="1"/>
  <c r="AN27" i="65" s="1"/>
  <c r="AH716" i="50"/>
  <c r="AX716" i="50" s="1"/>
  <c r="AN27" i="63" s="1"/>
  <c r="AD716" i="50"/>
  <c r="AT716" i="50" s="1"/>
  <c r="AN27" i="57" s="1"/>
  <c r="AL716" i="50"/>
  <c r="BB716" i="50" s="1"/>
  <c r="AN27" i="67" s="1"/>
  <c r="AC716" i="50"/>
  <c r="AS716" i="50" s="1"/>
  <c r="AN27" i="58" s="1"/>
  <c r="AN716" i="50"/>
  <c r="BD716" i="50" s="1"/>
  <c r="AN27" i="69" s="1"/>
  <c r="AM716" i="50"/>
  <c r="BC716" i="50" s="1"/>
  <c r="AN27" i="68" s="1"/>
  <c r="AE716" i="50"/>
  <c r="AU716" i="50" s="1"/>
  <c r="AN27" i="60" s="1"/>
  <c r="H716" i="50"/>
  <c r="AB716" i="50"/>
  <c r="AR716" i="50" s="1"/>
  <c r="AN27" i="59" s="1"/>
  <c r="AF716" i="50"/>
  <c r="AV716" i="50" s="1"/>
  <c r="AN27" i="61" s="1"/>
  <c r="AG716" i="50"/>
  <c r="AW716" i="50" s="1"/>
  <c r="AN27" i="62" s="1"/>
  <c r="AK716" i="50"/>
  <c r="BA716" i="50" s="1"/>
  <c r="AN27" i="66" s="1"/>
  <c r="L327" i="50"/>
  <c r="Z618" i="50"/>
  <c r="AP618" i="50" s="1"/>
  <c r="AK618" i="50"/>
  <c r="BA618" i="50" s="1"/>
  <c r="AL29" i="66" s="1"/>
  <c r="AF618" i="50"/>
  <c r="AV618" i="50" s="1"/>
  <c r="AL29" i="61" s="1"/>
  <c r="AB618" i="50"/>
  <c r="AR618" i="50" s="1"/>
  <c r="AJ618" i="50"/>
  <c r="AZ618" i="50" s="1"/>
  <c r="AL29" i="65" s="1"/>
  <c r="AD618" i="50"/>
  <c r="AT618" i="50" s="1"/>
  <c r="AL29" i="57" s="1"/>
  <c r="AM618" i="50"/>
  <c r="BC618" i="50" s="1"/>
  <c r="AL29" i="68" s="1"/>
  <c r="AG618" i="50"/>
  <c r="AW618" i="50" s="1"/>
  <c r="AL29" i="62" s="1"/>
  <c r="AC618" i="50"/>
  <c r="AS618" i="50" s="1"/>
  <c r="AN618" i="50"/>
  <c r="BD618" i="50" s="1"/>
  <c r="AL29" i="69" s="1"/>
  <c r="AI618" i="50"/>
  <c r="AY618" i="50" s="1"/>
  <c r="AL29" i="64" s="1"/>
  <c r="AL618" i="50"/>
  <c r="BB618" i="50" s="1"/>
  <c r="AL29" i="67" s="1"/>
  <c r="AE618" i="50"/>
  <c r="AU618" i="50" s="1"/>
  <c r="AL29" i="60" s="1"/>
  <c r="H618" i="50"/>
  <c r="AO34" i="2" s="1"/>
  <c r="AH618" i="50"/>
  <c r="AX618" i="50" s="1"/>
  <c r="AL29" i="63" s="1"/>
  <c r="AA618" i="50"/>
  <c r="AQ618" i="50" s="1"/>
  <c r="H278" i="50"/>
  <c r="K327" i="50"/>
  <c r="J349" i="50"/>
  <c r="P45" i="49" s="1"/>
  <c r="L349" i="50"/>
  <c r="P45" i="59" s="1"/>
  <c r="V349" i="50"/>
  <c r="P45" i="67" s="1"/>
  <c r="H324" i="50"/>
  <c r="T349" i="50"/>
  <c r="P45" i="65" s="1"/>
  <c r="M349" i="50"/>
  <c r="P45" i="58" s="1"/>
  <c r="S349" i="50"/>
  <c r="P45" i="64" s="1"/>
  <c r="U349" i="50"/>
  <c r="P45" i="66" s="1"/>
  <c r="O349" i="50"/>
  <c r="P45" i="60" s="1"/>
  <c r="X349" i="50"/>
  <c r="P45" i="69" s="1"/>
  <c r="Q349" i="50"/>
  <c r="P45" i="62" s="1"/>
  <c r="N349" i="50"/>
  <c r="P45" i="57" s="1"/>
  <c r="R349" i="50"/>
  <c r="P45" i="63" s="1"/>
  <c r="K349" i="50"/>
  <c r="P45" i="56" s="1"/>
  <c r="P349" i="50"/>
  <c r="P45" i="61" s="1"/>
  <c r="W349" i="50"/>
  <c r="P45" i="68" s="1"/>
  <c r="J327" i="50"/>
  <c r="N327" i="50"/>
  <c r="AV708" i="50"/>
  <c r="AY510" i="50"/>
  <c r="AJ21" i="64" s="1"/>
  <c r="AI511" i="50"/>
  <c r="B669" i="50"/>
  <c r="G668" i="50"/>
  <c r="AH460" i="50"/>
  <c r="T492" i="50"/>
  <c r="T493" i="50" s="1"/>
  <c r="AJ459" i="50"/>
  <c r="AZ459" i="50" s="1"/>
  <c r="AI20" i="65" s="1"/>
  <c r="Q739" i="50"/>
  <c r="P741" i="50"/>
  <c r="F473" i="50"/>
  <c r="N476" i="50" s="1"/>
  <c r="S37" i="57" s="1"/>
  <c r="B473" i="50"/>
  <c r="AU708" i="50"/>
  <c r="Q594" i="50"/>
  <c r="AG560" i="50" s="1"/>
  <c r="AW560" i="50" s="1"/>
  <c r="AK21" i="62" s="1"/>
  <c r="B328" i="50"/>
  <c r="Q36" i="49"/>
  <c r="M38" i="66"/>
  <c r="M40" i="66" s="1"/>
  <c r="AE20" i="67"/>
  <c r="BB261" i="50"/>
  <c r="S591" i="50"/>
  <c r="T589" i="50"/>
  <c r="AO33" i="2"/>
  <c r="AK29" i="56"/>
  <c r="AL21" i="57"/>
  <c r="AT611" i="50"/>
  <c r="BA260" i="50"/>
  <c r="AK261" i="50"/>
  <c r="AZ276" i="50"/>
  <c r="T276" i="50" s="1"/>
  <c r="AE22" i="65"/>
  <c r="AC21" i="68"/>
  <c r="BC161" i="50"/>
  <c r="AK19" i="63"/>
  <c r="AD710" i="50"/>
  <c r="AC710" i="50"/>
  <c r="V534" i="50"/>
  <c r="W532" i="50"/>
  <c r="T495" i="50"/>
  <c r="AY558" i="50"/>
  <c r="S635" i="50"/>
  <c r="AI608" i="50"/>
  <c r="X336" i="50"/>
  <c r="J279" i="50"/>
  <c r="AJ30" i="57"/>
  <c r="AT526" i="50"/>
  <c r="Q279" i="50"/>
  <c r="Q38" i="57"/>
  <c r="Q40" i="57" s="1"/>
  <c r="AN21" i="59"/>
  <c r="AR711" i="50"/>
  <c r="AH20" i="64"/>
  <c r="AK21" i="57"/>
  <c r="AT561" i="50"/>
  <c r="BD210" i="50"/>
  <c r="AN211" i="50"/>
  <c r="AU526" i="50"/>
  <c r="AI51" i="2"/>
  <c r="AI41" i="2"/>
  <c r="AZ508" i="50"/>
  <c r="P38" i="49"/>
  <c r="P40" i="49" s="1"/>
  <c r="AN21" i="56"/>
  <c r="AQ711" i="50"/>
  <c r="S689" i="50"/>
  <c r="R691" i="50"/>
  <c r="N743" i="50"/>
  <c r="B571" i="50"/>
  <c r="G570" i="50"/>
  <c r="U545" i="50"/>
  <c r="U535" i="50"/>
  <c r="AK508" i="50"/>
  <c r="P694" i="50"/>
  <c r="AF660" i="50" s="1"/>
  <c r="P693" i="50"/>
  <c r="AY276" i="50"/>
  <c r="S276" i="50" s="1"/>
  <c r="AE22" i="64"/>
  <c r="AF610" i="50"/>
  <c r="AG610" i="50"/>
  <c r="AW610" i="50" s="1"/>
  <c r="AL21" i="62" s="1"/>
  <c r="AW559" i="50"/>
  <c r="N37" i="66"/>
  <c r="N38" i="66" s="1"/>
  <c r="N40" i="66" s="1"/>
  <c r="U227" i="50"/>
  <c r="U229" i="50" s="1"/>
  <c r="AJ21" i="62"/>
  <c r="AW511" i="50"/>
  <c r="Q37" i="49"/>
  <c r="AI19" i="64"/>
  <c r="O426" i="50"/>
  <c r="R37" i="60" s="1"/>
  <c r="B279" i="50"/>
  <c r="G279" i="50" s="1"/>
  <c r="G278" i="50"/>
  <c r="AU476" i="50"/>
  <c r="AI22" i="60"/>
  <c r="R684" i="50"/>
  <c r="S682" i="50"/>
  <c r="M279" i="50"/>
  <c r="P279" i="50"/>
  <c r="AM34" i="2"/>
  <c r="BD259" i="50"/>
  <c r="W539" i="50"/>
  <c r="V541" i="50"/>
  <c r="BD160" i="50"/>
  <c r="AN161" i="50"/>
  <c r="G427" i="50"/>
  <c r="B424" i="50"/>
  <c r="R636" i="50"/>
  <c r="T486" i="50"/>
  <c r="T634" i="50"/>
  <c r="U632" i="50"/>
  <c r="BD308" i="50"/>
  <c r="T639" i="50"/>
  <c r="S641" i="50"/>
  <c r="S645" i="50" s="1"/>
  <c r="AE660" i="50"/>
  <c r="BC259" i="50"/>
  <c r="W482" i="50"/>
  <c r="V484" i="50"/>
  <c r="AM19" i="61"/>
  <c r="T585" i="50"/>
  <c r="AJ558" i="50"/>
  <c r="BC308" i="50"/>
  <c r="B375" i="50"/>
  <c r="B376" i="50" s="1"/>
  <c r="B377" i="50" s="1"/>
  <c r="U442" i="50"/>
  <c r="AK409" i="50"/>
  <c r="AG41" i="2"/>
  <c r="AG51" i="2"/>
  <c r="K279" i="50"/>
  <c r="R279" i="50"/>
  <c r="AK29" i="49"/>
  <c r="X294" i="50"/>
  <c r="X275" i="50"/>
  <c r="X297" i="50"/>
  <c r="O43" i="69" s="1"/>
  <c r="AC21" i="67"/>
  <c r="BB161" i="50"/>
  <c r="B718" i="50"/>
  <c r="G717" i="50"/>
  <c r="E17" i="55" s="1"/>
  <c r="N37" i="67"/>
  <c r="N38" i="67" s="1"/>
  <c r="N40" i="67" s="1"/>
  <c r="V227" i="50"/>
  <c r="V229" i="50" s="1"/>
  <c r="T443" i="50"/>
  <c r="V489" i="50"/>
  <c r="T544" i="50"/>
  <c r="AJ510" i="50" s="1"/>
  <c r="AZ510" i="50" s="1"/>
  <c r="AJ21" i="65" s="1"/>
  <c r="T543" i="50"/>
  <c r="Q692" i="50"/>
  <c r="Q693" i="50" s="1"/>
  <c r="Q695" i="50"/>
  <c r="AG659" i="50"/>
  <c r="AW659" i="50" s="1"/>
  <c r="AM20" i="62" s="1"/>
  <c r="X293" i="50"/>
  <c r="X298" i="50" s="1"/>
  <c r="O44" i="69" s="1"/>
  <c r="U740" i="50"/>
  <c r="V738" i="50"/>
  <c r="U733" i="50"/>
  <c r="V731" i="50"/>
  <c r="V690" i="50"/>
  <c r="W688" i="50"/>
  <c r="AX526" i="50"/>
  <c r="AJ22" i="63"/>
  <c r="W297" i="50"/>
  <c r="O43" i="68" s="1"/>
  <c r="W294" i="50"/>
  <c r="W293" i="50"/>
  <c r="W298" i="50" s="1"/>
  <c r="O44" i="68" s="1"/>
  <c r="W275" i="50"/>
  <c r="U485" i="50"/>
  <c r="AK458" i="50"/>
  <c r="R595" i="50"/>
  <c r="R592" i="50"/>
  <c r="AH559" i="50"/>
  <c r="W336" i="50"/>
  <c r="AN19" i="57"/>
  <c r="W631" i="50"/>
  <c r="V633" i="50"/>
  <c r="W439" i="50"/>
  <c r="V441" i="50"/>
  <c r="U542" i="50"/>
  <c r="U543" i="50" s="1"/>
  <c r="AK509" i="50"/>
  <c r="BA509" i="50" s="1"/>
  <c r="AJ20" i="66" s="1"/>
  <c r="N37" i="65"/>
  <c r="T227" i="50"/>
  <c r="AT660" i="50"/>
  <c r="AD661" i="50"/>
  <c r="P735" i="50"/>
  <c r="P736" i="50" s="1"/>
  <c r="B522" i="50"/>
  <c r="G521" i="50"/>
  <c r="AK41" i="2"/>
  <c r="AK51" i="2"/>
  <c r="P38" i="60"/>
  <c r="P40" i="60" s="1"/>
  <c r="AZ409" i="50"/>
  <c r="O742" i="50"/>
  <c r="O745" i="50"/>
  <c r="AK22" i="58"/>
  <c r="V683" i="50"/>
  <c r="W681" i="50"/>
  <c r="J446" i="50"/>
  <c r="R42" i="49" s="1"/>
  <c r="L446" i="50"/>
  <c r="R42" i="59" s="1"/>
  <c r="K446" i="50"/>
  <c r="R42" i="56" s="1"/>
  <c r="J425" i="50"/>
  <c r="M446" i="50"/>
  <c r="R42" i="58" s="1"/>
  <c r="J447" i="50"/>
  <c r="R43" i="49" s="1"/>
  <c r="N446" i="50"/>
  <c r="R42" i="57" s="1"/>
  <c r="J448" i="50"/>
  <c r="R44" i="49" s="1"/>
  <c r="O446" i="50"/>
  <c r="R42" i="60" s="1"/>
  <c r="K447" i="50"/>
  <c r="R43" i="56" s="1"/>
  <c r="K425" i="50"/>
  <c r="R36" i="56" s="1"/>
  <c r="P446" i="50"/>
  <c r="R42" i="61" s="1"/>
  <c r="K448" i="50"/>
  <c r="R44" i="56" s="1"/>
  <c r="L447" i="50"/>
  <c r="R43" i="59" s="1"/>
  <c r="L425" i="50"/>
  <c r="R36" i="59" s="1"/>
  <c r="M447" i="50"/>
  <c r="R43" i="58" s="1"/>
  <c r="M425" i="50"/>
  <c r="R36" i="58" s="1"/>
  <c r="Q446" i="50"/>
  <c r="R42" i="62" s="1"/>
  <c r="L448" i="50"/>
  <c r="R44" i="59" s="1"/>
  <c r="N447" i="50"/>
  <c r="R43" i="57" s="1"/>
  <c r="R446" i="50"/>
  <c r="R42" i="63" s="1"/>
  <c r="N425" i="50"/>
  <c r="R36" i="57" s="1"/>
  <c r="M448" i="50"/>
  <c r="R44" i="58" s="1"/>
  <c r="O448" i="50"/>
  <c r="R44" i="60" s="1"/>
  <c r="O425" i="50"/>
  <c r="R36" i="60" s="1"/>
  <c r="S446" i="50"/>
  <c r="R42" i="64" s="1"/>
  <c r="N448" i="50"/>
  <c r="R44" i="57" s="1"/>
  <c r="O447" i="50"/>
  <c r="R43" i="60" s="1"/>
  <c r="P447" i="50"/>
  <c r="R43" i="61" s="1"/>
  <c r="T446" i="50"/>
  <c r="R42" i="65" s="1"/>
  <c r="P425" i="50"/>
  <c r="R36" i="61" s="1"/>
  <c r="P448" i="50"/>
  <c r="R44" i="61" s="1"/>
  <c r="U446" i="50"/>
  <c r="R42" i="66" s="1"/>
  <c r="Q447" i="50"/>
  <c r="R43" i="62" s="1"/>
  <c r="Q425" i="50"/>
  <c r="R36" i="62" s="1"/>
  <c r="R447" i="50"/>
  <c r="R43" i="63" s="1"/>
  <c r="J426" i="50"/>
  <c r="V446" i="50"/>
  <c r="R42" i="67" s="1"/>
  <c r="L426" i="50"/>
  <c r="R37" i="59" s="1"/>
  <c r="R425" i="50"/>
  <c r="R36" i="63" s="1"/>
  <c r="K426" i="50"/>
  <c r="R37" i="56" s="1"/>
  <c r="Q448" i="50"/>
  <c r="R44" i="62" s="1"/>
  <c r="T536" i="50"/>
  <c r="AX608" i="50"/>
  <c r="AF19" i="67"/>
  <c r="AK20" i="61"/>
  <c r="AV561" i="50"/>
  <c r="S494" i="50"/>
  <c r="AI460" i="50" s="1"/>
  <c r="S493" i="50"/>
  <c r="AZ458" i="50"/>
  <c r="AK22" i="60"/>
  <c r="AJ19" i="64"/>
  <c r="AV526" i="50"/>
  <c r="AH21" i="62"/>
  <c r="AW411" i="50"/>
  <c r="R642" i="50"/>
  <c r="AH609" i="50"/>
  <c r="AX609" i="50" s="1"/>
  <c r="AL20" i="63" s="1"/>
  <c r="V640" i="50"/>
  <c r="W638" i="50"/>
  <c r="Q593" i="50"/>
  <c r="B620" i="50"/>
  <c r="G619" i="50"/>
  <c r="U179" i="50"/>
  <c r="AQ526" i="50"/>
  <c r="U584" i="50"/>
  <c r="V582" i="50"/>
  <c r="AL261" i="50"/>
  <c r="AL21" i="60"/>
  <c r="AU611" i="50"/>
  <c r="AL19" i="62"/>
  <c r="AM22" i="59"/>
  <c r="Q643" i="50"/>
  <c r="Q685" i="50"/>
  <c r="AG658" i="50"/>
  <c r="L279" i="50"/>
  <c r="AN26" i="49"/>
  <c r="N279" i="50"/>
  <c r="O279" i="50"/>
  <c r="K570" i="50"/>
  <c r="S570" i="50"/>
  <c r="U328" i="50"/>
  <c r="J521" i="50"/>
  <c r="K619" i="50"/>
  <c r="J374" i="50"/>
  <c r="W570" i="50"/>
  <c r="K328" i="50"/>
  <c r="Q668" i="50"/>
  <c r="U521" i="50"/>
  <c r="X374" i="50"/>
  <c r="Q423" i="50"/>
  <c r="M423" i="50"/>
  <c r="Q717" i="50"/>
  <c r="Q472" i="50"/>
  <c r="M374" i="50"/>
  <c r="W472" i="50"/>
  <c r="P472" i="50"/>
  <c r="T717" i="50"/>
  <c r="P570" i="50"/>
  <c r="X668" i="50"/>
  <c r="N423" i="50"/>
  <c r="W619" i="50"/>
  <c r="R328" i="50"/>
  <c r="S619" i="50"/>
  <c r="P423" i="50"/>
  <c r="N521" i="50"/>
  <c r="X472" i="50"/>
  <c r="L668" i="50"/>
  <c r="O423" i="50"/>
  <c r="T570" i="50"/>
  <c r="Q521" i="50"/>
  <c r="W423" i="50"/>
  <c r="W328" i="50"/>
  <c r="N619" i="50"/>
  <c r="W717" i="50"/>
  <c r="N570" i="50"/>
  <c r="M717" i="50"/>
  <c r="S423" i="50"/>
  <c r="K374" i="50"/>
  <c r="L619" i="50"/>
  <c r="V619" i="50"/>
  <c r="U374" i="50"/>
  <c r="Q570" i="50"/>
  <c r="X328" i="50"/>
  <c r="Q328" i="50"/>
  <c r="N668" i="50"/>
  <c r="S374" i="50"/>
  <c r="P521" i="50"/>
  <c r="O619" i="50"/>
  <c r="V374" i="50"/>
  <c r="N374" i="50"/>
  <c r="T328" i="50"/>
  <c r="L472" i="50"/>
  <c r="L521" i="50"/>
  <c r="O374" i="50"/>
  <c r="X619" i="50"/>
  <c r="K717" i="50"/>
  <c r="K472" i="50"/>
  <c r="U423" i="50"/>
  <c r="O668" i="50"/>
  <c r="O472" i="50"/>
  <c r="O717" i="50"/>
  <c r="X423" i="50"/>
  <c r="T521" i="50"/>
  <c r="R570" i="50"/>
  <c r="N717" i="50"/>
  <c r="W374" i="50"/>
  <c r="L374" i="50"/>
  <c r="L423" i="50"/>
  <c r="M570" i="50"/>
  <c r="L328" i="50"/>
  <c r="J570" i="50"/>
  <c r="X570" i="50"/>
  <c r="O521" i="50"/>
  <c r="K521" i="50"/>
  <c r="L717" i="50"/>
  <c r="J472" i="50"/>
  <c r="J717" i="50"/>
  <c r="M668" i="50"/>
  <c r="T472" i="50"/>
  <c r="R521" i="50"/>
  <c r="U668" i="50"/>
  <c r="V472" i="50"/>
  <c r="X521" i="50"/>
  <c r="U472" i="50"/>
  <c r="V423" i="50"/>
  <c r="M328" i="50"/>
  <c r="W668" i="50"/>
  <c r="K668" i="50"/>
  <c r="R668" i="50"/>
  <c r="S472" i="50"/>
  <c r="V521" i="50"/>
  <c r="S521" i="50"/>
  <c r="M619" i="50"/>
  <c r="V570" i="50"/>
  <c r="W521" i="50"/>
  <c r="O570" i="50"/>
  <c r="V717" i="50"/>
  <c r="V328" i="50"/>
  <c r="Q374" i="50"/>
  <c r="P619" i="50"/>
  <c r="X717" i="50"/>
  <c r="P668" i="50"/>
  <c r="T374" i="50"/>
  <c r="V668" i="50"/>
  <c r="P717" i="50"/>
  <c r="L570" i="50"/>
  <c r="T423" i="50"/>
  <c r="P374" i="50"/>
  <c r="R374" i="50"/>
  <c r="N328" i="50"/>
  <c r="R472" i="50"/>
  <c r="M521" i="50"/>
  <c r="J328" i="50"/>
  <c r="R619" i="50"/>
  <c r="J668" i="50"/>
  <c r="M472" i="50"/>
  <c r="T619" i="50"/>
  <c r="J619" i="50"/>
  <c r="R717" i="50"/>
  <c r="U619" i="50"/>
  <c r="N472" i="50"/>
  <c r="T668" i="50"/>
  <c r="U717" i="50"/>
  <c r="Q619" i="50"/>
  <c r="R423" i="50"/>
  <c r="S717" i="50"/>
  <c r="P328" i="50"/>
  <c r="U570" i="50"/>
  <c r="S328" i="50"/>
  <c r="O328" i="50"/>
  <c r="J423" i="50"/>
  <c r="S668" i="50"/>
  <c r="K423" i="50"/>
  <c r="AB21" i="69" l="1"/>
  <c r="BD111" i="50"/>
  <c r="U29" i="50"/>
  <c r="V77" i="50"/>
  <c r="K37" i="67"/>
  <c r="K38" i="67" s="1"/>
  <c r="K40" i="67" s="1"/>
  <c r="H76" i="50"/>
  <c r="K37" i="68"/>
  <c r="K38" i="68" s="1"/>
  <c r="K40" i="68" s="1"/>
  <c r="W77" i="50"/>
  <c r="W79" i="50" s="1"/>
  <c r="BD76" i="50"/>
  <c r="X76" i="50" s="1"/>
  <c r="AA22" i="69"/>
  <c r="J37" i="68"/>
  <c r="J38" i="68" s="1"/>
  <c r="J40" i="68" s="1"/>
  <c r="W27" i="50"/>
  <c r="W29" i="50" s="1"/>
  <c r="BC111" i="50"/>
  <c r="AB21" i="68"/>
  <c r="BD26" i="50"/>
  <c r="X26" i="50" s="1"/>
  <c r="Z22" i="69"/>
  <c r="AW361" i="50"/>
  <c r="AG22" i="62" s="1"/>
  <c r="AV360" i="50"/>
  <c r="AV361" i="50" s="1"/>
  <c r="AG22" i="61" s="1"/>
  <c r="AG361" i="50"/>
  <c r="T425" i="50"/>
  <c r="R36" i="65" s="1"/>
  <c r="T447" i="50"/>
  <c r="R43" i="65" s="1"/>
  <c r="T445" i="50"/>
  <c r="AV461" i="50"/>
  <c r="AV476" i="50" s="1"/>
  <c r="P476" i="50" s="1"/>
  <c r="S37" i="61" s="1"/>
  <c r="AI22" i="62"/>
  <c r="AJ408" i="50"/>
  <c r="AZ408" i="50" s="1"/>
  <c r="AH19" i="65" s="1"/>
  <c r="S445" i="50"/>
  <c r="S435" i="50"/>
  <c r="S436" i="50" s="1"/>
  <c r="S448" i="50" s="1"/>
  <c r="R44" i="64" s="1"/>
  <c r="P327" i="50"/>
  <c r="P329" i="50" s="1"/>
  <c r="AV426" i="50"/>
  <c r="P426" i="50" s="1"/>
  <c r="R37" i="61" s="1"/>
  <c r="R38" i="61" s="1"/>
  <c r="R40" i="61" s="1"/>
  <c r="AG21" i="61"/>
  <c r="W590" i="50"/>
  <c r="X588" i="50"/>
  <c r="X590" i="50" s="1"/>
  <c r="S394" i="50"/>
  <c r="AI360" i="50" s="1"/>
  <c r="AY360" i="50" s="1"/>
  <c r="S393" i="50"/>
  <c r="S398" i="50" s="1"/>
  <c r="Q44" i="64" s="1"/>
  <c r="AX361" i="50"/>
  <c r="AX376" i="50" s="1"/>
  <c r="R376" i="50" s="1"/>
  <c r="AZ310" i="50"/>
  <c r="AZ311" i="50" s="1"/>
  <c r="AH361" i="50"/>
  <c r="S375" i="50"/>
  <c r="Q36" i="64" s="1"/>
  <c r="AH22" i="63"/>
  <c r="T392" i="50"/>
  <c r="T397" i="50" s="1"/>
  <c r="Q43" i="65" s="1"/>
  <c r="AJ359" i="50"/>
  <c r="AZ359" i="50" s="1"/>
  <c r="AG20" i="65" s="1"/>
  <c r="V389" i="50"/>
  <c r="U391" i="50"/>
  <c r="AX326" i="50"/>
  <c r="R326" i="50" s="1"/>
  <c r="AF22" i="63"/>
  <c r="Q327" i="50"/>
  <c r="Q329" i="50" s="1"/>
  <c r="AK408" i="50"/>
  <c r="BA408" i="50" s="1"/>
  <c r="AH19" i="66" s="1"/>
  <c r="R732" i="50"/>
  <c r="R734" i="50" s="1"/>
  <c r="AZ358" i="50"/>
  <c r="AG19" i="65" s="1"/>
  <c r="W382" i="50"/>
  <c r="V384" i="50"/>
  <c r="AL358" i="50" s="1"/>
  <c r="W488" i="50"/>
  <c r="V490" i="50"/>
  <c r="V491" i="50" s="1"/>
  <c r="U385" i="50"/>
  <c r="U435" i="50"/>
  <c r="U444" i="50" s="1"/>
  <c r="T386" i="50"/>
  <c r="W432" i="50"/>
  <c r="V434" i="50"/>
  <c r="V445" i="50" s="1"/>
  <c r="V345" i="50"/>
  <c r="V342" i="50"/>
  <c r="AF21" i="64"/>
  <c r="AY311" i="50"/>
  <c r="X339" i="50"/>
  <c r="X341" i="50" s="1"/>
  <c r="W341" i="50"/>
  <c r="U343" i="50"/>
  <c r="U348" i="50" s="1"/>
  <c r="P44" i="66" s="1"/>
  <c r="U347" i="50"/>
  <c r="P43" i="66" s="1"/>
  <c r="U325" i="50"/>
  <c r="P36" i="66" s="1"/>
  <c r="U344" i="50"/>
  <c r="AK310" i="50" s="1"/>
  <c r="BA310" i="50" s="1"/>
  <c r="AF21" i="66" s="1"/>
  <c r="AL309" i="50"/>
  <c r="BB309" i="50" s="1"/>
  <c r="AF20" i="67" s="1"/>
  <c r="S497" i="50"/>
  <c r="S43" i="64" s="1"/>
  <c r="R38" i="56"/>
  <c r="R40" i="56" s="1"/>
  <c r="O476" i="50"/>
  <c r="S37" i="60" s="1"/>
  <c r="AG611" i="50"/>
  <c r="S498" i="50"/>
  <c r="S44" i="64" s="1"/>
  <c r="N37" i="68"/>
  <c r="N38" i="68" s="1"/>
  <c r="N40" i="68" s="1"/>
  <c r="S475" i="50"/>
  <c r="S36" i="64" s="1"/>
  <c r="R38" i="57"/>
  <c r="R40" i="57" s="1"/>
  <c r="T494" i="50"/>
  <c r="AJ460" i="50" s="1"/>
  <c r="AZ460" i="50" s="1"/>
  <c r="AI21" i="65" s="1"/>
  <c r="Q38" i="49"/>
  <c r="Q40" i="49" s="1"/>
  <c r="AJ511" i="50"/>
  <c r="R38" i="58"/>
  <c r="R40" i="58" s="1"/>
  <c r="AY511" i="50"/>
  <c r="AJ22" i="64" s="1"/>
  <c r="AU576" i="50"/>
  <c r="AG561" i="50"/>
  <c r="R38" i="63"/>
  <c r="R40" i="63" s="1"/>
  <c r="Q476" i="50"/>
  <c r="S37" i="62" s="1"/>
  <c r="AS576" i="50"/>
  <c r="T475" i="50"/>
  <c r="S36" i="65" s="1"/>
  <c r="K476" i="50"/>
  <c r="S37" i="56" s="1"/>
  <c r="K377" i="50"/>
  <c r="J399" i="50"/>
  <c r="Q45" i="49" s="1"/>
  <c r="N399" i="50"/>
  <c r="Q45" i="57" s="1"/>
  <c r="V399" i="50"/>
  <c r="Q45" i="67" s="1"/>
  <c r="R399" i="50"/>
  <c r="Q45" i="63" s="1"/>
  <c r="O399" i="50"/>
  <c r="Q45" i="60" s="1"/>
  <c r="T399" i="50"/>
  <c r="Q45" i="65" s="1"/>
  <c r="K399" i="50"/>
  <c r="Q45" i="56" s="1"/>
  <c r="M399" i="50"/>
  <c r="Q45" i="58" s="1"/>
  <c r="Q399" i="50"/>
  <c r="Q45" i="62" s="1"/>
  <c r="W399" i="50"/>
  <c r="Q45" i="68" s="1"/>
  <c r="X399" i="50"/>
  <c r="Q45" i="69" s="1"/>
  <c r="H374" i="50"/>
  <c r="S399" i="50"/>
  <c r="Q45" i="64" s="1"/>
  <c r="L399" i="50"/>
  <c r="Q45" i="59" s="1"/>
  <c r="P399" i="50"/>
  <c r="Q45" i="61" s="1"/>
  <c r="U399" i="50"/>
  <c r="Q45" i="66" s="1"/>
  <c r="J377" i="50"/>
  <c r="H423" i="50"/>
  <c r="H472" i="50"/>
  <c r="AF521" i="50"/>
  <c r="AA521" i="50"/>
  <c r="Z521" i="50"/>
  <c r="AE521" i="50"/>
  <c r="AC521" i="50"/>
  <c r="AD521" i="50"/>
  <c r="AB521" i="50"/>
  <c r="AM521" i="50"/>
  <c r="AG521" i="50"/>
  <c r="AH521" i="50"/>
  <c r="AL521" i="50"/>
  <c r="AN521" i="50"/>
  <c r="AK521" i="50"/>
  <c r="H521" i="50"/>
  <c r="AI521" i="50"/>
  <c r="AJ521" i="50"/>
  <c r="L377" i="50"/>
  <c r="Z619" i="50"/>
  <c r="AP619" i="50" s="1"/>
  <c r="AL30" i="49" s="1"/>
  <c r="AA619" i="50"/>
  <c r="AQ619" i="50" s="1"/>
  <c r="AL30" i="56" s="1"/>
  <c r="AI619" i="50"/>
  <c r="AY619" i="50" s="1"/>
  <c r="AL30" i="64" s="1"/>
  <c r="AC619" i="50"/>
  <c r="AS619" i="50" s="1"/>
  <c r="AL30" i="58" s="1"/>
  <c r="AL619" i="50"/>
  <c r="BB619" i="50" s="1"/>
  <c r="AL30" i="67" s="1"/>
  <c r="AJ619" i="50"/>
  <c r="AZ619" i="50" s="1"/>
  <c r="AL30" i="65" s="1"/>
  <c r="AM619" i="50"/>
  <c r="BC619" i="50" s="1"/>
  <c r="AL30" i="68" s="1"/>
  <c r="AE619" i="50"/>
  <c r="AU619" i="50" s="1"/>
  <c r="AL30" i="60" s="1"/>
  <c r="AD619" i="50"/>
  <c r="AT619" i="50" s="1"/>
  <c r="AL30" i="57" s="1"/>
  <c r="AF619" i="50"/>
  <c r="AV619" i="50" s="1"/>
  <c r="AL30" i="61" s="1"/>
  <c r="AN619" i="50"/>
  <c r="BD619" i="50" s="1"/>
  <c r="AL30" i="69" s="1"/>
  <c r="AK619" i="50"/>
  <c r="BA619" i="50" s="1"/>
  <c r="AL30" i="66" s="1"/>
  <c r="AG619" i="50"/>
  <c r="AW619" i="50" s="1"/>
  <c r="AL30" i="62" s="1"/>
  <c r="AB619" i="50"/>
  <c r="AR619" i="50" s="1"/>
  <c r="AL30" i="59" s="1"/>
  <c r="AH619" i="50"/>
  <c r="AX619" i="50" s="1"/>
  <c r="AL30" i="63" s="1"/>
  <c r="H619" i="50"/>
  <c r="AO36" i="2" s="1"/>
  <c r="AO37" i="2" s="1"/>
  <c r="AO38" i="2" s="1"/>
  <c r="Z717" i="50"/>
  <c r="AD717" i="50"/>
  <c r="AN717" i="50"/>
  <c r="AH717" i="50"/>
  <c r="AI717" i="50"/>
  <c r="AK717" i="50"/>
  <c r="AE717" i="50"/>
  <c r="AB717" i="50"/>
  <c r="AL717" i="50"/>
  <c r="AF717" i="50"/>
  <c r="AG717" i="50"/>
  <c r="AA717" i="50"/>
  <c r="H717" i="50"/>
  <c r="AS33" i="2" s="1"/>
  <c r="H33" i="2" s="1"/>
  <c r="AC717" i="50"/>
  <c r="AM717" i="50"/>
  <c r="AJ717" i="50"/>
  <c r="O377" i="50"/>
  <c r="M377" i="50"/>
  <c r="N377" i="50"/>
  <c r="Z668" i="50"/>
  <c r="AP668" i="50" s="1"/>
  <c r="AE668" i="50"/>
  <c r="AU668" i="50" s="1"/>
  <c r="AM29" i="60" s="1"/>
  <c r="AA668" i="50"/>
  <c r="AQ668" i="50" s="1"/>
  <c r="AC668" i="50"/>
  <c r="AS668" i="50" s="1"/>
  <c r="AL668" i="50"/>
  <c r="BB668" i="50" s="1"/>
  <c r="AM29" i="67" s="1"/>
  <c r="AI668" i="50"/>
  <c r="AY668" i="50" s="1"/>
  <c r="AM29" i="64" s="1"/>
  <c r="AG668" i="50"/>
  <c r="AW668" i="50" s="1"/>
  <c r="AM29" i="62" s="1"/>
  <c r="AB668" i="50"/>
  <c r="AR668" i="50" s="1"/>
  <c r="AF668" i="50"/>
  <c r="AV668" i="50" s="1"/>
  <c r="AM29" i="61" s="1"/>
  <c r="AM668" i="50"/>
  <c r="BC668" i="50" s="1"/>
  <c r="AM29" i="68" s="1"/>
  <c r="AK668" i="50"/>
  <c r="BA668" i="50" s="1"/>
  <c r="AM29" i="66" s="1"/>
  <c r="H668" i="50"/>
  <c r="AH668" i="50"/>
  <c r="AX668" i="50" s="1"/>
  <c r="AM29" i="63" s="1"/>
  <c r="AD668" i="50"/>
  <c r="AT668" i="50" s="1"/>
  <c r="AM29" i="57" s="1"/>
  <c r="AJ668" i="50"/>
  <c r="AZ668" i="50" s="1"/>
  <c r="AM29" i="65" s="1"/>
  <c r="AN668" i="50"/>
  <c r="BD668" i="50" s="1"/>
  <c r="AM29" i="69" s="1"/>
  <c r="Z570" i="50"/>
  <c r="AH570" i="50"/>
  <c r="AD570" i="50"/>
  <c r="AB570" i="50"/>
  <c r="AL570" i="50"/>
  <c r="AJ570" i="50"/>
  <c r="AG570" i="50"/>
  <c r="AK570" i="50"/>
  <c r="AF570" i="50"/>
  <c r="AI570" i="50"/>
  <c r="AN570" i="50"/>
  <c r="AC570" i="50"/>
  <c r="H570" i="50"/>
  <c r="AE570" i="50"/>
  <c r="AM570" i="50"/>
  <c r="AA570" i="50"/>
  <c r="H328" i="50"/>
  <c r="W43" i="2" s="1"/>
  <c r="AV660" i="50"/>
  <c r="AF661" i="50"/>
  <c r="R643" i="50"/>
  <c r="AL19" i="63"/>
  <c r="R36" i="49"/>
  <c r="W683" i="50"/>
  <c r="X681" i="50"/>
  <c r="X683" i="50" s="1"/>
  <c r="O744" i="50"/>
  <c r="O743" i="50"/>
  <c r="F523" i="50"/>
  <c r="R526" i="50" s="1"/>
  <c r="T37" i="63" s="1"/>
  <c r="B523" i="50"/>
  <c r="N38" i="65"/>
  <c r="N40" i="65" s="1"/>
  <c r="R594" i="50"/>
  <c r="AH560" i="50" s="1"/>
  <c r="AX560" i="50" s="1"/>
  <c r="AK21" i="63" s="1"/>
  <c r="U486" i="50"/>
  <c r="W690" i="50"/>
  <c r="X688" i="50"/>
  <c r="X690" i="50" s="1"/>
  <c r="BA409" i="50"/>
  <c r="AF19" i="68"/>
  <c r="AE20" i="68"/>
  <c r="AF19" i="69"/>
  <c r="B425" i="50"/>
  <c r="B426" i="50" s="1"/>
  <c r="B427" i="50" s="1"/>
  <c r="AC21" i="69"/>
  <c r="BD161" i="50"/>
  <c r="R685" i="50"/>
  <c r="R686" i="50" s="1"/>
  <c r="AH658" i="50"/>
  <c r="AJ22" i="62"/>
  <c r="AW526" i="50"/>
  <c r="AV610" i="50"/>
  <c r="AF611" i="50"/>
  <c r="B572" i="50"/>
  <c r="G571" i="50"/>
  <c r="AT576" i="50"/>
  <c r="AK22" i="57"/>
  <c r="X532" i="50"/>
  <c r="X534" i="50" s="1"/>
  <c r="W534" i="50"/>
  <c r="O37" i="65"/>
  <c r="O38" i="65" s="1"/>
  <c r="O40" i="65" s="1"/>
  <c r="T277" i="50"/>
  <c r="T279" i="50" s="1"/>
  <c r="AI559" i="50"/>
  <c r="S595" i="50"/>
  <c r="S592" i="50"/>
  <c r="AN19" i="60"/>
  <c r="B670" i="50"/>
  <c r="G669" i="50"/>
  <c r="U43" i="2"/>
  <c r="AL29" i="58"/>
  <c r="AL29" i="49"/>
  <c r="AW611" i="50"/>
  <c r="V584" i="50"/>
  <c r="W582" i="50"/>
  <c r="X638" i="50"/>
  <c r="X640" i="50" s="1"/>
  <c r="W640" i="50"/>
  <c r="AI19" i="65"/>
  <c r="AY460" i="50"/>
  <c r="AI461" i="50"/>
  <c r="R38" i="59"/>
  <c r="R40" i="59" s="1"/>
  <c r="AH20" i="65"/>
  <c r="AM21" i="57"/>
  <c r="AT661" i="50"/>
  <c r="W633" i="50"/>
  <c r="X631" i="50"/>
  <c r="X633" i="50" s="1"/>
  <c r="O36" i="68"/>
  <c r="G718" i="50"/>
  <c r="E18" i="55" s="1"/>
  <c r="B719" i="50"/>
  <c r="O36" i="69"/>
  <c r="B378" i="50"/>
  <c r="AZ558" i="50"/>
  <c r="V485" i="50"/>
  <c r="AL458" i="50"/>
  <c r="S642" i="50"/>
  <c r="S643" i="50" s="1"/>
  <c r="AI609" i="50"/>
  <c r="AY609" i="50" s="1"/>
  <c r="AL20" i="64" s="1"/>
  <c r="U634" i="50"/>
  <c r="V632" i="50"/>
  <c r="T497" i="50"/>
  <c r="S43" i="65" s="1"/>
  <c r="R644" i="50"/>
  <c r="AE20" i="69"/>
  <c r="AR576" i="50"/>
  <c r="R38" i="60"/>
  <c r="R40" i="60" s="1"/>
  <c r="BA508" i="50"/>
  <c r="Q735" i="50"/>
  <c r="AG708" i="50"/>
  <c r="V545" i="50"/>
  <c r="V535" i="50"/>
  <c r="AL508" i="50"/>
  <c r="BC176" i="50"/>
  <c r="W176" i="50" s="1"/>
  <c r="AC22" i="68"/>
  <c r="AL22" i="57"/>
  <c r="H275" i="50"/>
  <c r="K496" i="50"/>
  <c r="S42" i="56" s="1"/>
  <c r="L496" i="50"/>
  <c r="S42" i="59" s="1"/>
  <c r="J496" i="50"/>
  <c r="S42" i="49" s="1"/>
  <c r="M496" i="50"/>
  <c r="S42" i="58" s="1"/>
  <c r="J475" i="50"/>
  <c r="N496" i="50"/>
  <c r="S42" i="57" s="1"/>
  <c r="J497" i="50"/>
  <c r="S43" i="49" s="1"/>
  <c r="O496" i="50"/>
  <c r="S42" i="60" s="1"/>
  <c r="P496" i="50"/>
  <c r="S42" i="61" s="1"/>
  <c r="J498" i="50"/>
  <c r="S44" i="49" s="1"/>
  <c r="K475" i="50"/>
  <c r="S36" i="56" s="1"/>
  <c r="K497" i="50"/>
  <c r="S43" i="56" s="1"/>
  <c r="Q496" i="50"/>
  <c r="S42" i="62" s="1"/>
  <c r="L498" i="50"/>
  <c r="S44" i="59" s="1"/>
  <c r="M497" i="50"/>
  <c r="S43" i="58" s="1"/>
  <c r="R496" i="50"/>
  <c r="S42" i="63" s="1"/>
  <c r="L497" i="50"/>
  <c r="S43" i="59" s="1"/>
  <c r="L475" i="50"/>
  <c r="S36" i="59" s="1"/>
  <c r="K498" i="50"/>
  <c r="S44" i="56" s="1"/>
  <c r="M475" i="50"/>
  <c r="S36" i="58" s="1"/>
  <c r="M498" i="50"/>
  <c r="S44" i="58" s="1"/>
  <c r="N497" i="50"/>
  <c r="S43" i="57" s="1"/>
  <c r="N475" i="50"/>
  <c r="S36" i="57" s="1"/>
  <c r="S38" i="57" s="1"/>
  <c r="S40" i="57" s="1"/>
  <c r="S496" i="50"/>
  <c r="S42" i="64" s="1"/>
  <c r="O475" i="50"/>
  <c r="S36" i="60" s="1"/>
  <c r="N498" i="50"/>
  <c r="S44" i="57" s="1"/>
  <c r="O497" i="50"/>
  <c r="S43" i="60" s="1"/>
  <c r="T496" i="50"/>
  <c r="S42" i="65" s="1"/>
  <c r="P497" i="50"/>
  <c r="S43" i="61" s="1"/>
  <c r="O498" i="50"/>
  <c r="S44" i="60" s="1"/>
  <c r="U496" i="50"/>
  <c r="S42" i="66" s="1"/>
  <c r="Q497" i="50"/>
  <c r="S43" i="62" s="1"/>
  <c r="P475" i="50"/>
  <c r="S36" i="61" s="1"/>
  <c r="P498" i="50"/>
  <c r="S44" i="61" s="1"/>
  <c r="R475" i="50"/>
  <c r="S36" i="63" s="1"/>
  <c r="Q475" i="50"/>
  <c r="S36" i="62" s="1"/>
  <c r="L476" i="50"/>
  <c r="S37" i="59" s="1"/>
  <c r="R497" i="50"/>
  <c r="S43" i="63" s="1"/>
  <c r="M476" i="50"/>
  <c r="S37" i="58" s="1"/>
  <c r="Q498" i="50"/>
  <c r="S44" i="62" s="1"/>
  <c r="J476" i="50"/>
  <c r="P745" i="50"/>
  <c r="P742" i="50"/>
  <c r="P743" i="50" s="1"/>
  <c r="AF709" i="50"/>
  <c r="R498" i="50"/>
  <c r="S44" i="63" s="1"/>
  <c r="AN19" i="61"/>
  <c r="K329" i="50"/>
  <c r="AL29" i="56"/>
  <c r="AL29" i="59"/>
  <c r="L329" i="50"/>
  <c r="Q694" i="50"/>
  <c r="AG660" i="50" s="1"/>
  <c r="AW660" i="50" s="1"/>
  <c r="AM21" i="62" s="1"/>
  <c r="Q686" i="50"/>
  <c r="AW658" i="50"/>
  <c r="AL22" i="60"/>
  <c r="U585" i="50"/>
  <c r="AK558" i="50"/>
  <c r="AV576" i="50"/>
  <c r="AK22" i="61"/>
  <c r="T229" i="50"/>
  <c r="V442" i="50"/>
  <c r="AL409" i="50"/>
  <c r="V733" i="50"/>
  <c r="W731" i="50"/>
  <c r="U492" i="50"/>
  <c r="U493" i="50" s="1"/>
  <c r="U495" i="50"/>
  <c r="AK459" i="50"/>
  <c r="BA459" i="50" s="1"/>
  <c r="AI20" i="66" s="1"/>
  <c r="BB176" i="50"/>
  <c r="V176" i="50" s="1"/>
  <c r="AC22" i="67"/>
  <c r="U443" i="50"/>
  <c r="T586" i="50"/>
  <c r="X482" i="50"/>
  <c r="X484" i="50" s="1"/>
  <c r="W484" i="50"/>
  <c r="U639" i="50"/>
  <c r="T641" i="50"/>
  <c r="T645" i="50" s="1"/>
  <c r="T635" i="50"/>
  <c r="AJ608" i="50"/>
  <c r="V542" i="50"/>
  <c r="V543" i="50" s="1"/>
  <c r="AL509" i="50"/>
  <c r="BB509" i="50" s="1"/>
  <c r="AJ20" i="67" s="1"/>
  <c r="O37" i="64"/>
  <c r="S277" i="50"/>
  <c r="U544" i="50"/>
  <c r="AK510" i="50" s="1"/>
  <c r="BA510" i="50" s="1"/>
  <c r="AJ21" i="66" s="1"/>
  <c r="U536" i="50"/>
  <c r="R692" i="50"/>
  <c r="R695" i="50"/>
  <c r="AH659" i="50"/>
  <c r="AX659" i="50" s="1"/>
  <c r="AM20" i="63" s="1"/>
  <c r="AN22" i="56"/>
  <c r="AY608" i="50"/>
  <c r="AK19" i="64"/>
  <c r="AS710" i="50"/>
  <c r="AC711" i="50"/>
  <c r="AT710" i="50"/>
  <c r="AD711" i="50"/>
  <c r="AE22" i="67"/>
  <c r="BB276" i="50"/>
  <c r="V276" i="50" s="1"/>
  <c r="R593" i="50"/>
  <c r="G477" i="50"/>
  <c r="B474" i="50"/>
  <c r="R739" i="50"/>
  <c r="Q741" i="50"/>
  <c r="Q745" i="50" s="1"/>
  <c r="AX460" i="50"/>
  <c r="AH461" i="50"/>
  <c r="N329" i="50"/>
  <c r="AS32" i="2"/>
  <c r="F16" i="55"/>
  <c r="M329" i="50"/>
  <c r="G620" i="50"/>
  <c r="B621" i="50"/>
  <c r="AH22" i="62"/>
  <c r="AW426" i="50"/>
  <c r="Q426" i="50" s="1"/>
  <c r="R37" i="62" s="1"/>
  <c r="R37" i="49"/>
  <c r="X439" i="50"/>
  <c r="X441" i="50" s="1"/>
  <c r="W441" i="50"/>
  <c r="AX559" i="50"/>
  <c r="BA458" i="50"/>
  <c r="AM260" i="50"/>
  <c r="AN260" i="50"/>
  <c r="V740" i="50"/>
  <c r="W738" i="50"/>
  <c r="W489" i="50"/>
  <c r="AP576" i="50"/>
  <c r="AU660" i="50"/>
  <c r="AE661" i="50"/>
  <c r="T498" i="50"/>
  <c r="S44" i="65" s="1"/>
  <c r="X539" i="50"/>
  <c r="X541" i="50" s="1"/>
  <c r="W541" i="50"/>
  <c r="S684" i="50"/>
  <c r="T682" i="50"/>
  <c r="AK20" i="62"/>
  <c r="AW561" i="50"/>
  <c r="T689" i="50"/>
  <c r="S691" i="50"/>
  <c r="AZ511" i="50"/>
  <c r="AJ19" i="65"/>
  <c r="AD21" i="69"/>
  <c r="BD211" i="50"/>
  <c r="AN22" i="59"/>
  <c r="S636" i="50"/>
  <c r="AE21" i="66"/>
  <c r="BA261" i="50"/>
  <c r="AQ576" i="50"/>
  <c r="T591" i="50"/>
  <c r="U589" i="50"/>
  <c r="B329" i="50"/>
  <c r="G329" i="50" s="1"/>
  <c r="G328" i="50"/>
  <c r="J329" i="50"/>
  <c r="O329" i="50"/>
  <c r="AM36" i="2"/>
  <c r="N718" i="50"/>
  <c r="K620" i="50"/>
  <c r="S571" i="50"/>
  <c r="O718" i="50"/>
  <c r="M669" i="50"/>
  <c r="M718" i="50"/>
  <c r="Q522" i="50"/>
  <c r="X620" i="50"/>
  <c r="Q424" i="50"/>
  <c r="J522" i="50"/>
  <c r="T571" i="50"/>
  <c r="U522" i="50"/>
  <c r="K424" i="50"/>
  <c r="N620" i="50"/>
  <c r="P522" i="50"/>
  <c r="J378" i="50"/>
  <c r="S718" i="50"/>
  <c r="T620" i="50"/>
  <c r="S378" i="50"/>
  <c r="O522" i="50"/>
  <c r="S620" i="50"/>
  <c r="U571" i="50"/>
  <c r="X669" i="50"/>
  <c r="X571" i="50"/>
  <c r="N669" i="50"/>
  <c r="S522" i="50"/>
  <c r="J620" i="50"/>
  <c r="M424" i="50"/>
  <c r="Q378" i="50"/>
  <c r="K669" i="50"/>
  <c r="P669" i="50"/>
  <c r="R571" i="50"/>
  <c r="P620" i="50"/>
  <c r="P424" i="50"/>
  <c r="J473" i="50"/>
  <c r="X378" i="50"/>
  <c r="U424" i="50"/>
  <c r="O571" i="50"/>
  <c r="V571" i="50"/>
  <c r="M571" i="50"/>
  <c r="P571" i="50"/>
  <c r="Q620" i="50"/>
  <c r="K473" i="50"/>
  <c r="U669" i="50"/>
  <c r="L522" i="50"/>
  <c r="W669" i="50"/>
  <c r="K571" i="50"/>
  <c r="V473" i="50"/>
  <c r="R718" i="50"/>
  <c r="S424" i="50"/>
  <c r="V522" i="50"/>
  <c r="K522" i="50"/>
  <c r="L718" i="50"/>
  <c r="N571" i="50"/>
  <c r="X424" i="50"/>
  <c r="R669" i="50"/>
  <c r="U620" i="50"/>
  <c r="J669" i="50"/>
  <c r="L473" i="50"/>
  <c r="T378" i="50"/>
  <c r="N522" i="50"/>
  <c r="O424" i="50"/>
  <c r="V718" i="50"/>
  <c r="R424" i="50"/>
  <c r="U718" i="50"/>
  <c r="Q718" i="50"/>
  <c r="T669" i="50"/>
  <c r="T522" i="50"/>
  <c r="W571" i="50"/>
  <c r="K718" i="50"/>
  <c r="S473" i="50"/>
  <c r="P718" i="50"/>
  <c r="U378" i="50"/>
  <c r="W424" i="50"/>
  <c r="O378" i="50"/>
  <c r="L378" i="50"/>
  <c r="X473" i="50"/>
  <c r="R620" i="50"/>
  <c r="J424" i="50"/>
  <c r="T424" i="50"/>
  <c r="L669" i="50"/>
  <c r="V378" i="50"/>
  <c r="Q669" i="50"/>
  <c r="J718" i="50"/>
  <c r="V620" i="50"/>
  <c r="T718" i="50"/>
  <c r="R473" i="50"/>
  <c r="N424" i="50"/>
  <c r="W378" i="50"/>
  <c r="U473" i="50"/>
  <c r="M522" i="50"/>
  <c r="T473" i="50"/>
  <c r="S669" i="50"/>
  <c r="J571" i="50"/>
  <c r="W718" i="50"/>
  <c r="L424" i="50"/>
  <c r="X718" i="50"/>
  <c r="L571" i="50"/>
  <c r="V669" i="50"/>
  <c r="X522" i="50"/>
  <c r="Q473" i="50"/>
  <c r="P473" i="50"/>
  <c r="L620" i="50"/>
  <c r="K378" i="50"/>
  <c r="R378" i="50"/>
  <c r="O620" i="50"/>
  <c r="V424" i="50"/>
  <c r="M620" i="50"/>
  <c r="W620" i="50"/>
  <c r="M378" i="50"/>
  <c r="M473" i="50"/>
  <c r="N378" i="50"/>
  <c r="R522" i="50"/>
  <c r="O669" i="50"/>
  <c r="N473" i="50"/>
  <c r="P378" i="50"/>
  <c r="W522" i="50"/>
  <c r="W473" i="50"/>
  <c r="O473" i="50"/>
  <c r="Q571" i="50"/>
  <c r="AB22" i="68" l="1"/>
  <c r="BC126" i="50"/>
  <c r="W126" i="50" s="1"/>
  <c r="X77" i="50"/>
  <c r="X79" i="50" s="1"/>
  <c r="H79" i="50" s="1"/>
  <c r="M44" i="2" s="1"/>
  <c r="K37" i="69"/>
  <c r="K38" i="69" s="1"/>
  <c r="K40" i="69" s="1"/>
  <c r="BD126" i="50"/>
  <c r="X126" i="50" s="1"/>
  <c r="AB22" i="69"/>
  <c r="V79" i="50"/>
  <c r="X27" i="50"/>
  <c r="J37" i="69"/>
  <c r="J38" i="69" s="1"/>
  <c r="J40" i="69" s="1"/>
  <c r="H26" i="50"/>
  <c r="AW376" i="50"/>
  <c r="Q376" i="50" s="1"/>
  <c r="Q37" i="62" s="1"/>
  <c r="Q38" i="62" s="1"/>
  <c r="Q40" i="62" s="1"/>
  <c r="AV376" i="50"/>
  <c r="P376" i="50" s="1"/>
  <c r="Q37" i="61" s="1"/>
  <c r="Q38" i="61" s="1"/>
  <c r="Q40" i="61" s="1"/>
  <c r="S447" i="50"/>
  <c r="R43" i="64" s="1"/>
  <c r="AI22" i="61"/>
  <c r="T436" i="50"/>
  <c r="T448" i="50" s="1"/>
  <c r="R44" i="65" s="1"/>
  <c r="S425" i="50"/>
  <c r="R36" i="64" s="1"/>
  <c r="S444" i="50"/>
  <c r="AI410" i="50" s="1"/>
  <c r="AY410" i="50" s="1"/>
  <c r="AY411" i="50" s="1"/>
  <c r="AF21" i="65"/>
  <c r="AI361" i="50"/>
  <c r="AG22" i="63"/>
  <c r="Q37" i="63"/>
  <c r="Q38" i="63" s="1"/>
  <c r="Q40" i="63" s="1"/>
  <c r="R377" i="50"/>
  <c r="R379" i="50" s="1"/>
  <c r="T394" i="50"/>
  <c r="AJ360" i="50" s="1"/>
  <c r="T375" i="50"/>
  <c r="Q36" i="65" s="1"/>
  <c r="U392" i="50"/>
  <c r="U394" i="50" s="1"/>
  <c r="AY526" i="50"/>
  <c r="S526" i="50" s="1"/>
  <c r="T37" i="64" s="1"/>
  <c r="W389" i="50"/>
  <c r="V391" i="50"/>
  <c r="V395" i="50" s="1"/>
  <c r="U395" i="50"/>
  <c r="AK359" i="50"/>
  <c r="BA359" i="50" s="1"/>
  <c r="AG20" i="66" s="1"/>
  <c r="T393" i="50"/>
  <c r="T398" i="50" s="1"/>
  <c r="Q44" i="65" s="1"/>
  <c r="AG21" i="64"/>
  <c r="AY361" i="50"/>
  <c r="AY326" i="50"/>
  <c r="S326" i="50" s="1"/>
  <c r="P37" i="64" s="1"/>
  <c r="P38" i="64" s="1"/>
  <c r="P40" i="64" s="1"/>
  <c r="AF22" i="64"/>
  <c r="P37" i="63"/>
  <c r="P38" i="63" s="1"/>
  <c r="P40" i="63" s="1"/>
  <c r="R327" i="50"/>
  <c r="R329" i="50" s="1"/>
  <c r="S732" i="50"/>
  <c r="S734" i="50" s="1"/>
  <c r="AJ461" i="50"/>
  <c r="V496" i="50"/>
  <c r="S42" i="67" s="1"/>
  <c r="BB358" i="50"/>
  <c r="AG19" i="67" s="1"/>
  <c r="U436" i="50"/>
  <c r="U448" i="50" s="1"/>
  <c r="R44" i="66" s="1"/>
  <c r="U386" i="50"/>
  <c r="X382" i="50"/>
  <c r="X384" i="50" s="1"/>
  <c r="W384" i="50"/>
  <c r="AM358" i="50" s="1"/>
  <c r="BC358" i="50" s="1"/>
  <c r="AG19" i="68" s="1"/>
  <c r="U447" i="50"/>
  <c r="R43" i="66" s="1"/>
  <c r="X488" i="50"/>
  <c r="X490" i="50" s="1"/>
  <c r="X496" i="50" s="1"/>
  <c r="S42" i="69" s="1"/>
  <c r="W490" i="50"/>
  <c r="W496" i="50" s="1"/>
  <c r="S42" i="68" s="1"/>
  <c r="W434" i="50"/>
  <c r="W435" i="50" s="1"/>
  <c r="X432" i="50"/>
  <c r="X434" i="50" s="1"/>
  <c r="X435" i="50" s="1"/>
  <c r="V385" i="50"/>
  <c r="U425" i="50"/>
  <c r="R36" i="66" s="1"/>
  <c r="V435" i="50"/>
  <c r="V436" i="50" s="1"/>
  <c r="AL408" i="50"/>
  <c r="BB408" i="50" s="1"/>
  <c r="AH19" i="67" s="1"/>
  <c r="AZ461" i="50"/>
  <c r="AZ476" i="50" s="1"/>
  <c r="T476" i="50" s="1"/>
  <c r="S37" i="65" s="1"/>
  <c r="S38" i="65" s="1"/>
  <c r="S40" i="65" s="1"/>
  <c r="AS626" i="50"/>
  <c r="BA311" i="50"/>
  <c r="AF22" i="66" s="1"/>
  <c r="W342" i="50"/>
  <c r="AN309" i="50"/>
  <c r="BD309" i="50" s="1"/>
  <c r="AF20" i="69" s="1"/>
  <c r="AM309" i="50"/>
  <c r="BC309" i="50" s="1"/>
  <c r="AF20" i="68" s="1"/>
  <c r="W345" i="50"/>
  <c r="X345" i="50"/>
  <c r="X342" i="50"/>
  <c r="V343" i="50"/>
  <c r="V348" i="50" s="1"/>
  <c r="P44" i="67" s="1"/>
  <c r="V325" i="50"/>
  <c r="P36" i="67" s="1"/>
  <c r="V347" i="50"/>
  <c r="P43" i="67" s="1"/>
  <c r="V344" i="50"/>
  <c r="AL310" i="50" s="1"/>
  <c r="AK311" i="50"/>
  <c r="S644" i="50"/>
  <c r="AI610" i="50" s="1"/>
  <c r="AY610" i="50" s="1"/>
  <c r="AL21" i="64" s="1"/>
  <c r="AQ626" i="50"/>
  <c r="S38" i="61"/>
  <c r="S40" i="61" s="1"/>
  <c r="S38" i="60"/>
  <c r="S40" i="60" s="1"/>
  <c r="S38" i="56"/>
  <c r="S40" i="56" s="1"/>
  <c r="S38" i="59"/>
  <c r="S40" i="59" s="1"/>
  <c r="F17" i="55"/>
  <c r="AR626" i="50"/>
  <c r="R694" i="50"/>
  <c r="AH660" i="50" s="1"/>
  <c r="S38" i="58"/>
  <c r="S40" i="58" s="1"/>
  <c r="R693" i="50"/>
  <c r="AK511" i="50"/>
  <c r="U525" i="50"/>
  <c r="T36" i="66" s="1"/>
  <c r="S38" i="62"/>
  <c r="S40" i="62" s="1"/>
  <c r="AG661" i="50"/>
  <c r="U475" i="50"/>
  <c r="S36" i="66" s="1"/>
  <c r="O526" i="50"/>
  <c r="T37" i="60" s="1"/>
  <c r="H473" i="50"/>
  <c r="P427" i="50"/>
  <c r="O427" i="50"/>
  <c r="Z620" i="50"/>
  <c r="AI620" i="50"/>
  <c r="AH620" i="50"/>
  <c r="AA620" i="50"/>
  <c r="AN620" i="50"/>
  <c r="AG620" i="50"/>
  <c r="AE620" i="50"/>
  <c r="H620" i="50"/>
  <c r="AJ620" i="50"/>
  <c r="AB620" i="50"/>
  <c r="AK620" i="50"/>
  <c r="AC620" i="50"/>
  <c r="AL620" i="50"/>
  <c r="AF620" i="50"/>
  <c r="AD620" i="50"/>
  <c r="AM620" i="50"/>
  <c r="L427" i="50"/>
  <c r="R427" i="50"/>
  <c r="M427" i="50"/>
  <c r="Q427" i="50"/>
  <c r="N427" i="50"/>
  <c r="Z718" i="50"/>
  <c r="AP718" i="50" s="1"/>
  <c r="AD718" i="50"/>
  <c r="AT718" i="50" s="1"/>
  <c r="AN29" i="57" s="1"/>
  <c r="AF718" i="50"/>
  <c r="AV718" i="50" s="1"/>
  <c r="AN29" i="61" s="1"/>
  <c r="AL718" i="50"/>
  <c r="BB718" i="50" s="1"/>
  <c r="AN29" i="67" s="1"/>
  <c r="AE718" i="50"/>
  <c r="AU718" i="50" s="1"/>
  <c r="AN29" i="60" s="1"/>
  <c r="AH718" i="50"/>
  <c r="AX718" i="50" s="1"/>
  <c r="AN29" i="63" s="1"/>
  <c r="AN718" i="50"/>
  <c r="BD718" i="50" s="1"/>
  <c r="AN29" i="69" s="1"/>
  <c r="AB718" i="50"/>
  <c r="AR718" i="50" s="1"/>
  <c r="AC718" i="50"/>
  <c r="AS718" i="50" s="1"/>
  <c r="AN29" i="58" s="1"/>
  <c r="AJ718" i="50"/>
  <c r="AZ718" i="50" s="1"/>
  <c r="AN29" i="65" s="1"/>
  <c r="H718" i="50"/>
  <c r="AS34" i="2" s="1"/>
  <c r="AI718" i="50"/>
  <c r="AY718" i="50" s="1"/>
  <c r="AN29" i="64" s="1"/>
  <c r="AA718" i="50"/>
  <c r="AQ718" i="50" s="1"/>
  <c r="AG718" i="50"/>
  <c r="AW718" i="50" s="1"/>
  <c r="AN29" i="62" s="1"/>
  <c r="AM718" i="50"/>
  <c r="BC718" i="50" s="1"/>
  <c r="AN29" i="68" s="1"/>
  <c r="AK718" i="50"/>
  <c r="BA718" i="50" s="1"/>
  <c r="AN29" i="66" s="1"/>
  <c r="K427" i="50"/>
  <c r="H522" i="50"/>
  <c r="H378" i="50"/>
  <c r="AE43" i="2" s="1"/>
  <c r="Z669" i="50"/>
  <c r="AP669" i="50" s="1"/>
  <c r="AM30" i="49" s="1"/>
  <c r="AB669" i="50"/>
  <c r="AR669" i="50" s="1"/>
  <c r="AM30" i="59" s="1"/>
  <c r="AI669" i="50"/>
  <c r="AY669" i="50" s="1"/>
  <c r="AM30" i="64" s="1"/>
  <c r="AJ669" i="50"/>
  <c r="AZ669" i="50" s="1"/>
  <c r="AM30" i="65" s="1"/>
  <c r="AC669" i="50"/>
  <c r="AS669" i="50" s="1"/>
  <c r="AM30" i="58" s="1"/>
  <c r="AG669" i="50"/>
  <c r="AW669" i="50" s="1"/>
  <c r="AM30" i="62" s="1"/>
  <c r="AH669" i="50"/>
  <c r="AX669" i="50" s="1"/>
  <c r="AM30" i="63" s="1"/>
  <c r="AE669" i="50"/>
  <c r="AU669" i="50" s="1"/>
  <c r="AM30" i="60" s="1"/>
  <c r="AK669" i="50"/>
  <c r="BA669" i="50" s="1"/>
  <c r="AM30" i="66" s="1"/>
  <c r="AM669" i="50"/>
  <c r="BC669" i="50" s="1"/>
  <c r="AM30" i="68" s="1"/>
  <c r="AN669" i="50"/>
  <c r="BD669" i="50" s="1"/>
  <c r="AM30" i="69" s="1"/>
  <c r="AA669" i="50"/>
  <c r="AQ669" i="50" s="1"/>
  <c r="AM30" i="56" s="1"/>
  <c r="H669" i="50"/>
  <c r="AQ36" i="2" s="1"/>
  <c r="AF669" i="50"/>
  <c r="AV669" i="50" s="1"/>
  <c r="AM30" i="61" s="1"/>
  <c r="AL669" i="50"/>
  <c r="BB669" i="50" s="1"/>
  <c r="AM30" i="67" s="1"/>
  <c r="AD669" i="50"/>
  <c r="AT669" i="50" s="1"/>
  <c r="AM30" i="57" s="1"/>
  <c r="AF571" i="50"/>
  <c r="AA571" i="50"/>
  <c r="AK571" i="50"/>
  <c r="AM571" i="50"/>
  <c r="Z571" i="50"/>
  <c r="AD571" i="50"/>
  <c r="H571" i="50"/>
  <c r="AC571" i="50"/>
  <c r="AH571" i="50"/>
  <c r="AN571" i="50"/>
  <c r="AE571" i="50"/>
  <c r="AI571" i="50"/>
  <c r="AJ571" i="50"/>
  <c r="AG571" i="50"/>
  <c r="AL571" i="50"/>
  <c r="AB571" i="50"/>
  <c r="J449" i="50"/>
  <c r="R45" i="49" s="1"/>
  <c r="O449" i="50"/>
  <c r="R45" i="60" s="1"/>
  <c r="M449" i="50"/>
  <c r="R45" i="58" s="1"/>
  <c r="V449" i="50"/>
  <c r="R45" i="67" s="1"/>
  <c r="W449" i="50"/>
  <c r="R45" i="68" s="1"/>
  <c r="T449" i="50"/>
  <c r="R45" i="65" s="1"/>
  <c r="K449" i="50"/>
  <c r="R45" i="56" s="1"/>
  <c r="R449" i="50"/>
  <c r="R45" i="63" s="1"/>
  <c r="Q449" i="50"/>
  <c r="R45" i="62" s="1"/>
  <c r="L449" i="50"/>
  <c r="R45" i="59" s="1"/>
  <c r="S449" i="50"/>
  <c r="R45" i="64" s="1"/>
  <c r="X449" i="50"/>
  <c r="R45" i="69" s="1"/>
  <c r="N449" i="50"/>
  <c r="R45" i="57" s="1"/>
  <c r="U449" i="50"/>
  <c r="R45" i="66" s="1"/>
  <c r="P449" i="50"/>
  <c r="R45" i="61" s="1"/>
  <c r="H424" i="50"/>
  <c r="J427" i="50"/>
  <c r="AO41" i="2"/>
  <c r="AO51" i="2"/>
  <c r="U689" i="50"/>
  <c r="T691" i="50"/>
  <c r="X442" i="50"/>
  <c r="AN409" i="50"/>
  <c r="AI21" i="63"/>
  <c r="AX461" i="50"/>
  <c r="W485" i="50"/>
  <c r="AM458" i="50"/>
  <c r="BA558" i="50"/>
  <c r="AH610" i="50"/>
  <c r="AL21" i="61"/>
  <c r="AV611" i="50"/>
  <c r="L546" i="50"/>
  <c r="T42" i="59" s="1"/>
  <c r="J546" i="50"/>
  <c r="T42" i="49" s="1"/>
  <c r="K546" i="50"/>
  <c r="T42" i="56" s="1"/>
  <c r="N546" i="50"/>
  <c r="T42" i="57" s="1"/>
  <c r="M546" i="50"/>
  <c r="T42" i="58" s="1"/>
  <c r="O546" i="50"/>
  <c r="T42" i="60" s="1"/>
  <c r="J547" i="50"/>
  <c r="T43" i="49" s="1"/>
  <c r="P546" i="50"/>
  <c r="T42" i="61" s="1"/>
  <c r="J525" i="50"/>
  <c r="T36" i="49" s="1"/>
  <c r="K547" i="50"/>
  <c r="T43" i="56" s="1"/>
  <c r="Q546" i="50"/>
  <c r="T42" i="62" s="1"/>
  <c r="J548" i="50"/>
  <c r="T44" i="49" s="1"/>
  <c r="K548" i="50"/>
  <c r="T44" i="56" s="1"/>
  <c r="L547" i="50"/>
  <c r="T43" i="59" s="1"/>
  <c r="L548" i="50"/>
  <c r="T44" i="59" s="1"/>
  <c r="K525" i="50"/>
  <c r="T36" i="56" s="1"/>
  <c r="L525" i="50"/>
  <c r="T36" i="59" s="1"/>
  <c r="R546" i="50"/>
  <c r="T42" i="63" s="1"/>
  <c r="M525" i="50"/>
  <c r="T36" i="58" s="1"/>
  <c r="M547" i="50"/>
  <c r="T43" i="58" s="1"/>
  <c r="N548" i="50"/>
  <c r="T44" i="57" s="1"/>
  <c r="N547" i="50"/>
  <c r="T43" i="57" s="1"/>
  <c r="S546" i="50"/>
  <c r="T42" i="64" s="1"/>
  <c r="N525" i="50"/>
  <c r="T36" i="57" s="1"/>
  <c r="M548" i="50"/>
  <c r="T44" i="58" s="1"/>
  <c r="T546" i="50"/>
  <c r="T42" i="65" s="1"/>
  <c r="O547" i="50"/>
  <c r="T43" i="60" s="1"/>
  <c r="O525" i="50"/>
  <c r="T36" i="60" s="1"/>
  <c r="O548" i="50"/>
  <c r="T44" i="60" s="1"/>
  <c r="P547" i="50"/>
  <c r="T43" i="61" s="1"/>
  <c r="U546" i="50"/>
  <c r="T42" i="66" s="1"/>
  <c r="P525" i="50"/>
  <c r="T36" i="61" s="1"/>
  <c r="Q525" i="50"/>
  <c r="T36" i="62" s="1"/>
  <c r="W546" i="50"/>
  <c r="T42" i="68" s="1"/>
  <c r="P548" i="50"/>
  <c r="T44" i="61" s="1"/>
  <c r="Q547" i="50"/>
  <c r="T43" i="62" s="1"/>
  <c r="V546" i="50"/>
  <c r="T42" i="67" s="1"/>
  <c r="Q548" i="50"/>
  <c r="T44" i="62" s="1"/>
  <c r="R525" i="50"/>
  <c r="T36" i="63" s="1"/>
  <c r="T38" i="63" s="1"/>
  <c r="T40" i="63" s="1"/>
  <c r="X546" i="50"/>
  <c r="T42" i="69" s="1"/>
  <c r="R547" i="50"/>
  <c r="T43" i="63" s="1"/>
  <c r="R548" i="50"/>
  <c r="T44" i="63" s="1"/>
  <c r="S525" i="50"/>
  <c r="T36" i="64" s="1"/>
  <c r="S547" i="50"/>
  <c r="T43" i="64" s="1"/>
  <c r="M526" i="50"/>
  <c r="T37" i="58" s="1"/>
  <c r="T525" i="50"/>
  <c r="T36" i="65" s="1"/>
  <c r="J526" i="50"/>
  <c r="L526" i="50"/>
  <c r="T37" i="59" s="1"/>
  <c r="S548" i="50"/>
  <c r="T44" i="64" s="1"/>
  <c r="T547" i="50"/>
  <c r="T43" i="65" s="1"/>
  <c r="AE710" i="50"/>
  <c r="AD22" i="69"/>
  <c r="BD226" i="50"/>
  <c r="X226" i="50" s="1"/>
  <c r="AH561" i="50"/>
  <c r="R38" i="49"/>
  <c r="R40" i="49" s="1"/>
  <c r="P526" i="50"/>
  <c r="T37" i="61" s="1"/>
  <c r="AG709" i="50"/>
  <c r="AW709" i="50" s="1"/>
  <c r="AN20" i="62" s="1"/>
  <c r="Q742" i="50"/>
  <c r="Q744" i="50" s="1"/>
  <c r="O38" i="64"/>
  <c r="O40" i="64" s="1"/>
  <c r="X485" i="50"/>
  <c r="AN458" i="50"/>
  <c r="U586" i="50"/>
  <c r="AV709" i="50"/>
  <c r="BB508" i="50"/>
  <c r="W584" i="50"/>
  <c r="X582" i="50"/>
  <c r="X584" i="50" s="1"/>
  <c r="B671" i="50"/>
  <c r="G670" i="50"/>
  <c r="Q526" i="50"/>
  <c r="T37" i="62" s="1"/>
  <c r="O379" i="50"/>
  <c r="W740" i="50"/>
  <c r="X738" i="50"/>
  <c r="X740" i="50" s="1"/>
  <c r="R38" i="62"/>
  <c r="R40" i="62" s="1"/>
  <c r="B622" i="50"/>
  <c r="G621" i="50"/>
  <c r="S739" i="50"/>
  <c r="R741" i="50"/>
  <c r="B475" i="50"/>
  <c r="B476" i="50" s="1"/>
  <c r="B477" i="50" s="1"/>
  <c r="AN21" i="57"/>
  <c r="AT711" i="50"/>
  <c r="T642" i="50"/>
  <c r="AJ609" i="50"/>
  <c r="AZ609" i="50" s="1"/>
  <c r="AL20" i="65" s="1"/>
  <c r="M37" i="67"/>
  <c r="V177" i="50"/>
  <c r="W733" i="50"/>
  <c r="X731" i="50"/>
  <c r="X733" i="50" s="1"/>
  <c r="AU626" i="50"/>
  <c r="S36" i="49"/>
  <c r="AT626" i="50"/>
  <c r="V544" i="50"/>
  <c r="AL510" i="50" s="1"/>
  <c r="BB510" i="50" s="1"/>
  <c r="AJ21" i="67" s="1"/>
  <c r="V547" i="50"/>
  <c r="T43" i="67" s="1"/>
  <c r="V525" i="50"/>
  <c r="T36" i="67" s="1"/>
  <c r="V536" i="50"/>
  <c r="V548" i="50" s="1"/>
  <c r="T44" i="67" s="1"/>
  <c r="AW708" i="50"/>
  <c r="AJ19" i="66"/>
  <c r="BA511" i="50"/>
  <c r="V634" i="50"/>
  <c r="W632" i="50"/>
  <c r="AK19" i="65"/>
  <c r="G378" i="50"/>
  <c r="B379" i="50"/>
  <c r="G379" i="50" s="1"/>
  <c r="G719" i="50"/>
  <c r="E19" i="55" s="1"/>
  <c r="B720" i="50"/>
  <c r="V585" i="50"/>
  <c r="AL558" i="50"/>
  <c r="AP626" i="50"/>
  <c r="N526" i="50"/>
  <c r="T37" i="57" s="1"/>
  <c r="F573" i="50"/>
  <c r="S597" i="50" s="1"/>
  <c r="U43" i="64" s="1"/>
  <c r="B573" i="50"/>
  <c r="AC22" i="69"/>
  <c r="BD176" i="50"/>
  <c r="X176" i="50" s="1"/>
  <c r="U498" i="50"/>
  <c r="S44" i="66" s="1"/>
  <c r="AM21" i="61"/>
  <c r="AV661" i="50"/>
  <c r="AM29" i="49"/>
  <c r="K379" i="50"/>
  <c r="AM37" i="2"/>
  <c r="AM38" i="2" s="1"/>
  <c r="T684" i="50"/>
  <c r="U682" i="50"/>
  <c r="X542" i="50"/>
  <c r="X545" i="50"/>
  <c r="AN509" i="50"/>
  <c r="BD509" i="50" s="1"/>
  <c r="AJ20" i="69" s="1"/>
  <c r="AM21" i="60"/>
  <c r="AU661" i="50"/>
  <c r="O37" i="67"/>
  <c r="O38" i="67" s="1"/>
  <c r="O40" i="67" s="1"/>
  <c r="V277" i="50"/>
  <c r="V279" i="50" s="1"/>
  <c r="AN21" i="58"/>
  <c r="AS711" i="50"/>
  <c r="AL19" i="64"/>
  <c r="T636" i="50"/>
  <c r="AZ326" i="50"/>
  <c r="T326" i="50" s="1"/>
  <c r="AF22" i="65"/>
  <c r="M37" i="68"/>
  <c r="M38" i="68" s="1"/>
  <c r="M40" i="68" s="1"/>
  <c r="W177" i="50"/>
  <c r="W179" i="50" s="1"/>
  <c r="V486" i="50"/>
  <c r="AI21" i="64"/>
  <c r="AY461" i="50"/>
  <c r="X535" i="50"/>
  <c r="AN508" i="50"/>
  <c r="AX658" i="50"/>
  <c r="AH20" i="66"/>
  <c r="AM29" i="56"/>
  <c r="M379" i="50"/>
  <c r="AK22" i="62"/>
  <c r="AW576" i="50"/>
  <c r="S685" i="50"/>
  <c r="AI658" i="50"/>
  <c r="V492" i="50"/>
  <c r="V497" i="50" s="1"/>
  <c r="S43" i="67" s="1"/>
  <c r="V495" i="50"/>
  <c r="AL459" i="50"/>
  <c r="BB459" i="50" s="1"/>
  <c r="AI20" i="67" s="1"/>
  <c r="BD260" i="50"/>
  <c r="AN261" i="50"/>
  <c r="H32" i="2"/>
  <c r="U547" i="50"/>
  <c r="T43" i="66" s="1"/>
  <c r="BB409" i="50"/>
  <c r="AW661" i="50"/>
  <c r="AM19" i="62"/>
  <c r="P744" i="50"/>
  <c r="AF710" i="50" s="1"/>
  <c r="AV710" i="50" s="1"/>
  <c r="AN21" i="61" s="1"/>
  <c r="S594" i="50"/>
  <c r="AI560" i="50" s="1"/>
  <c r="AY560" i="50" s="1"/>
  <c r="AK21" i="64" s="1"/>
  <c r="S593" i="50"/>
  <c r="U494" i="50"/>
  <c r="AK460" i="50" s="1"/>
  <c r="G527" i="50"/>
  <c r="B524" i="50"/>
  <c r="J379" i="50"/>
  <c r="U591" i="50"/>
  <c r="V589" i="50"/>
  <c r="AE22" i="66"/>
  <c r="BA276" i="50"/>
  <c r="U276" i="50" s="1"/>
  <c r="AJ22" i="65"/>
  <c r="AZ526" i="50"/>
  <c r="T526" i="50" s="1"/>
  <c r="T37" i="65" s="1"/>
  <c r="X489" i="50"/>
  <c r="BC260" i="50"/>
  <c r="AM261" i="50"/>
  <c r="AK20" i="63"/>
  <c r="AX561" i="50"/>
  <c r="T592" i="50"/>
  <c r="T595" i="50"/>
  <c r="AJ559" i="50"/>
  <c r="S692" i="50"/>
  <c r="S695" i="50"/>
  <c r="AI659" i="50"/>
  <c r="AY659" i="50" s="1"/>
  <c r="AM20" i="64" s="1"/>
  <c r="W542" i="50"/>
  <c r="W543" i="50" s="1"/>
  <c r="W545" i="50"/>
  <c r="AM509" i="50"/>
  <c r="BC509" i="50" s="1"/>
  <c r="AJ20" i="68" s="1"/>
  <c r="AI19" i="66"/>
  <c r="W442" i="50"/>
  <c r="AM409" i="50"/>
  <c r="U548" i="50"/>
  <c r="T44" i="66" s="1"/>
  <c r="S279" i="50"/>
  <c r="AZ608" i="50"/>
  <c r="V639" i="50"/>
  <c r="U641" i="50"/>
  <c r="V443" i="50"/>
  <c r="K526" i="50"/>
  <c r="T37" i="56" s="1"/>
  <c r="S37" i="49"/>
  <c r="Q736" i="50"/>
  <c r="U635" i="50"/>
  <c r="AK608" i="50"/>
  <c r="BB458" i="50"/>
  <c r="AM22" i="57"/>
  <c r="T548" i="50"/>
  <c r="T44" i="65" s="1"/>
  <c r="AL22" i="62"/>
  <c r="AW626" i="50"/>
  <c r="AY559" i="50"/>
  <c r="W535" i="50"/>
  <c r="AM508" i="50"/>
  <c r="R735" i="50"/>
  <c r="AH708" i="50"/>
  <c r="B428" i="50"/>
  <c r="U497" i="50"/>
  <c r="S43" i="66" s="1"/>
  <c r="AQ34" i="2"/>
  <c r="AM29" i="59"/>
  <c r="AM29" i="58"/>
  <c r="N379" i="50"/>
  <c r="L379" i="50"/>
  <c r="V523" i="50"/>
  <c r="K719" i="50"/>
  <c r="N670" i="50"/>
  <c r="S572" i="50"/>
  <c r="L719" i="50"/>
  <c r="W670" i="50"/>
  <c r="X474" i="50"/>
  <c r="N719" i="50"/>
  <c r="R428" i="50"/>
  <c r="J621" i="50"/>
  <c r="L474" i="50"/>
  <c r="Q670" i="50"/>
  <c r="Q428" i="50"/>
  <c r="T428" i="50"/>
  <c r="R572" i="50"/>
  <c r="J670" i="50"/>
  <c r="V474" i="50"/>
  <c r="X572" i="50"/>
  <c r="T670" i="50"/>
  <c r="U719" i="50"/>
  <c r="U572" i="50"/>
  <c r="U670" i="50"/>
  <c r="L670" i="50"/>
  <c r="Q523" i="50"/>
  <c r="L621" i="50"/>
  <c r="W572" i="50"/>
  <c r="V719" i="50"/>
  <c r="S719" i="50"/>
  <c r="X719" i="50"/>
  <c r="O670" i="50"/>
  <c r="S621" i="50"/>
  <c r="U474" i="50"/>
  <c r="O719" i="50"/>
  <c r="X670" i="50"/>
  <c r="W428" i="50"/>
  <c r="S474" i="50"/>
  <c r="M719" i="50"/>
  <c r="V670" i="50"/>
  <c r="R670" i="50"/>
  <c r="W621" i="50"/>
  <c r="J523" i="50"/>
  <c r="P719" i="50"/>
  <c r="N428" i="50"/>
  <c r="Q719" i="50"/>
  <c r="R719" i="50"/>
  <c r="P523" i="50"/>
  <c r="T523" i="50"/>
  <c r="M621" i="50"/>
  <c r="T719" i="50"/>
  <c r="K572" i="50"/>
  <c r="K523" i="50"/>
  <c r="L428" i="50"/>
  <c r="P572" i="50"/>
  <c r="S670" i="50"/>
  <c r="K621" i="50"/>
  <c r="P670" i="50"/>
  <c r="J474" i="50"/>
  <c r="J719" i="50"/>
  <c r="Q572" i="50"/>
  <c r="O572" i="50"/>
  <c r="U621" i="50"/>
  <c r="X428" i="50"/>
  <c r="X621" i="50"/>
  <c r="N572" i="50"/>
  <c r="M670" i="50"/>
  <c r="T621" i="50"/>
  <c r="N523" i="50"/>
  <c r="M428" i="50"/>
  <c r="O474" i="50"/>
  <c r="P621" i="50"/>
  <c r="N474" i="50"/>
  <c r="Q474" i="50"/>
  <c r="J428" i="50"/>
  <c r="W474" i="50"/>
  <c r="O621" i="50"/>
  <c r="O523" i="50"/>
  <c r="O428" i="50"/>
  <c r="K670" i="50"/>
  <c r="L523" i="50"/>
  <c r="N621" i="50"/>
  <c r="V428" i="50"/>
  <c r="J572" i="50"/>
  <c r="L572" i="50"/>
  <c r="K428" i="50"/>
  <c r="R523" i="50"/>
  <c r="X523" i="50"/>
  <c r="W523" i="50"/>
  <c r="S428" i="50"/>
  <c r="R621" i="50"/>
  <c r="S523" i="50"/>
  <c r="K474" i="50"/>
  <c r="V572" i="50"/>
  <c r="Q621" i="50"/>
  <c r="T572" i="50"/>
  <c r="T474" i="50"/>
  <c r="V621" i="50"/>
  <c r="M474" i="50"/>
  <c r="W719" i="50"/>
  <c r="U523" i="50"/>
  <c r="P428" i="50"/>
  <c r="R474" i="50"/>
  <c r="M572" i="50"/>
  <c r="U428" i="50"/>
  <c r="P474" i="50"/>
  <c r="M523" i="50"/>
  <c r="L37" i="68" l="1"/>
  <c r="L38" i="68" s="1"/>
  <c r="L40" i="68" s="1"/>
  <c r="W127" i="50"/>
  <c r="H126" i="50"/>
  <c r="X29" i="50"/>
  <c r="H29" i="50" s="1"/>
  <c r="K44" i="2" s="1"/>
  <c r="H27" i="50"/>
  <c r="K42" i="2" s="1"/>
  <c r="X127" i="50"/>
  <c r="X129" i="50" s="1"/>
  <c r="L37" i="69"/>
  <c r="L38" i="69" s="1"/>
  <c r="L40" i="69" s="1"/>
  <c r="H77" i="50"/>
  <c r="M42" i="2" s="1"/>
  <c r="Q377" i="50"/>
  <c r="Q379" i="50" s="1"/>
  <c r="P377" i="50"/>
  <c r="P379" i="50" s="1"/>
  <c r="AH21" i="64"/>
  <c r="AJ410" i="50"/>
  <c r="AK410" i="50"/>
  <c r="BA410" i="50" s="1"/>
  <c r="AH21" i="66" s="1"/>
  <c r="AI411" i="50"/>
  <c r="AK360" i="50"/>
  <c r="AK361" i="50" s="1"/>
  <c r="U393" i="50"/>
  <c r="U398" i="50" s="1"/>
  <c r="Q44" i="66" s="1"/>
  <c r="U375" i="50"/>
  <c r="Q36" i="66" s="1"/>
  <c r="U397" i="50"/>
  <c r="Q43" i="66" s="1"/>
  <c r="V392" i="50"/>
  <c r="V393" i="50" s="1"/>
  <c r="AL359" i="50"/>
  <c r="BB359" i="50" s="1"/>
  <c r="AG20" i="67" s="1"/>
  <c r="X389" i="50"/>
  <c r="X391" i="50" s="1"/>
  <c r="X392" i="50" s="1"/>
  <c r="W391" i="50"/>
  <c r="AI22" i="65"/>
  <c r="S327" i="50"/>
  <c r="S329" i="50" s="1"/>
  <c r="AL311" i="50"/>
  <c r="BB310" i="50"/>
  <c r="AG22" i="64"/>
  <c r="AY376" i="50"/>
  <c r="S376" i="50" s="1"/>
  <c r="T732" i="50"/>
  <c r="T734" i="50" s="1"/>
  <c r="W436" i="50"/>
  <c r="V447" i="50"/>
  <c r="R43" i="67" s="1"/>
  <c r="V444" i="50"/>
  <c r="AL410" i="50" s="1"/>
  <c r="BB410" i="50" s="1"/>
  <c r="AH21" i="67" s="1"/>
  <c r="AM408" i="50"/>
  <c r="BC408" i="50" s="1"/>
  <c r="AH19" i="68" s="1"/>
  <c r="V425" i="50"/>
  <c r="R36" i="67" s="1"/>
  <c r="W445" i="50"/>
  <c r="X436" i="50"/>
  <c r="X385" i="50"/>
  <c r="W491" i="50"/>
  <c r="W495" i="50" s="1"/>
  <c r="AN358" i="50"/>
  <c r="BD358" i="50" s="1"/>
  <c r="AG19" i="69" s="1"/>
  <c r="V448" i="50"/>
  <c r="R44" i="67" s="1"/>
  <c r="X491" i="50"/>
  <c r="X492" i="50" s="1"/>
  <c r="X497" i="50" s="1"/>
  <c r="S43" i="69" s="1"/>
  <c r="AN408" i="50"/>
  <c r="BD408" i="50" s="1"/>
  <c r="AH19" i="69" s="1"/>
  <c r="X445" i="50"/>
  <c r="AZ360" i="50"/>
  <c r="AJ361" i="50"/>
  <c r="W385" i="50"/>
  <c r="W386" i="50" s="1"/>
  <c r="V386" i="50"/>
  <c r="BA326" i="50"/>
  <c r="U326" i="50" s="1"/>
  <c r="W347" i="50"/>
  <c r="P43" i="68" s="1"/>
  <c r="W344" i="50"/>
  <c r="AM310" i="50" s="1"/>
  <c r="W325" i="50"/>
  <c r="W343" i="50"/>
  <c r="W348" i="50" s="1"/>
  <c r="P44" i="68" s="1"/>
  <c r="X343" i="50"/>
  <c r="X348" i="50" s="1"/>
  <c r="P44" i="69" s="1"/>
  <c r="X347" i="50"/>
  <c r="P43" i="69" s="1"/>
  <c r="X344" i="50"/>
  <c r="X325" i="50"/>
  <c r="P36" i="69" s="1"/>
  <c r="AP676" i="50"/>
  <c r="T38" i="56"/>
  <c r="T40" i="56" s="1"/>
  <c r="H34" i="2"/>
  <c r="AX660" i="50"/>
  <c r="AM21" i="63" s="1"/>
  <c r="AH661" i="50"/>
  <c r="T38" i="57"/>
  <c r="T40" i="57" s="1"/>
  <c r="AI611" i="50"/>
  <c r="AY611" i="50"/>
  <c r="AY626" i="50" s="1"/>
  <c r="T38" i="58"/>
  <c r="T40" i="58" s="1"/>
  <c r="AS676" i="50"/>
  <c r="AI561" i="50"/>
  <c r="S38" i="49"/>
  <c r="S40" i="49" s="1"/>
  <c r="T38" i="61"/>
  <c r="T40" i="61" s="1"/>
  <c r="F18" i="55"/>
  <c r="T38" i="64"/>
  <c r="T40" i="64" s="1"/>
  <c r="AQ676" i="50"/>
  <c r="AR676" i="50"/>
  <c r="AT676" i="50"/>
  <c r="T38" i="60"/>
  <c r="T40" i="60" s="1"/>
  <c r="P477" i="50"/>
  <c r="M477" i="50"/>
  <c r="Z670" i="50"/>
  <c r="AC670" i="50"/>
  <c r="AJ670" i="50"/>
  <c r="AH670" i="50"/>
  <c r="H670" i="50"/>
  <c r="AG670" i="50"/>
  <c r="AL670" i="50"/>
  <c r="AE670" i="50"/>
  <c r="AK670" i="50"/>
  <c r="AD670" i="50"/>
  <c r="AB670" i="50"/>
  <c r="AF670" i="50"/>
  <c r="AN670" i="50"/>
  <c r="AA670" i="50"/>
  <c r="AI670" i="50"/>
  <c r="AM670" i="50"/>
  <c r="Z719" i="50"/>
  <c r="AP719" i="50" s="1"/>
  <c r="AN30" i="49" s="1"/>
  <c r="AH719" i="50"/>
  <c r="AX719" i="50" s="1"/>
  <c r="AN30" i="63" s="1"/>
  <c r="AG719" i="50"/>
  <c r="AW719" i="50" s="1"/>
  <c r="AN30" i="62" s="1"/>
  <c r="AJ719" i="50"/>
  <c r="AZ719" i="50" s="1"/>
  <c r="AN30" i="65" s="1"/>
  <c r="AN719" i="50"/>
  <c r="BD719" i="50" s="1"/>
  <c r="AN30" i="69" s="1"/>
  <c r="AC719" i="50"/>
  <c r="AS719" i="50" s="1"/>
  <c r="AN30" i="58" s="1"/>
  <c r="AM719" i="50"/>
  <c r="BC719" i="50" s="1"/>
  <c r="AN30" i="68" s="1"/>
  <c r="AE719" i="50"/>
  <c r="AU719" i="50" s="1"/>
  <c r="AN30" i="60" s="1"/>
  <c r="AK719" i="50"/>
  <c r="BA719" i="50" s="1"/>
  <c r="AN30" i="66" s="1"/>
  <c r="AF719" i="50"/>
  <c r="AV719" i="50" s="1"/>
  <c r="AN30" i="61" s="1"/>
  <c r="H719" i="50"/>
  <c r="AA719" i="50"/>
  <c r="AQ719" i="50" s="1"/>
  <c r="AN30" i="56" s="1"/>
  <c r="AB719" i="50"/>
  <c r="AR719" i="50" s="1"/>
  <c r="AN30" i="59" s="1"/>
  <c r="AI719" i="50"/>
  <c r="AY719" i="50" s="1"/>
  <c r="AN30" i="64" s="1"/>
  <c r="AD719" i="50"/>
  <c r="AT719" i="50" s="1"/>
  <c r="AN30" i="57" s="1"/>
  <c r="AL719" i="50"/>
  <c r="BB719" i="50" s="1"/>
  <c r="AN30" i="67" s="1"/>
  <c r="K477" i="50"/>
  <c r="H523" i="50"/>
  <c r="L477" i="50"/>
  <c r="T477" i="50"/>
  <c r="Q477" i="50"/>
  <c r="AF621" i="50"/>
  <c r="AE621" i="50"/>
  <c r="Z621" i="50"/>
  <c r="AD621" i="50"/>
  <c r="AC621" i="50"/>
  <c r="AG621" i="50"/>
  <c r="AA621" i="50"/>
  <c r="AB621" i="50"/>
  <c r="AK621" i="50"/>
  <c r="AL621" i="50"/>
  <c r="AH621" i="50"/>
  <c r="AN621" i="50"/>
  <c r="AI621" i="50"/>
  <c r="AM621" i="50"/>
  <c r="H621" i="50"/>
  <c r="AJ621" i="50"/>
  <c r="H428" i="50"/>
  <c r="AG43" i="2" s="1"/>
  <c r="H572" i="50"/>
  <c r="N477" i="50"/>
  <c r="O477" i="50"/>
  <c r="J499" i="50"/>
  <c r="S45" i="49" s="1"/>
  <c r="T499" i="50"/>
  <c r="S45" i="65" s="1"/>
  <c r="M499" i="50"/>
  <c r="S45" i="58" s="1"/>
  <c r="X499" i="50"/>
  <c r="S45" i="69" s="1"/>
  <c r="Q499" i="50"/>
  <c r="S45" i="62" s="1"/>
  <c r="P499" i="50"/>
  <c r="S45" i="61" s="1"/>
  <c r="K499" i="50"/>
  <c r="S45" i="56" s="1"/>
  <c r="S499" i="50"/>
  <c r="S45" i="64" s="1"/>
  <c r="L499" i="50"/>
  <c r="S45" i="59" s="1"/>
  <c r="H474" i="50"/>
  <c r="U499" i="50"/>
  <c r="S45" i="66" s="1"/>
  <c r="V499" i="50"/>
  <c r="S45" i="67" s="1"/>
  <c r="N499" i="50"/>
  <c r="S45" i="57" s="1"/>
  <c r="R499" i="50"/>
  <c r="S45" i="63" s="1"/>
  <c r="W499" i="50"/>
  <c r="S45" i="68" s="1"/>
  <c r="O499" i="50"/>
  <c r="S45" i="60" s="1"/>
  <c r="J477" i="50"/>
  <c r="U636" i="50"/>
  <c r="O37" i="66"/>
  <c r="U277" i="50"/>
  <c r="B525" i="50"/>
  <c r="B526" i="50" s="1"/>
  <c r="B527" i="50" s="1"/>
  <c r="AU676" i="50"/>
  <c r="AM22" i="60"/>
  <c r="X547" i="50"/>
  <c r="T43" i="69" s="1"/>
  <c r="X544" i="50"/>
  <c r="X543" i="50"/>
  <c r="AM41" i="2"/>
  <c r="AM51" i="2"/>
  <c r="AV676" i="50"/>
  <c r="AM22" i="61"/>
  <c r="M596" i="50"/>
  <c r="U42" i="58" s="1"/>
  <c r="J596" i="50"/>
  <c r="U42" i="49" s="1"/>
  <c r="K596" i="50"/>
  <c r="U42" i="56" s="1"/>
  <c r="L596" i="50"/>
  <c r="U42" i="59" s="1"/>
  <c r="N596" i="50"/>
  <c r="U42" i="57" s="1"/>
  <c r="O596" i="50"/>
  <c r="U42" i="60" s="1"/>
  <c r="J575" i="50"/>
  <c r="P596" i="50"/>
  <c r="U42" i="61" s="1"/>
  <c r="J597" i="50"/>
  <c r="U43" i="49" s="1"/>
  <c r="J598" i="50"/>
  <c r="U44" i="49" s="1"/>
  <c r="Q596" i="50"/>
  <c r="U42" i="62" s="1"/>
  <c r="K575" i="50"/>
  <c r="U36" i="56" s="1"/>
  <c r="K597" i="50"/>
  <c r="U43" i="56" s="1"/>
  <c r="R596" i="50"/>
  <c r="U42" i="63" s="1"/>
  <c r="L597" i="50"/>
  <c r="U43" i="59" s="1"/>
  <c r="K598" i="50"/>
  <c r="U44" i="56" s="1"/>
  <c r="L598" i="50"/>
  <c r="U44" i="59" s="1"/>
  <c r="L575" i="50"/>
  <c r="U36" i="59" s="1"/>
  <c r="M598" i="50"/>
  <c r="U44" i="58" s="1"/>
  <c r="M575" i="50"/>
  <c r="U36" i="58" s="1"/>
  <c r="S596" i="50"/>
  <c r="U42" i="64" s="1"/>
  <c r="M597" i="50"/>
  <c r="U43" i="58" s="1"/>
  <c r="N598" i="50"/>
  <c r="U44" i="57" s="1"/>
  <c r="N597" i="50"/>
  <c r="U43" i="57" s="1"/>
  <c r="U596" i="50"/>
  <c r="U42" i="66" s="1"/>
  <c r="N575" i="50"/>
  <c r="U36" i="57" s="1"/>
  <c r="T596" i="50"/>
  <c r="U42" i="65" s="1"/>
  <c r="O575" i="50"/>
  <c r="U36" i="60" s="1"/>
  <c r="V596" i="50"/>
  <c r="U42" i="67" s="1"/>
  <c r="O597" i="50"/>
  <c r="U43" i="60" s="1"/>
  <c r="O598" i="50"/>
  <c r="U44" i="60" s="1"/>
  <c r="X596" i="50"/>
  <c r="U42" i="69" s="1"/>
  <c r="P575" i="50"/>
  <c r="U36" i="61" s="1"/>
  <c r="P597" i="50"/>
  <c r="U43" i="61" s="1"/>
  <c r="Q597" i="50"/>
  <c r="U43" i="62" s="1"/>
  <c r="P598" i="50"/>
  <c r="U44" i="61" s="1"/>
  <c r="W596" i="50"/>
  <c r="U42" i="68" s="1"/>
  <c r="Q575" i="50"/>
  <c r="U36" i="62" s="1"/>
  <c r="O576" i="50"/>
  <c r="U37" i="60" s="1"/>
  <c r="R575" i="50"/>
  <c r="U36" i="63" s="1"/>
  <c r="M576" i="50"/>
  <c r="U37" i="58" s="1"/>
  <c r="R597" i="50"/>
  <c r="U43" i="63" s="1"/>
  <c r="Q598" i="50"/>
  <c r="U44" i="62" s="1"/>
  <c r="M38" i="67"/>
  <c r="M40" i="67" s="1"/>
  <c r="B672" i="50"/>
  <c r="G671" i="50"/>
  <c r="AY426" i="50"/>
  <c r="S426" i="50" s="1"/>
  <c r="AH22" i="64"/>
  <c r="BC458" i="50"/>
  <c r="L429" i="50"/>
  <c r="AW676" i="50"/>
  <c r="AM22" i="62"/>
  <c r="U684" i="50"/>
  <c r="V682" i="50"/>
  <c r="W634" i="50"/>
  <c r="X632" i="50"/>
  <c r="X634" i="50" s="1"/>
  <c r="X635" i="50" s="1"/>
  <c r="T739" i="50"/>
  <c r="S741" i="50"/>
  <c r="S745" i="50" s="1"/>
  <c r="X585" i="50"/>
  <c r="AN558" i="50"/>
  <c r="N37" i="69"/>
  <c r="N38" i="69" s="1"/>
  <c r="N40" i="69" s="1"/>
  <c r="X227" i="50"/>
  <c r="H226" i="50"/>
  <c r="W486" i="50"/>
  <c r="K429" i="50"/>
  <c r="AN29" i="49"/>
  <c r="G428" i="50"/>
  <c r="B429" i="50"/>
  <c r="G429" i="50" s="1"/>
  <c r="BC508" i="50"/>
  <c r="AI19" i="67"/>
  <c r="AZ559" i="50"/>
  <c r="AE21" i="68"/>
  <c r="BC261" i="50"/>
  <c r="V591" i="50"/>
  <c r="W589" i="50"/>
  <c r="BA460" i="50"/>
  <c r="AK461" i="50"/>
  <c r="V494" i="50"/>
  <c r="AL460" i="50" s="1"/>
  <c r="BB460" i="50" s="1"/>
  <c r="AI21" i="67" s="1"/>
  <c r="V493" i="50"/>
  <c r="V498" i="50" s="1"/>
  <c r="S44" i="67" s="1"/>
  <c r="P37" i="65"/>
  <c r="T327" i="50"/>
  <c r="T685" i="50"/>
  <c r="AJ658" i="50"/>
  <c r="M37" i="69"/>
  <c r="X177" i="50"/>
  <c r="X179" i="50" s="1"/>
  <c r="B574" i="50"/>
  <c r="G577" i="50"/>
  <c r="V586" i="50"/>
  <c r="G720" i="50"/>
  <c r="E20" i="55" s="1"/>
  <c r="B721" i="50"/>
  <c r="V635" i="50"/>
  <c r="AL608" i="50"/>
  <c r="AN19" i="62"/>
  <c r="H176" i="50"/>
  <c r="F623" i="50"/>
  <c r="N626" i="50" s="1"/>
  <c r="V37" i="57" s="1"/>
  <c r="B623" i="50"/>
  <c r="T38" i="62"/>
  <c r="T40" i="62" s="1"/>
  <c r="W585" i="50"/>
  <c r="AM558" i="50"/>
  <c r="BD458" i="50"/>
  <c r="T38" i="59"/>
  <c r="T40" i="59" s="1"/>
  <c r="AV626" i="50"/>
  <c r="AL22" i="61"/>
  <c r="AX610" i="50"/>
  <c r="AH611" i="50"/>
  <c r="AK19" i="66"/>
  <c r="BD409" i="50"/>
  <c r="T692" i="50"/>
  <c r="T695" i="50"/>
  <c r="AJ659" i="50"/>
  <c r="AZ659" i="50" s="1"/>
  <c r="AM20" i="65" s="1"/>
  <c r="Q743" i="50"/>
  <c r="AN29" i="59"/>
  <c r="M429" i="50"/>
  <c r="AX708" i="50"/>
  <c r="AL19" i="65"/>
  <c r="S693" i="50"/>
  <c r="S694" i="50"/>
  <c r="AI660" i="50" s="1"/>
  <c r="AY660" i="50" s="1"/>
  <c r="AM21" i="64" s="1"/>
  <c r="T594" i="50"/>
  <c r="AJ560" i="50" s="1"/>
  <c r="AZ560" i="50" s="1"/>
  <c r="AK21" i="65" s="1"/>
  <c r="T593" i="50"/>
  <c r="T598" i="50" s="1"/>
  <c r="U44" i="65" s="1"/>
  <c r="T575" i="50"/>
  <c r="U36" i="65" s="1"/>
  <c r="T597" i="50"/>
  <c r="U43" i="65" s="1"/>
  <c r="BD508" i="50"/>
  <c r="AN22" i="58"/>
  <c r="R742" i="50"/>
  <c r="R745" i="50"/>
  <c r="AH709" i="50"/>
  <c r="AX709" i="50" s="1"/>
  <c r="AN20" i="63" s="1"/>
  <c r="BB511" i="50"/>
  <c r="AJ19" i="67"/>
  <c r="AN20" i="61"/>
  <c r="AV711" i="50"/>
  <c r="AX476" i="50"/>
  <c r="R476" i="50" s="1"/>
  <c r="AI22" i="63"/>
  <c r="X444" i="50"/>
  <c r="X443" i="50"/>
  <c r="X447" i="50"/>
  <c r="R43" i="69" s="1"/>
  <c r="X425" i="50"/>
  <c r="K576" i="50"/>
  <c r="U37" i="56" s="1"/>
  <c r="O429" i="50"/>
  <c r="R736" i="50"/>
  <c r="AK20" i="64"/>
  <c r="AY561" i="50"/>
  <c r="S686" i="50"/>
  <c r="U642" i="50"/>
  <c r="U643" i="50" s="1"/>
  <c r="U645" i="50"/>
  <c r="AK609" i="50"/>
  <c r="BA609" i="50" s="1"/>
  <c r="AL20" i="66" s="1"/>
  <c r="BC409" i="50"/>
  <c r="T38" i="65"/>
  <c r="T40" i="65" s="1"/>
  <c r="S598" i="50"/>
  <c r="U44" i="64" s="1"/>
  <c r="Q576" i="50"/>
  <c r="U37" i="62" s="1"/>
  <c r="AM19" i="63"/>
  <c r="X525" i="50"/>
  <c r="T36" i="69" s="1"/>
  <c r="X536" i="50"/>
  <c r="L576" i="50"/>
  <c r="U37" i="59" s="1"/>
  <c r="N576" i="50"/>
  <c r="U37" i="57" s="1"/>
  <c r="BB558" i="50"/>
  <c r="AN22" i="57"/>
  <c r="J576" i="50"/>
  <c r="AN29" i="56"/>
  <c r="N429" i="50"/>
  <c r="P429" i="50"/>
  <c r="W639" i="50"/>
  <c r="V641" i="50"/>
  <c r="V645" i="50" s="1"/>
  <c r="W544" i="50"/>
  <c r="AM510" i="50" s="1"/>
  <c r="BC510" i="50" s="1"/>
  <c r="AJ21" i="68" s="1"/>
  <c r="W547" i="50"/>
  <c r="T43" i="68" s="1"/>
  <c r="W525" i="50"/>
  <c r="W536" i="50"/>
  <c r="W548" i="50" s="1"/>
  <c r="T44" i="68" s="1"/>
  <c r="BA608" i="50"/>
  <c r="W443" i="50"/>
  <c r="W444" i="50"/>
  <c r="W425" i="50"/>
  <c r="W447" i="50"/>
  <c r="R43" i="68" s="1"/>
  <c r="AK22" i="63"/>
  <c r="AX576" i="50"/>
  <c r="R576" i="50" s="1"/>
  <c r="U37" i="63" s="1"/>
  <c r="U595" i="50"/>
  <c r="U592" i="50"/>
  <c r="AK559" i="50"/>
  <c r="S575" i="50"/>
  <c r="U36" i="64" s="1"/>
  <c r="AH20" i="67"/>
  <c r="AE21" i="69"/>
  <c r="BD261" i="50"/>
  <c r="AY658" i="50"/>
  <c r="S735" i="50"/>
  <c r="AI708" i="50"/>
  <c r="AY476" i="50"/>
  <c r="S476" i="50" s="1"/>
  <c r="S37" i="64" s="1"/>
  <c r="S38" i="64" s="1"/>
  <c r="S40" i="64" s="1"/>
  <c r="AI22" i="64"/>
  <c r="V475" i="50"/>
  <c r="BA526" i="50"/>
  <c r="U526" i="50" s="1"/>
  <c r="T37" i="66" s="1"/>
  <c r="T38" i="66" s="1"/>
  <c r="T40" i="66" s="1"/>
  <c r="AJ22" i="66"/>
  <c r="P576" i="50"/>
  <c r="U37" i="61" s="1"/>
  <c r="V179" i="50"/>
  <c r="T644" i="50"/>
  <c r="AJ610" i="50" s="1"/>
  <c r="T643" i="50"/>
  <c r="R598" i="50"/>
  <c r="U44" i="63" s="1"/>
  <c r="B478" i="50"/>
  <c r="AL511" i="50"/>
  <c r="AF711" i="50"/>
  <c r="X486" i="50"/>
  <c r="AG710" i="50"/>
  <c r="AU710" i="50"/>
  <c r="AE711" i="50"/>
  <c r="T37" i="49"/>
  <c r="T38" i="49" s="1"/>
  <c r="T40" i="49" s="1"/>
  <c r="V689" i="50"/>
  <c r="U691" i="50"/>
  <c r="J429" i="50"/>
  <c r="AQ37" i="2"/>
  <c r="AQ38" i="2" s="1"/>
  <c r="Q429" i="50"/>
  <c r="R429" i="50"/>
  <c r="R671" i="50"/>
  <c r="M478" i="50"/>
  <c r="L573" i="50"/>
  <c r="R622" i="50"/>
  <c r="O478" i="50"/>
  <c r="R478" i="50"/>
  <c r="N524" i="50"/>
  <c r="J671" i="50"/>
  <c r="P478" i="50"/>
  <c r="U524" i="50"/>
  <c r="S622" i="50"/>
  <c r="N671" i="50"/>
  <c r="W478" i="50"/>
  <c r="K524" i="50"/>
  <c r="Q478" i="50"/>
  <c r="W573" i="50"/>
  <c r="P720" i="50"/>
  <c r="N622" i="50"/>
  <c r="M524" i="50"/>
  <c r="O573" i="50"/>
  <c r="L524" i="50"/>
  <c r="Q524" i="50"/>
  <c r="T671" i="50"/>
  <c r="N573" i="50"/>
  <c r="S524" i="50"/>
  <c r="K671" i="50"/>
  <c r="V622" i="50"/>
  <c r="W622" i="50"/>
  <c r="R524" i="50"/>
  <c r="Q720" i="50"/>
  <c r="T573" i="50"/>
  <c r="T524" i="50"/>
  <c r="V524" i="50"/>
  <c r="L671" i="50"/>
  <c r="W720" i="50"/>
  <c r="Q622" i="50"/>
  <c r="T478" i="50"/>
  <c r="M573" i="50"/>
  <c r="J524" i="50"/>
  <c r="P524" i="50"/>
  <c r="U671" i="50"/>
  <c r="X478" i="50"/>
  <c r="S478" i="50"/>
  <c r="Q573" i="50"/>
  <c r="W524" i="50"/>
  <c r="U720" i="50"/>
  <c r="W671" i="50"/>
  <c r="K622" i="50"/>
  <c r="M622" i="50"/>
  <c r="X524" i="50"/>
  <c r="R720" i="50"/>
  <c r="U573" i="50"/>
  <c r="V720" i="50"/>
  <c r="O671" i="50"/>
  <c r="N720" i="50"/>
  <c r="V671" i="50"/>
  <c r="M671" i="50"/>
  <c r="O720" i="50"/>
  <c r="T720" i="50"/>
  <c r="J573" i="50"/>
  <c r="V478" i="50"/>
  <c r="T622" i="50"/>
  <c r="X671" i="50"/>
  <c r="U622" i="50"/>
  <c r="K720" i="50"/>
  <c r="R573" i="50"/>
  <c r="V573" i="50"/>
  <c r="O622" i="50"/>
  <c r="J720" i="50"/>
  <c r="X720" i="50"/>
  <c r="K478" i="50"/>
  <c r="J478" i="50"/>
  <c r="P671" i="50"/>
  <c r="X622" i="50"/>
  <c r="O524" i="50"/>
  <c r="Q671" i="50"/>
  <c r="M720" i="50"/>
  <c r="S720" i="50"/>
  <c r="P622" i="50"/>
  <c r="N478" i="50"/>
  <c r="L720" i="50"/>
  <c r="U478" i="50"/>
  <c r="L478" i="50"/>
  <c r="L622" i="50"/>
  <c r="S671" i="50"/>
  <c r="S573" i="50"/>
  <c r="X573" i="50"/>
  <c r="P573" i="50"/>
  <c r="J622" i="50"/>
  <c r="K573" i="50"/>
  <c r="W129" i="50" l="1"/>
  <c r="H129" i="50" s="1"/>
  <c r="O44" i="2" s="1"/>
  <c r="H127" i="50"/>
  <c r="O42" i="2" s="1"/>
  <c r="AK411" i="50"/>
  <c r="BA411" i="50"/>
  <c r="AH22" i="66" s="1"/>
  <c r="AZ410" i="50"/>
  <c r="AJ411" i="50"/>
  <c r="X395" i="50"/>
  <c r="AN359" i="50"/>
  <c r="BD359" i="50" s="1"/>
  <c r="AG20" i="69" s="1"/>
  <c r="BA360" i="50"/>
  <c r="BA361" i="50" s="1"/>
  <c r="V394" i="50"/>
  <c r="AL360" i="50" s="1"/>
  <c r="AL361" i="50" s="1"/>
  <c r="V375" i="50"/>
  <c r="Q36" i="67" s="1"/>
  <c r="W395" i="50"/>
  <c r="V397" i="50"/>
  <c r="Q43" i="67" s="1"/>
  <c r="W392" i="50"/>
  <c r="W375" i="50" s="1"/>
  <c r="AM359" i="50"/>
  <c r="BC359" i="50" s="1"/>
  <c r="AG20" i="68" s="1"/>
  <c r="V398" i="50"/>
  <c r="Q44" i="67" s="1"/>
  <c r="BB411" i="50"/>
  <c r="AH22" i="67" s="1"/>
  <c r="U732" i="50"/>
  <c r="U734" i="50" s="1"/>
  <c r="Q37" i="64"/>
  <c r="Q38" i="64" s="1"/>
  <c r="Q40" i="64" s="1"/>
  <c r="S377" i="50"/>
  <c r="S379" i="50" s="1"/>
  <c r="AF21" i="67"/>
  <c r="BB311" i="50"/>
  <c r="W448" i="50"/>
  <c r="R44" i="68" s="1"/>
  <c r="AL411" i="50"/>
  <c r="AG21" i="65"/>
  <c r="AZ361" i="50"/>
  <c r="W492" i="50"/>
  <c r="W497" i="50" s="1"/>
  <c r="S43" i="68" s="1"/>
  <c r="AM410" i="50"/>
  <c r="BC410" i="50" s="1"/>
  <c r="AH21" i="68" s="1"/>
  <c r="AM459" i="50"/>
  <c r="BC459" i="50" s="1"/>
  <c r="AI20" i="68" s="1"/>
  <c r="X495" i="50"/>
  <c r="X448" i="50"/>
  <c r="R44" i="69" s="1"/>
  <c r="X394" i="50"/>
  <c r="X375" i="50"/>
  <c r="X397" i="50"/>
  <c r="Q43" i="69" s="1"/>
  <c r="X386" i="50"/>
  <c r="AN459" i="50"/>
  <c r="BD459" i="50" s="1"/>
  <c r="AI20" i="69" s="1"/>
  <c r="BC310" i="50"/>
  <c r="BC311" i="50" s="1"/>
  <c r="AM311" i="50"/>
  <c r="AN310" i="50"/>
  <c r="AN311" i="50" s="1"/>
  <c r="P37" i="66"/>
  <c r="P38" i="66" s="1"/>
  <c r="P40" i="66" s="1"/>
  <c r="U327" i="50"/>
  <c r="U329" i="50" s="1"/>
  <c r="P36" i="68"/>
  <c r="H325" i="50"/>
  <c r="S626" i="50"/>
  <c r="V37" i="64" s="1"/>
  <c r="AL22" i="64"/>
  <c r="T648" i="50"/>
  <c r="V44" i="65" s="1"/>
  <c r="AX661" i="50"/>
  <c r="AM22" i="63" s="1"/>
  <c r="AL461" i="50"/>
  <c r="AP726" i="50"/>
  <c r="AQ726" i="50"/>
  <c r="X475" i="50"/>
  <c r="S36" i="69" s="1"/>
  <c r="Q626" i="50"/>
  <c r="V37" i="62" s="1"/>
  <c r="H179" i="50"/>
  <c r="Q44" i="2" s="1"/>
  <c r="AI661" i="50"/>
  <c r="U38" i="56"/>
  <c r="U40" i="56" s="1"/>
  <c r="AR726" i="50"/>
  <c r="U644" i="50"/>
  <c r="AK610" i="50" s="1"/>
  <c r="U38" i="59"/>
  <c r="U40" i="59" s="1"/>
  <c r="U38" i="63"/>
  <c r="U40" i="63" s="1"/>
  <c r="U38" i="58"/>
  <c r="U40" i="58" s="1"/>
  <c r="U38" i="57"/>
  <c r="U40" i="57" s="1"/>
  <c r="X548" i="50"/>
  <c r="T44" i="69" s="1"/>
  <c r="U38" i="62"/>
  <c r="U40" i="62" s="1"/>
  <c r="AS726" i="50"/>
  <c r="AM511" i="50"/>
  <c r="U38" i="60"/>
  <c r="U40" i="60" s="1"/>
  <c r="AN510" i="50"/>
  <c r="BD510" i="50" s="1"/>
  <c r="AJ21" i="69" s="1"/>
  <c r="U647" i="50"/>
  <c r="V43" i="66" s="1"/>
  <c r="L527" i="50"/>
  <c r="K527" i="50"/>
  <c r="U527" i="50"/>
  <c r="H573" i="50"/>
  <c r="R527" i="50"/>
  <c r="Q527" i="50"/>
  <c r="J549" i="50"/>
  <c r="T45" i="49" s="1"/>
  <c r="U549" i="50"/>
  <c r="T45" i="66" s="1"/>
  <c r="P549" i="50"/>
  <c r="T45" i="61" s="1"/>
  <c r="Q549" i="50"/>
  <c r="T45" i="62" s="1"/>
  <c r="O549" i="50"/>
  <c r="T45" i="60" s="1"/>
  <c r="M549" i="50"/>
  <c r="T45" i="58" s="1"/>
  <c r="R549" i="50"/>
  <c r="T45" i="63" s="1"/>
  <c r="X549" i="50"/>
  <c r="T45" i="69" s="1"/>
  <c r="V549" i="50"/>
  <c r="T45" i="67" s="1"/>
  <c r="N549" i="50"/>
  <c r="T45" i="57" s="1"/>
  <c r="T549" i="50"/>
  <c r="T45" i="65" s="1"/>
  <c r="W549" i="50"/>
  <c r="T45" i="68" s="1"/>
  <c r="H524" i="50"/>
  <c r="S549" i="50"/>
  <c r="T45" i="64" s="1"/>
  <c r="K549" i="50"/>
  <c r="T45" i="56" s="1"/>
  <c r="L549" i="50"/>
  <c r="T45" i="59" s="1"/>
  <c r="J527" i="50"/>
  <c r="T527" i="50"/>
  <c r="Z720" i="50"/>
  <c r="AA720" i="50"/>
  <c r="AL720" i="50"/>
  <c r="AK720" i="50"/>
  <c r="AF720" i="50"/>
  <c r="AD720" i="50"/>
  <c r="AN720" i="50"/>
  <c r="AE720" i="50"/>
  <c r="AG720" i="50"/>
  <c r="AI720" i="50"/>
  <c r="AM720" i="50"/>
  <c r="AH720" i="50"/>
  <c r="AC720" i="50"/>
  <c r="H720" i="50"/>
  <c r="F20" i="55" s="1"/>
  <c r="AB720" i="50"/>
  <c r="AJ720" i="50"/>
  <c r="P527" i="50"/>
  <c r="O527" i="50"/>
  <c r="M527" i="50"/>
  <c r="N527" i="50"/>
  <c r="H478" i="50"/>
  <c r="H622" i="50"/>
  <c r="Z671" i="50"/>
  <c r="AE671" i="50"/>
  <c r="AJ671" i="50"/>
  <c r="AL671" i="50"/>
  <c r="AA671" i="50"/>
  <c r="AD671" i="50"/>
  <c r="AM671" i="50"/>
  <c r="AF671" i="50"/>
  <c r="AK671" i="50"/>
  <c r="AI671" i="50"/>
  <c r="AN671" i="50"/>
  <c r="AC671" i="50"/>
  <c r="AH671" i="50"/>
  <c r="H671" i="50"/>
  <c r="AB671" i="50"/>
  <c r="AG671" i="50"/>
  <c r="S527" i="50"/>
  <c r="AW710" i="50"/>
  <c r="AG711" i="50"/>
  <c r="U692" i="50"/>
  <c r="U693" i="50" s="1"/>
  <c r="AK659" i="50"/>
  <c r="BA659" i="50" s="1"/>
  <c r="AM20" i="66" s="1"/>
  <c r="AZ610" i="50"/>
  <c r="AJ611" i="50"/>
  <c r="S36" i="67"/>
  <c r="S736" i="50"/>
  <c r="BD276" i="50"/>
  <c r="X276" i="50" s="1"/>
  <c r="AE22" i="69"/>
  <c r="U37" i="49"/>
  <c r="AH20" i="68"/>
  <c r="R36" i="69"/>
  <c r="R744" i="50"/>
  <c r="R743" i="50"/>
  <c r="AN19" i="63"/>
  <c r="AI19" i="69"/>
  <c r="B624" i="50"/>
  <c r="G627" i="50"/>
  <c r="G721" i="50"/>
  <c r="E21" i="55" s="1"/>
  <c r="B722" i="50"/>
  <c r="AZ658" i="50"/>
  <c r="P38" i="65"/>
  <c r="P40" i="65" s="1"/>
  <c r="V592" i="50"/>
  <c r="V595" i="50"/>
  <c r="AL559" i="50"/>
  <c r="AK20" i="65"/>
  <c r="AZ561" i="50"/>
  <c r="X229" i="50"/>
  <c r="H229" i="50" s="1"/>
  <c r="S44" i="2" s="1"/>
  <c r="H227" i="50"/>
  <c r="S42" i="2" s="1"/>
  <c r="BD558" i="50"/>
  <c r="V684" i="50"/>
  <c r="W682" i="50"/>
  <c r="B673" i="50"/>
  <c r="F673" i="50"/>
  <c r="T697" i="50" s="1"/>
  <c r="W43" i="65" s="1"/>
  <c r="U36" i="49"/>
  <c r="J479" i="50"/>
  <c r="S477" i="50"/>
  <c r="S479" i="50" s="1"/>
  <c r="K479" i="50"/>
  <c r="P479" i="50"/>
  <c r="AQ41" i="2"/>
  <c r="AQ51" i="2"/>
  <c r="W689" i="50"/>
  <c r="V691" i="50"/>
  <c r="AN21" i="60"/>
  <c r="AU711" i="50"/>
  <c r="B479" i="50"/>
  <c r="G479" i="50" s="1"/>
  <c r="G478" i="50"/>
  <c r="H177" i="50"/>
  <c r="H525" i="50"/>
  <c r="T36" i="68"/>
  <c r="V642" i="50"/>
  <c r="V625" i="50" s="1"/>
  <c r="V36" i="67" s="1"/>
  <c r="AL609" i="50"/>
  <c r="BB609" i="50" s="1"/>
  <c r="AL20" i="67" s="1"/>
  <c r="S37" i="63"/>
  <c r="BB526" i="50"/>
  <c r="V526" i="50" s="1"/>
  <c r="AJ22" i="67"/>
  <c r="X494" i="50"/>
  <c r="AH20" i="69"/>
  <c r="AL21" i="63"/>
  <c r="AX611" i="50"/>
  <c r="BC558" i="50"/>
  <c r="K646" i="50"/>
  <c r="V42" i="56" s="1"/>
  <c r="J646" i="50"/>
  <c r="V42" i="49" s="1"/>
  <c r="L646" i="50"/>
  <c r="V42" i="59" s="1"/>
  <c r="M646" i="50"/>
  <c r="V42" i="58" s="1"/>
  <c r="J625" i="50"/>
  <c r="K625" i="50"/>
  <c r="V36" i="56" s="1"/>
  <c r="K647" i="50"/>
  <c r="V43" i="56" s="1"/>
  <c r="J647" i="50"/>
  <c r="V43" i="49" s="1"/>
  <c r="N646" i="50"/>
  <c r="V42" i="57" s="1"/>
  <c r="L647" i="50"/>
  <c r="V43" i="59" s="1"/>
  <c r="O646" i="50"/>
  <c r="V42" i="60" s="1"/>
  <c r="K648" i="50"/>
  <c r="V44" i="56" s="1"/>
  <c r="J648" i="50"/>
  <c r="V44" i="49" s="1"/>
  <c r="L625" i="50"/>
  <c r="V36" i="59" s="1"/>
  <c r="P646" i="50"/>
  <c r="V42" i="61" s="1"/>
  <c r="M625" i="50"/>
  <c r="V36" i="58" s="1"/>
  <c r="N625" i="50"/>
  <c r="V36" i="57" s="1"/>
  <c r="V38" i="57" s="1"/>
  <c r="V40" i="57" s="1"/>
  <c r="Q646" i="50"/>
  <c r="V42" i="62" s="1"/>
  <c r="L648" i="50"/>
  <c r="V44" i="59" s="1"/>
  <c r="M647" i="50"/>
  <c r="V43" i="58" s="1"/>
  <c r="N647" i="50"/>
  <c r="V43" i="57" s="1"/>
  <c r="M648" i="50"/>
  <c r="V44" i="58" s="1"/>
  <c r="R646" i="50"/>
  <c r="V42" i="63" s="1"/>
  <c r="N648" i="50"/>
  <c r="V44" i="57" s="1"/>
  <c r="O625" i="50"/>
  <c r="V36" i="60" s="1"/>
  <c r="S646" i="50"/>
  <c r="V42" i="64" s="1"/>
  <c r="O647" i="50"/>
  <c r="V43" i="60" s="1"/>
  <c r="P625" i="50"/>
  <c r="V36" i="61" s="1"/>
  <c r="O648" i="50"/>
  <c r="V44" i="60" s="1"/>
  <c r="P648" i="50"/>
  <c r="V44" i="61" s="1"/>
  <c r="T646" i="50"/>
  <c r="V42" i="65" s="1"/>
  <c r="Q647" i="50"/>
  <c r="V43" i="62" s="1"/>
  <c r="P647" i="50"/>
  <c r="V43" i="61" s="1"/>
  <c r="Q625" i="50"/>
  <c r="V36" i="62" s="1"/>
  <c r="U646" i="50"/>
  <c r="V42" i="66" s="1"/>
  <c r="Q648" i="50"/>
  <c r="V44" i="62" s="1"/>
  <c r="R647" i="50"/>
  <c r="V43" i="63" s="1"/>
  <c r="V646" i="50"/>
  <c r="V42" i="67" s="1"/>
  <c r="R625" i="50"/>
  <c r="V36" i="63" s="1"/>
  <c r="S625" i="50"/>
  <c r="V36" i="64" s="1"/>
  <c r="R648" i="50"/>
  <c r="V44" i="63" s="1"/>
  <c r="W646" i="50"/>
  <c r="V42" i="68" s="1"/>
  <c r="K626" i="50"/>
  <c r="V37" i="56" s="1"/>
  <c r="X646" i="50"/>
  <c r="V42" i="69" s="1"/>
  <c r="S648" i="50"/>
  <c r="V44" i="64" s="1"/>
  <c r="L626" i="50"/>
  <c r="V37" i="59" s="1"/>
  <c r="V38" i="59" s="1"/>
  <c r="V40" i="59" s="1"/>
  <c r="M626" i="50"/>
  <c r="V37" i="58" s="1"/>
  <c r="T647" i="50"/>
  <c r="V43" i="65" s="1"/>
  <c r="S647" i="50"/>
  <c r="V43" i="64" s="1"/>
  <c r="T625" i="50"/>
  <c r="V36" i="65" s="1"/>
  <c r="B575" i="50"/>
  <c r="B576" i="50" s="1"/>
  <c r="B577" i="50" s="1"/>
  <c r="T686" i="50"/>
  <c r="BC276" i="50"/>
  <c r="W276" i="50" s="1"/>
  <c r="AE22" i="68"/>
  <c r="BC511" i="50"/>
  <c r="AJ19" i="68"/>
  <c r="X586" i="50"/>
  <c r="U695" i="50"/>
  <c r="U685" i="50"/>
  <c r="AK658" i="50"/>
  <c r="R37" i="64"/>
  <c r="S427" i="50"/>
  <c r="U279" i="50"/>
  <c r="U625" i="50"/>
  <c r="V36" i="66" s="1"/>
  <c r="O479" i="50"/>
  <c r="T479" i="50"/>
  <c r="BA559" i="50"/>
  <c r="R36" i="68"/>
  <c r="H425" i="50"/>
  <c r="AL19" i="66"/>
  <c r="X639" i="50"/>
  <c r="X641" i="50" s="1"/>
  <c r="W641" i="50"/>
  <c r="AK19" i="67"/>
  <c r="AY576" i="50"/>
  <c r="S576" i="50" s="1"/>
  <c r="U37" i="64" s="1"/>
  <c r="U38" i="64" s="1"/>
  <c r="U40" i="64" s="1"/>
  <c r="AK22" i="64"/>
  <c r="AV726" i="50"/>
  <c r="AN22" i="61"/>
  <c r="AJ19" i="69"/>
  <c r="W586" i="50"/>
  <c r="BB608" i="50"/>
  <c r="T329" i="50"/>
  <c r="T735" i="50"/>
  <c r="AJ708" i="50"/>
  <c r="AI21" i="66"/>
  <c r="BA461" i="50"/>
  <c r="S742" i="50"/>
  <c r="AI709" i="50"/>
  <c r="AY709" i="50" s="1"/>
  <c r="AN20" i="64" s="1"/>
  <c r="AN608" i="50"/>
  <c r="W635" i="50"/>
  <c r="AM608" i="50"/>
  <c r="O38" i="66"/>
  <c r="O40" i="66" s="1"/>
  <c r="AS36" i="2"/>
  <c r="F19" i="55"/>
  <c r="M479" i="50"/>
  <c r="U38" i="61"/>
  <c r="U40" i="61" s="1"/>
  <c r="AY708" i="50"/>
  <c r="AM19" i="64"/>
  <c r="AY661" i="50"/>
  <c r="U594" i="50"/>
  <c r="AK560" i="50" s="1"/>
  <c r="BA560" i="50" s="1"/>
  <c r="AK21" i="66" s="1"/>
  <c r="U593" i="50"/>
  <c r="U598" i="50" s="1"/>
  <c r="U44" i="66" s="1"/>
  <c r="U575" i="50"/>
  <c r="U36" i="66" s="1"/>
  <c r="U597" i="50"/>
  <c r="U43" i="66" s="1"/>
  <c r="AT726" i="50"/>
  <c r="AN410" i="50"/>
  <c r="T694" i="50"/>
  <c r="AJ660" i="50" s="1"/>
  <c r="AZ660" i="50" s="1"/>
  <c r="AM21" i="65" s="1"/>
  <c r="T693" i="50"/>
  <c r="P626" i="50"/>
  <c r="V37" i="61" s="1"/>
  <c r="O626" i="50"/>
  <c r="V37" i="60" s="1"/>
  <c r="V636" i="50"/>
  <c r="M38" i="69"/>
  <c r="M40" i="69" s="1"/>
  <c r="W591" i="50"/>
  <c r="X589" i="50"/>
  <c r="X591" i="50" s="1"/>
  <c r="AJ561" i="50"/>
  <c r="BB461" i="50"/>
  <c r="U739" i="50"/>
  <c r="T741" i="50"/>
  <c r="AI19" i="68"/>
  <c r="J626" i="50"/>
  <c r="B528" i="50"/>
  <c r="U648" i="50"/>
  <c r="V44" i="66" s="1"/>
  <c r="N479" i="50"/>
  <c r="Q479" i="50"/>
  <c r="L479" i="50"/>
  <c r="R477" i="50"/>
  <c r="R479" i="50" s="1"/>
  <c r="U721" i="50"/>
  <c r="P528" i="50"/>
  <c r="Q721" i="50"/>
  <c r="N721" i="50"/>
  <c r="O623" i="50"/>
  <c r="M672" i="50"/>
  <c r="U574" i="50"/>
  <c r="T721" i="50"/>
  <c r="R528" i="50"/>
  <c r="M623" i="50"/>
  <c r="R721" i="50"/>
  <c r="J574" i="50"/>
  <c r="W721" i="50"/>
  <c r="N528" i="50"/>
  <c r="R623" i="50"/>
  <c r="X672" i="50"/>
  <c r="V528" i="50"/>
  <c r="O721" i="50"/>
  <c r="W623" i="50"/>
  <c r="V721" i="50"/>
  <c r="T672" i="50"/>
  <c r="K623" i="50"/>
  <c r="N623" i="50"/>
  <c r="X574" i="50"/>
  <c r="V574" i="50"/>
  <c r="S721" i="50"/>
  <c r="M574" i="50"/>
  <c r="O528" i="50"/>
  <c r="N574" i="50"/>
  <c r="W672" i="50"/>
  <c r="Q574" i="50"/>
  <c r="W528" i="50"/>
  <c r="U528" i="50"/>
  <c r="K528" i="50"/>
  <c r="X528" i="50"/>
  <c r="W574" i="50"/>
  <c r="T574" i="50"/>
  <c r="X623" i="50"/>
  <c r="J672" i="50"/>
  <c r="X721" i="50"/>
  <c r="L721" i="50"/>
  <c r="R672" i="50"/>
  <c r="P672" i="50"/>
  <c r="M528" i="50"/>
  <c r="S528" i="50"/>
  <c r="U623" i="50"/>
  <c r="J623" i="50"/>
  <c r="N672" i="50"/>
  <c r="K721" i="50"/>
  <c r="K574" i="50"/>
  <c r="L672" i="50"/>
  <c r="P574" i="50"/>
  <c r="L528" i="50"/>
  <c r="L574" i="50"/>
  <c r="U672" i="50"/>
  <c r="O672" i="50"/>
  <c r="R574" i="50"/>
  <c r="S574" i="50"/>
  <c r="S672" i="50"/>
  <c r="J528" i="50"/>
  <c r="Q528" i="50"/>
  <c r="P721" i="50"/>
  <c r="S623" i="50"/>
  <c r="T623" i="50"/>
  <c r="L623" i="50"/>
  <c r="T528" i="50"/>
  <c r="Q672" i="50"/>
  <c r="J721" i="50"/>
  <c r="M721" i="50"/>
  <c r="V672" i="50"/>
  <c r="K672" i="50"/>
  <c r="V623" i="50"/>
  <c r="P623" i="50"/>
  <c r="O574" i="50"/>
  <c r="Q623" i="50"/>
  <c r="BA426" i="50" l="1"/>
  <c r="U426" i="50" s="1"/>
  <c r="R37" i="66" s="1"/>
  <c r="R38" i="66" s="1"/>
  <c r="R40" i="66" s="1"/>
  <c r="AH21" i="65"/>
  <c r="AZ411" i="50"/>
  <c r="BB360" i="50"/>
  <c r="AG21" i="67" s="1"/>
  <c r="BB426" i="50"/>
  <c r="V426" i="50" s="1"/>
  <c r="R37" i="67" s="1"/>
  <c r="R38" i="67" s="1"/>
  <c r="R40" i="67" s="1"/>
  <c r="AG21" i="66"/>
  <c r="W397" i="50"/>
  <c r="Q43" i="68" s="1"/>
  <c r="W394" i="50"/>
  <c r="AM360" i="50" s="1"/>
  <c r="BC360" i="50" s="1"/>
  <c r="X393" i="50"/>
  <c r="X398" i="50" s="1"/>
  <c r="Q44" i="69" s="1"/>
  <c r="W393" i="50"/>
  <c r="W398" i="50" s="1"/>
  <c r="Q44" i="68" s="1"/>
  <c r="V732" i="50"/>
  <c r="W732" i="50" s="1"/>
  <c r="BC411" i="50"/>
  <c r="BC426" i="50" s="1"/>
  <c r="W426" i="50" s="1"/>
  <c r="AF21" i="68"/>
  <c r="BC326" i="50"/>
  <c r="W326" i="50" s="1"/>
  <c r="P37" i="68" s="1"/>
  <c r="P38" i="68" s="1"/>
  <c r="P40" i="68" s="1"/>
  <c r="AF22" i="68"/>
  <c r="BA376" i="50"/>
  <c r="U376" i="50" s="1"/>
  <c r="AG22" i="66"/>
  <c r="BD310" i="50"/>
  <c r="AF21" i="69" s="1"/>
  <c r="AZ376" i="50"/>
  <c r="T376" i="50" s="1"/>
  <c r="Q37" i="65" s="1"/>
  <c r="Q38" i="65" s="1"/>
  <c r="Q40" i="65" s="1"/>
  <c r="AG22" i="65"/>
  <c r="BB326" i="50"/>
  <c r="V326" i="50" s="1"/>
  <c r="AF22" i="67"/>
  <c r="AM411" i="50"/>
  <c r="X493" i="50"/>
  <c r="X498" i="50" s="1"/>
  <c r="S44" i="69" s="1"/>
  <c r="W493" i="50"/>
  <c r="W498" i="50" s="1"/>
  <c r="S44" i="68" s="1"/>
  <c r="W494" i="50"/>
  <c r="AM460" i="50" s="1"/>
  <c r="AM461" i="50" s="1"/>
  <c r="W475" i="50"/>
  <c r="S36" i="68" s="1"/>
  <c r="Q36" i="68"/>
  <c r="H375" i="50"/>
  <c r="Q36" i="69"/>
  <c r="V38" i="64"/>
  <c r="V40" i="64" s="1"/>
  <c r="AX676" i="50"/>
  <c r="R676" i="50" s="1"/>
  <c r="W37" i="63" s="1"/>
  <c r="BD511" i="50"/>
  <c r="BD526" i="50" s="1"/>
  <c r="X526" i="50" s="1"/>
  <c r="V38" i="62"/>
  <c r="V40" i="62" s="1"/>
  <c r="AN511" i="50"/>
  <c r="V38" i="61"/>
  <c r="V40" i="61" s="1"/>
  <c r="V38" i="58"/>
  <c r="V40" i="58" s="1"/>
  <c r="P676" i="50"/>
  <c r="W37" i="61" s="1"/>
  <c r="U38" i="49"/>
  <c r="U40" i="49" s="1"/>
  <c r="Q676" i="50"/>
  <c r="W37" i="62" s="1"/>
  <c r="V647" i="50"/>
  <c r="V43" i="67" s="1"/>
  <c r="AK561" i="50"/>
  <c r="T675" i="50"/>
  <c r="W36" i="65" s="1"/>
  <c r="O676" i="50"/>
  <c r="W37" i="60" s="1"/>
  <c r="V38" i="60"/>
  <c r="V40" i="60" s="1"/>
  <c r="AH721" i="50"/>
  <c r="AJ721" i="50"/>
  <c r="AF721" i="50"/>
  <c r="H721" i="50"/>
  <c r="F21" i="55" s="1"/>
  <c r="AK721" i="50"/>
  <c r="AA721" i="50"/>
  <c r="AC721" i="50"/>
  <c r="AM721" i="50"/>
  <c r="Z721" i="50"/>
  <c r="AN721" i="50"/>
  <c r="AD721" i="50"/>
  <c r="AE721" i="50"/>
  <c r="AB721" i="50"/>
  <c r="AG721" i="50"/>
  <c r="AI721" i="50"/>
  <c r="AL721" i="50"/>
  <c r="H672" i="50"/>
  <c r="H528" i="50"/>
  <c r="AK43" i="2" s="1"/>
  <c r="P577" i="50"/>
  <c r="R577" i="50"/>
  <c r="N577" i="50"/>
  <c r="H623" i="50"/>
  <c r="O577" i="50"/>
  <c r="M577" i="50"/>
  <c r="L577" i="50"/>
  <c r="Q577" i="50"/>
  <c r="S577" i="50"/>
  <c r="K577" i="50"/>
  <c r="J599" i="50"/>
  <c r="U45" i="49" s="1"/>
  <c r="M599" i="50"/>
  <c r="U45" i="58" s="1"/>
  <c r="O599" i="50"/>
  <c r="U45" i="60" s="1"/>
  <c r="X599" i="50"/>
  <c r="U45" i="69" s="1"/>
  <c r="T599" i="50"/>
  <c r="U45" i="65" s="1"/>
  <c r="W599" i="50"/>
  <c r="U45" i="68" s="1"/>
  <c r="V599" i="50"/>
  <c r="U45" i="67" s="1"/>
  <c r="N599" i="50"/>
  <c r="U45" i="57" s="1"/>
  <c r="U599" i="50"/>
  <c r="U45" i="66" s="1"/>
  <c r="P599" i="50"/>
  <c r="U45" i="61" s="1"/>
  <c r="Q599" i="50"/>
  <c r="U45" i="62" s="1"/>
  <c r="L599" i="50"/>
  <c r="U45" i="59" s="1"/>
  <c r="H574" i="50"/>
  <c r="K599" i="50"/>
  <c r="U45" i="56" s="1"/>
  <c r="S599" i="50"/>
  <c r="U45" i="64" s="1"/>
  <c r="R599" i="50"/>
  <c r="U45" i="63" s="1"/>
  <c r="J577" i="50"/>
  <c r="T745" i="50"/>
  <c r="T742" i="50"/>
  <c r="AJ709" i="50"/>
  <c r="AZ709" i="50" s="1"/>
  <c r="AN20" i="65" s="1"/>
  <c r="W592" i="50"/>
  <c r="W595" i="50"/>
  <c r="AM559" i="50"/>
  <c r="H37" i="2"/>
  <c r="H38" i="2" s="1"/>
  <c r="AS37" i="2"/>
  <c r="AS38" i="2" s="1"/>
  <c r="X636" i="50"/>
  <c r="W636" i="50"/>
  <c r="BA476" i="50"/>
  <c r="U476" i="50" s="1"/>
  <c r="AI22" i="66"/>
  <c r="W642" i="50"/>
  <c r="W645" i="50"/>
  <c r="AM609" i="50"/>
  <c r="BC609" i="50" s="1"/>
  <c r="AL20" i="68" s="1"/>
  <c r="O37" i="68"/>
  <c r="W277" i="50"/>
  <c r="H276" i="50"/>
  <c r="AX626" i="50"/>
  <c r="R626" i="50" s="1"/>
  <c r="V37" i="63" s="1"/>
  <c r="V38" i="63" s="1"/>
  <c r="V40" i="63" s="1"/>
  <c r="AL22" i="63"/>
  <c r="T37" i="67"/>
  <c r="T38" i="67" s="1"/>
  <c r="T40" i="67" s="1"/>
  <c r="X689" i="50"/>
  <c r="X691" i="50" s="1"/>
  <c r="W691" i="50"/>
  <c r="AK19" i="69"/>
  <c r="R529" i="50"/>
  <c r="V527" i="50"/>
  <c r="V529" i="50" s="1"/>
  <c r="BB476" i="50"/>
  <c r="V476" i="50" s="1"/>
  <c r="AI22" i="67"/>
  <c r="AL19" i="67"/>
  <c r="X645" i="50"/>
  <c r="X642" i="50"/>
  <c r="AN609" i="50"/>
  <c r="BD609" i="50" s="1"/>
  <c r="AL20" i="69" s="1"/>
  <c r="BA658" i="50"/>
  <c r="T698" i="50"/>
  <c r="W44" i="65" s="1"/>
  <c r="V36" i="49"/>
  <c r="AN22" i="60"/>
  <c r="AU726" i="50"/>
  <c r="V685" i="50"/>
  <c r="AL658" i="50"/>
  <c r="B625" i="50"/>
  <c r="B626" i="50" s="1"/>
  <c r="B627" i="50" s="1"/>
  <c r="S529" i="50"/>
  <c r="AI43" i="2"/>
  <c r="P529" i="50"/>
  <c r="T529" i="50"/>
  <c r="K529" i="50"/>
  <c r="V37" i="49"/>
  <c r="U735" i="50"/>
  <c r="AK708" i="50"/>
  <c r="AZ708" i="50"/>
  <c r="AK20" i="66"/>
  <c r="BA561" i="50"/>
  <c r="S429" i="50"/>
  <c r="U694" i="50"/>
  <c r="AK660" i="50" s="1"/>
  <c r="BA660" i="50" s="1"/>
  <c r="AM21" i="66" s="1"/>
  <c r="U675" i="50"/>
  <c r="W36" i="66" s="1"/>
  <c r="U697" i="50"/>
  <c r="W43" i="66" s="1"/>
  <c r="U686" i="50"/>
  <c r="U698" i="50" s="1"/>
  <c r="W44" i="66" s="1"/>
  <c r="BC526" i="50"/>
  <c r="W526" i="50" s="1"/>
  <c r="AJ22" i="68"/>
  <c r="S38" i="63"/>
  <c r="S40" i="63" s="1"/>
  <c r="Q42" i="2"/>
  <c r="J696" i="50"/>
  <c r="W42" i="49" s="1"/>
  <c r="K696" i="50"/>
  <c r="W42" i="56" s="1"/>
  <c r="M696" i="50"/>
  <c r="W42" i="58" s="1"/>
  <c r="L696" i="50"/>
  <c r="W42" i="59" s="1"/>
  <c r="N696" i="50"/>
  <c r="W42" i="57" s="1"/>
  <c r="J675" i="50"/>
  <c r="K697" i="50"/>
  <c r="W43" i="56" s="1"/>
  <c r="O696" i="50"/>
  <c r="W42" i="60" s="1"/>
  <c r="J697" i="50"/>
  <c r="W43" i="49" s="1"/>
  <c r="K675" i="50"/>
  <c r="W36" i="56" s="1"/>
  <c r="J698" i="50"/>
  <c r="W44" i="49" s="1"/>
  <c r="P696" i="50"/>
  <c r="W42" i="61" s="1"/>
  <c r="K698" i="50"/>
  <c r="W44" i="56" s="1"/>
  <c r="L675" i="50"/>
  <c r="W36" i="59" s="1"/>
  <c r="L697" i="50"/>
  <c r="W43" i="59" s="1"/>
  <c r="Q696" i="50"/>
  <c r="W42" i="62" s="1"/>
  <c r="L698" i="50"/>
  <c r="W44" i="59" s="1"/>
  <c r="R696" i="50"/>
  <c r="W42" i="63" s="1"/>
  <c r="M697" i="50"/>
  <c r="W43" i="58" s="1"/>
  <c r="M675" i="50"/>
  <c r="W36" i="58" s="1"/>
  <c r="S696" i="50"/>
  <c r="W42" i="64" s="1"/>
  <c r="M698" i="50"/>
  <c r="W44" i="58" s="1"/>
  <c r="N697" i="50"/>
  <c r="W43" i="57" s="1"/>
  <c r="N675" i="50"/>
  <c r="W36" i="57" s="1"/>
  <c r="T696" i="50"/>
  <c r="W42" i="65" s="1"/>
  <c r="N698" i="50"/>
  <c r="W44" i="57" s="1"/>
  <c r="O675" i="50"/>
  <c r="W36" i="60" s="1"/>
  <c r="P675" i="50"/>
  <c r="W36" i="61" s="1"/>
  <c r="O697" i="50"/>
  <c r="W43" i="60" s="1"/>
  <c r="P697" i="50"/>
  <c r="W43" i="61" s="1"/>
  <c r="O698" i="50"/>
  <c r="W44" i="60" s="1"/>
  <c r="U696" i="50"/>
  <c r="W42" i="66" s="1"/>
  <c r="P698" i="50"/>
  <c r="W44" i="61" s="1"/>
  <c r="Q675" i="50"/>
  <c r="W36" i="62" s="1"/>
  <c r="V696" i="50"/>
  <c r="W42" i="67" s="1"/>
  <c r="Q697" i="50"/>
  <c r="W43" i="62" s="1"/>
  <c r="X696" i="50"/>
  <c r="W42" i="69" s="1"/>
  <c r="R698" i="50"/>
  <c r="W44" i="63" s="1"/>
  <c r="W696" i="50"/>
  <c r="W42" i="68" s="1"/>
  <c r="R697" i="50"/>
  <c r="W43" i="63" s="1"/>
  <c r="Q698" i="50"/>
  <c r="W44" i="62" s="1"/>
  <c r="R675" i="50"/>
  <c r="W36" i="63" s="1"/>
  <c r="N676" i="50"/>
  <c r="W37" i="57" s="1"/>
  <c r="J676" i="50"/>
  <c r="K676" i="50"/>
  <c r="W37" i="56" s="1"/>
  <c r="S697" i="50"/>
  <c r="W43" i="64" s="1"/>
  <c r="S675" i="50"/>
  <c r="W36" i="64" s="1"/>
  <c r="M676" i="50"/>
  <c r="W37" i="58" s="1"/>
  <c r="W38" i="58" s="1"/>
  <c r="W40" i="58" s="1"/>
  <c r="L676" i="50"/>
  <c r="W37" i="59" s="1"/>
  <c r="AJ661" i="50"/>
  <c r="AL21" i="65"/>
  <c r="AZ611" i="50"/>
  <c r="N529" i="50"/>
  <c r="J529" i="50"/>
  <c r="L529" i="50"/>
  <c r="G528" i="50"/>
  <c r="B529" i="50"/>
  <c r="G529" i="50" s="1"/>
  <c r="AM22" i="64"/>
  <c r="AY676" i="50"/>
  <c r="S676" i="50" s="1"/>
  <c r="W37" i="64" s="1"/>
  <c r="R38" i="64"/>
  <c r="R40" i="64" s="1"/>
  <c r="W684" i="50"/>
  <c r="X682" i="50"/>
  <c r="X684" i="50" s="1"/>
  <c r="AH710" i="50"/>
  <c r="AN21" i="62"/>
  <c r="AW711" i="50"/>
  <c r="O529" i="50"/>
  <c r="V739" i="50"/>
  <c r="U741" i="50"/>
  <c r="U745" i="50" s="1"/>
  <c r="BD608" i="50"/>
  <c r="AZ576" i="50"/>
  <c r="T576" i="50" s="1"/>
  <c r="U37" i="65" s="1"/>
  <c r="U38" i="65" s="1"/>
  <c r="U40" i="65" s="1"/>
  <c r="AK22" i="65"/>
  <c r="V594" i="50"/>
  <c r="AL560" i="50" s="1"/>
  <c r="BB560" i="50" s="1"/>
  <c r="AK21" i="67" s="1"/>
  <c r="V593" i="50"/>
  <c r="V598" i="50" s="1"/>
  <c r="U44" i="67" s="1"/>
  <c r="V597" i="50"/>
  <c r="U43" i="67" s="1"/>
  <c r="V575" i="50"/>
  <c r="U36" i="67" s="1"/>
  <c r="X592" i="50"/>
  <c r="X595" i="50"/>
  <c r="AN559" i="50"/>
  <c r="BD410" i="50"/>
  <c r="AN411" i="50"/>
  <c r="AN19" i="64"/>
  <c r="BA610" i="50"/>
  <c r="AK611" i="50"/>
  <c r="BC608" i="50"/>
  <c r="S744" i="50"/>
  <c r="AI710" i="50" s="1"/>
  <c r="S743" i="50"/>
  <c r="T736" i="50"/>
  <c r="B578" i="50"/>
  <c r="V38" i="56"/>
  <c r="V40" i="56" s="1"/>
  <c r="AK19" i="68"/>
  <c r="V644" i="50"/>
  <c r="AL610" i="50" s="1"/>
  <c r="V643" i="50"/>
  <c r="V648" i="50" s="1"/>
  <c r="V44" i="67" s="1"/>
  <c r="V692" i="50"/>
  <c r="V695" i="50"/>
  <c r="AL659" i="50"/>
  <c r="BB659" i="50" s="1"/>
  <c r="AM20" i="67" s="1"/>
  <c r="B674" i="50"/>
  <c r="G677" i="50"/>
  <c r="BB559" i="50"/>
  <c r="AZ661" i="50"/>
  <c r="AM19" i="65"/>
  <c r="B723" i="50"/>
  <c r="F723" i="50"/>
  <c r="N726" i="50" s="1"/>
  <c r="X37" i="57" s="1"/>
  <c r="S698" i="50"/>
  <c r="W44" i="64" s="1"/>
  <c r="O37" i="69"/>
  <c r="X277" i="50"/>
  <c r="X279" i="50" s="1"/>
  <c r="M529" i="50"/>
  <c r="Q529" i="50"/>
  <c r="U529" i="50"/>
  <c r="X624" i="50"/>
  <c r="U722" i="50"/>
  <c r="U673" i="50"/>
  <c r="J578" i="50"/>
  <c r="V624" i="50"/>
  <c r="M673" i="50"/>
  <c r="N578" i="50"/>
  <c r="R673" i="50"/>
  <c r="T722" i="50"/>
  <c r="W673" i="50"/>
  <c r="S673" i="50"/>
  <c r="P624" i="50"/>
  <c r="L624" i="50"/>
  <c r="N673" i="50"/>
  <c r="U578" i="50"/>
  <c r="O673" i="50"/>
  <c r="O722" i="50"/>
  <c r="J624" i="50"/>
  <c r="M578" i="50"/>
  <c r="L578" i="50"/>
  <c r="T624" i="50"/>
  <c r="V578" i="50"/>
  <c r="P722" i="50"/>
  <c r="M722" i="50"/>
  <c r="X722" i="50"/>
  <c r="O578" i="50"/>
  <c r="V722" i="50"/>
  <c r="W722" i="50"/>
  <c r="P578" i="50"/>
  <c r="U624" i="50"/>
  <c r="Q624" i="50"/>
  <c r="L722" i="50"/>
  <c r="W624" i="50"/>
  <c r="T578" i="50"/>
  <c r="Q578" i="50"/>
  <c r="T673" i="50"/>
  <c r="R624" i="50"/>
  <c r="V673" i="50"/>
  <c r="J673" i="50"/>
  <c r="J722" i="50"/>
  <c r="W578" i="50"/>
  <c r="L673" i="50"/>
  <c r="S578" i="50"/>
  <c r="S722" i="50"/>
  <c r="Q722" i="50"/>
  <c r="K673" i="50"/>
  <c r="O624" i="50"/>
  <c r="X578" i="50"/>
  <c r="N722" i="50"/>
  <c r="R722" i="50"/>
  <c r="S624" i="50"/>
  <c r="K722" i="50"/>
  <c r="K578" i="50"/>
  <c r="X673" i="50"/>
  <c r="N624" i="50"/>
  <c r="K624" i="50"/>
  <c r="Q673" i="50"/>
  <c r="R578" i="50"/>
  <c r="P673" i="50"/>
  <c r="M624" i="50"/>
  <c r="U427" i="50" l="1"/>
  <c r="U429" i="50" s="1"/>
  <c r="AH22" i="65"/>
  <c r="AZ426" i="50"/>
  <c r="T426" i="50" s="1"/>
  <c r="V427" i="50"/>
  <c r="V429" i="50" s="1"/>
  <c r="AM361" i="50"/>
  <c r="BB361" i="50"/>
  <c r="BB376" i="50" s="1"/>
  <c r="V376" i="50" s="1"/>
  <c r="V377" i="50" s="1"/>
  <c r="V379" i="50" s="1"/>
  <c r="AH22" i="68"/>
  <c r="AN360" i="50"/>
  <c r="BD360" i="50" s="1"/>
  <c r="H475" i="50"/>
  <c r="V734" i="50"/>
  <c r="V735" i="50" s="1"/>
  <c r="AJ22" i="69"/>
  <c r="BD311" i="50"/>
  <c r="BD326" i="50" s="1"/>
  <c r="X326" i="50" s="1"/>
  <c r="W327" i="50"/>
  <c r="W329" i="50" s="1"/>
  <c r="BC460" i="50"/>
  <c r="AI21" i="68" s="1"/>
  <c r="T377" i="50"/>
  <c r="T379" i="50" s="1"/>
  <c r="P37" i="67"/>
  <c r="P38" i="67" s="1"/>
  <c r="P40" i="67" s="1"/>
  <c r="V327" i="50"/>
  <c r="V329" i="50" s="1"/>
  <c r="Q37" i="66"/>
  <c r="Q38" i="66" s="1"/>
  <c r="Q40" i="66" s="1"/>
  <c r="U377" i="50"/>
  <c r="U379" i="50" s="1"/>
  <c r="V38" i="49"/>
  <c r="V40" i="49" s="1"/>
  <c r="AN460" i="50"/>
  <c r="AN461" i="50" s="1"/>
  <c r="AG21" i="68"/>
  <c r="BC361" i="50"/>
  <c r="W38" i="63"/>
  <c r="W40" i="63" s="1"/>
  <c r="W38" i="62"/>
  <c r="W40" i="62" s="1"/>
  <c r="W38" i="60"/>
  <c r="W40" i="60" s="1"/>
  <c r="W38" i="61"/>
  <c r="W40" i="61" s="1"/>
  <c r="T725" i="50"/>
  <c r="X36" i="65" s="1"/>
  <c r="I36" i="65" s="1"/>
  <c r="P726" i="50"/>
  <c r="X37" i="61" s="1"/>
  <c r="S748" i="50"/>
  <c r="X44" i="64" s="1"/>
  <c r="W38" i="57"/>
  <c r="W40" i="57" s="1"/>
  <c r="T577" i="50"/>
  <c r="T579" i="50" s="1"/>
  <c r="H673" i="50"/>
  <c r="L627" i="50"/>
  <c r="H722" i="50"/>
  <c r="F22" i="55" s="1"/>
  <c r="O627" i="50"/>
  <c r="R627" i="50"/>
  <c r="Q627" i="50"/>
  <c r="K627" i="50"/>
  <c r="N627" i="50"/>
  <c r="H578" i="50"/>
  <c r="P627" i="50"/>
  <c r="S627" i="50"/>
  <c r="M627" i="50"/>
  <c r="J649" i="50"/>
  <c r="V45" i="49" s="1"/>
  <c r="P649" i="50"/>
  <c r="V45" i="61" s="1"/>
  <c r="U649" i="50"/>
  <c r="V45" i="66" s="1"/>
  <c r="X649" i="50"/>
  <c r="V45" i="69" s="1"/>
  <c r="L649" i="50"/>
  <c r="V45" i="59" s="1"/>
  <c r="N649" i="50"/>
  <c r="V45" i="57" s="1"/>
  <c r="O649" i="50"/>
  <c r="V45" i="60" s="1"/>
  <c r="S649" i="50"/>
  <c r="V45" i="64" s="1"/>
  <c r="T649" i="50"/>
  <c r="V45" i="65" s="1"/>
  <c r="M649" i="50"/>
  <c r="V45" i="58" s="1"/>
  <c r="H624" i="50"/>
  <c r="Q649" i="50"/>
  <c r="V45" i="62" s="1"/>
  <c r="V649" i="50"/>
  <c r="V45" i="67" s="1"/>
  <c r="R649" i="50"/>
  <c r="V45" i="63" s="1"/>
  <c r="K649" i="50"/>
  <c r="V45" i="56" s="1"/>
  <c r="W649" i="50"/>
  <c r="V45" i="68" s="1"/>
  <c r="J627" i="50"/>
  <c r="BB610" i="50"/>
  <c r="AL611" i="50"/>
  <c r="AY710" i="50"/>
  <c r="AI711" i="50"/>
  <c r="AL21" i="66"/>
  <c r="BA611" i="50"/>
  <c r="AH21" i="69"/>
  <c r="BD411" i="50"/>
  <c r="B628" i="50"/>
  <c r="J579" i="50"/>
  <c r="R579" i="50"/>
  <c r="AZ676" i="50"/>
  <c r="T676" i="50" s="1"/>
  <c r="W37" i="65" s="1"/>
  <c r="W38" i="65" s="1"/>
  <c r="W40" i="65" s="1"/>
  <c r="AM22" i="65"/>
  <c r="T37" i="69"/>
  <c r="T38" i="69" s="1"/>
  <c r="T40" i="69" s="1"/>
  <c r="X527" i="50"/>
  <c r="X529" i="50" s="1"/>
  <c r="BD559" i="50"/>
  <c r="AW726" i="50"/>
  <c r="Q726" i="50" s="1"/>
  <c r="X37" i="62" s="1"/>
  <c r="AN22" i="62"/>
  <c r="R37" i="68"/>
  <c r="R38" i="68" s="1"/>
  <c r="R40" i="68" s="1"/>
  <c r="W427" i="50"/>
  <c r="W429" i="50" s="1"/>
  <c r="AM658" i="50"/>
  <c r="W685" i="50"/>
  <c r="W38" i="59"/>
  <c r="W40" i="59" s="1"/>
  <c r="AK661" i="50"/>
  <c r="W734" i="50"/>
  <c r="X732" i="50"/>
  <c r="X734" i="50" s="1"/>
  <c r="W692" i="50"/>
  <c r="W695" i="50"/>
  <c r="AM659" i="50"/>
  <c r="BC659" i="50" s="1"/>
  <c r="AM20" i="68" s="1"/>
  <c r="O38" i="68"/>
  <c r="O40" i="68" s="1"/>
  <c r="AS41" i="2"/>
  <c r="AS51" i="2"/>
  <c r="K579" i="50"/>
  <c r="Q579" i="50"/>
  <c r="M579" i="50"/>
  <c r="P579" i="50"/>
  <c r="AL19" i="68"/>
  <c r="AL19" i="69"/>
  <c r="W739" i="50"/>
  <c r="V741" i="50"/>
  <c r="AX710" i="50"/>
  <c r="AH711" i="50"/>
  <c r="AZ626" i="50"/>
  <c r="T626" i="50" s="1"/>
  <c r="T627" i="50" s="1"/>
  <c r="AL22" i="65"/>
  <c r="W37" i="49"/>
  <c r="BA708" i="50"/>
  <c r="V697" i="50"/>
  <c r="W43" i="67" s="1"/>
  <c r="V675" i="50"/>
  <c r="W36" i="67" s="1"/>
  <c r="V686" i="50"/>
  <c r="AM19" i="66"/>
  <c r="BA661" i="50"/>
  <c r="X692" i="50"/>
  <c r="X695" i="50"/>
  <c r="AN659" i="50"/>
  <c r="BD659" i="50" s="1"/>
  <c r="AM20" i="69" s="1"/>
  <c r="W644" i="50"/>
  <c r="W643" i="50"/>
  <c r="W648" i="50" s="1"/>
  <c r="V44" i="68" s="1"/>
  <c r="W647" i="50"/>
  <c r="V43" i="68" s="1"/>
  <c r="O48" i="2"/>
  <c r="AE48" i="2"/>
  <c r="AK48" i="2"/>
  <c r="Q48" i="2"/>
  <c r="AS48" i="2"/>
  <c r="AG48" i="2"/>
  <c r="AO48" i="2"/>
  <c r="AQ48" i="2"/>
  <c r="K48" i="2"/>
  <c r="AI48" i="2"/>
  <c r="W48" i="2"/>
  <c r="S48" i="2"/>
  <c r="H51" i="2"/>
  <c r="M48" i="2"/>
  <c r="U48" i="2"/>
  <c r="AM48" i="2"/>
  <c r="S579" i="50"/>
  <c r="L579" i="50"/>
  <c r="O579" i="50"/>
  <c r="X685" i="50"/>
  <c r="AN658" i="50"/>
  <c r="W36" i="49"/>
  <c r="X643" i="50"/>
  <c r="X648" i="50" s="1"/>
  <c r="V44" i="69" s="1"/>
  <c r="X644" i="50"/>
  <c r="X625" i="50"/>
  <c r="V36" i="69" s="1"/>
  <c r="X647" i="50"/>
  <c r="V43" i="69" s="1"/>
  <c r="W279" i="50"/>
  <c r="H279" i="50" s="1"/>
  <c r="H277" i="50"/>
  <c r="S37" i="66"/>
  <c r="U477" i="50"/>
  <c r="O38" i="69"/>
  <c r="O40" i="69" s="1"/>
  <c r="U742" i="50"/>
  <c r="U747" i="50" s="1"/>
  <c r="X43" i="66" s="1"/>
  <c r="AK709" i="50"/>
  <c r="BA709" i="50" s="1"/>
  <c r="AN20" i="66" s="1"/>
  <c r="W38" i="56"/>
  <c r="W40" i="56" s="1"/>
  <c r="BB658" i="50"/>
  <c r="W594" i="50"/>
  <c r="AM560" i="50" s="1"/>
  <c r="BC560" i="50" s="1"/>
  <c r="AK21" i="68" s="1"/>
  <c r="W593" i="50"/>
  <c r="W598" i="50" s="1"/>
  <c r="U44" i="68" s="1"/>
  <c r="W575" i="50"/>
  <c r="W597" i="50"/>
  <c r="U43" i="68" s="1"/>
  <c r="J746" i="50"/>
  <c r="X42" i="49" s="1"/>
  <c r="M746" i="50"/>
  <c r="X42" i="58" s="1"/>
  <c r="L746" i="50"/>
  <c r="X42" i="59" s="1"/>
  <c r="K746" i="50"/>
  <c r="X42" i="56" s="1"/>
  <c r="N746" i="50"/>
  <c r="X42" i="57" s="1"/>
  <c r="O746" i="50"/>
  <c r="X42" i="60" s="1"/>
  <c r="J747" i="50"/>
  <c r="X43" i="49" s="1"/>
  <c r="J725" i="50"/>
  <c r="J748" i="50"/>
  <c r="X44" i="49" s="1"/>
  <c r="P746" i="50"/>
  <c r="X42" i="61" s="1"/>
  <c r="L747" i="50"/>
  <c r="X43" i="59" s="1"/>
  <c r="L725" i="50"/>
  <c r="X36" i="59" s="1"/>
  <c r="I36" i="59" s="1"/>
  <c r="K747" i="50"/>
  <c r="X43" i="56" s="1"/>
  <c r="K725" i="50"/>
  <c r="X36" i="56" s="1"/>
  <c r="I36" i="56" s="1"/>
  <c r="Q746" i="50"/>
  <c r="X42" i="62" s="1"/>
  <c r="R746" i="50"/>
  <c r="X42" i="63" s="1"/>
  <c r="L748" i="50"/>
  <c r="X44" i="59" s="1"/>
  <c r="K748" i="50"/>
  <c r="X44" i="56" s="1"/>
  <c r="M747" i="50"/>
  <c r="X43" i="58" s="1"/>
  <c r="M725" i="50"/>
  <c r="X36" i="58" s="1"/>
  <c r="I36" i="58" s="1"/>
  <c r="S746" i="50"/>
  <c r="X42" i="64" s="1"/>
  <c r="N747" i="50"/>
  <c r="X43" i="57" s="1"/>
  <c r="M748" i="50"/>
  <c r="X44" i="58" s="1"/>
  <c r="N725" i="50"/>
  <c r="X36" i="57" s="1"/>
  <c r="I36" i="57" s="1"/>
  <c r="T746" i="50"/>
  <c r="X42" i="65" s="1"/>
  <c r="N748" i="50"/>
  <c r="X44" i="57" s="1"/>
  <c r="P725" i="50"/>
  <c r="X36" i="61" s="1"/>
  <c r="I36" i="61" s="1"/>
  <c r="U746" i="50"/>
  <c r="X42" i="66" s="1"/>
  <c r="O725" i="50"/>
  <c r="X36" i="60" s="1"/>
  <c r="I36" i="60" s="1"/>
  <c r="O747" i="50"/>
  <c r="X43" i="60" s="1"/>
  <c r="V746" i="50"/>
  <c r="X42" i="67" s="1"/>
  <c r="Q725" i="50"/>
  <c r="X36" i="62" s="1"/>
  <c r="I36" i="62" s="1"/>
  <c r="P748" i="50"/>
  <c r="X44" i="61" s="1"/>
  <c r="P747" i="50"/>
  <c r="X43" i="61" s="1"/>
  <c r="O748" i="50"/>
  <c r="X44" i="60" s="1"/>
  <c r="Q747" i="50"/>
  <c r="X43" i="62" s="1"/>
  <c r="X746" i="50"/>
  <c r="X42" i="69" s="1"/>
  <c r="R725" i="50"/>
  <c r="X36" i="63" s="1"/>
  <c r="I36" i="63" s="1"/>
  <c r="W746" i="50"/>
  <c r="X42" i="68" s="1"/>
  <c r="Q748" i="50"/>
  <c r="X44" i="62" s="1"/>
  <c r="R748" i="50"/>
  <c r="X44" i="63" s="1"/>
  <c r="K726" i="50"/>
  <c r="X37" i="56" s="1"/>
  <c r="R747" i="50"/>
  <c r="X43" i="63" s="1"/>
  <c r="M726" i="50"/>
  <c r="X37" i="58" s="1"/>
  <c r="L726" i="50"/>
  <c r="X37" i="59" s="1"/>
  <c r="S725" i="50"/>
  <c r="X36" i="64" s="1"/>
  <c r="I36" i="64" s="1"/>
  <c r="J726" i="50"/>
  <c r="AL561" i="50"/>
  <c r="B675" i="50"/>
  <c r="B676" i="50" s="1"/>
  <c r="B677" i="50" s="1"/>
  <c r="V694" i="50"/>
  <c r="AL660" i="50" s="1"/>
  <c r="BB660" i="50" s="1"/>
  <c r="AM21" i="67" s="1"/>
  <c r="V693" i="50"/>
  <c r="B579" i="50"/>
  <c r="G579" i="50" s="1"/>
  <c r="G578" i="50"/>
  <c r="T747" i="50"/>
  <c r="X43" i="65" s="1"/>
  <c r="B724" i="50"/>
  <c r="G727" i="50"/>
  <c r="E27" i="55" s="1"/>
  <c r="AK20" i="67"/>
  <c r="BB561" i="50"/>
  <c r="X594" i="50"/>
  <c r="X593" i="50"/>
  <c r="X598" i="50" s="1"/>
  <c r="U44" i="69" s="1"/>
  <c r="X597" i="50"/>
  <c r="U43" i="69" s="1"/>
  <c r="X575" i="50"/>
  <c r="W38" i="64"/>
  <c r="W40" i="64" s="1"/>
  <c r="T37" i="68"/>
  <c r="T38" i="68" s="1"/>
  <c r="T40" i="68" s="1"/>
  <c r="W527" i="50"/>
  <c r="W529" i="50" s="1"/>
  <c r="BA576" i="50"/>
  <c r="U576" i="50" s="1"/>
  <c r="AK22" i="66"/>
  <c r="AN19" i="65"/>
  <c r="U736" i="50"/>
  <c r="O726" i="50"/>
  <c r="X37" i="60" s="1"/>
  <c r="S37" i="67"/>
  <c r="V477" i="50"/>
  <c r="V479" i="50" s="1"/>
  <c r="H526" i="50"/>
  <c r="W625" i="50"/>
  <c r="BC559" i="50"/>
  <c r="T744" i="50"/>
  <c r="AJ710" i="50" s="1"/>
  <c r="T743" i="50"/>
  <c r="T748" i="50" s="1"/>
  <c r="X44" i="65" s="1"/>
  <c r="S747" i="50"/>
  <c r="X43" i="64" s="1"/>
  <c r="N579" i="50"/>
  <c r="T723" i="50"/>
  <c r="W674" i="50"/>
  <c r="X723" i="50"/>
  <c r="V628" i="50"/>
  <c r="O628" i="50"/>
  <c r="V723" i="50"/>
  <c r="R25" i="55"/>
  <c r="J25" i="55"/>
  <c r="R628" i="50"/>
  <c r="U628" i="50"/>
  <c r="T674" i="50"/>
  <c r="Q674" i="50"/>
  <c r="J723" i="50"/>
  <c r="W628" i="50"/>
  <c r="S628" i="50"/>
  <c r="P674" i="50"/>
  <c r="Q723" i="50"/>
  <c r="J674" i="50"/>
  <c r="T628" i="50"/>
  <c r="Q628" i="50"/>
  <c r="K723" i="50"/>
  <c r="M723" i="50"/>
  <c r="X628" i="50"/>
  <c r="U723" i="50"/>
  <c r="O723" i="50"/>
  <c r="I25" i="55"/>
  <c r="N723" i="50"/>
  <c r="V674" i="50"/>
  <c r="S723" i="50"/>
  <c r="M674" i="50"/>
  <c r="N628" i="50"/>
  <c r="X674" i="50"/>
  <c r="L628" i="50"/>
  <c r="M628" i="50"/>
  <c r="K25" i="55"/>
  <c r="N25" i="55"/>
  <c r="U674" i="50"/>
  <c r="K628" i="50"/>
  <c r="L674" i="50"/>
  <c r="K674" i="50"/>
  <c r="Q25" i="55"/>
  <c r="W723" i="50"/>
  <c r="O25" i="55"/>
  <c r="O674" i="50"/>
  <c r="P628" i="50"/>
  <c r="R674" i="50"/>
  <c r="P25" i="55"/>
  <c r="S674" i="50"/>
  <c r="P723" i="50"/>
  <c r="L723" i="50"/>
  <c r="R723" i="50"/>
  <c r="M25" i="55"/>
  <c r="L25" i="55"/>
  <c r="N674" i="50"/>
  <c r="J628" i="50"/>
  <c r="R37" i="65" l="1"/>
  <c r="R38" i="65" s="1"/>
  <c r="R40" i="65" s="1"/>
  <c r="T427" i="50"/>
  <c r="T429" i="50" s="1"/>
  <c r="U725" i="50"/>
  <c r="X36" i="66" s="1"/>
  <c r="I36" i="66" s="1"/>
  <c r="AG22" i="67"/>
  <c r="AN361" i="50"/>
  <c r="AL708" i="50"/>
  <c r="BB708" i="50" s="1"/>
  <c r="AF22" i="69"/>
  <c r="P37" i="69"/>
  <c r="P38" i="69" s="1"/>
  <c r="P40" i="69" s="1"/>
  <c r="H326" i="50"/>
  <c r="X327" i="50"/>
  <c r="H327" i="50" s="1"/>
  <c r="W42" i="2" s="1"/>
  <c r="BC461" i="50"/>
  <c r="BC476" i="50" s="1"/>
  <c r="W476" i="50" s="1"/>
  <c r="Q37" i="67"/>
  <c r="Q38" i="67" s="1"/>
  <c r="Q40" i="67" s="1"/>
  <c r="BD460" i="50"/>
  <c r="AI21" i="69" s="1"/>
  <c r="BC376" i="50"/>
  <c r="W376" i="50" s="1"/>
  <c r="Q37" i="68" s="1"/>
  <c r="Q38" i="68" s="1"/>
  <c r="Q40" i="68" s="1"/>
  <c r="AG22" i="68"/>
  <c r="AG21" i="69"/>
  <c r="BD361" i="50"/>
  <c r="AM561" i="50"/>
  <c r="AN560" i="50"/>
  <c r="BD560" i="50" s="1"/>
  <c r="AK21" i="69" s="1"/>
  <c r="H575" i="50"/>
  <c r="V698" i="50"/>
  <c r="W44" i="67" s="1"/>
  <c r="W38" i="49"/>
  <c r="W40" i="49" s="1"/>
  <c r="P677" i="50"/>
  <c r="R677" i="50"/>
  <c r="H723" i="50"/>
  <c r="F23" i="55" s="1"/>
  <c r="S677" i="50"/>
  <c r="M677" i="50"/>
  <c r="T677" i="50"/>
  <c r="L677" i="50"/>
  <c r="K677" i="50"/>
  <c r="J699" i="50"/>
  <c r="W45" i="49" s="1"/>
  <c r="N699" i="50"/>
  <c r="W45" i="57" s="1"/>
  <c r="V699" i="50"/>
  <c r="W45" i="67" s="1"/>
  <c r="X699" i="50"/>
  <c r="W45" i="69" s="1"/>
  <c r="Q699" i="50"/>
  <c r="W45" i="62" s="1"/>
  <c r="H674" i="50"/>
  <c r="M699" i="50"/>
  <c r="W45" i="58" s="1"/>
  <c r="R699" i="50"/>
  <c r="W45" i="63" s="1"/>
  <c r="S699" i="50"/>
  <c r="W45" i="64" s="1"/>
  <c r="P699" i="50"/>
  <c r="W45" i="61" s="1"/>
  <c r="K699" i="50"/>
  <c r="W45" i="56" s="1"/>
  <c r="T699" i="50"/>
  <c r="W45" i="65" s="1"/>
  <c r="L699" i="50"/>
  <c r="W45" i="59" s="1"/>
  <c r="O699" i="50"/>
  <c r="W45" i="60" s="1"/>
  <c r="U699" i="50"/>
  <c r="W45" i="66" s="1"/>
  <c r="W699" i="50"/>
  <c r="W45" i="68" s="1"/>
  <c r="J677" i="50"/>
  <c r="Q677" i="50"/>
  <c r="O677" i="50"/>
  <c r="N677" i="50"/>
  <c r="H628" i="50"/>
  <c r="AO43" i="2" s="1"/>
  <c r="T629" i="50"/>
  <c r="V36" i="68"/>
  <c r="H625" i="50"/>
  <c r="H527" i="50"/>
  <c r="AK42" i="2" s="1"/>
  <c r="X37" i="49"/>
  <c r="U479" i="50"/>
  <c r="BA676" i="50"/>
  <c r="U676" i="50" s="1"/>
  <c r="W37" i="66" s="1"/>
  <c r="W38" i="66" s="1"/>
  <c r="W40" i="66" s="1"/>
  <c r="AM22" i="66"/>
  <c r="AN21" i="63"/>
  <c r="AX711" i="50"/>
  <c r="X38" i="61"/>
  <c r="X40" i="61" s="1"/>
  <c r="I40" i="61" s="1"/>
  <c r="BD426" i="50"/>
  <c r="X426" i="50" s="1"/>
  <c r="AH22" i="69"/>
  <c r="M629" i="50"/>
  <c r="K629" i="50"/>
  <c r="AZ710" i="50"/>
  <c r="AJ711" i="50"/>
  <c r="B725" i="50"/>
  <c r="B726" i="50" s="1"/>
  <c r="B727" i="50" s="1"/>
  <c r="X38" i="56"/>
  <c r="X40" i="56" s="1"/>
  <c r="I40" i="56" s="1"/>
  <c r="U36" i="68"/>
  <c r="AL661" i="50"/>
  <c r="S38" i="66"/>
  <c r="S40" i="66" s="1"/>
  <c r="U44" i="2"/>
  <c r="V745" i="50"/>
  <c r="V742" i="50"/>
  <c r="V747" i="50" s="1"/>
  <c r="X43" i="67" s="1"/>
  <c r="AL709" i="50"/>
  <c r="BB709" i="50" s="1"/>
  <c r="AN20" i="67" s="1"/>
  <c r="W694" i="50"/>
  <c r="AM660" i="50" s="1"/>
  <c r="BC660" i="50" s="1"/>
  <c r="AM21" i="68" s="1"/>
  <c r="W693" i="50"/>
  <c r="AK20" i="69"/>
  <c r="V736" i="50"/>
  <c r="G628" i="50"/>
  <c r="B629" i="50"/>
  <c r="G629" i="50" s="1"/>
  <c r="AN21" i="64"/>
  <c r="AY711" i="50"/>
  <c r="S629" i="50"/>
  <c r="Q629" i="50"/>
  <c r="S38" i="67"/>
  <c r="S40" i="67" s="1"/>
  <c r="B678" i="50"/>
  <c r="X38" i="59"/>
  <c r="X40" i="59" s="1"/>
  <c r="I40" i="59" s="1"/>
  <c r="BB661" i="50"/>
  <c r="AM19" i="67"/>
  <c r="U42" i="2"/>
  <c r="BD658" i="50"/>
  <c r="X694" i="50"/>
  <c r="X693" i="50"/>
  <c r="AN19" i="66"/>
  <c r="V37" i="65"/>
  <c r="V38" i="65" s="1"/>
  <c r="V40" i="65" s="1"/>
  <c r="X739" i="50"/>
  <c r="X741" i="50" s="1"/>
  <c r="W741" i="50"/>
  <c r="X735" i="50"/>
  <c r="AN708" i="50"/>
  <c r="W675" i="50"/>
  <c r="W697" i="50"/>
  <c r="W43" i="68" s="1"/>
  <c r="W686" i="50"/>
  <c r="AL22" i="66"/>
  <c r="BA626" i="50"/>
  <c r="U626" i="50" s="1"/>
  <c r="P629" i="50"/>
  <c r="R629" i="50"/>
  <c r="L629" i="50"/>
  <c r="AK20" i="68"/>
  <c r="BC561" i="50"/>
  <c r="X38" i="60"/>
  <c r="X40" i="60" s="1"/>
  <c r="I40" i="60" s="1"/>
  <c r="U37" i="66"/>
  <c r="U38" i="66" s="1"/>
  <c r="U40" i="66" s="1"/>
  <c r="U577" i="50"/>
  <c r="U36" i="69"/>
  <c r="BB576" i="50"/>
  <c r="V576" i="50" s="1"/>
  <c r="AK22" i="67"/>
  <c r="X38" i="58"/>
  <c r="X40" i="58" s="1"/>
  <c r="I40" i="58" s="1"/>
  <c r="X36" i="49"/>
  <c r="I36" i="49" s="1"/>
  <c r="U744" i="50"/>
  <c r="AK710" i="50" s="1"/>
  <c r="BA710" i="50" s="1"/>
  <c r="AN21" i="66" s="1"/>
  <c r="U743" i="50"/>
  <c r="U748" i="50" s="1"/>
  <c r="X44" i="66" s="1"/>
  <c r="X675" i="50"/>
  <c r="W36" i="69" s="1"/>
  <c r="X697" i="50"/>
  <c r="W43" i="69" s="1"/>
  <c r="X686" i="50"/>
  <c r="AN610" i="50"/>
  <c r="AM610" i="50"/>
  <c r="AM708" i="50"/>
  <c r="W735" i="50"/>
  <c r="BC658" i="50"/>
  <c r="X38" i="62"/>
  <c r="X40" i="62" s="1"/>
  <c r="I40" i="62" s="1"/>
  <c r="H529" i="50"/>
  <c r="AK44" i="2" s="1"/>
  <c r="X38" i="57"/>
  <c r="X40" i="57" s="1"/>
  <c r="I40" i="57" s="1"/>
  <c r="AL21" i="67"/>
  <c r="BB611" i="50"/>
  <c r="J629" i="50"/>
  <c r="AM43" i="2"/>
  <c r="N629" i="50"/>
  <c r="O629" i="50"/>
  <c r="O724" i="50"/>
  <c r="M678" i="50"/>
  <c r="R724" i="50"/>
  <c r="W678" i="50"/>
  <c r="Q678" i="50"/>
  <c r="S25" i="55"/>
  <c r="J724" i="50"/>
  <c r="I29" i="55"/>
  <c r="T724" i="50"/>
  <c r="N678" i="50"/>
  <c r="N724" i="50"/>
  <c r="L678" i="50"/>
  <c r="K29" i="55"/>
  <c r="J678" i="50"/>
  <c r="O678" i="50"/>
  <c r="Q724" i="50"/>
  <c r="O29" i="55"/>
  <c r="S724" i="50"/>
  <c r="X678" i="50"/>
  <c r="P724" i="50"/>
  <c r="S678" i="50"/>
  <c r="L29" i="55"/>
  <c r="T678" i="50"/>
  <c r="H25" i="55"/>
  <c r="U678" i="50"/>
  <c r="K724" i="50"/>
  <c r="U724" i="50"/>
  <c r="L724" i="50"/>
  <c r="M29" i="55"/>
  <c r="P678" i="50"/>
  <c r="J29" i="55"/>
  <c r="N29" i="55"/>
  <c r="K678" i="50"/>
  <c r="R678" i="50"/>
  <c r="V724" i="50"/>
  <c r="X724" i="50"/>
  <c r="M724" i="50"/>
  <c r="X25" i="55"/>
  <c r="V678" i="50"/>
  <c r="W724" i="50"/>
  <c r="X329" i="50" l="1"/>
  <c r="H329" i="50" s="1"/>
  <c r="W44" i="2" s="1"/>
  <c r="BD461" i="50"/>
  <c r="BD476" i="50" s="1"/>
  <c r="X476" i="50" s="1"/>
  <c r="AI22" i="68"/>
  <c r="W377" i="50"/>
  <c r="W379" i="50" s="1"/>
  <c r="BD376" i="50"/>
  <c r="X376" i="50" s="1"/>
  <c r="H376" i="50" s="1"/>
  <c r="AG22" i="69"/>
  <c r="X698" i="50"/>
  <c r="W44" i="69" s="1"/>
  <c r="BD561" i="50"/>
  <c r="AK22" i="69" s="1"/>
  <c r="V725" i="50"/>
  <c r="X36" i="67" s="1"/>
  <c r="I36" i="67" s="1"/>
  <c r="AN561" i="50"/>
  <c r="W698" i="50"/>
  <c r="W44" i="68" s="1"/>
  <c r="AN660" i="50"/>
  <c r="BD660" i="50" s="1"/>
  <c r="AM21" i="69" s="1"/>
  <c r="H678" i="50"/>
  <c r="P727" i="50"/>
  <c r="O727" i="50"/>
  <c r="L727" i="50"/>
  <c r="Q727" i="50"/>
  <c r="N727" i="50"/>
  <c r="K727" i="50"/>
  <c r="Y25" i="55"/>
  <c r="G36" i="56" s="1"/>
  <c r="I37" i="56" s="1"/>
  <c r="I41" i="56" s="1"/>
  <c r="Z25" i="55"/>
  <c r="G36" i="59" s="1"/>
  <c r="I37" i="59" s="1"/>
  <c r="I41" i="59" s="1"/>
  <c r="AA25" i="55"/>
  <c r="G36" i="58" s="1"/>
  <c r="I37" i="58" s="1"/>
  <c r="I38" i="58" s="1"/>
  <c r="AB25" i="55"/>
  <c r="G36" i="57" s="1"/>
  <c r="I37" i="57" s="1"/>
  <c r="AC25" i="55"/>
  <c r="G36" i="60" s="1"/>
  <c r="I37" i="60" s="1"/>
  <c r="I38" i="60" s="1"/>
  <c r="AD25" i="55"/>
  <c r="G36" i="61" s="1"/>
  <c r="I37" i="61" s="1"/>
  <c r="AE25" i="55"/>
  <c r="G36" i="62" s="1"/>
  <c r="I37" i="62" s="1"/>
  <c r="I38" i="62" s="1"/>
  <c r="AF25" i="55"/>
  <c r="G36" i="63" s="1"/>
  <c r="AG25" i="55"/>
  <c r="G36" i="64" s="1"/>
  <c r="AH25" i="55"/>
  <c r="G36" i="65" s="1"/>
  <c r="AI25" i="55"/>
  <c r="G36" i="66" s="1"/>
  <c r="G36" i="49"/>
  <c r="I37" i="49" s="1"/>
  <c r="I38" i="49" s="1"/>
  <c r="M727" i="50"/>
  <c r="J749" i="50"/>
  <c r="X45" i="49" s="1"/>
  <c r="G45" i="49" s="1"/>
  <c r="N749" i="50"/>
  <c r="X45" i="57" s="1"/>
  <c r="G45" i="57" s="1"/>
  <c r="P749" i="50"/>
  <c r="X45" i="61" s="1"/>
  <c r="G45" i="61" s="1"/>
  <c r="L749" i="50"/>
  <c r="X45" i="59" s="1"/>
  <c r="G45" i="59" s="1"/>
  <c r="V749" i="50"/>
  <c r="X45" i="67" s="1"/>
  <c r="G45" i="67" s="1"/>
  <c r="K749" i="50"/>
  <c r="X45" i="56" s="1"/>
  <c r="G45" i="56" s="1"/>
  <c r="O749" i="50"/>
  <c r="X45" i="60" s="1"/>
  <c r="G45" i="60" s="1"/>
  <c r="H724" i="50"/>
  <c r="F24" i="55" s="1"/>
  <c r="Q749" i="50"/>
  <c r="X45" i="62" s="1"/>
  <c r="G45" i="62" s="1"/>
  <c r="S749" i="50"/>
  <c r="X45" i="64" s="1"/>
  <c r="G45" i="64" s="1"/>
  <c r="U749" i="50"/>
  <c r="X45" i="66" s="1"/>
  <c r="G45" i="66" s="1"/>
  <c r="W749" i="50"/>
  <c r="X45" i="68" s="1"/>
  <c r="G45" i="68" s="1"/>
  <c r="R749" i="50"/>
  <c r="X45" i="63" s="1"/>
  <c r="G45" i="63" s="1"/>
  <c r="X749" i="50"/>
  <c r="X45" i="69" s="1"/>
  <c r="G45" i="69" s="1"/>
  <c r="M749" i="50"/>
  <c r="X45" i="58" s="1"/>
  <c r="G45" i="58" s="1"/>
  <c r="T749" i="50"/>
  <c r="X45" i="65" s="1"/>
  <c r="G45" i="65" s="1"/>
  <c r="J727" i="50"/>
  <c r="L679" i="50"/>
  <c r="R679" i="50"/>
  <c r="BB626" i="50"/>
  <c r="V626" i="50" s="1"/>
  <c r="AL22" i="67"/>
  <c r="I41" i="62"/>
  <c r="G678" i="50"/>
  <c r="B679" i="50"/>
  <c r="G679" i="50" s="1"/>
  <c r="R37" i="69"/>
  <c r="X427" i="50"/>
  <c r="H426" i="50"/>
  <c r="T679" i="50"/>
  <c r="P679" i="50"/>
  <c r="W736" i="50"/>
  <c r="BC610" i="50"/>
  <c r="AM611" i="50"/>
  <c r="V37" i="66"/>
  <c r="V38" i="66" s="1"/>
  <c r="V40" i="66" s="1"/>
  <c r="U627" i="50"/>
  <c r="BD708" i="50"/>
  <c r="X742" i="50"/>
  <c r="X747" i="50" s="1"/>
  <c r="X43" i="69" s="1"/>
  <c r="X745" i="50"/>
  <c r="AN709" i="50"/>
  <c r="BD709" i="50" s="1"/>
  <c r="AN20" i="69" s="1"/>
  <c r="AM19" i="69"/>
  <c r="BB676" i="50"/>
  <c r="V676" i="50" s="1"/>
  <c r="AM22" i="67"/>
  <c r="AN22" i="64"/>
  <c r="AY726" i="50"/>
  <c r="S726" i="50" s="1"/>
  <c r="X37" i="64" s="1"/>
  <c r="V744" i="50"/>
  <c r="AL710" i="50" s="1"/>
  <c r="BB710" i="50" s="1"/>
  <c r="AN21" i="67" s="1"/>
  <c r="V743" i="50"/>
  <c r="V748" i="50" s="1"/>
  <c r="X44" i="67" s="1"/>
  <c r="AX726" i="50"/>
  <c r="R726" i="50" s="1"/>
  <c r="AN22" i="63"/>
  <c r="X38" i="49"/>
  <c r="X40" i="49" s="1"/>
  <c r="I40" i="49" s="1"/>
  <c r="N679" i="50"/>
  <c r="J679" i="50"/>
  <c r="M679" i="50"/>
  <c r="U677" i="50"/>
  <c r="U679" i="50" s="1"/>
  <c r="BC661" i="50"/>
  <c r="AM19" i="68"/>
  <c r="BC576" i="50"/>
  <c r="W576" i="50" s="1"/>
  <c r="AK22" i="68"/>
  <c r="AK711" i="50"/>
  <c r="B728" i="50"/>
  <c r="Q679" i="50"/>
  <c r="W742" i="50"/>
  <c r="W745" i="50"/>
  <c r="AM709" i="50"/>
  <c r="BC709" i="50" s="1"/>
  <c r="AN20" i="68" s="1"/>
  <c r="BA711" i="50"/>
  <c r="AN21" i="65"/>
  <c r="AZ711" i="50"/>
  <c r="AM661" i="50"/>
  <c r="BC708" i="50"/>
  <c r="BD610" i="50"/>
  <c r="AN611" i="50"/>
  <c r="U37" i="67"/>
  <c r="V577" i="50"/>
  <c r="V579" i="50" s="1"/>
  <c r="U579" i="50"/>
  <c r="W36" i="68"/>
  <c r="H675" i="50"/>
  <c r="X736" i="50"/>
  <c r="S37" i="68"/>
  <c r="W477" i="50"/>
  <c r="AN19" i="67"/>
  <c r="O679" i="50"/>
  <c r="K679" i="50"/>
  <c r="S679" i="50"/>
  <c r="J728" i="50"/>
  <c r="M26" i="55"/>
  <c r="X29" i="55"/>
  <c r="K728" i="50"/>
  <c r="M728" i="50"/>
  <c r="O728" i="50"/>
  <c r="N728" i="50"/>
  <c r="U728" i="50"/>
  <c r="T728" i="50"/>
  <c r="P728" i="50"/>
  <c r="Q728" i="50"/>
  <c r="O27" i="55"/>
  <c r="X27" i="55"/>
  <c r="O26" i="55"/>
  <c r="T25" i="55"/>
  <c r="X728" i="50"/>
  <c r="H27" i="55"/>
  <c r="X26" i="55"/>
  <c r="H29" i="55"/>
  <c r="M27" i="55"/>
  <c r="H26" i="55"/>
  <c r="V728" i="50"/>
  <c r="R728" i="50"/>
  <c r="S728" i="50"/>
  <c r="I26" i="55"/>
  <c r="K26" i="55"/>
  <c r="W728" i="50"/>
  <c r="L26" i="55"/>
  <c r="J26" i="55"/>
  <c r="L728" i="50"/>
  <c r="N26" i="55"/>
  <c r="K27" i="55"/>
  <c r="AI22" i="69" l="1"/>
  <c r="X377" i="50"/>
  <c r="X379" i="50" s="1"/>
  <c r="H379" i="50" s="1"/>
  <c r="AE44" i="2" s="1"/>
  <c r="Q37" i="69"/>
  <c r="Q38" i="69" s="1"/>
  <c r="Q40" i="69" s="1"/>
  <c r="I41" i="58"/>
  <c r="I41" i="60"/>
  <c r="AN661" i="50"/>
  <c r="I38" i="61"/>
  <c r="I41" i="61"/>
  <c r="I41" i="57"/>
  <c r="I38" i="57"/>
  <c r="I38" i="59"/>
  <c r="I38" i="56"/>
  <c r="BD576" i="50"/>
  <c r="X576" i="50" s="1"/>
  <c r="X577" i="50" s="1"/>
  <c r="X579" i="50" s="1"/>
  <c r="AJ25" i="55"/>
  <c r="G36" i="67" s="1"/>
  <c r="BD661" i="50"/>
  <c r="AM22" i="69" s="1"/>
  <c r="X744" i="50"/>
  <c r="AL711" i="50"/>
  <c r="X725" i="50"/>
  <c r="X36" i="69" s="1"/>
  <c r="I36" i="69" s="1"/>
  <c r="Y26" i="55"/>
  <c r="G37" i="56" s="1"/>
  <c r="Z26" i="55"/>
  <c r="G37" i="59" s="1"/>
  <c r="AA26" i="55"/>
  <c r="G37" i="58" s="1"/>
  <c r="AB26" i="55"/>
  <c r="G37" i="57" s="1"/>
  <c r="AC26" i="55"/>
  <c r="G37" i="60" s="1"/>
  <c r="AD26" i="55"/>
  <c r="G37" i="61" s="1"/>
  <c r="AE26" i="55"/>
  <c r="G37" i="62" s="1"/>
  <c r="G37" i="49"/>
  <c r="H728" i="50"/>
  <c r="AS43" i="2" s="1"/>
  <c r="G40" i="49"/>
  <c r="Y29" i="55"/>
  <c r="G40" i="56" s="1"/>
  <c r="Z29" i="55"/>
  <c r="G40" i="59" s="1"/>
  <c r="AA29" i="55"/>
  <c r="G40" i="58" s="1"/>
  <c r="AB29" i="55"/>
  <c r="G40" i="57" s="1"/>
  <c r="AC29" i="55"/>
  <c r="G40" i="60" s="1"/>
  <c r="AE29" i="55"/>
  <c r="G40" i="62" s="1"/>
  <c r="AD29" i="55"/>
  <c r="G40" i="61" s="1"/>
  <c r="G38" i="49"/>
  <c r="U38" i="67"/>
  <c r="U40" i="67" s="1"/>
  <c r="AL21" i="69"/>
  <c r="BD611" i="50"/>
  <c r="W744" i="50"/>
  <c r="AM710" i="50" s="1"/>
  <c r="BC710" i="50" s="1"/>
  <c r="AN21" i="68" s="1"/>
  <c r="W743" i="50"/>
  <c r="W748" i="50" s="1"/>
  <c r="X44" i="68" s="1"/>
  <c r="S37" i="69"/>
  <c r="S38" i="69" s="1"/>
  <c r="S40" i="69" s="1"/>
  <c r="X477" i="50"/>
  <c r="X479" i="50" s="1"/>
  <c r="I41" i="49"/>
  <c r="AN19" i="69"/>
  <c r="Q729" i="50"/>
  <c r="O729" i="50"/>
  <c r="H476" i="50"/>
  <c r="V49" i="60"/>
  <c r="V49" i="62"/>
  <c r="BA726" i="50"/>
  <c r="U726" i="50" s="1"/>
  <c r="AN22" i="66"/>
  <c r="V49" i="58"/>
  <c r="W37" i="67"/>
  <c r="W38" i="67" s="1"/>
  <c r="W40" i="67" s="1"/>
  <c r="V677" i="50"/>
  <c r="U629" i="50"/>
  <c r="W725" i="50"/>
  <c r="J729" i="50"/>
  <c r="K729" i="50"/>
  <c r="P729" i="50"/>
  <c r="W479" i="50"/>
  <c r="V49" i="49"/>
  <c r="AN19" i="68"/>
  <c r="AZ726" i="50"/>
  <c r="T726" i="50" s="1"/>
  <c r="AN22" i="65"/>
  <c r="U37" i="68"/>
  <c r="U38" i="68" s="1"/>
  <c r="U40" i="68" s="1"/>
  <c r="W577" i="50"/>
  <c r="BC676" i="50"/>
  <c r="W676" i="50" s="1"/>
  <c r="AM22" i="68"/>
  <c r="X38" i="64"/>
  <c r="X40" i="64" s="1"/>
  <c r="I40" i="64" s="1"/>
  <c r="I37" i="64"/>
  <c r="X743" i="50"/>
  <c r="X748" i="50" s="1"/>
  <c r="X44" i="69" s="1"/>
  <c r="W747" i="50"/>
  <c r="X43" i="68" s="1"/>
  <c r="X429" i="50"/>
  <c r="H429" i="50" s="1"/>
  <c r="H427" i="50"/>
  <c r="M729" i="50"/>
  <c r="S727" i="50"/>
  <c r="S729" i="50" s="1"/>
  <c r="BB711" i="50"/>
  <c r="S38" i="68"/>
  <c r="S40" i="68" s="1"/>
  <c r="B729" i="50"/>
  <c r="G729" i="50" s="1"/>
  <c r="E29" i="55" s="1"/>
  <c r="G728" i="50"/>
  <c r="E28" i="55" s="1"/>
  <c r="X37" i="63"/>
  <c r="AL21" i="68"/>
  <c r="BC611" i="50"/>
  <c r="R38" i="69"/>
  <c r="R40" i="69" s="1"/>
  <c r="V37" i="67"/>
  <c r="V38" i="67" s="1"/>
  <c r="V40" i="67" s="1"/>
  <c r="V627" i="50"/>
  <c r="V629" i="50" s="1"/>
  <c r="R727" i="50"/>
  <c r="R729" i="50" s="1"/>
  <c r="N729" i="50"/>
  <c r="L729" i="50"/>
  <c r="AQ43" i="2"/>
  <c r="Q26" i="55"/>
  <c r="I27" i="55"/>
  <c r="V25" i="55"/>
  <c r="Q29" i="55"/>
  <c r="N27" i="55"/>
  <c r="J27" i="55"/>
  <c r="L27" i="55"/>
  <c r="H377" i="50" l="1"/>
  <c r="AE42" i="2" s="1"/>
  <c r="H576" i="50"/>
  <c r="U37" i="69"/>
  <c r="U38" i="69" s="1"/>
  <c r="U40" i="69" s="1"/>
  <c r="AB27" i="55"/>
  <c r="G38" i="57" s="1"/>
  <c r="Y27" i="55"/>
  <c r="G38" i="56" s="1"/>
  <c r="AC27" i="55"/>
  <c r="G38" i="60" s="1"/>
  <c r="Z27" i="55"/>
  <c r="G38" i="59" s="1"/>
  <c r="AD27" i="55"/>
  <c r="G38" i="61" s="1"/>
  <c r="AA27" i="55"/>
  <c r="G38" i="58" s="1"/>
  <c r="AE27" i="55"/>
  <c r="G38" i="62" s="1"/>
  <c r="V49" i="56"/>
  <c r="V49" i="57"/>
  <c r="V49" i="59"/>
  <c r="V49" i="61"/>
  <c r="BD676" i="50"/>
  <c r="X676" i="50" s="1"/>
  <c r="W37" i="69" s="1"/>
  <c r="W38" i="69" s="1"/>
  <c r="W40" i="69" s="1"/>
  <c r="H477" i="50"/>
  <c r="AI42" i="2" s="1"/>
  <c r="H43" i="2"/>
  <c r="AN710" i="50"/>
  <c r="BD710" i="50" s="1"/>
  <c r="BC626" i="50"/>
  <c r="W626" i="50" s="1"/>
  <c r="AL22" i="68"/>
  <c r="AG44" i="2"/>
  <c r="W37" i="68"/>
  <c r="W38" i="68" s="1"/>
  <c r="W40" i="68" s="1"/>
  <c r="W677" i="50"/>
  <c r="W679" i="50" s="1"/>
  <c r="I41" i="64"/>
  <c r="I38" i="64"/>
  <c r="X37" i="65"/>
  <c r="T727" i="50"/>
  <c r="T729" i="50" s="1"/>
  <c r="X37" i="66"/>
  <c r="U727" i="50"/>
  <c r="U729" i="50" s="1"/>
  <c r="W579" i="50"/>
  <c r="H579" i="50" s="1"/>
  <c r="AM44" i="2" s="1"/>
  <c r="H577" i="50"/>
  <c r="AM42" i="2" s="1"/>
  <c r="AM711" i="50"/>
  <c r="H479" i="50"/>
  <c r="AI44" i="2" s="1"/>
  <c r="BD626" i="50"/>
  <c r="X626" i="50" s="1"/>
  <c r="AL22" i="69"/>
  <c r="X38" i="63"/>
  <c r="X40" i="63" s="1"/>
  <c r="I40" i="63" s="1"/>
  <c r="I37" i="63"/>
  <c r="X36" i="68"/>
  <c r="I36" i="68" s="1"/>
  <c r="H725" i="50"/>
  <c r="F25" i="55" s="1"/>
  <c r="V679" i="50"/>
  <c r="F28" i="55"/>
  <c r="BB726" i="50"/>
  <c r="V726" i="50" s="1"/>
  <c r="AN22" i="67"/>
  <c r="AG42" i="2"/>
  <c r="BC711" i="50"/>
  <c r="P26" i="55"/>
  <c r="U25" i="55"/>
  <c r="Q27" i="55"/>
  <c r="P29" i="55"/>
  <c r="X677" i="50" l="1"/>
  <c r="X679" i="50" s="1"/>
  <c r="H679" i="50" s="1"/>
  <c r="AQ44" i="2" s="1"/>
  <c r="H676" i="50"/>
  <c r="AN711" i="50"/>
  <c r="AN21" i="69"/>
  <c r="BD711" i="50"/>
  <c r="AL25" i="55"/>
  <c r="G36" i="69" s="1"/>
  <c r="AK25" i="55"/>
  <c r="G36" i="68" s="1"/>
  <c r="AG26" i="55"/>
  <c r="G37" i="64" s="1"/>
  <c r="AF26" i="55"/>
  <c r="G37" i="63" s="1"/>
  <c r="AG29" i="55"/>
  <c r="G40" i="64" s="1"/>
  <c r="AF29" i="55"/>
  <c r="G40" i="63" s="1"/>
  <c r="V37" i="69"/>
  <c r="V38" i="69" s="1"/>
  <c r="V40" i="69" s="1"/>
  <c r="X627" i="50"/>
  <c r="X629" i="50" s="1"/>
  <c r="AN22" i="68"/>
  <c r="BC726" i="50"/>
  <c r="W726" i="50" s="1"/>
  <c r="X37" i="67"/>
  <c r="V727" i="50"/>
  <c r="I41" i="63"/>
  <c r="I38" i="63"/>
  <c r="X38" i="65"/>
  <c r="X40" i="65" s="1"/>
  <c r="I40" i="65" s="1"/>
  <c r="I37" i="65"/>
  <c r="V49" i="64"/>
  <c r="X38" i="66"/>
  <c r="X40" i="66" s="1"/>
  <c r="I40" i="66" s="1"/>
  <c r="I37" i="66"/>
  <c r="V37" i="68"/>
  <c r="V38" i="68" s="1"/>
  <c r="V40" i="68" s="1"/>
  <c r="W627" i="50"/>
  <c r="H626" i="50"/>
  <c r="P27" i="55"/>
  <c r="S29" i="55"/>
  <c r="S26" i="55"/>
  <c r="R29" i="55"/>
  <c r="R26" i="55"/>
  <c r="H677" i="50" l="1"/>
  <c r="AQ42" i="2" s="1"/>
  <c r="AN22" i="69"/>
  <c r="BD726" i="50"/>
  <c r="X726" i="50" s="1"/>
  <c r="H726" i="50" s="1"/>
  <c r="F26" i="55" s="1"/>
  <c r="AF27" i="55"/>
  <c r="G38" i="63" s="1"/>
  <c r="AG27" i="55"/>
  <c r="G38" i="64" s="1"/>
  <c r="AI29" i="55"/>
  <c r="G40" i="66" s="1"/>
  <c r="AH29" i="55"/>
  <c r="G40" i="65" s="1"/>
  <c r="AH26" i="55"/>
  <c r="G37" i="65" s="1"/>
  <c r="AI26" i="55"/>
  <c r="G37" i="66" s="1"/>
  <c r="I41" i="66"/>
  <c r="I38" i="66"/>
  <c r="V49" i="63"/>
  <c r="X37" i="68"/>
  <c r="W727" i="50"/>
  <c r="W729" i="50" s="1"/>
  <c r="W629" i="50"/>
  <c r="H629" i="50" s="1"/>
  <c r="H627" i="50"/>
  <c r="V729" i="50"/>
  <c r="I41" i="65"/>
  <c r="I38" i="65"/>
  <c r="X38" i="67"/>
  <c r="X40" i="67" s="1"/>
  <c r="I40" i="67" s="1"/>
  <c r="I37" i="67"/>
  <c r="T29" i="55"/>
  <c r="T26" i="55"/>
  <c r="S27" i="55"/>
  <c r="R27" i="55"/>
  <c r="X37" i="69" l="1"/>
  <c r="X727" i="50"/>
  <c r="X729" i="50" s="1"/>
  <c r="H729" i="50" s="1"/>
  <c r="AJ26" i="55"/>
  <c r="G37" i="67" s="1"/>
  <c r="AJ29" i="55"/>
  <c r="G40" i="67" s="1"/>
  <c r="AI27" i="55"/>
  <c r="G38" i="66" s="1"/>
  <c r="AH27" i="55"/>
  <c r="G38" i="65" s="1"/>
  <c r="AO44" i="2"/>
  <c r="I41" i="67"/>
  <c r="I38" i="67"/>
  <c r="AO42" i="2"/>
  <c r="V49" i="66"/>
  <c r="X38" i="68"/>
  <c r="X40" i="68" s="1"/>
  <c r="I40" i="68" s="1"/>
  <c r="I37" i="68"/>
  <c r="V49" i="65"/>
  <c r="T27" i="55"/>
  <c r="U29" i="55"/>
  <c r="U26" i="55"/>
  <c r="AS44" i="2" l="1"/>
  <c r="H44" i="2" s="1"/>
  <c r="F29" i="55"/>
  <c r="X38" i="69"/>
  <c r="X40" i="69" s="1"/>
  <c r="I40" i="69" s="1"/>
  <c r="I37" i="69"/>
  <c r="H727" i="50"/>
  <c r="AK29" i="55"/>
  <c r="G40" i="68" s="1"/>
  <c r="AJ27" i="55"/>
  <c r="G38" i="67" s="1"/>
  <c r="AK26" i="55"/>
  <c r="G37" i="68" s="1"/>
  <c r="V49" i="67"/>
  <c r="I41" i="68"/>
  <c r="I38" i="68"/>
  <c r="V29" i="55"/>
  <c r="V26" i="55"/>
  <c r="U27" i="55"/>
  <c r="AL26" i="55" l="1"/>
  <c r="G37" i="69" s="1"/>
  <c r="AL29" i="55"/>
  <c r="G40" i="69" s="1"/>
  <c r="I41" i="69"/>
  <c r="I38" i="69"/>
  <c r="AS42" i="2"/>
  <c r="H42" i="2" s="1"/>
  <c r="H41" i="2" s="1"/>
  <c r="F27" i="55"/>
  <c r="AK27" i="55"/>
  <c r="G38" i="68" s="1"/>
  <c r="V49" i="68"/>
  <c r="V27" i="55"/>
  <c r="AL27" i="55" l="1"/>
  <c r="G38" i="69" s="1"/>
  <c r="V49" i="69"/>
</calcChain>
</file>

<file path=xl/sharedStrings.xml><?xml version="1.0" encoding="utf-8"?>
<sst xmlns="http://schemas.openxmlformats.org/spreadsheetml/2006/main" count="1319" uniqueCount="383">
  <si>
    <t>Hours</t>
  </si>
  <si>
    <t>Other expenses %</t>
  </si>
  <si>
    <t>Project participant</t>
  </si>
  <si>
    <t>Other financing</t>
  </si>
  <si>
    <t>Key figures</t>
  </si>
  <si>
    <t>Budget</t>
  </si>
  <si>
    <t>Name</t>
  </si>
  <si>
    <t>S</t>
  </si>
  <si>
    <t>Private company or GTS</t>
  </si>
  <si>
    <t>L</t>
  </si>
  <si>
    <t>M</t>
  </si>
  <si>
    <t>Turnover</t>
  </si>
  <si>
    <t>Emplyees</t>
  </si>
  <si>
    <t>Assets</t>
  </si>
  <si>
    <t>xS</t>
  </si>
  <si>
    <t>Grundforskning</t>
  </si>
  <si>
    <t>Industriel forskningssamarbejde</t>
  </si>
  <si>
    <t>Industriel forskning</t>
  </si>
  <si>
    <t>Eksperimentielt udviklingssamarbejde</t>
  </si>
  <si>
    <t>Eksperimantiel udvikling</t>
  </si>
  <si>
    <t>Grant total</t>
  </si>
  <si>
    <t>Universities doing research activities</t>
  </si>
  <si>
    <t>Medium sized company</t>
  </si>
  <si>
    <t>Large company</t>
  </si>
  <si>
    <t>Small company</t>
  </si>
  <si>
    <t>Micro company</t>
  </si>
  <si>
    <t>Salaries total</t>
  </si>
  <si>
    <t>Financing</t>
  </si>
  <si>
    <t>Account</t>
  </si>
  <si>
    <t>test projekt</t>
  </si>
  <si>
    <t>TS 234</t>
  </si>
  <si>
    <t>Instrumenter og udstyr</t>
  </si>
  <si>
    <t>Bygninger</t>
  </si>
  <si>
    <t>Andre driftsudgifter, herunder materialer</t>
  </si>
  <si>
    <t xml:space="preserve"> Tech/admin  salaries</t>
  </si>
  <si>
    <t>Calculated Grant</t>
  </si>
  <si>
    <t>Dkk</t>
  </si>
  <si>
    <t>Total grant/ Invoice</t>
  </si>
  <si>
    <t>Grant</t>
  </si>
  <si>
    <t>Partner</t>
  </si>
  <si>
    <t>Akkumulerede timer</t>
  </si>
  <si>
    <t>Test, research</t>
  </si>
  <si>
    <t>Akkumuleret løn</t>
  </si>
  <si>
    <t>Udbetalingsloft</t>
  </si>
  <si>
    <t>Akkumuleret beløb</t>
  </si>
  <si>
    <t>Test teck/adm</t>
  </si>
  <si>
    <t>Justering</t>
  </si>
  <si>
    <t>Tech/admin kr/hour</t>
  </si>
  <si>
    <t>Dansk</t>
  </si>
  <si>
    <t>English</t>
  </si>
  <si>
    <t>Personaleudgifter</t>
  </si>
  <si>
    <t>Eksterne leverancer / underleverancer</t>
  </si>
  <si>
    <t>Overheadomkostninger</t>
  </si>
  <si>
    <t>Andet, herunder rejser og formidling</t>
  </si>
  <si>
    <t>Chosen</t>
  </si>
  <si>
    <t>Opslag</t>
  </si>
  <si>
    <t>Fane</t>
  </si>
  <si>
    <t>Tilsagnshaver (projektansvarlig)</t>
  </si>
  <si>
    <t>Telefon:</t>
  </si>
  <si>
    <t>E-mail:</t>
  </si>
  <si>
    <t>Anvisningsoplysninger</t>
  </si>
  <si>
    <t xml:space="preserve"> Pengeinstitut:</t>
  </si>
  <si>
    <t xml:space="preserve"> Reg. nr. :</t>
  </si>
  <si>
    <t xml:space="preserve"> Konto nr. :</t>
  </si>
  <si>
    <t xml:space="preserve"> Dato:</t>
  </si>
  <si>
    <t>Navn:</t>
  </si>
  <si>
    <t>Udfyldes af EUDP-sekretariatet, Energistyrelsen</t>
  </si>
  <si>
    <t>Justering for budgetoverskridelse</t>
  </si>
  <si>
    <t>Justering af overhead</t>
  </si>
  <si>
    <t xml:space="preserve">Statusrapport og udbetalingsanmodning </t>
  </si>
  <si>
    <t>Navn</t>
  </si>
  <si>
    <t>Periode</t>
  </si>
  <si>
    <t>Økonomi</t>
  </si>
  <si>
    <t>Overheads</t>
  </si>
  <si>
    <t>- Salaries</t>
  </si>
  <si>
    <t>- Others</t>
  </si>
  <si>
    <t>Overhead</t>
  </si>
  <si>
    <t>Total to date</t>
  </si>
  <si>
    <t>til</t>
  </si>
  <si>
    <t>Projektleder:</t>
  </si>
  <si>
    <t>Fra-til</t>
  </si>
  <si>
    <t>Regnskab</t>
  </si>
  <si>
    <t>Virksomhed</t>
  </si>
  <si>
    <t>Projekt</t>
  </si>
  <si>
    <t>Justering for timepris inklusiv overhead</t>
  </si>
  <si>
    <t>Andre omkostninger</t>
  </si>
  <si>
    <t>Andre omkostninger total</t>
  </si>
  <si>
    <t>EUDP</t>
  </si>
  <si>
    <t>Energinet.dk</t>
  </si>
  <si>
    <t>Dansk Energi</t>
  </si>
  <si>
    <t xml:space="preserve"> Konto</t>
  </si>
  <si>
    <t>Comments</t>
  </si>
  <si>
    <t>Slutdato</t>
  </si>
  <si>
    <t>Timer</t>
  </si>
  <si>
    <t>Funktionær timer</t>
  </si>
  <si>
    <t>Funktionær løn</t>
  </si>
  <si>
    <t>Teknisk/adm timer</t>
  </si>
  <si>
    <t>Teknisk/adm løn</t>
  </si>
  <si>
    <t>Overhead løn</t>
  </si>
  <si>
    <t>Finansiering</t>
  </si>
  <si>
    <t>Anden finansiering</t>
  </si>
  <si>
    <t>Egenfinansiering</t>
  </si>
  <si>
    <t>Instruments and equipment</t>
  </si>
  <si>
    <t>Buildings</t>
  </si>
  <si>
    <t>External services</t>
  </si>
  <si>
    <t>Overhead costs</t>
  </si>
  <si>
    <t>Research hours</t>
  </si>
  <si>
    <t>Tech/admin  hours</t>
  </si>
  <si>
    <t>Research salaries</t>
  </si>
  <si>
    <t>Overhead Salaries</t>
  </si>
  <si>
    <t>Adjusted hourly costs + overhead</t>
  </si>
  <si>
    <t>Adjustment, budget exceeded</t>
  </si>
  <si>
    <t>Research hourly rate</t>
  </si>
  <si>
    <t>ceiling according budget</t>
  </si>
  <si>
    <t>Adjusted hourly rate</t>
  </si>
  <si>
    <t>TAP hourly rate</t>
  </si>
  <si>
    <t>Lønomkostninger total</t>
  </si>
  <si>
    <t>Economy</t>
  </si>
  <si>
    <t>Til/fra pulje for tilbageholdt støtte</t>
  </si>
  <si>
    <t>Pulje for tilbageholdt støtte</t>
  </si>
  <si>
    <t>Til/fra pulje</t>
  </si>
  <si>
    <t>Til</t>
  </si>
  <si>
    <t>Støttet overhead</t>
  </si>
  <si>
    <t>Støttede omkostninger i periode</t>
  </si>
  <si>
    <t>Akkumuleret støtteloft, grundlag</t>
  </si>
  <si>
    <t>Samlet</t>
  </si>
  <si>
    <t>Kontrol for overskridelse af timepriser</t>
  </si>
  <si>
    <t>Formatstyring</t>
  </si>
  <si>
    <t>Evt udjævning af støtte til lønomkostninger</t>
  </si>
  <si>
    <t>To</t>
  </si>
  <si>
    <t>Responsible company</t>
  </si>
  <si>
    <t>E-mail</t>
  </si>
  <si>
    <t>Project leader</t>
  </si>
  <si>
    <t>SE-number</t>
  </si>
  <si>
    <t>Telephone</t>
  </si>
  <si>
    <t>Project</t>
  </si>
  <si>
    <t>Company</t>
  </si>
  <si>
    <t>From-to</t>
  </si>
  <si>
    <t>Total costs</t>
  </si>
  <si>
    <t>Totale omkostninger</t>
  </si>
  <si>
    <t>Tal med rødt betyder at budgettet er opbrugt. Forbrug udover budget er egenfinansiering.</t>
  </si>
  <si>
    <t>Budget kontrol</t>
  </si>
  <si>
    <t>Maks støtte</t>
  </si>
  <si>
    <t>Tabel</t>
  </si>
  <si>
    <t>Maks overhead</t>
  </si>
  <si>
    <t>Støtte per time</t>
  </si>
  <si>
    <t>Grant per hour</t>
  </si>
  <si>
    <t>Figures in red means that the budget is exhausted. Consumption beyond budget is self-financing.</t>
  </si>
  <si>
    <r>
      <t xml:space="preserve">Other financing </t>
    </r>
    <r>
      <rPr>
        <i/>
        <sz val="10"/>
        <rFont val="Arial"/>
        <family val="2"/>
      </rPr>
      <t>(specify below)</t>
    </r>
  </si>
  <si>
    <t>Støtte total</t>
  </si>
  <si>
    <t>Start dato</t>
  </si>
  <si>
    <t>Start date</t>
  </si>
  <si>
    <t>End date</t>
  </si>
  <si>
    <t>Company size, EU definition</t>
  </si>
  <si>
    <t>Pct. research of total budget</t>
  </si>
  <si>
    <t>Company/institution</t>
  </si>
  <si>
    <t>SE/CVR no</t>
  </si>
  <si>
    <t>Støtteprocent</t>
  </si>
  <si>
    <t>Projektansvarlig</t>
  </si>
  <si>
    <t>Vejlende maks støtteprocent</t>
  </si>
  <si>
    <t>Samlet økonomi</t>
  </si>
  <si>
    <t>Partner 2</t>
  </si>
  <si>
    <t>Partner 3</t>
  </si>
  <si>
    <t>Partner 4</t>
  </si>
  <si>
    <t>Partner 5</t>
  </si>
  <si>
    <t>Partner 6</t>
  </si>
  <si>
    <t>Underskrift</t>
  </si>
  <si>
    <t>Universitet støtteprocent</t>
  </si>
  <si>
    <t>Overhead procent</t>
  </si>
  <si>
    <t>Overhead percent</t>
  </si>
  <si>
    <t>Eksperimentiel udvikling</t>
  </si>
  <si>
    <t>Researchers kr./hour</t>
  </si>
  <si>
    <t>Funktionær kr/time</t>
  </si>
  <si>
    <t>TAP kr/time</t>
  </si>
  <si>
    <t>SE nummer</t>
  </si>
  <si>
    <t>RRP maximum subsidy rate</t>
  </si>
  <si>
    <t>Andre omkostninger %</t>
  </si>
  <si>
    <t>Vælg sprog</t>
  </si>
  <si>
    <t>Select language</t>
  </si>
  <si>
    <t>Partner 7</t>
  </si>
  <si>
    <t>Sum</t>
  </si>
  <si>
    <t>Konto</t>
  </si>
  <si>
    <t>Ja</t>
  </si>
  <si>
    <t>nej</t>
  </si>
  <si>
    <t>SB</t>
  </si>
  <si>
    <t>Partner 8</t>
  </si>
  <si>
    <t>Partner 9</t>
  </si>
  <si>
    <t>Partner 10</t>
  </si>
  <si>
    <t>Partner 11</t>
  </si>
  <si>
    <t>Partner 12</t>
  </si>
  <si>
    <t>Partner 13</t>
  </si>
  <si>
    <t>Partner 14</t>
  </si>
  <si>
    <t>Partner 15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</si>
  <si>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</si>
  <si>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</si>
  <si>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</si>
  <si>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</si>
  <si>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</si>
  <si>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</si>
  <si>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</si>
  <si>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</si>
  <si>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</si>
  <si>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</si>
  <si>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</si>
  <si>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</si>
  <si>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</si>
  <si>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</si>
  <si>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</si>
  <si>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Virksomhedsstørrelse, EU</t>
  </si>
  <si>
    <t>Projektnummer</t>
  </si>
  <si>
    <t>Projekt titel</t>
  </si>
  <si>
    <t>Project number</t>
  </si>
  <si>
    <t>- Løn</t>
  </si>
  <si>
    <t>- Andre</t>
  </si>
  <si>
    <t>Støtte</t>
  </si>
  <si>
    <t>Aktuelt layout</t>
  </si>
  <si>
    <t>Version</t>
  </si>
  <si>
    <t>Version:</t>
  </si>
  <si>
    <t>Kontonummer</t>
  </si>
  <si>
    <t>Godkendelse</t>
  </si>
  <si>
    <t>Specieller tekster</t>
  </si>
  <si>
    <t xml:space="preserve">Støtte til udbetaling: </t>
  </si>
  <si>
    <t>Invoice</t>
  </si>
  <si>
    <t>Godkendt</t>
  </si>
  <si>
    <t>Approved</t>
  </si>
  <si>
    <t>name:</t>
  </si>
  <si>
    <t>Date:</t>
  </si>
  <si>
    <t>Vælg version</t>
  </si>
  <si>
    <t>Select version</t>
  </si>
  <si>
    <t>Format</t>
  </si>
  <si>
    <t>Income (negative figures)</t>
  </si>
  <si>
    <t>Indtægter (negative tal)</t>
  </si>
  <si>
    <t>Udfyld felter ovenover</t>
  </si>
  <si>
    <t>Fill all cells above</t>
  </si>
  <si>
    <t xml:space="preserve"> </t>
  </si>
  <si>
    <t>Den gennemsnitlig timepris, støtten er beregnet ud fra, må ikke på noget tidspunkt gennemsnitligt overstige den budgetterede.</t>
  </si>
  <si>
    <t>The average hourly rate, the aid is calculated from, shall not at any time exceed the average budgeted.</t>
  </si>
  <si>
    <t>Pool of detained support</t>
  </si>
  <si>
    <t>From/to pool of detained support</t>
  </si>
  <si>
    <t>Signature</t>
  </si>
  <si>
    <t>CVR-nummer</t>
  </si>
  <si>
    <t>Nøgletal</t>
  </si>
  <si>
    <t>Mikro virksomhed</t>
  </si>
  <si>
    <t>Mellemstor virksomhed</t>
  </si>
  <si>
    <t>Stor virksomhed</t>
  </si>
  <si>
    <t>Småvirksomhed</t>
  </si>
  <si>
    <t>Kommentarer</t>
  </si>
  <si>
    <t>Total til dato</t>
  </si>
  <si>
    <t>Universitet</t>
  </si>
  <si>
    <t>Privat virk. eller GTS</t>
  </si>
  <si>
    <t>1.01</t>
  </si>
  <si>
    <t>Funding too high</t>
  </si>
  <si>
    <t>Støtteandel for høj</t>
  </si>
  <si>
    <t>Virksomhedstype (vælg)</t>
  </si>
  <si>
    <t>Company state (select)</t>
  </si>
  <si>
    <t>Aktivitetstype (vælg)</t>
  </si>
  <si>
    <t>Type of activity (select)</t>
  </si>
  <si>
    <t>Versioner:</t>
  </si>
  <si>
    <t>1.0</t>
  </si>
  <si>
    <t>Første udgivne version</t>
  </si>
  <si>
    <t>Dato</t>
  </si>
  <si>
    <t>Smårettelser</t>
  </si>
  <si>
    <t>1.02</t>
  </si>
  <si>
    <t>Sum af regnskab på "budget og total", rettelse af beregning af støttekroner per time, Logoer sat ind</t>
  </si>
  <si>
    <t>1.03</t>
  </si>
  <si>
    <t xml:space="preserve">Spæring af CVR for partner 11 og frem fjernet.  </t>
  </si>
  <si>
    <t>1.04</t>
  </si>
  <si>
    <t>Timelønskontrollen er rettet i alle regnskabsark, fungerede ikke korrekt.</t>
  </si>
  <si>
    <t>1.05</t>
  </si>
  <si>
    <t>Udbetalingsberegningen ikke beregnet korrekt i alle situationer. Data skal overføres til denne version.</t>
  </si>
  <si>
    <t>Supported overhead</t>
  </si>
  <si>
    <t>1.06</t>
  </si>
  <si>
    <t>Overheads er givet fri til indtastning</t>
  </si>
  <si>
    <t>Akkumuleret forudbetalt støtte</t>
  </si>
  <si>
    <t>Forudbetalt støtte akkumuleret</t>
  </si>
  <si>
    <t>emilie</t>
  </si>
  <si>
    <t>1.07</t>
  </si>
  <si>
    <t>Timeløn kombineret med budgetoverskridelse tilrettet. Overheadindtastning begrænset.</t>
  </si>
  <si>
    <t>1.08</t>
  </si>
  <si>
    <t>Kæder slettet</t>
  </si>
  <si>
    <t>1.09</t>
  </si>
  <si>
    <t>Partner andel</t>
  </si>
  <si>
    <t>Partner share</t>
  </si>
  <si>
    <t>Salary costs</t>
  </si>
  <si>
    <t>Other expenses</t>
  </si>
  <si>
    <t>Others, travel expenses</t>
  </si>
  <si>
    <t>Other expenses total</t>
  </si>
  <si>
    <t>Advanced grant (if agreed)</t>
  </si>
  <si>
    <t>levelling of wage-cost subsidy</t>
  </si>
  <si>
    <t>Project title</t>
  </si>
  <si>
    <t>Control of average hourly rate</t>
  </si>
  <si>
    <t>Procentfordeling på partnere indføjet + stavekontrol</t>
  </si>
  <si>
    <t>1.10</t>
  </si>
  <si>
    <t>Timelønskontroller repareret i Partner-periode plus småting</t>
  </si>
  <si>
    <t>periode fra</t>
  </si>
  <si>
    <t>period from</t>
  </si>
  <si>
    <t>Støtte total / til faktura</t>
  </si>
  <si>
    <t>Beregnet støtte</t>
  </si>
  <si>
    <t>Forudbetalt støtte (efter aftale)</t>
  </si>
  <si>
    <t>1.11</t>
  </si>
  <si>
    <t>Kontrol af manuelt indtastet overhead rettet</t>
  </si>
  <si>
    <t>Project (budget)</t>
  </si>
  <si>
    <t>Total project - approved budget and accumulated expenses</t>
  </si>
  <si>
    <t xml:space="preserve">EUDP - file </t>
  </si>
  <si>
    <t>Project managing company</t>
  </si>
  <si>
    <t>CVR no</t>
  </si>
  <si>
    <t>&gt;&gt;&gt;&gt;&gt;&gt;&gt;&gt;</t>
  </si>
  <si>
    <t>Date of approval</t>
  </si>
  <si>
    <t xml:space="preserve">               </t>
  </si>
  <si>
    <t xml:space="preserve">Total project expenses   </t>
  </si>
  <si>
    <t>Kr.</t>
  </si>
  <si>
    <t xml:space="preserve"> 1. Research salaries</t>
  </si>
  <si>
    <t xml:space="preserve"> 2. Tech/admin  salaries</t>
  </si>
  <si>
    <r>
      <t xml:space="preserve">    </t>
    </r>
    <r>
      <rPr>
        <sz val="9"/>
        <rFont val="Arial"/>
        <family val="2"/>
      </rPr>
      <t xml:space="preserve"> Total salaries (1-2)</t>
    </r>
  </si>
  <si>
    <t xml:space="preserve"> 3. Equipment over 40 000 kr. </t>
  </si>
  <si>
    <t xml:space="preserve">              </t>
  </si>
  <si>
    <t xml:space="preserve"> 4. Materials</t>
  </si>
  <si>
    <t xml:space="preserve"> 5. Travel</t>
  </si>
  <si>
    <t xml:space="preserve"> 6. External services</t>
  </si>
  <si>
    <t xml:space="preserve"> 7. Reporting/communication</t>
  </si>
  <si>
    <t xml:space="preserve"> 8. Plants (Constructions)</t>
  </si>
  <si>
    <t xml:space="preserve"> 9. Other </t>
  </si>
  <si>
    <r>
      <t xml:space="preserve">     </t>
    </r>
    <r>
      <rPr>
        <sz val="9"/>
        <rFont val="Arial"/>
        <family val="2"/>
      </rPr>
      <t>Total other expenses (3-9)</t>
    </r>
  </si>
  <si>
    <t xml:space="preserve">10. Overhead </t>
  </si>
  <si>
    <t xml:space="preserve">    Total expenses (1-10)</t>
  </si>
  <si>
    <t xml:space="preserve">    Grant</t>
  </si>
  <si>
    <t>Financing and resourcing (approved budget)</t>
  </si>
  <si>
    <t xml:space="preserve">Grant </t>
  </si>
  <si>
    <t xml:space="preserve"> Total expenses</t>
  </si>
  <si>
    <t>%</t>
  </si>
  <si>
    <t>kr.</t>
  </si>
  <si>
    <t>(Participant 1*)</t>
  </si>
  <si>
    <t>(Participant 2)</t>
  </si>
  <si>
    <t>(Participant 3)</t>
  </si>
  <si>
    <t>(Participant 4)</t>
  </si>
  <si>
    <t>(Participant 5)</t>
  </si>
  <si>
    <t>(Participant 6)</t>
  </si>
  <si>
    <t>(Participant 7)</t>
  </si>
  <si>
    <t>(Participant 8)</t>
  </si>
  <si>
    <t>(Participant 9)</t>
  </si>
  <si>
    <t>(Participant 10)</t>
  </si>
  <si>
    <t>(Participant 11)</t>
  </si>
  <si>
    <t>(Participant 12)</t>
  </si>
  <si>
    <t>(Participant 13)</t>
  </si>
  <si>
    <t>(Participant 14)</t>
  </si>
  <si>
    <t>(Participant 15)</t>
  </si>
  <si>
    <t>(Participant 16)</t>
  </si>
  <si>
    <t>(Participant 17)</t>
  </si>
  <si>
    <t>(Participant 18)</t>
  </si>
  <si>
    <t>(Participant 19)</t>
  </si>
  <si>
    <t>(Participant 20)</t>
  </si>
  <si>
    <t xml:space="preserve">Total project </t>
  </si>
  <si>
    <t>*) Project managing company</t>
  </si>
  <si>
    <t>Excel</t>
  </si>
  <si>
    <t>DA</t>
  </si>
  <si>
    <t>1.12</t>
  </si>
  <si>
    <t>Tilpasset UK udgve af excel + kommentarfelter ændret fra objekter til flettede celler.</t>
  </si>
  <si>
    <t>Baseret på Energinet.dk skabelon dok. nr. 15/05241-3</t>
  </si>
  <si>
    <t>Uafhængig virksomhed</t>
  </si>
  <si>
    <t>Partnervirksomhed</t>
  </si>
  <si>
    <t>Tilknyttet virksomhed</t>
  </si>
  <si>
    <t>1.13</t>
  </si>
  <si>
    <t>Ejerskabsforhold inkluderet</t>
  </si>
  <si>
    <t>Ejerforhold (regler pt 3.5)</t>
  </si>
  <si>
    <t>Ownership (rules pt 3.5)</t>
  </si>
  <si>
    <t>Select XLS: AS3</t>
  </si>
  <si>
    <t>Antal ansatte (årsværk)</t>
  </si>
  <si>
    <t>No. of annual work units</t>
  </si>
  <si>
    <t>Projektansvarlig bekræfter med underskrift, at der på ethvert tidspunkt efter anmodning fra EUDP kan udleveres økonomisk dokumentation for projektets omkostninger i form af fakturaer, timeregistreringer eller en revisorpåtegnet opgørelse.</t>
  </si>
  <si>
    <t>Årlig balance (mio kr.)</t>
  </si>
  <si>
    <t>Annual turnover (mill. DKK)</t>
  </si>
  <si>
    <t>Annual balance (mill. DKK)</t>
  </si>
  <si>
    <t>Årlig omsætning (mio. kr.)</t>
  </si>
  <si>
    <t>vekselkurs/ 1 EUR</t>
  </si>
  <si>
    <t>Partner 1</t>
  </si>
  <si>
    <t xml:space="preserve">Progress in WP's this period: </t>
  </si>
  <si>
    <t>Milestones reached in this period:</t>
  </si>
  <si>
    <t>Short specification of "Other costs" this period:</t>
  </si>
  <si>
    <t>1.14</t>
  </si>
  <si>
    <t>Formel for støtteprocent rettet til + felt til status er redigeret</t>
  </si>
  <si>
    <t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t>
  </si>
  <si>
    <t>Short project status. Explain how the resources were spent in this period. Specify the progress in the WP´s and achieved milestones for this period. Specify if you have had any costs in the category "Other expenses".</t>
  </si>
  <si>
    <t>Forskningsandel (%) af 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</si>
</sst>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&quot;kr&quot;\ * #,##0.00_ ;_ &quot;kr&quot;\ * \-#,##0.00_ ;_ &quot;kr&quot;\ * &quot;-&quot;??_ ;_ @_ "/>
    <numFmt numFmtId="165" formatCode="0.0%"/>
    <numFmt numFmtId="166" formatCode="_ * #,##0_ ;_ * \-#,##0_ ;_ * &quot;-&quot;??_ ;_ @_ "/>
    <numFmt numFmtId="167" formatCode="#,##0\ &quot; Dkk/hour&quot;;&quot;kr.&quot;\ \-#,##0"/>
    <numFmt numFmtId="168" formatCode="#,##0.0"/>
  </numFmts>
  <fonts count="4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1"/>
      <name val="Times New Roman"/>
      <family val="1"/>
    </font>
    <font>
      <u/>
      <sz val="12"/>
      <color indexed="12"/>
      <name val="Script MT Bold"/>
      <family val="4"/>
    </font>
    <font>
      <sz val="8"/>
      <name val="Arial Narrow"/>
      <family val="2"/>
    </font>
    <font>
      <b/>
      <sz val="16"/>
      <name val="Arial"/>
      <family val="2"/>
    </font>
    <font>
      <b/>
      <sz val="8"/>
      <name val="Arial Narrow"/>
      <family val="2"/>
    </font>
    <font>
      <b/>
      <sz val="12"/>
      <name val="Times New Roman"/>
      <family val="1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sz val="10"/>
      <name val="Times New Roman"/>
      <family val="1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8"/>
      <color theme="0" tint="-0.249977111117893"/>
      <name val="Arial"/>
      <family val="2"/>
    </font>
    <font>
      <sz val="8"/>
      <color theme="8" tint="0.59999389629810485"/>
      <name val="Arial"/>
      <family val="2"/>
    </font>
    <font>
      <b/>
      <sz val="8"/>
      <color theme="8" tint="0.59999389629810485"/>
      <name val="Arial"/>
      <family val="2"/>
    </font>
    <font>
      <i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rgb="FF333333"/>
      <name val="Arial"/>
      <family val="2"/>
    </font>
    <font>
      <b/>
      <sz val="8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i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9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986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0" xfId="0" applyProtection="1"/>
    <xf numFmtId="0" fontId="0" fillId="0" borderId="0" xfId="0" applyBorder="1" applyProtection="1"/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/>
    <xf numFmtId="0" fontId="5" fillId="0" borderId="0" xfId="0" applyFont="1" applyFill="1" applyBorder="1"/>
    <xf numFmtId="0" fontId="7" fillId="0" borderId="0" xfId="0" applyFont="1"/>
    <xf numFmtId="165" fontId="5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/>
    <xf numFmtId="0" fontId="0" fillId="8" borderId="0" xfId="0" applyFill="1" applyBorder="1"/>
    <xf numFmtId="0" fontId="5" fillId="0" borderId="0" xfId="0" applyFont="1" applyBorder="1" applyAlignment="1">
      <alignment horizontal="left" vertical="top"/>
    </xf>
    <xf numFmtId="0" fontId="5" fillId="0" borderId="1" xfId="0" applyFont="1" applyBorder="1"/>
    <xf numFmtId="3" fontId="5" fillId="8" borderId="2" xfId="0" applyNumberFormat="1" applyFont="1" applyFill="1" applyBorder="1" applyAlignment="1">
      <alignment horizontal="right" vertical="top" wrapText="1"/>
    </xf>
    <xf numFmtId="0" fontId="5" fillId="9" borderId="0" xfId="0" applyFont="1" applyFill="1" applyBorder="1"/>
    <xf numFmtId="0" fontId="5" fillId="9" borderId="0" xfId="0" applyFont="1" applyFill="1" applyBorder="1" applyAlignment="1"/>
    <xf numFmtId="0" fontId="0" fillId="0" borderId="0" xfId="0" applyAlignment="1"/>
    <xf numFmtId="3" fontId="5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5" fillId="0" borderId="0" xfId="0" applyFont="1" applyFill="1" applyBorder="1" applyAlignment="1"/>
    <xf numFmtId="0" fontId="0" fillId="0" borderId="0" xfId="0" applyFont="1" applyBorder="1"/>
    <xf numFmtId="0" fontId="2" fillId="0" borderId="0" xfId="0" applyFont="1" applyFill="1" applyBorder="1"/>
    <xf numFmtId="0" fontId="5" fillId="8" borderId="0" xfId="0" applyFont="1" applyFill="1" applyBorder="1" applyAlignment="1"/>
    <xf numFmtId="0" fontId="0" fillId="10" borderId="0" xfId="0" applyFill="1"/>
    <xf numFmtId="3" fontId="5" fillId="0" borderId="0" xfId="0" applyNumberFormat="1" applyFont="1"/>
    <xf numFmtId="3" fontId="0" fillId="0" borderId="0" xfId="0" applyNumberFormat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5" fillId="0" borderId="0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" fontId="5" fillId="11" borderId="5" xfId="0" applyNumberFormat="1" applyFont="1" applyFill="1" applyBorder="1"/>
    <xf numFmtId="3" fontId="5" fillId="11" borderId="0" xfId="0" applyNumberFormat="1" applyFont="1" applyFill="1" applyBorder="1"/>
    <xf numFmtId="3" fontId="5" fillId="11" borderId="9" xfId="0" applyNumberFormat="1" applyFont="1" applyFill="1" applyBorder="1"/>
    <xf numFmtId="0" fontId="0" fillId="0" borderId="0" xfId="0" applyFill="1" applyBorder="1" applyAlignment="1" applyProtection="1"/>
    <xf numFmtId="0" fontId="13" fillId="10" borderId="0" xfId="0" applyFont="1" applyFill="1"/>
    <xf numFmtId="0" fontId="5" fillId="10" borderId="0" xfId="0" applyFont="1" applyFill="1"/>
    <xf numFmtId="0" fontId="0" fillId="9" borderId="0" xfId="0" applyFill="1" applyBorder="1"/>
    <xf numFmtId="0" fontId="5" fillId="8" borderId="0" xfId="0" applyFont="1" applyFill="1" applyBorder="1" applyAlignment="1">
      <alignment vertical="center"/>
    </xf>
    <xf numFmtId="0" fontId="4" fillId="8" borderId="0" xfId="0" applyFont="1" applyFill="1" applyBorder="1" applyAlignment="1" applyProtection="1">
      <alignment horizontal="left"/>
    </xf>
    <xf numFmtId="0" fontId="4" fillId="8" borderId="0" xfId="0" applyFont="1" applyFill="1" applyBorder="1" applyAlignment="1" applyProtection="1">
      <alignment horizontal="right"/>
    </xf>
    <xf numFmtId="0" fontId="1" fillId="8" borderId="11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/>
    </xf>
    <xf numFmtId="0" fontId="5" fillId="8" borderId="0" xfId="0" applyFont="1" applyFill="1" applyBorder="1"/>
    <xf numFmtId="0" fontId="5" fillId="8" borderId="12" xfId="0" applyFont="1" applyFill="1" applyBorder="1" applyAlignment="1"/>
    <xf numFmtId="0" fontId="11" fillId="8" borderId="0" xfId="0" applyFont="1" applyFill="1" applyBorder="1" applyAlignment="1"/>
    <xf numFmtId="0" fontId="11" fillId="8" borderId="11" xfId="0" applyFont="1" applyFill="1" applyBorder="1" applyAlignment="1"/>
    <xf numFmtId="0" fontId="5" fillId="8" borderId="13" xfId="0" applyFont="1" applyFill="1" applyBorder="1" applyAlignment="1">
      <alignment vertical="center"/>
    </xf>
    <xf numFmtId="0" fontId="11" fillId="8" borderId="14" xfId="0" applyFont="1" applyFill="1" applyBorder="1" applyAlignment="1">
      <alignment vertical="center"/>
    </xf>
    <xf numFmtId="0" fontId="0" fillId="8" borderId="15" xfId="0" applyFill="1" applyBorder="1"/>
    <xf numFmtId="0" fontId="11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8" borderId="16" xfId="0" applyFont="1" applyFill="1" applyBorder="1" applyAlignment="1">
      <alignment vertical="center"/>
    </xf>
    <xf numFmtId="0" fontId="5" fillId="8" borderId="11" xfId="0" applyFont="1" applyFill="1" applyBorder="1" applyAlignment="1"/>
    <xf numFmtId="166" fontId="5" fillId="0" borderId="17" xfId="1" applyNumberFormat="1" applyFont="1" applyBorder="1"/>
    <xf numFmtId="166" fontId="5" fillId="4" borderId="0" xfId="1" applyNumberFormat="1" applyFont="1" applyFill="1" applyBorder="1" applyAlignment="1" applyProtection="1">
      <alignment horizontal="right" vertical="center" wrapText="1"/>
      <protection locked="0"/>
    </xf>
    <xf numFmtId="166" fontId="5" fillId="4" borderId="17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0" fontId="2" fillId="8" borderId="0" xfId="0" applyFont="1" applyFill="1" applyBorder="1" applyAlignment="1" applyProtection="1">
      <alignment horizontal="left"/>
    </xf>
    <xf numFmtId="0" fontId="1" fillId="8" borderId="0" xfId="0" applyFont="1" applyFill="1" applyBorder="1" applyAlignment="1" applyProtection="1">
      <alignment horizontal="center"/>
    </xf>
    <xf numFmtId="0" fontId="4" fillId="8" borderId="0" xfId="0" applyFont="1" applyFill="1" applyBorder="1" applyProtection="1"/>
    <xf numFmtId="0" fontId="0" fillId="8" borderId="0" xfId="0" applyFill="1" applyBorder="1" applyAlignment="1" applyProtection="1"/>
    <xf numFmtId="0" fontId="4" fillId="8" borderId="0" xfId="0" applyFont="1" applyFill="1" applyBorder="1" applyAlignment="1" applyProtection="1"/>
    <xf numFmtId="0" fontId="8" fillId="8" borderId="0" xfId="0" applyFont="1" applyFill="1" applyBorder="1" applyAlignment="1" applyProtection="1"/>
    <xf numFmtId="0" fontId="6" fillId="8" borderId="0" xfId="0" applyFont="1" applyFill="1" applyBorder="1" applyAlignment="1" applyProtection="1">
      <alignment horizontal="left"/>
    </xf>
    <xf numFmtId="0" fontId="2" fillId="8" borderId="0" xfId="0" applyFont="1" applyFill="1" applyBorder="1" applyAlignment="1" applyProtection="1">
      <alignment horizontal="center"/>
    </xf>
    <xf numFmtId="49" fontId="15" fillId="8" borderId="0" xfId="0" applyNumberFormat="1" applyFont="1" applyFill="1" applyBorder="1" applyAlignment="1" applyProtection="1">
      <alignment horizontal="left" vertical="top" wrapText="1"/>
    </xf>
    <xf numFmtId="0" fontId="0" fillId="8" borderId="0" xfId="0" applyFill="1" applyBorder="1" applyAlignment="1" applyProtection="1">
      <alignment horizontal="right"/>
    </xf>
    <xf numFmtId="0" fontId="2" fillId="8" borderId="0" xfId="0" applyFont="1" applyFill="1" applyBorder="1" applyAlignment="1" applyProtection="1"/>
    <xf numFmtId="0" fontId="0" fillId="8" borderId="11" xfId="0" applyFill="1" applyBorder="1" applyAlignment="1" applyProtection="1"/>
    <xf numFmtId="49" fontId="20" fillId="8" borderId="0" xfId="0" applyNumberFormat="1" applyFont="1" applyFill="1" applyBorder="1" applyAlignment="1" applyProtection="1">
      <alignment horizontal="left" vertical="top" wrapText="1"/>
    </xf>
    <xf numFmtId="0" fontId="8" fillId="8" borderId="11" xfId="0" applyFont="1" applyFill="1" applyBorder="1" applyProtection="1"/>
    <xf numFmtId="0" fontId="8" fillId="8" borderId="11" xfId="0" applyFont="1" applyFill="1" applyBorder="1" applyAlignment="1" applyProtection="1"/>
    <xf numFmtId="0" fontId="8" fillId="8" borderId="0" xfId="0" applyFont="1" applyFill="1" applyBorder="1" applyProtection="1"/>
    <xf numFmtId="0" fontId="8" fillId="8" borderId="0" xfId="0" applyFont="1" applyFill="1" applyBorder="1" applyAlignment="1" applyProtection="1">
      <alignment horizontal="left"/>
    </xf>
    <xf numFmtId="0" fontId="0" fillId="8" borderId="11" xfId="0" applyFill="1" applyBorder="1"/>
    <xf numFmtId="3" fontId="5" fillId="8" borderId="0" xfId="0" applyNumberFormat="1" applyFont="1" applyFill="1" applyBorder="1"/>
    <xf numFmtId="3" fontId="5" fillId="8" borderId="11" xfId="0" applyNumberFormat="1" applyFont="1" applyFill="1" applyBorder="1"/>
    <xf numFmtId="0" fontId="3" fillId="8" borderId="0" xfId="0" applyFont="1" applyFill="1" applyBorder="1" applyAlignment="1">
      <alignment wrapText="1"/>
    </xf>
    <xf numFmtId="0" fontId="3" fillId="8" borderId="0" xfId="0" applyFont="1" applyFill="1" applyBorder="1" applyAlignment="1"/>
    <xf numFmtId="3" fontId="5" fillId="8" borderId="12" xfId="0" applyNumberFormat="1" applyFont="1" applyFill="1" applyBorder="1"/>
    <xf numFmtId="0" fontId="11" fillId="8" borderId="16" xfId="0" applyFont="1" applyFill="1" applyBorder="1" applyAlignment="1">
      <alignment vertical="center"/>
    </xf>
    <xf numFmtId="3" fontId="11" fillId="8" borderId="11" xfId="0" applyNumberFormat="1" applyFont="1" applyFill="1" applyBorder="1"/>
    <xf numFmtId="0" fontId="3" fillId="8" borderId="11" xfId="0" applyFont="1" applyFill="1" applyBorder="1"/>
    <xf numFmtId="0" fontId="3" fillId="8" borderId="18" xfId="0" applyFont="1" applyFill="1" applyBorder="1"/>
    <xf numFmtId="167" fontId="5" fillId="8" borderId="0" xfId="4" applyNumberFormat="1" applyFont="1" applyFill="1" applyBorder="1"/>
    <xf numFmtId="9" fontId="5" fillId="8" borderId="0" xfId="4" applyFont="1" applyFill="1" applyBorder="1"/>
    <xf numFmtId="0" fontId="0" fillId="8" borderId="15" xfId="0" applyFill="1" applyBorder="1" applyAlignment="1"/>
    <xf numFmtId="0" fontId="5" fillId="8" borderId="15" xfId="0" applyFont="1" applyFill="1" applyBorder="1" applyAlignment="1"/>
    <xf numFmtId="3" fontId="5" fillId="8" borderId="15" xfId="0" applyNumberFormat="1" applyFont="1" applyFill="1" applyBorder="1"/>
    <xf numFmtId="9" fontId="5" fillId="8" borderId="11" xfId="4" applyFont="1" applyFill="1" applyBorder="1"/>
    <xf numFmtId="0" fontId="0" fillId="8" borderId="12" xfId="0" applyFont="1" applyFill="1" applyBorder="1"/>
    <xf numFmtId="3" fontId="5" fillId="8" borderId="0" xfId="0" applyNumberFormat="1" applyFont="1" applyFill="1" applyBorder="1" applyAlignment="1">
      <alignment horizontal="right" vertical="top" wrapText="1"/>
    </xf>
    <xf numFmtId="0" fontId="5" fillId="8" borderId="1" xfId="0" applyFont="1" applyFill="1" applyBorder="1"/>
    <xf numFmtId="0" fontId="11" fillId="8" borderId="1" xfId="0" applyFont="1" applyFill="1" applyBorder="1" applyAlignment="1"/>
    <xf numFmtId="0" fontId="5" fillId="12" borderId="19" xfId="0" applyFont="1" applyFill="1" applyBorder="1"/>
    <xf numFmtId="3" fontId="11" fillId="8" borderId="20" xfId="0" applyNumberFormat="1" applyFont="1" applyFill="1" applyBorder="1" applyAlignment="1">
      <alignment horizontal="right" vertical="top" wrapText="1"/>
    </xf>
    <xf numFmtId="3" fontId="5" fillId="8" borderId="21" xfId="0" applyNumberFormat="1" applyFont="1" applyFill="1" applyBorder="1" applyAlignment="1">
      <alignment horizontal="right" vertical="top" wrapText="1"/>
    </xf>
    <xf numFmtId="0" fontId="0" fillId="13" borderId="19" xfId="0" applyFill="1" applyBorder="1"/>
    <xf numFmtId="3" fontId="11" fillId="8" borderId="0" xfId="0" applyNumberFormat="1" applyFont="1" applyFill="1" applyBorder="1" applyAlignment="1">
      <alignment horizontal="right" vertical="top" wrapText="1"/>
    </xf>
    <xf numFmtId="3" fontId="11" fillId="8" borderId="0" xfId="0" applyNumberFormat="1" applyFont="1" applyFill="1" applyBorder="1" applyAlignment="1">
      <alignment horizontal="right" wrapText="1"/>
    </xf>
    <xf numFmtId="0" fontId="0" fillId="9" borderId="15" xfId="0" applyFill="1" applyBorder="1"/>
    <xf numFmtId="0" fontId="5" fillId="9" borderId="15" xfId="0" applyFont="1" applyFill="1" applyBorder="1"/>
    <xf numFmtId="0" fontId="5" fillId="9" borderId="2" xfId="0" applyFont="1" applyFill="1" applyBorder="1"/>
    <xf numFmtId="0" fontId="0" fillId="9" borderId="1" xfId="0" applyFont="1" applyFill="1" applyBorder="1" applyAlignment="1">
      <alignment horizontal="left"/>
    </xf>
    <xf numFmtId="0" fontId="0" fillId="9" borderId="0" xfId="0" applyFill="1" applyBorder="1" applyAlignment="1"/>
    <xf numFmtId="0" fontId="5" fillId="9" borderId="0" xfId="0" applyFont="1" applyFill="1" applyBorder="1" applyAlignment="1">
      <alignment horizontal="right"/>
    </xf>
    <xf numFmtId="14" fontId="5" fillId="9" borderId="0" xfId="0" applyNumberFormat="1" applyFont="1" applyFill="1" applyBorder="1"/>
    <xf numFmtId="0" fontId="0" fillId="9" borderId="1" xfId="0" applyFill="1" applyBorder="1"/>
    <xf numFmtId="0" fontId="3" fillId="8" borderId="1" xfId="0" applyFont="1" applyFill="1" applyBorder="1" applyAlignment="1"/>
    <xf numFmtId="0" fontId="8" fillId="8" borderId="0" xfId="0" applyFont="1" applyFill="1" applyBorder="1" applyAlignment="1" applyProtection="1">
      <alignment horizontal="center"/>
    </xf>
    <xf numFmtId="0" fontId="0" fillId="8" borderId="0" xfId="0" applyFont="1" applyFill="1" applyBorder="1" applyAlignment="1" applyProtection="1">
      <alignment horizontal="right"/>
    </xf>
    <xf numFmtId="0" fontId="0" fillId="0" borderId="0" xfId="0" applyFont="1"/>
    <xf numFmtId="0" fontId="4" fillId="8" borderId="0" xfId="0" applyFont="1" applyFill="1" applyBorder="1" applyAlignment="1" applyProtection="1">
      <alignment horizontal="center"/>
    </xf>
    <xf numFmtId="0" fontId="0" fillId="8" borderId="0" xfId="0" applyFont="1" applyFill="1" applyBorder="1" applyProtection="1"/>
    <xf numFmtId="0" fontId="5" fillId="0" borderId="0" xfId="0" applyFont="1" applyAlignment="1"/>
    <xf numFmtId="0" fontId="0" fillId="8" borderId="0" xfId="0" applyFont="1" applyFill="1"/>
    <xf numFmtId="0" fontId="0" fillId="8" borderId="0" xfId="0" applyFont="1" applyFill="1" applyAlignment="1">
      <alignment horizontal="center"/>
    </xf>
    <xf numFmtId="9" fontId="1" fillId="8" borderId="0" xfId="4" applyFont="1" applyFill="1"/>
    <xf numFmtId="14" fontId="8" fillId="14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14" borderId="21" xfId="0" applyFont="1" applyFill="1" applyBorder="1" applyAlignment="1" applyProtection="1">
      <protection locked="0"/>
    </xf>
    <xf numFmtId="166" fontId="5" fillId="14" borderId="0" xfId="1" applyNumberFormat="1" applyFont="1" applyFill="1" applyBorder="1" applyAlignment="1" applyProtection="1">
      <alignment vertical="center"/>
      <protection locked="0"/>
    </xf>
    <xf numFmtId="166" fontId="5" fillId="14" borderId="17" xfId="1" applyNumberFormat="1" applyFont="1" applyFill="1" applyBorder="1" applyAlignment="1" applyProtection="1">
      <alignment vertical="center"/>
      <protection locked="0"/>
    </xf>
    <xf numFmtId="0" fontId="0" fillId="15" borderId="0" xfId="0" applyFill="1" applyProtection="1"/>
    <xf numFmtId="0" fontId="0" fillId="0" borderId="0" xfId="0" applyFill="1" applyBorder="1" applyAlignment="1" applyProtection="1">
      <alignment vertical="center"/>
    </xf>
    <xf numFmtId="0" fontId="0" fillId="8" borderId="0" xfId="0" applyFill="1" applyProtection="1"/>
    <xf numFmtId="0" fontId="0" fillId="0" borderId="0" xfId="0" applyBorder="1" applyAlignment="1" applyProtection="1">
      <alignment vertical="center"/>
    </xf>
    <xf numFmtId="0" fontId="13" fillId="0" borderId="0" xfId="0" applyFont="1" applyProtection="1"/>
    <xf numFmtId="0" fontId="0" fillId="15" borderId="0" xfId="0" applyFill="1" applyBorder="1" applyProtection="1"/>
    <xf numFmtId="0" fontId="18" fillId="8" borderId="0" xfId="0" applyFont="1" applyFill="1" applyBorder="1" applyAlignment="1" applyProtection="1"/>
    <xf numFmtId="0" fontId="0" fillId="8" borderId="0" xfId="0" applyFill="1" applyBorder="1" applyProtection="1"/>
    <xf numFmtId="0" fontId="0" fillId="8" borderId="14" xfId="0" applyFill="1" applyBorder="1" applyAlignment="1" applyProtection="1">
      <alignment vertical="center"/>
    </xf>
    <xf numFmtId="0" fontId="5" fillId="8" borderId="15" xfId="0" applyFont="1" applyFill="1" applyBorder="1" applyAlignment="1" applyProtection="1">
      <alignment vertical="center"/>
    </xf>
    <xf numFmtId="0" fontId="5" fillId="8" borderId="2" xfId="0" applyFont="1" applyFill="1" applyBorder="1" applyAlignment="1" applyProtection="1">
      <alignment vertical="center"/>
    </xf>
    <xf numFmtId="0" fontId="13" fillId="0" borderId="0" xfId="0" applyFont="1" applyFill="1" applyBorder="1" applyProtection="1"/>
    <xf numFmtId="0" fontId="0" fillId="0" borderId="0" xfId="0" applyFill="1" applyBorder="1" applyProtection="1"/>
    <xf numFmtId="0" fontId="0" fillId="15" borderId="0" xfId="0" applyFill="1" applyBorder="1" applyAlignment="1" applyProtection="1"/>
    <xf numFmtId="0" fontId="0" fillId="8" borderId="0" xfId="0" applyFill="1" applyBorder="1" applyAlignment="1" applyProtection="1">
      <alignment vertical="center"/>
    </xf>
    <xf numFmtId="0" fontId="5" fillId="8" borderId="1" xfId="0" applyFont="1" applyFill="1" applyBorder="1" applyAlignment="1" applyProtection="1">
      <alignment horizontal="left" vertical="center"/>
    </xf>
    <xf numFmtId="0" fontId="5" fillId="8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/>
    <xf numFmtId="0" fontId="5" fillId="15" borderId="0" xfId="0" applyFont="1" applyFill="1" applyBorder="1" applyAlignment="1" applyProtection="1"/>
    <xf numFmtId="0" fontId="5" fillId="8" borderId="0" xfId="0" applyFont="1" applyFill="1" applyBorder="1" applyAlignment="1" applyProtection="1"/>
    <xf numFmtId="0" fontId="17" fillId="8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3" fontId="8" fillId="8" borderId="0" xfId="0" applyNumberFormat="1" applyFont="1" applyFill="1" applyBorder="1" applyAlignment="1" applyProtection="1">
      <alignment vertical="center"/>
    </xf>
    <xf numFmtId="0" fontId="5" fillId="8" borderId="1" xfId="0" applyFont="1" applyFill="1" applyBorder="1" applyAlignment="1" applyProtection="1"/>
    <xf numFmtId="0" fontId="5" fillId="8" borderId="1" xfId="0" quotePrefix="1" applyFont="1" applyFill="1" applyBorder="1" applyAlignment="1" applyProtection="1"/>
    <xf numFmtId="9" fontId="5" fillId="8" borderId="0" xfId="4" applyFont="1" applyFill="1" applyBorder="1" applyAlignment="1" applyProtection="1">
      <alignment horizontal="center" vertical="center"/>
    </xf>
    <xf numFmtId="3" fontId="8" fillId="8" borderId="0" xfId="0" applyNumberFormat="1" applyFont="1" applyFill="1" applyBorder="1" applyAlignment="1" applyProtection="1"/>
    <xf numFmtId="0" fontId="8" fillId="8" borderId="0" xfId="0" applyFont="1" applyFill="1" applyBorder="1" applyAlignment="1" applyProtection="1">
      <alignment horizontal="left" vertical="center"/>
    </xf>
    <xf numFmtId="0" fontId="5" fillId="8" borderId="17" xfId="0" applyFont="1" applyFill="1" applyBorder="1" applyAlignment="1" applyProtection="1"/>
    <xf numFmtId="0" fontId="5" fillId="15" borderId="0" xfId="0" applyFont="1" applyFill="1" applyBorder="1" applyProtection="1"/>
    <xf numFmtId="0" fontId="5" fillId="0" borderId="0" xfId="0" applyFont="1" applyFill="1" applyBorder="1" applyProtection="1"/>
    <xf numFmtId="0" fontId="8" fillId="8" borderId="0" xfId="0" applyFont="1" applyFill="1" applyBorder="1" applyAlignment="1" applyProtection="1">
      <alignment vertical="center"/>
    </xf>
    <xf numFmtId="0" fontId="5" fillId="8" borderId="0" xfId="0" applyFont="1" applyFill="1" applyBorder="1" applyProtection="1"/>
    <xf numFmtId="0" fontId="5" fillId="0" borderId="1" xfId="0" applyFont="1" applyFill="1" applyBorder="1" applyProtection="1"/>
    <xf numFmtId="0" fontId="5" fillId="8" borderId="0" xfId="0" applyFont="1" applyFill="1" applyBorder="1" applyAlignment="1" applyProtection="1">
      <alignment vertical="center"/>
    </xf>
    <xf numFmtId="0" fontId="5" fillId="8" borderId="17" xfId="0" applyFont="1" applyFill="1" applyBorder="1" applyAlignment="1" applyProtection="1">
      <alignment vertical="center"/>
    </xf>
    <xf numFmtId="0" fontId="2" fillId="15" borderId="0" xfId="0" applyFont="1" applyFill="1" applyBorder="1" applyProtection="1"/>
    <xf numFmtId="0" fontId="11" fillId="8" borderId="14" xfId="0" applyFont="1" applyFill="1" applyBorder="1" applyAlignment="1" applyProtection="1">
      <alignment vertical="center"/>
    </xf>
    <xf numFmtId="0" fontId="0" fillId="8" borderId="15" xfId="0" applyFill="1" applyBorder="1" applyProtection="1"/>
    <xf numFmtId="0" fontId="0" fillId="0" borderId="17" xfId="0" applyFill="1" applyBorder="1" applyProtection="1"/>
    <xf numFmtId="0" fontId="14" fillId="0" borderId="0" xfId="0" applyFont="1" applyFill="1" applyBorder="1" applyProtection="1"/>
    <xf numFmtId="0" fontId="2" fillId="0" borderId="0" xfId="0" applyFont="1" applyFill="1" applyBorder="1" applyProtection="1"/>
    <xf numFmtId="0" fontId="0" fillId="8" borderId="1" xfId="0" applyFill="1" applyBorder="1" applyProtection="1"/>
    <xf numFmtId="0" fontId="5" fillId="8" borderId="22" xfId="0" applyFont="1" applyFill="1" applyBorder="1" applyProtection="1"/>
    <xf numFmtId="3" fontId="5" fillId="8" borderId="19" xfId="0" applyNumberFormat="1" applyFont="1" applyFill="1" applyBorder="1" applyAlignment="1" applyProtection="1">
      <alignment horizontal="right" vertical="center" wrapText="1"/>
    </xf>
    <xf numFmtId="0" fontId="11" fillId="8" borderId="1" xfId="0" applyFont="1" applyFill="1" applyBorder="1" applyAlignment="1" applyProtection="1">
      <alignment vertical="center"/>
    </xf>
    <xf numFmtId="3" fontId="5" fillId="8" borderId="22" xfId="0" applyNumberFormat="1" applyFont="1" applyFill="1" applyBorder="1" applyAlignment="1" applyProtection="1">
      <alignment horizontal="right" vertical="center" wrapText="1"/>
    </xf>
    <xf numFmtId="166" fontId="5" fillId="8" borderId="22" xfId="1" applyNumberFormat="1" applyFont="1" applyFill="1" applyBorder="1" applyAlignment="1" applyProtection="1">
      <alignment horizontal="right" vertical="center" wrapText="1"/>
    </xf>
    <xf numFmtId="0" fontId="13" fillId="0" borderId="0" xfId="0" applyFont="1" applyBorder="1" applyProtection="1"/>
    <xf numFmtId="0" fontId="11" fillId="8" borderId="1" xfId="0" applyFont="1" applyFill="1" applyBorder="1" applyProtection="1"/>
    <xf numFmtId="0" fontId="0" fillId="8" borderId="17" xfId="0" applyFill="1" applyBorder="1" applyProtection="1"/>
    <xf numFmtId="166" fontId="5" fillId="8" borderId="22" xfId="1" applyNumberFormat="1" applyFont="1" applyFill="1" applyBorder="1" applyProtection="1"/>
    <xf numFmtId="0" fontId="5" fillId="8" borderId="1" xfId="0" applyFont="1" applyFill="1" applyBorder="1" applyAlignment="1" applyProtection="1">
      <alignment vertical="center"/>
    </xf>
    <xf numFmtId="0" fontId="5" fillId="8" borderId="16" xfId="0" applyFont="1" applyFill="1" applyBorder="1" applyAlignment="1" applyProtection="1">
      <alignment vertical="center"/>
    </xf>
    <xf numFmtId="0" fontId="5" fillId="8" borderId="11" xfId="0" applyFont="1" applyFill="1" applyBorder="1" applyAlignment="1" applyProtection="1"/>
    <xf numFmtId="0" fontId="5" fillId="8" borderId="18" xfId="0" applyFont="1" applyFill="1" applyBorder="1" applyAlignment="1" applyProtection="1">
      <alignment vertical="center"/>
    </xf>
    <xf numFmtId="0" fontId="0" fillId="15" borderId="0" xfId="0" applyFont="1" applyFill="1" applyBorder="1" applyProtection="1"/>
    <xf numFmtId="0" fontId="0" fillId="8" borderId="13" xfId="0" applyFont="1" applyFill="1" applyBorder="1" applyAlignment="1" applyProtection="1">
      <alignment vertical="center"/>
    </xf>
    <xf numFmtId="0" fontId="5" fillId="8" borderId="12" xfId="0" applyFont="1" applyFill="1" applyBorder="1" applyAlignment="1" applyProtection="1"/>
    <xf numFmtId="0" fontId="5" fillId="8" borderId="12" xfId="0" applyFont="1" applyFill="1" applyBorder="1" applyAlignment="1" applyProtection="1">
      <alignment vertical="center"/>
    </xf>
    <xf numFmtId="3" fontId="5" fillId="8" borderId="21" xfId="0" applyNumberFormat="1" applyFont="1" applyFill="1" applyBorder="1" applyAlignment="1" applyProtection="1">
      <alignment horizontal="right" vertical="center" wrapText="1"/>
    </xf>
    <xf numFmtId="166" fontId="5" fillId="8" borderId="21" xfId="1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Protection="1"/>
    <xf numFmtId="0" fontId="11" fillId="8" borderId="0" xfId="0" applyFont="1" applyFill="1" applyBorder="1" applyAlignment="1" applyProtection="1"/>
    <xf numFmtId="3" fontId="11" fillId="8" borderId="22" xfId="0" applyNumberFormat="1" applyFont="1" applyFill="1" applyBorder="1" applyAlignment="1" applyProtection="1">
      <alignment horizontal="right" vertical="center" wrapText="1"/>
    </xf>
    <xf numFmtId="166" fontId="11" fillId="8" borderId="22" xfId="1" applyNumberFormat="1" applyFont="1" applyFill="1" applyBorder="1" applyAlignment="1" applyProtection="1">
      <alignment horizontal="right" vertical="center" wrapText="1"/>
    </xf>
    <xf numFmtId="0" fontId="5" fillId="8" borderId="13" xfId="0" applyFont="1" applyFill="1" applyBorder="1" applyAlignment="1" applyProtection="1">
      <alignment vertical="center"/>
    </xf>
    <xf numFmtId="0" fontId="0" fillId="8" borderId="23" xfId="0" applyFont="1" applyFill="1" applyBorder="1" applyAlignment="1" applyProtection="1"/>
    <xf numFmtId="0" fontId="0" fillId="8" borderId="23" xfId="0" applyFont="1" applyFill="1" applyBorder="1" applyAlignment="1" applyProtection="1">
      <alignment vertical="center"/>
    </xf>
    <xf numFmtId="3" fontId="5" fillId="8" borderId="24" xfId="0" applyNumberFormat="1" applyFont="1" applyFill="1" applyBorder="1" applyAlignment="1" applyProtection="1">
      <alignment horizontal="right" vertical="center" wrapText="1"/>
    </xf>
    <xf numFmtId="166" fontId="5" fillId="8" borderId="24" xfId="1" applyNumberFormat="1" applyFont="1" applyFill="1" applyBorder="1" applyAlignment="1" applyProtection="1">
      <alignment horizontal="right" vertical="center" wrapText="1"/>
    </xf>
    <xf numFmtId="0" fontId="5" fillId="8" borderId="22" xfId="0" applyFont="1" applyFill="1" applyBorder="1" applyAlignment="1" applyProtection="1">
      <alignment vertical="center"/>
    </xf>
    <xf numFmtId="166" fontId="5" fillId="8" borderId="22" xfId="1" applyNumberFormat="1" applyFont="1" applyFill="1" applyBorder="1" applyAlignment="1" applyProtection="1">
      <alignment vertical="center"/>
    </xf>
    <xf numFmtId="0" fontId="5" fillId="0" borderId="0" xfId="0" applyFont="1" applyBorder="1" applyProtection="1"/>
    <xf numFmtId="0" fontId="5" fillId="8" borderId="0" xfId="0" applyFont="1" applyFill="1" applyBorder="1" applyAlignment="1" applyProtection="1">
      <alignment vertical="center" wrapText="1"/>
    </xf>
    <xf numFmtId="0" fontId="11" fillId="8" borderId="15" xfId="0" applyFont="1" applyFill="1" applyBorder="1" applyAlignment="1" applyProtection="1"/>
    <xf numFmtId="166" fontId="5" fillId="9" borderId="19" xfId="1" applyNumberFormat="1" applyFont="1" applyFill="1" applyBorder="1" applyAlignment="1" applyProtection="1">
      <alignment horizontal="right" vertical="center" wrapText="1"/>
    </xf>
    <xf numFmtId="0" fontId="13" fillId="0" borderId="0" xfId="0" applyFont="1" applyFill="1" applyProtection="1"/>
    <xf numFmtId="0" fontId="0" fillId="0" borderId="0" xfId="0" applyFill="1" applyProtection="1"/>
    <xf numFmtId="0" fontId="11" fillId="8" borderId="11" xfId="0" applyFont="1" applyFill="1" applyBorder="1" applyAlignment="1" applyProtection="1"/>
    <xf numFmtId="0" fontId="5" fillId="8" borderId="11" xfId="0" applyFont="1" applyFill="1" applyBorder="1" applyAlignment="1" applyProtection="1">
      <alignment vertical="center"/>
    </xf>
    <xf numFmtId="3" fontId="5" fillId="8" borderId="20" xfId="0" applyNumberFormat="1" applyFont="1" applyFill="1" applyBorder="1" applyAlignment="1" applyProtection="1">
      <alignment horizontal="right" vertical="center" wrapText="1"/>
    </xf>
    <xf numFmtId="166" fontId="5" fillId="8" borderId="20" xfId="1" applyNumberFormat="1" applyFont="1" applyFill="1" applyBorder="1" applyAlignment="1" applyProtection="1">
      <alignment horizontal="right" vertical="center" wrapText="1"/>
    </xf>
    <xf numFmtId="3" fontId="5" fillId="8" borderId="0" xfId="0" applyNumberFormat="1" applyFont="1" applyFill="1" applyBorder="1" applyAlignment="1" applyProtection="1">
      <alignment vertical="center"/>
    </xf>
    <xf numFmtId="43" fontId="5" fillId="8" borderId="0" xfId="1" applyFont="1" applyFill="1" applyBorder="1" applyAlignment="1" applyProtection="1">
      <alignment horizontal="right" vertical="center"/>
    </xf>
    <xf numFmtId="43" fontId="5" fillId="8" borderId="17" xfId="1" applyFont="1" applyFill="1" applyBorder="1" applyAlignment="1" applyProtection="1">
      <alignment horizontal="right" vertical="center"/>
    </xf>
    <xf numFmtId="0" fontId="5" fillId="8" borderId="16" xfId="0" applyFont="1" applyFill="1" applyBorder="1" applyAlignment="1" applyProtection="1">
      <alignment horizontal="left"/>
    </xf>
    <xf numFmtId="0" fontId="0" fillId="8" borderId="11" xfId="0" applyFill="1" applyBorder="1" applyProtection="1"/>
    <xf numFmtId="3" fontId="5" fillId="8" borderId="11" xfId="0" applyNumberFormat="1" applyFont="1" applyFill="1" applyBorder="1" applyAlignment="1" applyProtection="1">
      <alignment horizontal="right" vertical="center" wrapText="1"/>
    </xf>
    <xf numFmtId="43" fontId="5" fillId="8" borderId="11" xfId="1" applyFont="1" applyFill="1" applyBorder="1" applyAlignment="1" applyProtection="1">
      <alignment horizontal="right"/>
    </xf>
    <xf numFmtId="43" fontId="5" fillId="8" borderId="18" xfId="1" applyFont="1" applyFill="1" applyBorder="1" applyAlignment="1" applyProtection="1">
      <alignment horizontal="right"/>
    </xf>
    <xf numFmtId="0" fontId="9" fillId="8" borderId="0" xfId="3" applyFill="1" applyBorder="1" applyAlignment="1" applyProtection="1"/>
    <xf numFmtId="0" fontId="5" fillId="8" borderId="1" xfId="0" applyFont="1" applyFill="1" applyBorder="1" applyAlignment="1" applyProtection="1">
      <alignment horizontal="left"/>
    </xf>
    <xf numFmtId="0" fontId="5" fillId="8" borderId="0" xfId="0" applyFont="1" applyFill="1" applyBorder="1" applyAlignment="1" applyProtection="1">
      <alignment horizontal="left"/>
    </xf>
    <xf numFmtId="43" fontId="5" fillId="8" borderId="1" xfId="1" applyFont="1" applyFill="1" applyBorder="1" applyAlignment="1" applyProtection="1">
      <alignment horizontal="right" vertical="center"/>
    </xf>
    <xf numFmtId="43" fontId="5" fillId="8" borderId="16" xfId="1" applyFont="1" applyFill="1" applyBorder="1" applyAlignment="1" applyProtection="1">
      <alignment horizontal="right"/>
    </xf>
    <xf numFmtId="166" fontId="5" fillId="8" borderId="0" xfId="1" applyNumberFormat="1" applyFont="1" applyFill="1" applyBorder="1" applyProtection="1"/>
    <xf numFmtId="166" fontId="5" fillId="8" borderId="17" xfId="1" applyNumberFormat="1" applyFont="1" applyFill="1" applyBorder="1" applyProtection="1"/>
    <xf numFmtId="3" fontId="5" fillId="8" borderId="14" xfId="0" applyNumberFormat="1" applyFont="1" applyFill="1" applyBorder="1"/>
    <xf numFmtId="3" fontId="5" fillId="8" borderId="16" xfId="0" applyNumberFormat="1" applyFont="1" applyFill="1" applyBorder="1"/>
    <xf numFmtId="0" fontId="13" fillId="10" borderId="13" xfId="0" applyFont="1" applyFill="1" applyBorder="1"/>
    <xf numFmtId="43" fontId="5" fillId="0" borderId="0" xfId="0" applyNumberFormat="1" applyFont="1"/>
    <xf numFmtId="43" fontId="0" fillId="0" borderId="0" xfId="0" applyNumberFormat="1" applyBorder="1" applyProtection="1"/>
    <xf numFmtId="166" fontId="0" fillId="0" borderId="0" xfId="0" applyNumberFormat="1" applyFill="1" applyBorder="1" applyProtection="1"/>
    <xf numFmtId="0" fontId="5" fillId="0" borderId="16" xfId="0" applyFont="1" applyBorder="1"/>
    <xf numFmtId="0" fontId="5" fillId="0" borderId="11" xfId="0" applyFont="1" applyBorder="1" applyAlignment="1"/>
    <xf numFmtId="0" fontId="5" fillId="0" borderId="11" xfId="0" applyFont="1" applyBorder="1"/>
    <xf numFmtId="3" fontId="5" fillId="8" borderId="1" xfId="0" applyNumberFormat="1" applyFont="1" applyFill="1" applyBorder="1"/>
    <xf numFmtId="0" fontId="5" fillId="0" borderId="14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2" xfId="0" applyFont="1" applyFill="1" applyBorder="1" applyAlignment="1" applyProtection="1"/>
    <xf numFmtId="0" fontId="5" fillId="0" borderId="1" xfId="0" applyFont="1" applyFill="1" applyBorder="1" applyAlignment="1" applyProtection="1"/>
    <xf numFmtId="0" fontId="5" fillId="0" borderId="17" xfId="0" applyFont="1" applyFill="1" applyBorder="1" applyAlignment="1" applyProtection="1"/>
    <xf numFmtId="0" fontId="5" fillId="0" borderId="17" xfId="0" applyFont="1" applyFill="1" applyBorder="1" applyProtection="1"/>
    <xf numFmtId="0" fontId="0" fillId="0" borderId="1" xfId="0" applyFill="1" applyBorder="1" applyProtection="1"/>
    <xf numFmtId="0" fontId="0" fillId="0" borderId="16" xfId="0" applyFill="1" applyBorder="1" applyProtection="1"/>
    <xf numFmtId="0" fontId="0" fillId="0" borderId="11" xfId="0" applyFill="1" applyBorder="1" applyProtection="1"/>
    <xf numFmtId="0" fontId="0" fillId="0" borderId="18" xfId="0" applyFill="1" applyBorder="1" applyProtection="1"/>
    <xf numFmtId="166" fontId="11" fillId="8" borderId="0" xfId="1" applyNumberFormat="1" applyFont="1" applyFill="1" applyBorder="1" applyAlignment="1" applyProtection="1">
      <alignment vertical="center"/>
    </xf>
    <xf numFmtId="166" fontId="5" fillId="8" borderId="0" xfId="1" applyNumberFormat="1" applyFont="1" applyFill="1" applyBorder="1" applyAlignment="1" applyProtection="1">
      <alignment vertical="center"/>
    </xf>
    <xf numFmtId="166" fontId="5" fillId="8" borderId="17" xfId="1" applyNumberFormat="1" applyFont="1" applyFill="1" applyBorder="1" applyAlignment="1" applyProtection="1">
      <alignment vertical="center"/>
    </xf>
    <xf numFmtId="166" fontId="5" fillId="8" borderId="12" xfId="1" applyNumberFormat="1" applyFont="1" applyFill="1" applyBorder="1" applyAlignment="1" applyProtection="1">
      <alignment horizontal="right" vertical="center" wrapText="1"/>
    </xf>
    <xf numFmtId="166" fontId="5" fillId="8" borderId="23" xfId="1" applyNumberFormat="1" applyFont="1" applyFill="1" applyBorder="1" applyAlignment="1" applyProtection="1">
      <alignment horizontal="right" vertical="center" wrapText="1"/>
    </xf>
    <xf numFmtId="166" fontId="5" fillId="8" borderId="15" xfId="1" applyNumberFormat="1" applyFont="1" applyFill="1" applyBorder="1" applyAlignment="1" applyProtection="1">
      <alignment horizontal="right" vertical="center" wrapText="1"/>
    </xf>
    <xf numFmtId="166" fontId="5" fillId="8" borderId="11" xfId="1" applyNumberFormat="1" applyFont="1" applyFill="1" applyBorder="1" applyAlignment="1" applyProtection="1">
      <alignment vertical="center"/>
    </xf>
    <xf numFmtId="0" fontId="0" fillId="8" borderId="0" xfId="0" applyFont="1" applyFill="1" applyBorder="1" applyAlignment="1" applyProtection="1"/>
    <xf numFmtId="0" fontId="0" fillId="8" borderId="0" xfId="0" applyFill="1" applyBorder="1" applyAlignment="1" applyProtection="1">
      <alignment wrapText="1"/>
    </xf>
    <xf numFmtId="4" fontId="0" fillId="8" borderId="0" xfId="0" applyNumberFormat="1" applyFill="1" applyBorder="1" applyAlignment="1" applyProtection="1"/>
    <xf numFmtId="0" fontId="0" fillId="8" borderId="1" xfId="0" applyFill="1" applyBorder="1" applyAlignment="1" applyProtection="1">
      <alignment horizontal="center"/>
    </xf>
    <xf numFmtId="0" fontId="0" fillId="8" borderId="16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11" xfId="0" applyFill="1" applyBorder="1" applyAlignment="1" applyProtection="1">
      <alignment horizontal="center"/>
    </xf>
    <xf numFmtId="0" fontId="5" fillId="9" borderId="14" xfId="0" applyFont="1" applyFill="1" applyBorder="1"/>
    <xf numFmtId="0" fontId="5" fillId="9" borderId="15" xfId="0" applyFont="1" applyFill="1" applyBorder="1" applyAlignment="1"/>
    <xf numFmtId="0" fontId="5" fillId="9" borderId="15" xfId="0" applyFont="1" applyFill="1" applyBorder="1" applyAlignment="1">
      <alignment horizontal="left" vertical="top"/>
    </xf>
    <xf numFmtId="0" fontId="5" fillId="9" borderId="15" xfId="0" applyFont="1" applyFill="1" applyBorder="1" applyAlignment="1">
      <alignment horizontal="left" vertical="top" indent="1"/>
    </xf>
    <xf numFmtId="3" fontId="5" fillId="9" borderId="14" xfId="0" applyNumberFormat="1" applyFont="1" applyFill="1" applyBorder="1"/>
    <xf numFmtId="3" fontId="5" fillId="9" borderId="15" xfId="0" applyNumberFormat="1" applyFont="1" applyFill="1" applyBorder="1"/>
    <xf numFmtId="3" fontId="5" fillId="9" borderId="2" xfId="0" applyNumberFormat="1" applyFont="1" applyFill="1" applyBorder="1"/>
    <xf numFmtId="0" fontId="11" fillId="9" borderId="1" xfId="0" applyFont="1" applyFill="1" applyBorder="1" applyAlignment="1">
      <alignment horizontal="left" vertical="top"/>
    </xf>
    <xf numFmtId="0" fontId="5" fillId="9" borderId="0" xfId="0" applyFont="1" applyFill="1" applyBorder="1" applyAlignment="1">
      <alignment horizontal="left" vertical="top"/>
    </xf>
    <xf numFmtId="166" fontId="5" fillId="9" borderId="16" xfId="1" applyNumberFormat="1" applyFont="1" applyFill="1" applyBorder="1"/>
    <xf numFmtId="166" fontId="5" fillId="9" borderId="11" xfId="1" applyNumberFormat="1" applyFont="1" applyFill="1" applyBorder="1"/>
    <xf numFmtId="166" fontId="5" fillId="9" borderId="18" xfId="1" applyNumberFormat="1" applyFont="1" applyFill="1" applyBorder="1"/>
    <xf numFmtId="0" fontId="5" fillId="9" borderId="1" xfId="0" applyFont="1" applyFill="1" applyBorder="1"/>
    <xf numFmtId="0" fontId="5" fillId="9" borderId="0" xfId="0" applyFont="1" applyFill="1" applyBorder="1" applyAlignment="1">
      <alignment horizontal="left" vertical="top" wrapText="1"/>
    </xf>
    <xf numFmtId="166" fontId="5" fillId="9" borderId="1" xfId="1" applyNumberFormat="1" applyFont="1" applyFill="1" applyBorder="1"/>
    <xf numFmtId="166" fontId="5" fillId="9" borderId="0" xfId="1" applyNumberFormat="1" applyFont="1" applyFill="1" applyBorder="1"/>
    <xf numFmtId="166" fontId="5" fillId="9" borderId="17" xfId="1" applyNumberFormat="1" applyFont="1" applyFill="1" applyBorder="1"/>
    <xf numFmtId="3" fontId="5" fillId="9" borderId="0" xfId="0" applyNumberFormat="1" applyFont="1" applyFill="1" applyBorder="1" applyAlignment="1">
      <alignment horizontal="left" vertical="top" wrapText="1"/>
    </xf>
    <xf numFmtId="0" fontId="5" fillId="9" borderId="16" xfId="0" applyFont="1" applyFill="1" applyBorder="1"/>
    <xf numFmtId="0" fontId="5" fillId="9" borderId="11" xfId="0" applyFont="1" applyFill="1" applyBorder="1" applyAlignment="1"/>
    <xf numFmtId="0" fontId="5" fillId="9" borderId="11" xfId="0" applyFont="1" applyFill="1" applyBorder="1"/>
    <xf numFmtId="3" fontId="5" fillId="9" borderId="1" xfId="0" applyNumberFormat="1" applyFont="1" applyFill="1" applyBorder="1"/>
    <xf numFmtId="166" fontId="5" fillId="9" borderId="14" xfId="1" applyNumberFormat="1" applyFont="1" applyFill="1" applyBorder="1"/>
    <xf numFmtId="166" fontId="5" fillId="9" borderId="15" xfId="1" applyNumberFormat="1" applyFont="1" applyFill="1" applyBorder="1"/>
    <xf numFmtId="166" fontId="5" fillId="9" borderId="2" xfId="1" applyNumberFormat="1" applyFont="1" applyFill="1" applyBorder="1"/>
    <xf numFmtId="0" fontId="5" fillId="9" borderId="15" xfId="0" applyFont="1" applyFill="1" applyBorder="1" applyAlignment="1">
      <alignment horizontal="left" vertical="center"/>
    </xf>
    <xf numFmtId="0" fontId="5" fillId="9" borderId="0" xfId="0" applyFont="1" applyFill="1" applyBorder="1" applyAlignment="1">
      <alignment horizontal="left" vertical="center"/>
    </xf>
    <xf numFmtId="0" fontId="5" fillId="9" borderId="0" xfId="0" applyFont="1" applyFill="1" applyBorder="1" applyAlignment="1">
      <alignment vertical="center"/>
    </xf>
    <xf numFmtId="0" fontId="5" fillId="9" borderId="11" xfId="0" applyFont="1" applyFill="1" applyBorder="1" applyAlignment="1">
      <alignment horizontal="left" vertical="center"/>
    </xf>
    <xf numFmtId="0" fontId="5" fillId="9" borderId="15" xfId="0" applyFont="1" applyFill="1" applyBorder="1" applyAlignment="1">
      <alignment vertical="center"/>
    </xf>
    <xf numFmtId="0" fontId="5" fillId="9" borderId="15" xfId="0" applyFont="1" applyFill="1" applyBorder="1" applyAlignment="1" applyProtection="1">
      <alignment horizontal="left" vertical="center"/>
    </xf>
    <xf numFmtId="0" fontId="5" fillId="9" borderId="0" xfId="0" applyFont="1" applyFill="1" applyBorder="1" applyAlignment="1" applyProtection="1">
      <alignment horizontal="left" vertical="center"/>
    </xf>
    <xf numFmtId="0" fontId="5" fillId="9" borderId="11" xfId="0" applyFont="1" applyFill="1" applyBorder="1" applyAlignment="1" applyProtection="1">
      <alignment horizontal="left" vertical="center"/>
    </xf>
    <xf numFmtId="0" fontId="5" fillId="8" borderId="17" xfId="0" applyNumberFormat="1" applyFont="1" applyFill="1" applyBorder="1" applyAlignment="1" applyProtection="1">
      <alignment horizontal="center" vertical="center"/>
    </xf>
    <xf numFmtId="3" fontId="5" fillId="8" borderId="11" xfId="0" applyNumberFormat="1" applyFont="1" applyFill="1" applyBorder="1" applyAlignment="1" applyProtection="1">
      <alignment vertical="center"/>
    </xf>
    <xf numFmtId="0" fontId="0" fillId="8" borderId="11" xfId="0" applyFill="1" applyBorder="1" applyAlignment="1" applyProtection="1">
      <alignment vertical="center"/>
    </xf>
    <xf numFmtId="0" fontId="0" fillId="8" borderId="18" xfId="0" applyFill="1" applyBorder="1" applyProtection="1"/>
    <xf numFmtId="3" fontId="5" fillId="8" borderId="13" xfId="0" applyNumberFormat="1" applyFont="1" applyFill="1" applyBorder="1"/>
    <xf numFmtId="3" fontId="11" fillId="8" borderId="12" xfId="0" applyNumberFormat="1" applyFont="1" applyFill="1" applyBorder="1"/>
    <xf numFmtId="0" fontId="0" fillId="9" borderId="0" xfId="0" applyFont="1" applyFill="1" applyBorder="1" applyAlignment="1"/>
    <xf numFmtId="0" fontId="11" fillId="0" borderId="0" xfId="0" applyFont="1" applyFill="1" applyBorder="1" applyAlignment="1"/>
    <xf numFmtId="0" fontId="33" fillId="0" borderId="0" xfId="0" applyFont="1" applyBorder="1"/>
    <xf numFmtId="0" fontId="11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11" fillId="0" borderId="11" xfId="0" applyFont="1" applyFill="1" applyBorder="1" applyAlignment="1"/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 wrapText="1"/>
    </xf>
    <xf numFmtId="10" fontId="5" fillId="0" borderId="0" xfId="0" applyNumberFormat="1" applyFont="1" applyBorder="1" applyAlignment="1">
      <alignment horizontal="right"/>
    </xf>
    <xf numFmtId="10" fontId="11" fillId="0" borderId="0" xfId="0" applyNumberFormat="1" applyFont="1" applyFill="1" applyBorder="1" applyAlignment="1">
      <alignment horizontal="right" vertical="top" wrapText="1"/>
    </xf>
    <xf numFmtId="9" fontId="5" fillId="0" borderId="0" xfId="4" applyFont="1"/>
    <xf numFmtId="0" fontId="5" fillId="0" borderId="0" xfId="0" applyFont="1" applyProtection="1">
      <protection locked="0"/>
    </xf>
    <xf numFmtId="0" fontId="2" fillId="8" borderId="0" xfId="0" applyFont="1" applyFill="1" applyBorder="1" applyAlignment="1" applyProtection="1">
      <alignment horizontal="left"/>
    </xf>
    <xf numFmtId="0" fontId="8" fillId="8" borderId="0" xfId="0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14" fontId="5" fillId="0" borderId="0" xfId="0" applyNumberFormat="1" applyFont="1" applyFill="1" applyBorder="1" applyAlignment="1" applyProtection="1">
      <protection locked="0"/>
    </xf>
    <xf numFmtId="14" fontId="5" fillId="0" borderId="0" xfId="0" applyNumberFormat="1" applyFont="1" applyFill="1" applyBorder="1" applyProtection="1">
      <protection locked="0"/>
    </xf>
    <xf numFmtId="0" fontId="34" fillId="0" borderId="0" xfId="0" applyFont="1" applyFill="1" applyBorder="1"/>
    <xf numFmtId="0" fontId="35" fillId="0" borderId="0" xfId="0" applyFont="1" applyFill="1" applyBorder="1"/>
    <xf numFmtId="0" fontId="5" fillId="0" borderId="0" xfId="0" applyFont="1" applyFill="1" applyBorder="1" applyAlignment="1" applyProtection="1">
      <alignment horizontal="left"/>
    </xf>
    <xf numFmtId="0" fontId="11" fillId="0" borderId="17" xfId="0" applyFont="1" applyFill="1" applyBorder="1" applyAlignment="1">
      <alignment horizontal="center"/>
    </xf>
    <xf numFmtId="0" fontId="11" fillId="0" borderId="1" xfId="0" applyFont="1" applyBorder="1" applyAlignment="1">
      <alignment vertical="top"/>
    </xf>
    <xf numFmtId="0" fontId="5" fillId="0" borderId="17" xfId="0" applyFont="1" applyBorder="1"/>
    <xf numFmtId="3" fontId="5" fillId="0" borderId="17" xfId="0" applyNumberFormat="1" applyFont="1" applyFill="1" applyBorder="1" applyAlignment="1">
      <alignment horizontal="right" vertical="top" wrapText="1"/>
    </xf>
    <xf numFmtId="0" fontId="11" fillId="0" borderId="1" xfId="0" applyFont="1" applyBorder="1" applyAlignment="1"/>
    <xf numFmtId="0" fontId="5" fillId="0" borderId="17" xfId="0" applyFont="1" applyFill="1" applyBorder="1"/>
    <xf numFmtId="3" fontId="5" fillId="0" borderId="2" xfId="0" applyNumberFormat="1" applyFont="1" applyFill="1" applyBorder="1" applyAlignment="1">
      <alignment horizontal="right" vertical="top" wrapText="1"/>
    </xf>
    <xf numFmtId="0" fontId="5" fillId="0" borderId="11" xfId="0" applyFont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center" vertical="top"/>
    </xf>
    <xf numFmtId="10" fontId="5" fillId="0" borderId="11" xfId="0" applyNumberFormat="1" applyFont="1" applyBorder="1" applyAlignment="1">
      <alignment horizontal="right"/>
    </xf>
    <xf numFmtId="3" fontId="5" fillId="5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>
      <alignment horizontal="center" vertical="top"/>
    </xf>
    <xf numFmtId="3" fontId="5" fillId="4" borderId="1" xfId="0" applyNumberFormat="1" applyFont="1" applyFill="1" applyBorder="1" applyAlignment="1" applyProtection="1">
      <alignment horizontal="right" vertical="top" wrapText="1"/>
      <protection locked="0"/>
    </xf>
    <xf numFmtId="3" fontId="5" fillId="0" borderId="1" xfId="0" applyNumberFormat="1" applyFont="1" applyBorder="1" applyAlignment="1">
      <alignment horizontal="right" vertical="top" wrapText="1"/>
    </xf>
    <xf numFmtId="3" fontId="11" fillId="4" borderId="1" xfId="0" applyNumberFormat="1" applyFont="1" applyFill="1" applyBorder="1" applyAlignment="1" applyProtection="1">
      <alignment horizontal="right" vertical="top" wrapText="1"/>
      <protection locked="0"/>
    </xf>
    <xf numFmtId="3" fontId="11" fillId="0" borderId="16" xfId="0" applyNumberFormat="1" applyFont="1" applyFill="1" applyBorder="1" applyAlignment="1" applyProtection="1">
      <alignment horizontal="right" vertical="top" wrapText="1"/>
      <protection locked="0"/>
    </xf>
    <xf numFmtId="3" fontId="5" fillId="0" borderId="1" xfId="0" applyNumberFormat="1" applyFont="1" applyFill="1" applyBorder="1" applyAlignment="1">
      <alignment horizontal="right" vertical="top" wrapText="1"/>
    </xf>
    <xf numFmtId="0" fontId="11" fillId="8" borderId="0" xfId="0" applyFont="1" applyFill="1" applyBorder="1" applyAlignment="1" applyProtection="1">
      <alignment horizontal="left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/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166" fontId="5" fillId="0" borderId="0" xfId="1" applyNumberFormat="1" applyFont="1"/>
    <xf numFmtId="165" fontId="5" fillId="0" borderId="1" xfId="0" applyNumberFormat="1" applyFont="1" applyFill="1" applyBorder="1" applyAlignment="1">
      <alignment horizontal="right" vertical="top" wrapText="1"/>
    </xf>
    <xf numFmtId="3" fontId="5" fillId="0" borderId="17" xfId="0" applyNumberFormat="1" applyFont="1" applyBorder="1" applyAlignment="1">
      <alignment horizontal="right" vertical="top" wrapText="1"/>
    </xf>
    <xf numFmtId="165" fontId="5" fillId="0" borderId="17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 applyAlignment="1" applyProtection="1">
      <alignment horizontal="left"/>
    </xf>
    <xf numFmtId="3" fontId="11" fillId="0" borderId="1" xfId="0" applyNumberFormat="1" applyFont="1" applyBorder="1" applyAlignment="1"/>
    <xf numFmtId="9" fontId="36" fillId="14" borderId="1" xfId="4" applyFont="1" applyFill="1" applyBorder="1" applyAlignment="1" applyProtection="1">
      <alignment horizontal="left" vertical="top" wrapText="1"/>
      <protection locked="0"/>
    </xf>
    <xf numFmtId="0" fontId="5" fillId="0" borderId="11" xfId="0" applyFont="1" applyFill="1" applyBorder="1" applyAlignment="1"/>
    <xf numFmtId="0" fontId="11" fillId="0" borderId="17" xfId="0" applyFont="1" applyFill="1" applyBorder="1" applyAlignment="1">
      <alignment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5" fillId="0" borderId="17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 applyProtection="1">
      <alignment horizontal="right" vertical="top" wrapText="1"/>
    </xf>
    <xf numFmtId="0" fontId="5" fillId="0" borderId="17" xfId="0" applyFont="1" applyBorder="1" applyProtection="1"/>
    <xf numFmtId="3" fontId="5" fillId="0" borderId="17" xfId="0" applyNumberFormat="1" applyFont="1" applyFill="1" applyBorder="1" applyAlignment="1" applyProtection="1">
      <alignment horizontal="right" vertical="top" wrapText="1"/>
    </xf>
    <xf numFmtId="3" fontId="5" fillId="8" borderId="18" xfId="0" applyNumberFormat="1" applyFont="1" applyFill="1" applyBorder="1" applyAlignment="1">
      <alignment horizontal="right" vertical="top" wrapText="1"/>
    </xf>
    <xf numFmtId="3" fontId="5" fillId="8" borderId="17" xfId="0" applyNumberFormat="1" applyFont="1" applyFill="1" applyBorder="1" applyAlignment="1">
      <alignment horizontal="right" vertical="top" wrapText="1"/>
    </xf>
    <xf numFmtId="3" fontId="11" fillId="8" borderId="2" xfId="0" applyNumberFormat="1" applyFont="1" applyFill="1" applyBorder="1" applyAlignment="1">
      <alignment horizontal="right" vertical="top" wrapText="1"/>
    </xf>
    <xf numFmtId="3" fontId="11" fillId="8" borderId="17" xfId="0" applyNumberFormat="1" applyFont="1" applyFill="1" applyBorder="1" applyAlignment="1">
      <alignment horizontal="right" vertical="top" wrapText="1"/>
    </xf>
    <xf numFmtId="3" fontId="11" fillId="8" borderId="18" xfId="0" applyNumberFormat="1" applyFont="1" applyFill="1" applyBorder="1" applyAlignment="1">
      <alignment horizontal="right" vertical="top" wrapText="1"/>
    </xf>
    <xf numFmtId="166" fontId="5" fillId="8" borderId="19" xfId="1" applyNumberFormat="1" applyFont="1" applyFill="1" applyBorder="1" applyAlignment="1"/>
    <xf numFmtId="166" fontId="5" fillId="8" borderId="22" xfId="1" applyNumberFormat="1" applyFont="1" applyFill="1" applyBorder="1" applyAlignment="1"/>
    <xf numFmtId="166" fontId="5" fillId="8" borderId="20" xfId="1" applyNumberFormat="1" applyFont="1" applyFill="1" applyBorder="1" applyAlignment="1"/>
    <xf numFmtId="0" fontId="0" fillId="0" borderId="22" xfId="0" applyBorder="1"/>
    <xf numFmtId="0" fontId="11" fillId="0" borderId="25" xfId="0" applyFont="1" applyBorder="1" applyAlignment="1"/>
    <xf numFmtId="0" fontId="11" fillId="0" borderId="23" xfId="0" applyFont="1" applyBorder="1" applyAlignment="1"/>
    <xf numFmtId="3" fontId="11" fillId="0" borderId="26" xfId="0" applyNumberFormat="1" applyFont="1" applyFill="1" applyBorder="1" applyAlignment="1">
      <alignment horizontal="right" wrapText="1"/>
    </xf>
    <xf numFmtId="3" fontId="11" fillId="0" borderId="25" xfId="0" applyNumberFormat="1" applyFont="1" applyBorder="1" applyAlignment="1">
      <alignment horizontal="right" wrapText="1"/>
    </xf>
    <xf numFmtId="0" fontId="5" fillId="0" borderId="0" xfId="0" applyFont="1" applyFill="1" applyBorder="1" applyAlignment="1">
      <alignment vertical="center"/>
    </xf>
    <xf numFmtId="0" fontId="11" fillId="0" borderId="23" xfId="0" applyFont="1" applyFill="1" applyBorder="1" applyAlignment="1">
      <alignment wrapText="1"/>
    </xf>
    <xf numFmtId="3" fontId="5" fillId="8" borderId="22" xfId="0" applyNumberFormat="1" applyFont="1" applyFill="1" applyBorder="1" applyProtection="1"/>
    <xf numFmtId="3" fontId="5" fillId="8" borderId="21" xfId="0" applyNumberFormat="1" applyFont="1" applyFill="1" applyBorder="1" applyProtection="1"/>
    <xf numFmtId="3" fontId="5" fillId="8" borderId="24" xfId="0" applyNumberFormat="1" applyFont="1" applyFill="1" applyBorder="1" applyProtection="1"/>
    <xf numFmtId="3" fontId="5" fillId="8" borderId="19" xfId="0" applyNumberFormat="1" applyFont="1" applyFill="1" applyBorder="1" applyProtection="1"/>
    <xf numFmtId="3" fontId="5" fillId="8" borderId="20" xfId="0" applyNumberFormat="1" applyFont="1" applyFill="1" applyBorder="1" applyProtection="1"/>
    <xf numFmtId="0" fontId="11" fillId="8" borderId="25" xfId="0" applyFont="1" applyFill="1" applyBorder="1" applyAlignment="1"/>
    <xf numFmtId="0" fontId="11" fillId="8" borderId="23" xfId="0" applyFont="1" applyFill="1" applyBorder="1" applyAlignment="1"/>
    <xf numFmtId="0" fontId="3" fillId="8" borderId="23" xfId="0" applyFont="1" applyFill="1" applyBorder="1" applyAlignment="1"/>
    <xf numFmtId="166" fontId="5" fillId="8" borderId="24" xfId="1" applyNumberFormat="1" applyFont="1" applyFill="1" applyBorder="1" applyAlignment="1"/>
    <xf numFmtId="3" fontId="11" fillId="8" borderId="24" xfId="0" applyNumberFormat="1" applyFont="1" applyFill="1" applyBorder="1" applyAlignment="1">
      <alignment horizontal="right" wrapText="1"/>
    </xf>
    <xf numFmtId="3" fontId="5" fillId="8" borderId="25" xfId="0" applyNumberFormat="1" applyFont="1" applyFill="1" applyBorder="1"/>
    <xf numFmtId="3" fontId="5" fillId="8" borderId="23" xfId="0" applyNumberFormat="1" applyFont="1" applyFill="1" applyBorder="1"/>
    <xf numFmtId="3" fontId="5" fillId="8" borderId="23" xfId="0" applyNumberFormat="1" applyFont="1" applyFill="1" applyBorder="1" applyAlignment="1"/>
    <xf numFmtId="0" fontId="3" fillId="8" borderId="0" xfId="0" applyFont="1" applyFill="1" applyBorder="1"/>
    <xf numFmtId="166" fontId="11" fillId="8" borderId="19" xfId="1" applyNumberFormat="1" applyFont="1" applyFill="1" applyBorder="1" applyAlignment="1"/>
    <xf numFmtId="3" fontId="11" fillId="8" borderId="14" xfId="0" applyNumberFormat="1" applyFont="1" applyFill="1" applyBorder="1"/>
    <xf numFmtId="3" fontId="11" fillId="8" borderId="15" xfId="0" applyNumberFormat="1" applyFont="1" applyFill="1" applyBorder="1"/>
    <xf numFmtId="0" fontId="3" fillId="8" borderId="2" xfId="0" applyFont="1" applyFill="1" applyBorder="1"/>
    <xf numFmtId="166" fontId="11" fillId="8" borderId="22" xfId="1" applyNumberFormat="1" applyFont="1" applyFill="1" applyBorder="1" applyAlignment="1"/>
    <xf numFmtId="3" fontId="11" fillId="8" borderId="1" xfId="0" applyNumberFormat="1" applyFont="1" applyFill="1" applyBorder="1"/>
    <xf numFmtId="3" fontId="11" fillId="8" borderId="0" xfId="0" applyNumberFormat="1" applyFont="1" applyFill="1" applyBorder="1"/>
    <xf numFmtId="0" fontId="3" fillId="8" borderId="17" xfId="0" applyFont="1" applyFill="1" applyBorder="1"/>
    <xf numFmtId="0" fontId="11" fillId="8" borderId="16" xfId="0" applyFont="1" applyFill="1" applyBorder="1" applyAlignment="1"/>
    <xf numFmtId="166" fontId="11" fillId="8" borderId="20" xfId="1" applyNumberFormat="1" applyFont="1" applyFill="1" applyBorder="1" applyAlignment="1"/>
    <xf numFmtId="3" fontId="11" fillId="8" borderId="16" xfId="0" applyNumberFormat="1" applyFont="1" applyFill="1" applyBorder="1"/>
    <xf numFmtId="0" fontId="0" fillId="9" borderId="14" xfId="0" applyFont="1" applyFill="1" applyBorder="1" applyAlignment="1">
      <alignment horizontal="left"/>
    </xf>
    <xf numFmtId="0" fontId="0" fillId="9" borderId="15" xfId="0" applyFont="1" applyFill="1" applyBorder="1" applyAlignment="1"/>
    <xf numFmtId="3" fontId="3" fillId="9" borderId="15" xfId="0" applyNumberFormat="1" applyFont="1" applyFill="1" applyBorder="1" applyAlignment="1">
      <alignment horizontal="center"/>
    </xf>
    <xf numFmtId="0" fontId="3" fillId="9" borderId="15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left"/>
    </xf>
    <xf numFmtId="0" fontId="11" fillId="0" borderId="1" xfId="0" applyFont="1" applyFill="1" applyBorder="1" applyProtection="1"/>
    <xf numFmtId="0" fontId="11" fillId="0" borderId="0" xfId="0" applyFont="1" applyFill="1" applyBorder="1" applyProtection="1"/>
    <xf numFmtId="0" fontId="11" fillId="0" borderId="17" xfId="0" applyFont="1" applyFill="1" applyBorder="1" applyProtection="1"/>
    <xf numFmtId="0" fontId="0" fillId="0" borderId="14" xfId="0" applyFill="1" applyBorder="1" applyProtection="1"/>
    <xf numFmtId="0" fontId="0" fillId="0" borderId="15" xfId="0" applyFill="1" applyBorder="1" applyProtection="1"/>
    <xf numFmtId="0" fontId="0" fillId="0" borderId="2" xfId="0" applyFill="1" applyBorder="1" applyProtection="1"/>
    <xf numFmtId="166" fontId="5" fillId="0" borderId="17" xfId="1" applyNumberFormat="1" applyFont="1" applyFill="1" applyBorder="1" applyAlignment="1">
      <alignment horizontal="center"/>
    </xf>
    <xf numFmtId="166" fontId="7" fillId="0" borderId="0" xfId="1" applyNumberFormat="1" applyFont="1"/>
    <xf numFmtId="0" fontId="5" fillId="0" borderId="12" xfId="0" applyFont="1" applyBorder="1" applyAlignment="1">
      <alignment vertical="top"/>
    </xf>
    <xf numFmtId="0" fontId="5" fillId="0" borderId="27" xfId="0" applyFont="1" applyFill="1" applyBorder="1" applyAlignment="1">
      <alignment vertical="top" wrapText="1"/>
    </xf>
    <xf numFmtId="3" fontId="5" fillId="0" borderId="27" xfId="0" applyNumberFormat="1" applyFont="1" applyBorder="1" applyAlignment="1">
      <alignment horizontal="right" vertical="top" wrapText="1"/>
    </xf>
    <xf numFmtId="9" fontId="37" fillId="0" borderId="17" xfId="4" applyNumberFormat="1" applyFont="1" applyFill="1" applyBorder="1" applyAlignment="1">
      <alignment horizontal="center" wrapText="1"/>
    </xf>
    <xf numFmtId="166" fontId="11" fillId="0" borderId="17" xfId="1" applyNumberFormat="1" applyFont="1" applyFill="1" applyBorder="1" applyAlignment="1">
      <alignment horizontal="center"/>
    </xf>
    <xf numFmtId="166" fontId="11" fillId="0" borderId="18" xfId="1" applyNumberFormat="1" applyFont="1" applyFill="1" applyBorder="1" applyAlignment="1">
      <alignment horizontal="center"/>
    </xf>
    <xf numFmtId="10" fontId="5" fillId="8" borderId="0" xfId="0" applyNumberFormat="1" applyFont="1" applyFill="1" applyBorder="1" applyAlignment="1">
      <alignment horizontal="right"/>
    </xf>
    <xf numFmtId="49" fontId="5" fillId="8" borderId="0" xfId="0" applyNumberFormat="1" applyFont="1" applyFill="1" applyBorder="1" applyAlignment="1">
      <alignment horizontal="center" vertical="top"/>
    </xf>
    <xf numFmtId="14" fontId="5" fillId="8" borderId="0" xfId="0" applyNumberFormat="1" applyFont="1" applyFill="1" applyBorder="1" applyAlignment="1" applyProtection="1">
      <protection locked="0"/>
    </xf>
    <xf numFmtId="14" fontId="5" fillId="8" borderId="0" xfId="0" applyNumberFormat="1" applyFont="1" applyFill="1" applyBorder="1" applyProtection="1">
      <protection locked="0"/>
    </xf>
    <xf numFmtId="10" fontId="11" fillId="8" borderId="0" xfId="0" applyNumberFormat="1" applyFont="1" applyFill="1" applyBorder="1" applyAlignment="1">
      <alignment horizontal="right" vertical="top" wrapText="1"/>
    </xf>
    <xf numFmtId="0" fontId="0" fillId="0" borderId="11" xfId="0" applyBorder="1"/>
    <xf numFmtId="166" fontId="7" fillId="0" borderId="17" xfId="1" applyNumberFormat="1" applyFont="1" applyBorder="1"/>
    <xf numFmtId="0" fontId="7" fillId="0" borderId="17" xfId="0" applyFont="1" applyBorder="1"/>
    <xf numFmtId="0" fontId="5" fillId="0" borderId="1" xfId="0" applyFont="1" applyBorder="1" applyProtection="1"/>
    <xf numFmtId="0" fontId="5" fillId="0" borderId="0" xfId="0" applyFont="1" applyBorder="1" applyAlignment="1" applyProtection="1">
      <alignment vertical="top"/>
    </xf>
    <xf numFmtId="0" fontId="21" fillId="8" borderId="0" xfId="0" applyFont="1" applyFill="1" applyBorder="1" applyAlignment="1" applyProtection="1">
      <alignment horizontal="center"/>
    </xf>
    <xf numFmtId="3" fontId="5" fillId="0" borderId="16" xfId="0" applyNumberFormat="1" applyFont="1" applyFill="1" applyBorder="1" applyAlignment="1" applyProtection="1">
      <alignment horizontal="right" vertical="top" wrapText="1"/>
    </xf>
    <xf numFmtId="166" fontId="5" fillId="0" borderId="17" xfId="1" applyNumberFormat="1" applyFont="1" applyFill="1" applyBorder="1" applyAlignment="1" applyProtection="1">
      <alignment horizontal="center"/>
    </xf>
    <xf numFmtId="9" fontId="37" fillId="14" borderId="1" xfId="4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/>
    <xf numFmtId="0" fontId="5" fillId="0" borderId="0" xfId="0" applyFont="1" applyProtection="1"/>
    <xf numFmtId="0" fontId="5" fillId="0" borderId="0" xfId="0" applyFont="1" applyAlignment="1" applyProtection="1"/>
    <xf numFmtId="0" fontId="5" fillId="8" borderId="0" xfId="0" applyFont="1" applyFill="1" applyProtection="1"/>
    <xf numFmtId="0" fontId="11" fillId="0" borderId="14" xfId="0" applyFont="1" applyFill="1" applyBorder="1" applyProtection="1"/>
    <xf numFmtId="0" fontId="5" fillId="0" borderId="15" xfId="0" applyFont="1" applyBorder="1" applyAlignment="1" applyProtection="1"/>
    <xf numFmtId="0" fontId="5" fillId="0" borderId="2" xfId="0" applyFont="1" applyBorder="1" applyProtection="1"/>
    <xf numFmtId="0" fontId="14" fillId="10" borderId="0" xfId="0" applyFont="1" applyFill="1"/>
    <xf numFmtId="0" fontId="5" fillId="0" borderId="0" xfId="0" applyFont="1" applyFill="1" applyBorder="1" applyAlignment="1" applyProtection="1">
      <alignment horizontal="left" vertical="top" wrapText="1"/>
    </xf>
    <xf numFmtId="0" fontId="8" fillId="8" borderId="0" xfId="0" applyFont="1" applyFill="1" applyBorder="1" applyAlignment="1" applyProtection="1">
      <alignment horizontal="center"/>
    </xf>
    <xf numFmtId="9" fontId="5" fillId="8" borderId="17" xfId="4" applyFont="1" applyFill="1" applyBorder="1" applyAlignment="1" applyProtection="1">
      <alignment horizontal="center" vertical="center"/>
    </xf>
    <xf numFmtId="3" fontId="3" fillId="9" borderId="0" xfId="0" applyNumberFormat="1" applyFont="1" applyFill="1" applyBorder="1" applyAlignment="1">
      <alignment horizontal="center"/>
    </xf>
    <xf numFmtId="0" fontId="38" fillId="0" borderId="0" xfId="0" applyFont="1"/>
    <xf numFmtId="0" fontId="39" fillId="8" borderId="0" xfId="0" applyFont="1" applyFill="1" applyBorder="1" applyAlignment="1" applyProtection="1">
      <alignment horizontal="center"/>
    </xf>
    <xf numFmtId="14" fontId="8" fillId="8" borderId="21" xfId="0" applyNumberFormat="1" applyFont="1" applyFill="1" applyBorder="1" applyAlignment="1" applyProtection="1">
      <alignment horizontal="center" vertical="center" wrapText="1"/>
    </xf>
    <xf numFmtId="166" fontId="5" fillId="8" borderId="27" xfId="1" applyNumberFormat="1" applyFont="1" applyFill="1" applyBorder="1" applyAlignment="1" applyProtection="1">
      <alignment horizontal="right" vertical="center" wrapText="1"/>
    </xf>
    <xf numFmtId="166" fontId="5" fillId="8" borderId="26" xfId="1" applyNumberFormat="1" applyFont="1" applyFill="1" applyBorder="1" applyAlignment="1" applyProtection="1">
      <alignment horizontal="right" vertical="center" wrapText="1"/>
    </xf>
    <xf numFmtId="166" fontId="5" fillId="8" borderId="2" xfId="1" applyNumberFormat="1" applyFont="1" applyFill="1" applyBorder="1" applyAlignment="1" applyProtection="1">
      <alignment horizontal="right" vertical="center" wrapText="1"/>
    </xf>
    <xf numFmtId="166" fontId="5" fillId="8" borderId="18" xfId="1" applyNumberFormat="1" applyFont="1" applyFill="1" applyBorder="1" applyAlignment="1" applyProtection="1">
      <alignment vertical="center"/>
    </xf>
    <xf numFmtId="3" fontId="8" fillId="8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Protection="1"/>
    <xf numFmtId="0" fontId="35" fillId="0" borderId="0" xfId="0" applyFont="1" applyFill="1" applyBorder="1" applyProtection="1"/>
    <xf numFmtId="0" fontId="11" fillId="0" borderId="0" xfId="0" applyFont="1" applyBorder="1" applyAlignment="1" applyProtection="1"/>
    <xf numFmtId="0" fontId="5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1" fillId="0" borderId="0" xfId="0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wrapText="1"/>
    </xf>
    <xf numFmtId="0" fontId="5" fillId="8" borderId="0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vertical="top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vertical="top"/>
    </xf>
    <xf numFmtId="0" fontId="5" fillId="0" borderId="1" xfId="0" applyFont="1" applyFill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 vertical="top"/>
    </xf>
    <xf numFmtId="166" fontId="5" fillId="0" borderId="0" xfId="1" applyNumberFormat="1" applyFont="1" applyProtection="1"/>
    <xf numFmtId="0" fontId="5" fillId="0" borderId="0" xfId="0" applyFont="1" applyFill="1" applyBorder="1" applyAlignment="1" applyProtection="1">
      <alignment vertical="top"/>
    </xf>
    <xf numFmtId="0" fontId="12" fillId="0" borderId="0" xfId="0" applyFont="1" applyBorder="1" applyProtection="1"/>
    <xf numFmtId="0" fontId="12" fillId="0" borderId="1" xfId="0" applyFont="1" applyBorder="1" applyProtection="1"/>
    <xf numFmtId="0" fontId="12" fillId="0" borderId="0" xfId="0" applyFont="1" applyFill="1" applyBorder="1" applyAlignment="1" applyProtection="1">
      <alignment vertical="top"/>
    </xf>
    <xf numFmtId="9" fontId="12" fillId="0" borderId="1" xfId="4" applyFont="1" applyFill="1" applyBorder="1" applyAlignment="1" applyProtection="1">
      <alignment horizontal="left" vertical="top" wrapText="1"/>
    </xf>
    <xf numFmtId="0" fontId="12" fillId="8" borderId="0" xfId="0" applyFont="1" applyFill="1" applyBorder="1" applyProtection="1"/>
    <xf numFmtId="166" fontId="7" fillId="0" borderId="0" xfId="1" applyNumberFormat="1" applyFont="1" applyProtection="1"/>
    <xf numFmtId="0" fontId="5" fillId="0" borderId="12" xfId="0" applyFont="1" applyBorder="1" applyAlignment="1" applyProtection="1">
      <alignment vertical="top"/>
    </xf>
    <xf numFmtId="0" fontId="5" fillId="0" borderId="27" xfId="0" applyFont="1" applyFill="1" applyBorder="1" applyAlignment="1" applyProtection="1">
      <alignment vertical="top" wrapText="1"/>
    </xf>
    <xf numFmtId="3" fontId="5" fillId="0" borderId="13" xfId="0" applyNumberFormat="1" applyFont="1" applyBorder="1" applyAlignment="1" applyProtection="1">
      <alignment horizontal="right" vertical="top" wrapText="1"/>
    </xf>
    <xf numFmtId="3" fontId="5" fillId="0" borderId="27" xfId="0" applyNumberFormat="1" applyFont="1" applyBorder="1" applyAlignment="1" applyProtection="1">
      <alignment horizontal="right" vertical="top" wrapText="1"/>
    </xf>
    <xf numFmtId="0" fontId="11" fillId="0" borderId="1" xfId="0" applyFont="1" applyBorder="1" applyAlignment="1" applyProtection="1"/>
    <xf numFmtId="3" fontId="5" fillId="0" borderId="1" xfId="0" applyNumberFormat="1" applyFont="1" applyBorder="1" applyAlignment="1" applyProtection="1">
      <alignment horizontal="right" vertical="top" wrapText="1"/>
    </xf>
    <xf numFmtId="0" fontId="12" fillId="0" borderId="0" xfId="0" applyFont="1" applyBorder="1" applyAlignment="1" applyProtection="1">
      <alignment vertical="top"/>
    </xf>
    <xf numFmtId="0" fontId="22" fillId="8" borderId="0" xfId="0" applyFont="1" applyFill="1" applyBorder="1" applyAlignment="1" applyProtection="1">
      <alignment horizontal="center"/>
    </xf>
    <xf numFmtId="0" fontId="7" fillId="0" borderId="0" xfId="0" applyFont="1" applyProtection="1"/>
    <xf numFmtId="0" fontId="5" fillId="0" borderId="15" xfId="0" applyFont="1" applyBorder="1" applyAlignment="1" applyProtection="1">
      <alignment vertical="top"/>
    </xf>
    <xf numFmtId="3" fontId="5" fillId="0" borderId="14" xfId="0" applyNumberFormat="1" applyFont="1" applyFill="1" applyBorder="1" applyAlignment="1" applyProtection="1">
      <alignment horizontal="right" vertical="top" wrapText="1"/>
    </xf>
    <xf numFmtId="3" fontId="5" fillId="0" borderId="2" xfId="0" applyNumberFormat="1" applyFont="1" applyFill="1" applyBorder="1" applyAlignment="1" applyProtection="1">
      <alignment horizontal="right" vertical="top" wrapText="1"/>
    </xf>
    <xf numFmtId="0" fontId="11" fillId="0" borderId="25" xfId="0" applyFont="1" applyBorder="1" applyAlignment="1" applyProtection="1"/>
    <xf numFmtId="0" fontId="11" fillId="0" borderId="23" xfId="0" applyFont="1" applyBorder="1" applyAlignment="1" applyProtection="1"/>
    <xf numFmtId="0" fontId="11" fillId="0" borderId="23" xfId="0" applyFont="1" applyFill="1" applyBorder="1" applyAlignment="1" applyProtection="1">
      <alignment wrapText="1"/>
    </xf>
    <xf numFmtId="3" fontId="11" fillId="0" borderId="26" xfId="0" applyNumberFormat="1" applyFont="1" applyFill="1" applyBorder="1" applyAlignment="1" applyProtection="1">
      <alignment horizontal="right" wrapText="1"/>
    </xf>
    <xf numFmtId="3" fontId="11" fillId="0" borderId="25" xfId="0" applyNumberFormat="1" applyFont="1" applyBorder="1" applyAlignment="1" applyProtection="1">
      <alignment horizontal="right" wrapText="1"/>
    </xf>
    <xf numFmtId="0" fontId="5" fillId="0" borderId="0" xfId="0" applyFont="1" applyFill="1" applyBorder="1" applyAlignment="1" applyProtection="1">
      <alignment vertical="center"/>
    </xf>
    <xf numFmtId="9" fontId="37" fillId="0" borderId="17" xfId="4" applyNumberFormat="1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/>
    <xf numFmtId="0" fontId="5" fillId="8" borderId="0" xfId="0" applyFont="1" applyFill="1" applyBorder="1" applyAlignment="1" applyProtection="1">
      <alignment horizontal="right" vertical="top" wrapText="1"/>
    </xf>
    <xf numFmtId="3" fontId="11" fillId="0" borderId="1" xfId="0" applyNumberFormat="1" applyFont="1" applyBorder="1" applyAlignment="1" applyProtection="1"/>
    <xf numFmtId="166" fontId="11" fillId="0" borderId="17" xfId="1" applyNumberFormat="1" applyFont="1" applyFill="1" applyBorder="1" applyAlignment="1" applyProtection="1">
      <alignment horizontal="center"/>
    </xf>
    <xf numFmtId="0" fontId="5" fillId="0" borderId="16" xfId="0" applyFont="1" applyBorder="1" applyProtection="1"/>
    <xf numFmtId="0" fontId="5" fillId="0" borderId="11" xfId="0" applyFont="1" applyFill="1" applyBorder="1" applyAlignment="1" applyProtection="1"/>
    <xf numFmtId="0" fontId="11" fillId="0" borderId="11" xfId="0" applyFont="1" applyFill="1" applyBorder="1" applyAlignment="1" applyProtection="1"/>
    <xf numFmtId="0" fontId="5" fillId="0" borderId="11" xfId="0" applyFont="1" applyBorder="1" applyAlignment="1" applyProtection="1"/>
    <xf numFmtId="3" fontId="11" fillId="0" borderId="16" xfId="0" applyNumberFormat="1" applyFont="1" applyFill="1" applyBorder="1" applyAlignment="1" applyProtection="1">
      <alignment horizontal="right" vertical="top" wrapText="1"/>
    </xf>
    <xf numFmtId="166" fontId="11" fillId="0" borderId="18" xfId="1" applyNumberFormat="1" applyFont="1" applyFill="1" applyBorder="1" applyAlignment="1" applyProtection="1">
      <alignment horizontal="center"/>
    </xf>
    <xf numFmtId="3" fontId="11" fillId="0" borderId="0" xfId="0" applyNumberFormat="1" applyFont="1" applyBorder="1" applyAlignment="1" applyProtection="1">
      <alignment horizontal="right" wrapText="1"/>
    </xf>
    <xf numFmtId="0" fontId="5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3" fontId="5" fillId="0" borderId="0" xfId="0" applyNumberFormat="1" applyFont="1" applyFill="1" applyBorder="1" applyAlignment="1" applyProtection="1">
      <alignment horizontal="right" vertical="top" wrapText="1"/>
    </xf>
    <xf numFmtId="3" fontId="5" fillId="0" borderId="17" xfId="0" applyNumberFormat="1" applyFont="1" applyBorder="1" applyAlignment="1" applyProtection="1">
      <alignment horizontal="right" vertical="top" wrapText="1"/>
    </xf>
    <xf numFmtId="3" fontId="5" fillId="0" borderId="0" xfId="0" applyNumberFormat="1" applyFont="1" applyBorder="1" applyAlignment="1" applyProtection="1">
      <alignment horizontal="right" vertical="top" wrapText="1"/>
    </xf>
    <xf numFmtId="165" fontId="5" fillId="0" borderId="1" xfId="0" applyNumberFormat="1" applyFont="1" applyFill="1" applyBorder="1" applyAlignment="1" applyProtection="1">
      <alignment horizontal="right" vertical="top" wrapText="1"/>
    </xf>
    <xf numFmtId="165" fontId="5" fillId="0" borderId="17" xfId="0" applyNumberFormat="1" applyFont="1" applyFill="1" applyBorder="1" applyAlignment="1" applyProtection="1">
      <alignment horizontal="right" vertical="top" wrapText="1"/>
    </xf>
    <xf numFmtId="165" fontId="5" fillId="0" borderId="0" xfId="0" applyNumberFormat="1" applyFont="1" applyFill="1" applyBorder="1" applyAlignment="1" applyProtection="1">
      <alignment horizontal="right" vertical="top" wrapText="1"/>
    </xf>
    <xf numFmtId="0" fontId="5" fillId="0" borderId="11" xfId="0" applyFont="1" applyBorder="1" applyAlignment="1" applyProtection="1">
      <alignment horizontal="left" vertical="top"/>
    </xf>
    <xf numFmtId="166" fontId="5" fillId="0" borderId="16" xfId="1" applyNumberFormat="1" applyFont="1" applyBorder="1" applyProtection="1"/>
    <xf numFmtId="166" fontId="5" fillId="0" borderId="18" xfId="1" applyNumberFormat="1" applyFont="1" applyBorder="1" applyProtection="1"/>
    <xf numFmtId="0" fontId="11" fillId="0" borderId="0" xfId="0" applyFont="1" applyBorder="1" applyProtection="1"/>
    <xf numFmtId="10" fontId="5" fillId="0" borderId="0" xfId="0" applyNumberFormat="1" applyFont="1" applyFill="1" applyBorder="1" applyAlignment="1" applyProtection="1">
      <alignment horizontal="right"/>
    </xf>
    <xf numFmtId="10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vertical="top" wrapText="1"/>
    </xf>
    <xf numFmtId="10" fontId="11" fillId="0" borderId="0" xfId="0" applyNumberFormat="1" applyFont="1" applyFill="1" applyBorder="1" applyAlignment="1" applyProtection="1">
      <alignment horizontal="right" vertical="top" wrapText="1"/>
    </xf>
    <xf numFmtId="4" fontId="10" fillId="0" borderId="0" xfId="0" applyNumberFormat="1" applyFont="1" applyFill="1" applyBorder="1" applyProtection="1"/>
    <xf numFmtId="4" fontId="10" fillId="8" borderId="0" xfId="0" applyNumberFormat="1" applyFont="1" applyFill="1" applyBorder="1" applyProtection="1"/>
    <xf numFmtId="0" fontId="33" fillId="0" borderId="0" xfId="0" applyFont="1" applyBorder="1" applyProtection="1"/>
    <xf numFmtId="9" fontId="5" fillId="0" borderId="0" xfId="4" applyFont="1" applyProtection="1"/>
    <xf numFmtId="0" fontId="5" fillId="0" borderId="0" xfId="0" applyFont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9" fontId="5" fillId="8" borderId="0" xfId="4" applyFont="1" applyFill="1" applyProtection="1"/>
    <xf numFmtId="0" fontId="0" fillId="11" borderId="5" xfId="0" applyFont="1" applyFill="1" applyBorder="1"/>
    <xf numFmtId="0" fontId="0" fillId="11" borderId="0" xfId="0" applyFont="1" applyFill="1" applyBorder="1"/>
    <xf numFmtId="0" fontId="0" fillId="11" borderId="0" xfId="0" applyFont="1" applyFill="1" applyBorder="1" applyAlignment="1"/>
    <xf numFmtId="0" fontId="0" fillId="11" borderId="0" xfId="0" applyFont="1" applyFill="1" applyBorder="1" applyAlignment="1">
      <alignment wrapText="1"/>
    </xf>
    <xf numFmtId="0" fontId="0" fillId="11" borderId="0" xfId="0" applyFont="1" applyFill="1" applyBorder="1" applyAlignment="1">
      <alignment vertical="top" wrapText="1"/>
    </xf>
    <xf numFmtId="0" fontId="0" fillId="11" borderId="0" xfId="0" applyFont="1" applyFill="1" applyBorder="1" applyAlignment="1" applyProtection="1"/>
    <xf numFmtId="0" fontId="0" fillId="11" borderId="0" xfId="0" applyFont="1" applyFill="1" applyBorder="1" applyAlignment="1" applyProtection="1">
      <alignment vertical="center"/>
    </xf>
    <xf numFmtId="0" fontId="0" fillId="11" borderId="0" xfId="0" applyFont="1" applyFill="1" applyBorder="1" applyAlignment="1" applyProtection="1">
      <alignment horizontal="left"/>
    </xf>
    <xf numFmtId="0" fontId="0" fillId="11" borderId="0" xfId="0" applyFont="1" applyFill="1" applyBorder="1" applyProtection="1"/>
    <xf numFmtId="0" fontId="0" fillId="11" borderId="0" xfId="0" applyFont="1" applyFill="1" applyBorder="1" applyAlignment="1" applyProtection="1">
      <alignment horizontal="right"/>
    </xf>
    <xf numFmtId="0" fontId="0" fillId="11" borderId="0" xfId="0" applyFont="1" applyFill="1" applyBorder="1" applyAlignment="1">
      <alignment horizontal="right"/>
    </xf>
    <xf numFmtId="0" fontId="40" fillId="11" borderId="0" xfId="0" applyFont="1" applyFill="1" applyBorder="1" applyAlignment="1">
      <alignment vertical="center"/>
    </xf>
    <xf numFmtId="0" fontId="0" fillId="15" borderId="0" xfId="0" applyFill="1"/>
    <xf numFmtId="0" fontId="0" fillId="16" borderId="0" xfId="0" applyFill="1"/>
    <xf numFmtId="0" fontId="0" fillId="16" borderId="0" xfId="0" applyFont="1" applyFill="1"/>
    <xf numFmtId="0" fontId="0" fillId="16" borderId="0" xfId="0" applyFont="1" applyFill="1" applyAlignment="1">
      <alignment horizontal="center"/>
    </xf>
    <xf numFmtId="9" fontId="1" fillId="16" borderId="0" xfId="4" applyFont="1" applyFill="1"/>
    <xf numFmtId="0" fontId="5" fillId="0" borderId="0" xfId="0" applyFont="1" applyBorder="1" applyAlignment="1" applyProtection="1">
      <alignment horizontal="right"/>
    </xf>
    <xf numFmtId="1" fontId="10" fillId="0" borderId="0" xfId="0" applyNumberFormat="1" applyFont="1" applyFill="1" applyBorder="1" applyAlignment="1" applyProtection="1">
      <alignment horizontal="left" indent="1"/>
    </xf>
    <xf numFmtId="0" fontId="23" fillId="8" borderId="0" xfId="0" applyFont="1" applyFill="1" applyBorder="1" applyAlignment="1" applyProtection="1">
      <alignment horizontal="left"/>
    </xf>
    <xf numFmtId="0" fontId="16" fillId="8" borderId="11" xfId="3" applyFont="1" applyFill="1" applyBorder="1" applyAlignment="1" applyProtection="1"/>
    <xf numFmtId="0" fontId="0" fillId="0" borderId="11" xfId="0" applyFont="1" applyBorder="1"/>
    <xf numFmtId="0" fontId="0" fillId="8" borderId="11" xfId="0" applyFont="1" applyFill="1" applyBorder="1" applyAlignment="1" applyProtection="1">
      <alignment horizontal="left"/>
    </xf>
    <xf numFmtId="3" fontId="5" fillId="8" borderId="17" xfId="0" applyNumberFormat="1" applyFont="1" applyFill="1" applyBorder="1"/>
    <xf numFmtId="0" fontId="5" fillId="0" borderId="0" xfId="0" applyFont="1" applyFill="1" applyBorder="1" applyAlignment="1">
      <alignment horizontal="right"/>
    </xf>
    <xf numFmtId="0" fontId="5" fillId="17" borderId="0" xfId="0" applyFont="1" applyFill="1" applyBorder="1" applyAlignment="1" applyProtection="1">
      <protection locked="0"/>
    </xf>
    <xf numFmtId="0" fontId="5" fillId="8" borderId="15" xfId="0" applyFont="1" applyFill="1" applyBorder="1"/>
    <xf numFmtId="0" fontId="5" fillId="8" borderId="2" xfId="0" applyFont="1" applyFill="1" applyBorder="1"/>
    <xf numFmtId="0" fontId="5" fillId="8" borderId="11" xfId="0" applyFont="1" applyFill="1" applyBorder="1"/>
    <xf numFmtId="0" fontId="5" fillId="8" borderId="18" xfId="0" applyFont="1" applyFill="1" applyBorder="1"/>
    <xf numFmtId="0" fontId="5" fillId="8" borderId="17" xfId="0" applyFont="1" applyFill="1" applyBorder="1"/>
    <xf numFmtId="0" fontId="11" fillId="8" borderId="12" xfId="0" applyFont="1" applyFill="1" applyBorder="1"/>
    <xf numFmtId="0" fontId="11" fillId="8" borderId="27" xfId="0" applyFont="1" applyFill="1" applyBorder="1"/>
    <xf numFmtId="0" fontId="5" fillId="8" borderId="12" xfId="0" applyFont="1" applyFill="1" applyBorder="1"/>
    <xf numFmtId="0" fontId="5" fillId="8" borderId="27" xfId="0" applyFont="1" applyFill="1" applyBorder="1"/>
    <xf numFmtId="0" fontId="5" fillId="8" borderId="23" xfId="0" applyFont="1" applyFill="1" applyBorder="1" applyAlignment="1"/>
    <xf numFmtId="0" fontId="5" fillId="8" borderId="26" xfId="0" applyFont="1" applyFill="1" applyBorder="1" applyAlignment="1"/>
    <xf numFmtId="0" fontId="11" fillId="8" borderId="15" xfId="0" applyFont="1" applyFill="1" applyBorder="1"/>
    <xf numFmtId="0" fontId="11" fillId="8" borderId="2" xfId="0" applyFont="1" applyFill="1" applyBorder="1"/>
    <xf numFmtId="0" fontId="11" fillId="8" borderId="0" xfId="0" applyFont="1" applyFill="1" applyBorder="1"/>
    <xf numFmtId="0" fontId="11" fillId="8" borderId="17" xfId="0" applyFont="1" applyFill="1" applyBorder="1"/>
    <xf numFmtId="0" fontId="11" fillId="8" borderId="11" xfId="0" applyFont="1" applyFill="1" applyBorder="1"/>
    <xf numFmtId="0" fontId="11" fillId="8" borderId="18" xfId="0" applyFont="1" applyFill="1" applyBorder="1"/>
    <xf numFmtId="166" fontId="5" fillId="10" borderId="0" xfId="1" applyNumberFormat="1" applyFont="1" applyFill="1"/>
    <xf numFmtId="166" fontId="5" fillId="8" borderId="14" xfId="1" applyNumberFormat="1" applyFont="1" applyFill="1" applyBorder="1"/>
    <xf numFmtId="166" fontId="5" fillId="8" borderId="15" xfId="1" applyNumberFormat="1" applyFont="1" applyFill="1" applyBorder="1"/>
    <xf numFmtId="166" fontId="5" fillId="8" borderId="2" xfId="1" applyNumberFormat="1" applyFont="1" applyFill="1" applyBorder="1"/>
    <xf numFmtId="166" fontId="5" fillId="8" borderId="16" xfId="1" applyNumberFormat="1" applyFont="1" applyFill="1" applyBorder="1"/>
    <xf numFmtId="166" fontId="5" fillId="8" borderId="11" xfId="1" applyNumberFormat="1" applyFont="1" applyFill="1" applyBorder="1"/>
    <xf numFmtId="166" fontId="5" fillId="8" borderId="18" xfId="1" applyNumberFormat="1" applyFont="1" applyFill="1" applyBorder="1"/>
    <xf numFmtId="166" fontId="5" fillId="8" borderId="1" xfId="1" applyNumberFormat="1" applyFont="1" applyFill="1" applyBorder="1"/>
    <xf numFmtId="166" fontId="5" fillId="8" borderId="0" xfId="1" applyNumberFormat="1" applyFont="1" applyFill="1" applyBorder="1"/>
    <xf numFmtId="166" fontId="5" fillId="8" borderId="17" xfId="1" applyNumberFormat="1" applyFont="1" applyFill="1" applyBorder="1"/>
    <xf numFmtId="166" fontId="5" fillId="8" borderId="13" xfId="1" applyNumberFormat="1" applyFont="1" applyFill="1" applyBorder="1"/>
    <xf numFmtId="166" fontId="5" fillId="8" borderId="12" xfId="1" applyNumberFormat="1" applyFont="1" applyFill="1" applyBorder="1"/>
    <xf numFmtId="166" fontId="11" fillId="8" borderId="12" xfId="1" applyNumberFormat="1" applyFont="1" applyFill="1" applyBorder="1"/>
    <xf numFmtId="166" fontId="11" fillId="8" borderId="27" xfId="1" applyNumberFormat="1" applyFont="1" applyFill="1" applyBorder="1"/>
    <xf numFmtId="166" fontId="5" fillId="8" borderId="27" xfId="1" applyNumberFormat="1" applyFont="1" applyFill="1" applyBorder="1"/>
    <xf numFmtId="166" fontId="5" fillId="8" borderId="25" xfId="1" applyNumberFormat="1" applyFont="1" applyFill="1" applyBorder="1"/>
    <xf numFmtId="166" fontId="5" fillId="8" borderId="23" xfId="1" applyNumberFormat="1" applyFont="1" applyFill="1" applyBorder="1"/>
    <xf numFmtId="166" fontId="5" fillId="8" borderId="23" xfId="1" applyNumberFormat="1" applyFont="1" applyFill="1" applyBorder="1" applyAlignment="1"/>
    <xf numFmtId="166" fontId="5" fillId="8" borderId="26" xfId="1" applyNumberFormat="1" applyFont="1" applyFill="1" applyBorder="1" applyAlignment="1"/>
    <xf numFmtId="166" fontId="11" fillId="8" borderId="14" xfId="1" applyNumberFormat="1" applyFont="1" applyFill="1" applyBorder="1"/>
    <xf numFmtId="166" fontId="11" fillId="8" borderId="15" xfId="1" applyNumberFormat="1" applyFont="1" applyFill="1" applyBorder="1"/>
    <xf numFmtId="166" fontId="11" fillId="8" borderId="2" xfId="1" applyNumberFormat="1" applyFont="1" applyFill="1" applyBorder="1"/>
    <xf numFmtId="166" fontId="11" fillId="8" borderId="1" xfId="1" applyNumberFormat="1" applyFont="1" applyFill="1" applyBorder="1"/>
    <xf numFmtId="166" fontId="11" fillId="8" borderId="0" xfId="1" applyNumberFormat="1" applyFont="1" applyFill="1" applyBorder="1"/>
    <xf numFmtId="166" fontId="11" fillId="8" borderId="17" xfId="1" applyNumberFormat="1" applyFont="1" applyFill="1" applyBorder="1"/>
    <xf numFmtId="166" fontId="11" fillId="8" borderId="16" xfId="1" applyNumberFormat="1" applyFont="1" applyFill="1" applyBorder="1"/>
    <xf numFmtId="166" fontId="11" fillId="8" borderId="11" xfId="1" applyNumberFormat="1" applyFont="1" applyFill="1" applyBorder="1"/>
    <xf numFmtId="166" fontId="11" fillId="8" borderId="18" xfId="1" applyNumberFormat="1" applyFont="1" applyFill="1" applyBorder="1"/>
    <xf numFmtId="14" fontId="5" fillId="9" borderId="0" xfId="1" applyNumberFormat="1" applyFont="1" applyFill="1" applyBorder="1"/>
    <xf numFmtId="14" fontId="5" fillId="9" borderId="17" xfId="1" applyNumberFormat="1" applyFont="1" applyFill="1" applyBorder="1"/>
    <xf numFmtId="0" fontId="0" fillId="10" borderId="11" xfId="0" applyFill="1" applyBorder="1"/>
    <xf numFmtId="0" fontId="3" fillId="9" borderId="15" xfId="0" applyFont="1" applyFill="1" applyBorder="1" applyAlignment="1">
      <alignment horizontal="center"/>
    </xf>
    <xf numFmtId="0" fontId="5" fillId="0" borderId="0" xfId="0" applyFont="1" applyBorder="1" applyAlignment="1" applyProtection="1">
      <alignment horizontal="left" indent="1"/>
    </xf>
    <xf numFmtId="0" fontId="39" fillId="8" borderId="0" xfId="0" applyFont="1" applyFill="1" applyBorder="1"/>
    <xf numFmtId="0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wrapText="1"/>
    </xf>
    <xf numFmtId="0" fontId="2" fillId="8" borderId="0" xfId="0" applyFont="1" applyFill="1" applyBorder="1" applyAlignment="1" applyProtection="1">
      <alignment vertical="center"/>
    </xf>
    <xf numFmtId="0" fontId="5" fillId="8" borderId="25" xfId="0" applyFont="1" applyFill="1" applyBorder="1" applyAlignment="1" applyProtection="1">
      <alignment vertical="center"/>
    </xf>
    <xf numFmtId="3" fontId="0" fillId="8" borderId="0" xfId="0" applyNumberFormat="1" applyFont="1" applyFill="1" applyBorder="1" applyAlignment="1" applyProtection="1">
      <alignment horizontal="center" vertical="center"/>
    </xf>
    <xf numFmtId="166" fontId="11" fillId="8" borderId="2" xfId="1" applyNumberFormat="1" applyFont="1" applyFill="1" applyBorder="1" applyAlignment="1"/>
    <xf numFmtId="166" fontId="11" fillId="8" borderId="17" xfId="1" applyNumberFormat="1" applyFont="1" applyFill="1" applyBorder="1" applyAlignment="1"/>
    <xf numFmtId="166" fontId="11" fillId="8" borderId="18" xfId="1" applyNumberFormat="1" applyFont="1" applyFill="1" applyBorder="1" applyAlignment="1"/>
    <xf numFmtId="0" fontId="3" fillId="8" borderId="14" xfId="0" applyFont="1" applyFill="1" applyBorder="1" applyAlignment="1"/>
    <xf numFmtId="0" fontId="11" fillId="8" borderId="15" xfId="0" applyFont="1" applyFill="1" applyBorder="1" applyAlignment="1"/>
    <xf numFmtId="0" fontId="38" fillId="8" borderId="0" xfId="0" applyFont="1" applyFill="1" applyBorder="1" applyProtection="1"/>
    <xf numFmtId="0" fontId="0" fillId="11" borderId="9" xfId="0" applyFont="1" applyFill="1" applyBorder="1"/>
    <xf numFmtId="0" fontId="0" fillId="11" borderId="0" xfId="0" applyFont="1" applyFill="1" applyBorder="1" applyAlignment="1">
      <alignment horizontal="left" vertical="top"/>
    </xf>
    <xf numFmtId="0" fontId="0" fillId="11" borderId="11" xfId="0" applyFont="1" applyFill="1" applyBorder="1" applyAlignment="1">
      <alignment horizontal="left" vertical="top"/>
    </xf>
    <xf numFmtId="0" fontId="0" fillId="11" borderId="0" xfId="0" applyFont="1" applyFill="1" applyBorder="1" applyAlignment="1">
      <alignment horizontal="left"/>
    </xf>
    <xf numFmtId="0" fontId="0" fillId="11" borderId="9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 vertical="top" wrapText="1"/>
    </xf>
    <xf numFmtId="0" fontId="0" fillId="11" borderId="9" xfId="0" applyFont="1" applyFill="1" applyBorder="1" applyAlignment="1">
      <alignment horizontal="center" vertical="top" wrapText="1"/>
    </xf>
    <xf numFmtId="0" fontId="0" fillId="11" borderId="0" xfId="0" applyFont="1" applyFill="1" applyBorder="1" applyAlignment="1">
      <alignment horizontal="left" wrapText="1"/>
    </xf>
    <xf numFmtId="0" fontId="0" fillId="11" borderId="9" xfId="0" applyFont="1" applyFill="1" applyBorder="1" applyAlignment="1">
      <alignment horizontal="center" wrapText="1"/>
    </xf>
    <xf numFmtId="1" fontId="6" fillId="11" borderId="9" xfId="0" applyNumberFormat="1" applyFont="1" applyFill="1" applyBorder="1" applyAlignment="1" applyProtection="1">
      <alignment horizontal="center"/>
      <protection locked="0"/>
    </xf>
    <xf numFmtId="0" fontId="0" fillId="11" borderId="1" xfId="0" quotePrefix="1" applyFont="1" applyFill="1" applyBorder="1" applyAlignment="1" applyProtection="1"/>
    <xf numFmtId="0" fontId="0" fillId="11" borderId="1" xfId="0" applyFont="1" applyFill="1" applyBorder="1" applyAlignment="1" applyProtection="1"/>
    <xf numFmtId="0" fontId="0" fillId="11" borderId="0" xfId="0" quotePrefix="1" applyFont="1" applyFill="1" applyBorder="1"/>
    <xf numFmtId="0" fontId="0" fillId="11" borderId="7" xfId="0" applyFont="1" applyFill="1" applyBorder="1"/>
    <xf numFmtId="0" fontId="0" fillId="11" borderId="10" xfId="0" applyFont="1" applyFill="1" applyBorder="1"/>
    <xf numFmtId="0" fontId="3" fillId="11" borderId="3" xfId="0" applyFont="1" applyFill="1" applyBorder="1"/>
    <xf numFmtId="0" fontId="3" fillId="11" borderId="4" xfId="0" applyFont="1" applyFill="1" applyBorder="1"/>
    <xf numFmtId="0" fontId="3" fillId="11" borderId="8" xfId="0" applyFont="1" applyFill="1" applyBorder="1"/>
    <xf numFmtId="0" fontId="40" fillId="11" borderId="0" xfId="0" applyFont="1" applyFill="1" applyAlignment="1">
      <alignment vertical="center"/>
    </xf>
    <xf numFmtId="0" fontId="3" fillId="11" borderId="0" xfId="0" applyFont="1" applyFill="1" applyBorder="1" applyAlignment="1" applyProtection="1"/>
    <xf numFmtId="0" fontId="3" fillId="11" borderId="0" xfId="0" applyFont="1" applyFill="1" applyBorder="1" applyAlignment="1" applyProtection="1">
      <alignment horizontal="left"/>
    </xf>
    <xf numFmtId="0" fontId="0" fillId="11" borderId="0" xfId="0" applyFont="1" applyFill="1"/>
    <xf numFmtId="0" fontId="0" fillId="11" borderId="0" xfId="0" applyFont="1" applyFill="1" applyProtection="1"/>
    <xf numFmtId="0" fontId="3" fillId="16" borderId="4" xfId="0" applyFont="1" applyFill="1" applyBorder="1"/>
    <xf numFmtId="0" fontId="0" fillId="16" borderId="0" xfId="0" applyFont="1" applyFill="1" applyBorder="1"/>
    <xf numFmtId="0" fontId="5" fillId="10" borderId="14" xfId="0" applyFont="1" applyFill="1" applyBorder="1"/>
    <xf numFmtId="0" fontId="5" fillId="10" borderId="15" xfId="0" applyFont="1" applyFill="1" applyBorder="1"/>
    <xf numFmtId="0" fontId="5" fillId="10" borderId="2" xfId="0" applyFont="1" applyFill="1" applyBorder="1"/>
    <xf numFmtId="14" fontId="5" fillId="9" borderId="1" xfId="0" applyNumberFormat="1" applyFont="1" applyFill="1" applyBorder="1"/>
    <xf numFmtId="14" fontId="5" fillId="9" borderId="17" xfId="0" applyNumberFormat="1" applyFont="1" applyFill="1" applyBorder="1"/>
    <xf numFmtId="14" fontId="5" fillId="9" borderId="16" xfId="0" applyNumberFormat="1" applyFont="1" applyFill="1" applyBorder="1"/>
    <xf numFmtId="14" fontId="5" fillId="9" borderId="11" xfId="0" applyNumberFormat="1" applyFont="1" applyFill="1" applyBorder="1"/>
    <xf numFmtId="14" fontId="5" fillId="9" borderId="18" xfId="0" applyNumberFormat="1" applyFont="1" applyFill="1" applyBorder="1"/>
    <xf numFmtId="0" fontId="39" fillId="0" borderId="0" xfId="0" applyFont="1" applyProtection="1"/>
    <xf numFmtId="0" fontId="39" fillId="8" borderId="0" xfId="0" applyFont="1" applyFill="1" applyBorder="1" applyAlignment="1" applyProtection="1"/>
    <xf numFmtId="0" fontId="41" fillId="8" borderId="1" xfId="0" applyFont="1" applyFill="1" applyBorder="1" applyAlignment="1">
      <alignment vertical="center"/>
    </xf>
    <xf numFmtId="0" fontId="5" fillId="8" borderId="27" xfId="0" applyFont="1" applyFill="1" applyBorder="1" applyAlignment="1" applyProtection="1">
      <alignment vertical="center"/>
    </xf>
    <xf numFmtId="0" fontId="0" fillId="8" borderId="26" xfId="0" applyFont="1" applyFill="1" applyBorder="1" applyAlignment="1" applyProtection="1">
      <alignment vertical="center"/>
    </xf>
    <xf numFmtId="0" fontId="3" fillId="8" borderId="0" xfId="0" applyFont="1" applyFill="1" applyBorder="1" applyAlignment="1" applyProtection="1">
      <alignment horizontal="center"/>
    </xf>
    <xf numFmtId="0" fontId="0" fillId="8" borderId="0" xfId="0" applyFont="1" applyFill="1" applyBorder="1" applyAlignment="1" applyProtection="1">
      <alignment horizontal="left"/>
    </xf>
    <xf numFmtId="0" fontId="5" fillId="13" borderId="19" xfId="0" applyFont="1" applyFill="1" applyBorder="1" applyAlignment="1">
      <alignment horizontal="center"/>
    </xf>
    <xf numFmtId="0" fontId="5" fillId="12" borderId="19" xfId="0" applyFont="1" applyFill="1" applyBorder="1" applyAlignment="1">
      <alignment horizontal="center"/>
    </xf>
    <xf numFmtId="0" fontId="5" fillId="13" borderId="21" xfId="0" applyFont="1" applyFill="1" applyBorder="1" applyAlignment="1" applyProtection="1">
      <alignment horizontal="center" vertical="center"/>
    </xf>
    <xf numFmtId="0" fontId="5" fillId="12" borderId="21" xfId="0" applyFont="1" applyFill="1" applyBorder="1" applyAlignment="1" applyProtection="1">
      <alignment horizontal="center" vertical="center"/>
    </xf>
    <xf numFmtId="3" fontId="11" fillId="0" borderId="1" xfId="0" applyNumberFormat="1" applyFont="1" applyFill="1" applyBorder="1" applyAlignment="1" applyProtection="1">
      <alignment horizontal="right" vertical="top" wrapText="1"/>
    </xf>
    <xf numFmtId="3" fontId="11" fillId="0" borderId="17" xfId="0" applyNumberFormat="1" applyFont="1" applyFill="1" applyBorder="1" applyAlignment="1" applyProtection="1">
      <alignment horizontal="right" vertical="top" wrapText="1"/>
    </xf>
    <xf numFmtId="43" fontId="5" fillId="8" borderId="2" xfId="1" applyFont="1" applyFill="1" applyBorder="1" applyAlignment="1">
      <alignment horizontal="right" vertical="top" wrapText="1"/>
    </xf>
    <xf numFmtId="43" fontId="5" fillId="8" borderId="18" xfId="1" applyFont="1" applyFill="1" applyBorder="1" applyAlignment="1">
      <alignment horizontal="right" vertical="top" wrapText="1"/>
    </xf>
    <xf numFmtId="43" fontId="5" fillId="8" borderId="17" xfId="1" applyFont="1" applyFill="1" applyBorder="1" applyAlignment="1">
      <alignment horizontal="right" vertical="top" wrapText="1"/>
    </xf>
    <xf numFmtId="43" fontId="11" fillId="8" borderId="20" xfId="1" applyFont="1" applyFill="1" applyBorder="1" applyAlignment="1">
      <alignment horizontal="right" vertical="top" wrapText="1"/>
    </xf>
    <xf numFmtId="43" fontId="5" fillId="8" borderId="21" xfId="1" applyFont="1" applyFill="1" applyBorder="1" applyAlignment="1">
      <alignment horizontal="right" vertical="top" wrapText="1"/>
    </xf>
    <xf numFmtId="43" fontId="11" fillId="8" borderId="24" xfId="1" applyFont="1" applyFill="1" applyBorder="1" applyAlignment="1">
      <alignment horizontal="right" wrapText="1"/>
    </xf>
    <xf numFmtId="43" fontId="11" fillId="8" borderId="2" xfId="1" applyFont="1" applyFill="1" applyBorder="1" applyAlignment="1">
      <alignment horizontal="right" vertical="top" wrapText="1"/>
    </xf>
    <xf numFmtId="43" fontId="11" fillId="8" borderId="17" xfId="1" applyFont="1" applyFill="1" applyBorder="1" applyAlignment="1">
      <alignment horizontal="right" vertical="top" wrapText="1"/>
    </xf>
    <xf numFmtId="43" fontId="11" fillId="8" borderId="18" xfId="1" applyFont="1" applyFill="1" applyBorder="1" applyAlignment="1">
      <alignment horizontal="right" vertical="top" wrapText="1"/>
    </xf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vertical="top" wrapText="1"/>
    </xf>
    <xf numFmtId="3" fontId="5" fillId="0" borderId="18" xfId="0" applyNumberFormat="1" applyFont="1" applyFill="1" applyBorder="1" applyAlignment="1" applyProtection="1">
      <alignment horizontal="right" vertical="top" wrapText="1"/>
    </xf>
    <xf numFmtId="0" fontId="5" fillId="0" borderId="17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 wrapText="1"/>
    </xf>
    <xf numFmtId="0" fontId="5" fillId="0" borderId="2" xfId="0" applyFont="1" applyFill="1" applyBorder="1" applyProtection="1"/>
    <xf numFmtId="9" fontId="12" fillId="0" borderId="17" xfId="4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vertical="top" wrapText="1"/>
    </xf>
    <xf numFmtId="0" fontId="5" fillId="0" borderId="11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top" indent="1"/>
    </xf>
    <xf numFmtId="9" fontId="12" fillId="0" borderId="1" xfId="4" applyFont="1" applyFill="1" applyBorder="1" applyAlignment="1" applyProtection="1">
      <alignment horizontal="left"/>
    </xf>
    <xf numFmtId="9" fontId="12" fillId="0" borderId="17" xfId="4" applyFont="1" applyFill="1" applyBorder="1" applyAlignment="1" applyProtection="1">
      <alignment horizontal="left"/>
    </xf>
    <xf numFmtId="0" fontId="0" fillId="15" borderId="21" xfId="0" applyFill="1" applyBorder="1" applyProtection="1"/>
    <xf numFmtId="0" fontId="0" fillId="15" borderId="0" xfId="0" applyFill="1" applyBorder="1"/>
    <xf numFmtId="0" fontId="0" fillId="15" borderId="0" xfId="0" applyFont="1" applyFill="1" applyBorder="1" applyAlignment="1"/>
    <xf numFmtId="166" fontId="1" fillId="15" borderId="0" xfId="1" applyNumberFormat="1" applyFont="1" applyFill="1" applyAlignment="1"/>
    <xf numFmtId="0" fontId="0" fillId="15" borderId="0" xfId="0" applyFont="1" applyFill="1" applyAlignment="1"/>
    <xf numFmtId="0" fontId="2" fillId="15" borderId="0" xfId="0" applyFont="1" applyFill="1" applyBorder="1" applyAlignment="1" applyProtection="1">
      <alignment horizontal="left"/>
    </xf>
    <xf numFmtId="0" fontId="2" fillId="15" borderId="0" xfId="0" applyFont="1" applyFill="1"/>
    <xf numFmtId="14" fontId="0" fillId="15" borderId="0" xfId="0" applyNumberFormat="1" applyFill="1"/>
    <xf numFmtId="0" fontId="0" fillId="15" borderId="0" xfId="0" applyFont="1" applyFill="1" applyBorder="1"/>
    <xf numFmtId="9" fontId="1" fillId="8" borderId="21" xfId="4" applyFont="1" applyFill="1" applyBorder="1"/>
    <xf numFmtId="9" fontId="1" fillId="8" borderId="21" xfId="4" applyFont="1" applyFill="1" applyBorder="1" applyAlignment="1"/>
    <xf numFmtId="0" fontId="0" fillId="8" borderId="21" xfId="0" applyFill="1" applyBorder="1"/>
    <xf numFmtId="0" fontId="5" fillId="13" borderId="13" xfId="0" applyFont="1" applyFill="1" applyBorder="1" applyProtection="1"/>
    <xf numFmtId="0" fontId="5" fillId="12" borderId="27" xfId="0" applyFont="1" applyFill="1" applyBorder="1" applyProtection="1"/>
    <xf numFmtId="166" fontId="5" fillId="8" borderId="25" xfId="1" applyNumberFormat="1" applyFont="1" applyFill="1" applyBorder="1" applyAlignment="1" applyProtection="1">
      <alignment horizontal="right" vertical="center" wrapText="1"/>
    </xf>
    <xf numFmtId="166" fontId="5" fillId="8" borderId="1" xfId="1" applyNumberFormat="1" applyFont="1" applyFill="1" applyBorder="1" applyAlignment="1" applyProtection="1">
      <alignment vertical="center"/>
    </xf>
    <xf numFmtId="166" fontId="5" fillId="14" borderId="1" xfId="1" applyNumberFormat="1" applyFont="1" applyFill="1" applyBorder="1" applyAlignment="1" applyProtection="1">
      <alignment vertical="center"/>
      <protection locked="0"/>
    </xf>
    <xf numFmtId="166" fontId="5" fillId="8" borderId="16" xfId="1" applyNumberFormat="1" applyFont="1" applyFill="1" applyBorder="1" applyAlignment="1" applyProtection="1">
      <alignment vertical="center"/>
    </xf>
    <xf numFmtId="0" fontId="5" fillId="9" borderId="17" xfId="0" applyFont="1" applyFill="1" applyBorder="1"/>
    <xf numFmtId="166" fontId="5" fillId="4" borderId="14" xfId="1" applyNumberFormat="1" applyFont="1" applyFill="1" applyBorder="1" applyAlignment="1" applyProtection="1">
      <alignment horizontal="right" vertical="center" wrapText="1"/>
      <protection locked="0"/>
    </xf>
    <xf numFmtId="166" fontId="5" fillId="4" borderId="15" xfId="1" applyNumberFormat="1" applyFont="1" applyFill="1" applyBorder="1" applyAlignment="1" applyProtection="1">
      <alignment horizontal="right" vertical="center" wrapText="1"/>
      <protection locked="0"/>
    </xf>
    <xf numFmtId="166" fontId="5" fillId="4" borderId="2" xfId="1" applyNumberFormat="1" applyFont="1" applyFill="1" applyBorder="1" applyAlignment="1" applyProtection="1">
      <alignment horizontal="right" vertical="center" wrapText="1"/>
      <protection locked="0"/>
    </xf>
    <xf numFmtId="166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166" fontId="5" fillId="8" borderId="1" xfId="1" applyNumberFormat="1" applyFont="1" applyFill="1" applyBorder="1" applyProtection="1"/>
    <xf numFmtId="0" fontId="8" fillId="8" borderId="0" xfId="0" applyFont="1" applyFill="1" applyBorder="1" applyAlignment="1" applyProtection="1">
      <alignment horizontal="center"/>
    </xf>
    <xf numFmtId="0" fontId="11" fillId="9" borderId="13" xfId="0" applyFont="1" applyFill="1" applyBorder="1"/>
    <xf numFmtId="0" fontId="0" fillId="9" borderId="12" xfId="0" applyFill="1" applyBorder="1" applyAlignment="1"/>
    <xf numFmtId="0" fontId="0" fillId="9" borderId="12" xfId="0" applyFill="1" applyBorder="1"/>
    <xf numFmtId="3" fontId="5" fillId="9" borderId="13" xfId="0" applyNumberFormat="1" applyFont="1" applyFill="1" applyBorder="1"/>
    <xf numFmtId="3" fontId="5" fillId="9" borderId="12" xfId="0" applyNumberFormat="1" applyFont="1" applyFill="1" applyBorder="1"/>
    <xf numFmtId="3" fontId="5" fillId="9" borderId="27" xfId="0" applyNumberFormat="1" applyFont="1" applyFill="1" applyBorder="1"/>
    <xf numFmtId="0" fontId="3" fillId="9" borderId="0" xfId="0" applyFont="1" applyFill="1" applyBorder="1" applyProtection="1"/>
    <xf numFmtId="0" fontId="0" fillId="9" borderId="0" xfId="0" applyFill="1" applyBorder="1" applyProtection="1"/>
    <xf numFmtId="0" fontId="42" fillId="9" borderId="0" xfId="0" applyFont="1" applyFill="1" applyBorder="1" applyAlignment="1" applyProtection="1">
      <alignment vertical="top"/>
    </xf>
    <xf numFmtId="0" fontId="0" fillId="9" borderId="14" xfId="0" applyFill="1" applyBorder="1" applyAlignment="1" applyProtection="1">
      <alignment horizontal="center"/>
    </xf>
    <xf numFmtId="0" fontId="5" fillId="9" borderId="14" xfId="0" applyFont="1" applyFill="1" applyBorder="1" applyAlignment="1" applyProtection="1">
      <alignment horizontal="left"/>
    </xf>
    <xf numFmtId="0" fontId="0" fillId="9" borderId="15" xfId="0" applyFill="1" applyBorder="1" applyProtection="1"/>
    <xf numFmtId="3" fontId="5" fillId="9" borderId="2" xfId="0" applyNumberFormat="1" applyFont="1" applyFill="1" applyBorder="1" applyAlignment="1" applyProtection="1">
      <alignment horizontal="right" vertical="center" wrapText="1"/>
    </xf>
    <xf numFmtId="166" fontId="5" fillId="9" borderId="14" xfId="1" applyNumberFormat="1" applyFont="1" applyFill="1" applyBorder="1" applyAlignment="1" applyProtection="1">
      <alignment horizontal="right" vertical="center"/>
    </xf>
    <xf numFmtId="0" fontId="0" fillId="9" borderId="1" xfId="0" applyFill="1" applyBorder="1" applyAlignment="1" applyProtection="1">
      <alignment horizontal="center"/>
    </xf>
    <xf numFmtId="0" fontId="5" fillId="9" borderId="1" xfId="0" applyFont="1" applyFill="1" applyBorder="1" applyAlignment="1" applyProtection="1">
      <alignment horizontal="left"/>
    </xf>
    <xf numFmtId="3" fontId="5" fillId="9" borderId="17" xfId="0" applyNumberFormat="1" applyFont="1" applyFill="1" applyBorder="1" applyAlignment="1" applyProtection="1">
      <alignment vertical="center"/>
    </xf>
    <xf numFmtId="3" fontId="5" fillId="9" borderId="17" xfId="0" applyNumberFormat="1" applyFont="1" applyFill="1" applyBorder="1" applyAlignment="1" applyProtection="1">
      <alignment horizontal="right" vertical="center" wrapText="1"/>
    </xf>
    <xf numFmtId="0" fontId="3" fillId="9" borderId="13" xfId="0" applyFont="1" applyFill="1" applyBorder="1" applyAlignment="1" applyProtection="1">
      <alignment horizontal="left"/>
    </xf>
    <xf numFmtId="0" fontId="0" fillId="9" borderId="12" xfId="0" applyFill="1" applyBorder="1" applyAlignment="1" applyProtection="1">
      <alignment horizontal="center"/>
    </xf>
    <xf numFmtId="0" fontId="0" fillId="9" borderId="12" xfId="0" applyFill="1" applyBorder="1" applyProtection="1"/>
    <xf numFmtId="43" fontId="5" fillId="9" borderId="12" xfId="1" applyFont="1" applyFill="1" applyBorder="1" applyAlignment="1" applyProtection="1">
      <alignment horizontal="right" vertical="center"/>
    </xf>
    <xf numFmtId="43" fontId="5" fillId="9" borderId="27" xfId="1" applyFont="1" applyFill="1" applyBorder="1" applyAlignment="1" applyProtection="1">
      <alignment horizontal="right" vertical="center"/>
    </xf>
    <xf numFmtId="0" fontId="0" fillId="9" borderId="27" xfId="0" applyFill="1" applyBorder="1"/>
    <xf numFmtId="0" fontId="0" fillId="9" borderId="13" xfId="0" applyFill="1" applyBorder="1" applyAlignment="1" applyProtection="1">
      <alignment horizontal="center"/>
    </xf>
    <xf numFmtId="166" fontId="5" fillId="9" borderId="12" xfId="1" applyNumberFormat="1" applyFont="1" applyFill="1" applyBorder="1" applyAlignment="1" applyProtection="1">
      <alignment horizontal="right" vertical="center" wrapText="1"/>
    </xf>
    <xf numFmtId="166" fontId="5" fillId="8" borderId="1" xfId="1" applyNumberFormat="1" applyFont="1" applyFill="1" applyBorder="1" applyAlignment="1" applyProtection="1">
      <alignment horizontal="right" vertical="center" wrapText="1"/>
    </xf>
    <xf numFmtId="166" fontId="5" fillId="8" borderId="11" xfId="1" applyNumberFormat="1" applyFont="1" applyFill="1" applyBorder="1" applyProtection="1"/>
    <xf numFmtId="166" fontId="5" fillId="8" borderId="18" xfId="1" applyNumberFormat="1" applyFont="1" applyFill="1" applyBorder="1" applyProtection="1"/>
    <xf numFmtId="166" fontId="5" fillId="8" borderId="13" xfId="1" applyNumberFormat="1" applyFont="1" applyFill="1" applyBorder="1" applyProtection="1">
      <protection locked="0"/>
    </xf>
    <xf numFmtId="166" fontId="5" fillId="8" borderId="12" xfId="1" applyNumberFormat="1" applyFont="1" applyFill="1" applyBorder="1" applyProtection="1">
      <protection locked="0"/>
    </xf>
    <xf numFmtId="166" fontId="5" fillId="8" borderId="27" xfId="1" applyNumberFormat="1" applyFont="1" applyFill="1" applyBorder="1" applyProtection="1">
      <protection locked="0"/>
    </xf>
    <xf numFmtId="166" fontId="5" fillId="9" borderId="0" xfId="1" applyNumberFormat="1" applyFont="1" applyFill="1" applyBorder="1" applyAlignment="1" applyProtection="1">
      <alignment horizontal="right" vertical="center"/>
    </xf>
    <xf numFmtId="166" fontId="5" fillId="9" borderId="15" xfId="1" applyNumberFormat="1" applyFont="1" applyFill="1" applyBorder="1" applyAlignment="1" applyProtection="1">
      <alignment horizontal="right" vertical="center"/>
    </xf>
    <xf numFmtId="166" fontId="5" fillId="9" borderId="2" xfId="1" applyNumberFormat="1" applyFont="1" applyFill="1" applyBorder="1" applyAlignment="1" applyProtection="1">
      <alignment horizontal="right" vertical="center"/>
    </xf>
    <xf numFmtId="166" fontId="5" fillId="9" borderId="1" xfId="1" applyNumberFormat="1" applyFont="1" applyFill="1" applyBorder="1" applyAlignment="1" applyProtection="1">
      <alignment horizontal="right" vertical="center"/>
    </xf>
    <xf numFmtId="166" fontId="5" fillId="9" borderId="17" xfId="1" applyNumberFormat="1" applyFont="1" applyFill="1" applyBorder="1" applyAlignment="1" applyProtection="1">
      <alignment horizontal="right" vertical="center"/>
    </xf>
    <xf numFmtId="3" fontId="5" fillId="0" borderId="14" xfId="0" applyNumberFormat="1" applyFont="1" applyBorder="1" applyAlignment="1" applyProtection="1">
      <alignment horizontal="right" vertical="top" wrapText="1"/>
    </xf>
    <xf numFmtId="0" fontId="11" fillId="0" borderId="14" xfId="0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vertical="top"/>
    </xf>
    <xf numFmtId="3" fontId="11" fillId="0" borderId="2" xfId="0" applyNumberFormat="1" applyFont="1" applyFill="1" applyBorder="1" applyAlignment="1" applyProtection="1">
      <alignment horizontal="right" vertical="top" wrapText="1"/>
    </xf>
    <xf numFmtId="0" fontId="43" fillId="0" borderId="14" xfId="0" applyFont="1" applyFill="1" applyBorder="1" applyProtection="1"/>
    <xf numFmtId="3" fontId="11" fillId="0" borderId="18" xfId="0" applyNumberFormat="1" applyFont="1" applyFill="1" applyBorder="1" applyAlignment="1" applyProtection="1">
      <alignment horizontal="right" vertical="top" wrapText="1"/>
    </xf>
    <xf numFmtId="0" fontId="43" fillId="0" borderId="0" xfId="0" applyFont="1" applyBorder="1" applyProtection="1"/>
    <xf numFmtId="0" fontId="5" fillId="0" borderId="15" xfId="0" applyFont="1" applyFill="1" applyBorder="1" applyAlignment="1">
      <alignment vertical="top"/>
    </xf>
    <xf numFmtId="3" fontId="11" fillId="0" borderId="0" xfId="0" applyNumberFormat="1" applyFont="1" applyFill="1" applyBorder="1" applyAlignment="1" applyProtection="1">
      <alignment horizontal="right" wrapText="1"/>
    </xf>
    <xf numFmtId="3" fontId="11" fillId="0" borderId="0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indent="1"/>
    </xf>
    <xf numFmtId="0" fontId="43" fillId="0" borderId="15" xfId="0" applyFont="1" applyFill="1" applyBorder="1" applyProtection="1"/>
    <xf numFmtId="9" fontId="37" fillId="14" borderId="0" xfId="4" applyFont="1" applyFill="1" applyBorder="1" applyAlignment="1" applyProtection="1">
      <alignment horizontal="left" vertical="center" wrapText="1"/>
      <protection locked="0"/>
    </xf>
    <xf numFmtId="3" fontId="11" fillId="4" borderId="0" xfId="0" applyNumberFormat="1" applyFont="1" applyFill="1" applyBorder="1" applyAlignment="1" applyProtection="1">
      <alignment horizontal="right" vertical="top" wrapText="1"/>
      <protection locked="0"/>
    </xf>
    <xf numFmtId="3" fontId="11" fillId="0" borderId="0" xfId="0" applyNumberFormat="1" applyFont="1" applyBorder="1" applyAlignment="1"/>
    <xf numFmtId="0" fontId="11" fillId="0" borderId="14" xfId="0" applyFont="1" applyBorder="1" applyAlignment="1" applyProtection="1">
      <alignment horizontal="left" vertical="top"/>
    </xf>
    <xf numFmtId="0" fontId="11" fillId="0" borderId="15" xfId="0" applyFont="1" applyFill="1" applyBorder="1" applyAlignment="1" applyProtection="1">
      <alignment horizontal="left" vertical="top"/>
    </xf>
    <xf numFmtId="0" fontId="5" fillId="0" borderId="14" xfId="0" applyFont="1" applyFill="1" applyBorder="1" applyAlignment="1" applyProtection="1">
      <alignment horizontal="center" vertical="top"/>
    </xf>
    <xf numFmtId="165" fontId="5" fillId="0" borderId="2" xfId="4" applyNumberFormat="1" applyFont="1" applyFill="1" applyBorder="1" applyAlignment="1" applyProtection="1"/>
    <xf numFmtId="165" fontId="5" fillId="0" borderId="14" xfId="4" applyNumberFormat="1" applyFont="1" applyFill="1" applyBorder="1" applyAlignment="1" applyProtection="1">
      <alignment horizontal="right" vertical="top"/>
    </xf>
    <xf numFmtId="3" fontId="11" fillId="0" borderId="25" xfId="0" applyNumberFormat="1" applyFont="1" applyFill="1" applyBorder="1" applyAlignment="1" applyProtection="1">
      <alignment horizontal="right" wrapText="1"/>
    </xf>
    <xf numFmtId="3" fontId="11" fillId="0" borderId="11" xfId="0" applyNumberFormat="1" applyFont="1" applyFill="1" applyBorder="1" applyAlignment="1" applyProtection="1">
      <alignment horizontal="right" vertical="top" wrapText="1"/>
      <protection locked="0"/>
    </xf>
    <xf numFmtId="0" fontId="11" fillId="0" borderId="14" xfId="0" applyFont="1" applyFill="1" applyBorder="1" applyAlignment="1">
      <alignment vertical="center"/>
    </xf>
    <xf numFmtId="0" fontId="5" fillId="0" borderId="2" xfId="0" applyFont="1" applyFill="1" applyBorder="1"/>
    <xf numFmtId="9" fontId="5" fillId="0" borderId="17" xfId="4" applyFont="1" applyFill="1" applyBorder="1"/>
    <xf numFmtId="9" fontId="5" fillId="0" borderId="18" xfId="4" applyFont="1" applyFill="1" applyBorder="1"/>
    <xf numFmtId="0" fontId="5" fillId="0" borderId="15" xfId="0" applyFont="1" applyBorder="1" applyAlignment="1"/>
    <xf numFmtId="0" fontId="11" fillId="0" borderId="2" xfId="0" applyFont="1" applyFill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9" fontId="5" fillId="0" borderId="17" xfId="4" applyFont="1" applyFill="1" applyBorder="1" applyProtection="1"/>
    <xf numFmtId="9" fontId="5" fillId="0" borderId="18" xfId="4" applyFont="1" applyFill="1" applyBorder="1" applyProtection="1"/>
    <xf numFmtId="0" fontId="39" fillId="0" borderId="0" xfId="0" applyFont="1" applyAlignment="1"/>
    <xf numFmtId="0" fontId="41" fillId="0" borderId="0" xfId="0" applyFont="1" applyBorder="1" applyProtection="1"/>
    <xf numFmtId="0" fontId="39" fillId="0" borderId="0" xfId="0" applyFont="1" applyBorder="1" applyProtection="1"/>
    <xf numFmtId="0" fontId="38" fillId="0" borderId="0" xfId="0" applyFont="1" applyBorder="1"/>
    <xf numFmtId="0" fontId="39" fillId="0" borderId="0" xfId="0" applyFont="1" applyBorder="1"/>
    <xf numFmtId="0" fontId="5" fillId="14" borderId="21" xfId="0" applyFont="1" applyFill="1" applyBorder="1" applyAlignment="1" applyProtection="1">
      <protection locked="0"/>
    </xf>
    <xf numFmtId="0" fontId="24" fillId="0" borderId="0" xfId="0" applyFont="1" applyFill="1" applyBorder="1" applyAlignment="1">
      <alignment horizontal="left" vertical="top" wrapText="1"/>
    </xf>
    <xf numFmtId="0" fontId="0" fillId="0" borderId="0" xfId="0" applyAlignment="1" applyProtection="1">
      <alignment horizontal="right"/>
      <protection locked="0"/>
    </xf>
    <xf numFmtId="14" fontId="0" fillId="0" borderId="21" xfId="0" applyNumberFormat="1" applyBorder="1" applyAlignment="1">
      <alignment horizontal="center"/>
    </xf>
    <xf numFmtId="0" fontId="2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14" fontId="3" fillId="0" borderId="21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right"/>
    </xf>
    <xf numFmtId="0" fontId="26" fillId="0" borderId="21" xfId="0" applyFont="1" applyBorder="1"/>
    <xf numFmtId="3" fontId="27" fillId="0" borderId="1" xfId="0" applyNumberFormat="1" applyFont="1" applyFill="1" applyBorder="1" applyAlignment="1" applyProtection="1">
      <alignment horizontal="left"/>
    </xf>
    <xf numFmtId="3" fontId="28" fillId="0" borderId="0" xfId="0" applyNumberFormat="1" applyFont="1" applyFill="1" applyBorder="1" applyAlignment="1" applyProtection="1"/>
    <xf numFmtId="0" fontId="29" fillId="0" borderId="0" xfId="0" applyFont="1" applyAlignment="1">
      <alignment horizontal="right"/>
    </xf>
    <xf numFmtId="0" fontId="3" fillId="0" borderId="28" xfId="0" applyFont="1" applyBorder="1"/>
    <xf numFmtId="0" fontId="6" fillId="0" borderId="29" xfId="0" applyFont="1" applyBorder="1" applyAlignment="1">
      <alignment horizontal="left"/>
    </xf>
    <xf numFmtId="0" fontId="6" fillId="0" borderId="27" xfId="0" applyFont="1" applyBorder="1"/>
    <xf numFmtId="0" fontId="3" fillId="0" borderId="30" xfId="0" applyFont="1" applyBorder="1"/>
    <xf numFmtId="0" fontId="6" fillId="0" borderId="18" xfId="0" applyFont="1" applyBorder="1"/>
    <xf numFmtId="0" fontId="3" fillId="0" borderId="21" xfId="0" applyFont="1" applyBorder="1"/>
    <xf numFmtId="0" fontId="30" fillId="0" borderId="31" xfId="0" applyFont="1" applyBorder="1" applyAlignment="1">
      <alignment horizontal="left"/>
    </xf>
    <xf numFmtId="0" fontId="6" fillId="0" borderId="0" xfId="0" applyFont="1"/>
    <xf numFmtId="0" fontId="3" fillId="0" borderId="0" xfId="0" applyFont="1" applyBorder="1"/>
    <xf numFmtId="0" fontId="30" fillId="0" borderId="0" xfId="0" applyFont="1" applyBorder="1"/>
    <xf numFmtId="0" fontId="26" fillId="0" borderId="0" xfId="0" applyFont="1"/>
    <xf numFmtId="0" fontId="26" fillId="6" borderId="14" xfId="0" applyFont="1" applyFill="1" applyBorder="1" applyProtection="1"/>
    <xf numFmtId="0" fontId="0" fillId="6" borderId="2" xfId="0" applyFill="1" applyBorder="1"/>
    <xf numFmtId="0" fontId="31" fillId="0" borderId="0" xfId="0" applyFont="1" applyAlignment="1">
      <alignment horizontal="right"/>
    </xf>
    <xf numFmtId="0" fontId="12" fillId="0" borderId="19" xfId="0" applyFont="1" applyFill="1" applyBorder="1" applyAlignment="1">
      <alignment horizontal="right" vertical="center"/>
    </xf>
    <xf numFmtId="0" fontId="26" fillId="0" borderId="32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26" fillId="0" borderId="33" xfId="0" applyFont="1" applyBorder="1" applyAlignment="1">
      <alignment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4" xfId="0" applyFont="1" applyBorder="1" applyAlignment="1">
      <alignment vertical="top" wrapText="1"/>
    </xf>
    <xf numFmtId="3" fontId="10" fillId="0" borderId="21" xfId="0" applyNumberFormat="1" applyFont="1" applyBorder="1" applyAlignment="1">
      <alignment horizontal="right" vertical="top" wrapText="1"/>
    </xf>
    <xf numFmtId="3" fontId="10" fillId="0" borderId="27" xfId="0" applyNumberFormat="1" applyFont="1" applyBorder="1" applyAlignment="1">
      <alignment horizontal="right" vertical="top" wrapText="1"/>
    </xf>
    <xf numFmtId="0" fontId="4" fillId="0" borderId="35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horizontal="right" vertical="top" wrapText="1"/>
    </xf>
    <xf numFmtId="0" fontId="26" fillId="0" borderId="37" xfId="0" applyFont="1" applyBorder="1" applyAlignment="1">
      <alignment vertical="top" wrapText="1"/>
    </xf>
    <xf numFmtId="3" fontId="10" fillId="0" borderId="38" xfId="0" applyNumberFormat="1" applyFont="1" applyBorder="1" applyAlignment="1">
      <alignment horizontal="right" vertical="top" wrapText="1"/>
    </xf>
    <xf numFmtId="0" fontId="4" fillId="0" borderId="39" xfId="0" applyFont="1" applyBorder="1" applyAlignment="1">
      <alignment vertical="top" wrapText="1"/>
    </xf>
    <xf numFmtId="3" fontId="10" fillId="8" borderId="20" xfId="0" applyNumberFormat="1" applyFont="1" applyFill="1" applyBorder="1" applyAlignment="1">
      <alignment horizontal="right" vertical="top" wrapText="1"/>
    </xf>
    <xf numFmtId="3" fontId="10" fillId="8" borderId="21" xfId="0" applyNumberFormat="1" applyFont="1" applyFill="1" applyBorder="1" applyAlignment="1">
      <alignment horizontal="right" vertical="top" wrapText="1"/>
    </xf>
    <xf numFmtId="0" fontId="4" fillId="0" borderId="40" xfId="0" applyFont="1" applyBorder="1" applyAlignment="1">
      <alignment vertical="top" wrapText="1"/>
    </xf>
    <xf numFmtId="3" fontId="10" fillId="8" borderId="38" xfId="0" applyNumberFormat="1" applyFont="1" applyFill="1" applyBorder="1" applyAlignment="1">
      <alignment horizontal="right" vertical="top" wrapText="1"/>
    </xf>
    <xf numFmtId="0" fontId="4" fillId="0" borderId="37" xfId="0" applyFont="1" applyBorder="1" applyAlignment="1">
      <alignment vertical="top" wrapText="1"/>
    </xf>
    <xf numFmtId="0" fontId="4" fillId="0" borderId="41" xfId="0" applyFont="1" applyBorder="1" applyAlignment="1">
      <alignment vertical="top" wrapText="1"/>
    </xf>
    <xf numFmtId="3" fontId="4" fillId="0" borderId="42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right" vertical="top" wrapText="1"/>
    </xf>
    <xf numFmtId="0" fontId="2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10" fontId="5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/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26" fillId="0" borderId="30" xfId="0" applyFont="1" applyBorder="1" applyAlignment="1">
      <alignment vertical="top" wrapText="1"/>
    </xf>
    <xf numFmtId="0" fontId="26" fillId="0" borderId="30" xfId="0" applyFont="1" applyBorder="1" applyAlignment="1">
      <alignment horizontal="center" vertical="top" wrapText="1"/>
    </xf>
    <xf numFmtId="0" fontId="26" fillId="6" borderId="28" xfId="0" applyFont="1" applyFill="1" applyBorder="1" applyAlignment="1">
      <alignment horizontal="center" vertical="top" wrapText="1"/>
    </xf>
    <xf numFmtId="0" fontId="26" fillId="6" borderId="29" xfId="0" applyFont="1" applyFill="1" applyBorder="1" applyAlignment="1">
      <alignment horizontal="center" vertical="top" wrapText="1"/>
    </xf>
    <xf numFmtId="0" fontId="26" fillId="6" borderId="21" xfId="0" applyFont="1" applyFill="1" applyBorder="1" applyAlignment="1">
      <alignment horizontal="center" vertical="top" wrapText="1"/>
    </xf>
    <xf numFmtId="0" fontId="26" fillId="2" borderId="43" xfId="0" applyFont="1" applyFill="1" applyBorder="1" applyAlignment="1">
      <alignment vertical="top" wrapText="1"/>
    </xf>
    <xf numFmtId="0" fontId="3" fillId="0" borderId="21" xfId="0" applyFont="1" applyBorder="1" applyAlignment="1">
      <alignment horizontal="center"/>
    </xf>
    <xf numFmtId="0" fontId="26" fillId="2" borderId="33" xfId="0" applyFont="1" applyFill="1" applyBorder="1" applyAlignment="1">
      <alignment vertical="top" wrapText="1"/>
    </xf>
    <xf numFmtId="0" fontId="26" fillId="2" borderId="21" xfId="0" applyFont="1" applyFill="1" applyBorder="1" applyAlignment="1">
      <alignment vertical="top" wrapText="1"/>
    </xf>
    <xf numFmtId="0" fontId="4" fillId="0" borderId="28" xfId="0" applyFont="1" applyBorder="1" applyAlignment="1">
      <alignment horizontal="left" vertical="top" wrapText="1"/>
    </xf>
    <xf numFmtId="3" fontId="4" fillId="0" borderId="28" xfId="0" applyNumberFormat="1" applyFont="1" applyBorder="1" applyAlignment="1">
      <alignment horizontal="right" vertical="top" wrapText="1"/>
    </xf>
    <xf numFmtId="3" fontId="4" fillId="0" borderId="28" xfId="0" applyNumberFormat="1" applyFont="1" applyBorder="1" applyAlignment="1">
      <alignment vertical="top" wrapText="1"/>
    </xf>
    <xf numFmtId="4" fontId="4" fillId="0" borderId="29" xfId="0" applyNumberFormat="1" applyFont="1" applyBorder="1" applyAlignment="1">
      <alignment vertical="top" wrapText="1"/>
    </xf>
    <xf numFmtId="10" fontId="5" fillId="0" borderId="28" xfId="0" applyNumberFormat="1" applyFont="1" applyFill="1" applyBorder="1" applyAlignment="1">
      <alignment vertical="top"/>
    </xf>
    <xf numFmtId="4" fontId="4" fillId="0" borderId="28" xfId="0" applyNumberFormat="1" applyFont="1" applyBorder="1" applyAlignment="1">
      <alignment vertical="top" wrapText="1"/>
    </xf>
    <xf numFmtId="3" fontId="5" fillId="0" borderId="28" xfId="0" applyNumberFormat="1" applyFont="1" applyBorder="1" applyAlignment="1">
      <alignment vertical="top" wrapText="1"/>
    </xf>
    <xf numFmtId="4" fontId="5" fillId="0" borderId="28" xfId="0" applyNumberFormat="1" applyFont="1" applyBorder="1" applyAlignment="1">
      <alignment vertical="top" wrapText="1"/>
    </xf>
    <xf numFmtId="0" fontId="5" fillId="0" borderId="28" xfId="0" applyFont="1" applyBorder="1" applyAlignment="1">
      <alignment horizontal="left" vertical="top" wrapText="1"/>
    </xf>
    <xf numFmtId="0" fontId="26" fillId="0" borderId="44" xfId="0" applyFont="1" applyBorder="1" applyAlignment="1">
      <alignment vertical="top" wrapText="1"/>
    </xf>
    <xf numFmtId="0" fontId="5" fillId="3" borderId="44" xfId="0" applyFont="1" applyFill="1" applyBorder="1" applyAlignment="1">
      <alignment vertical="top" wrapText="1"/>
    </xf>
    <xf numFmtId="3" fontId="5" fillId="0" borderId="45" xfId="0" applyNumberFormat="1" applyFont="1" applyBorder="1" applyAlignment="1">
      <alignment vertical="top" wrapText="1"/>
    </xf>
    <xf numFmtId="2" fontId="5" fillId="0" borderId="45" xfId="0" applyNumberFormat="1" applyFont="1" applyFill="1" applyBorder="1" applyAlignment="1">
      <alignment vertical="top" wrapText="1"/>
    </xf>
    <xf numFmtId="0" fontId="4" fillId="7" borderId="29" xfId="0" applyFont="1" applyFill="1" applyBorder="1" applyAlignment="1">
      <alignment horizontal="right" vertical="top" wrapText="1"/>
    </xf>
    <xf numFmtId="0" fontId="26" fillId="0" borderId="0" xfId="0" applyFont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3" fontId="5" fillId="5" borderId="14" xfId="0" applyNumberFormat="1" applyFont="1" applyFill="1" applyBorder="1" applyAlignment="1" applyProtection="1">
      <alignment horizontal="right" vertical="top" wrapText="1"/>
      <protection locked="0"/>
    </xf>
    <xf numFmtId="166" fontId="5" fillId="0" borderId="2" xfId="1" applyNumberFormat="1" applyFont="1" applyFill="1" applyBorder="1" applyAlignment="1">
      <alignment horizontal="center"/>
    </xf>
    <xf numFmtId="166" fontId="5" fillId="0" borderId="18" xfId="1" applyNumberFormat="1" applyFont="1" applyFill="1" applyBorder="1" applyAlignment="1" applyProtection="1">
      <alignment horizontal="center"/>
    </xf>
    <xf numFmtId="0" fontId="5" fillId="9" borderId="0" xfId="0" applyFont="1" applyFill="1" applyBorder="1" applyProtection="1">
      <protection locked="0"/>
    </xf>
    <xf numFmtId="0" fontId="5" fillId="0" borderId="0" xfId="0" applyFont="1" applyBorder="1" applyAlignment="1" applyProtection="1">
      <alignment horizontal="left" indent="1"/>
    </xf>
    <xf numFmtId="0" fontId="5" fillId="0" borderId="0" xfId="0" quotePrefix="1" applyFont="1" applyAlignment="1" applyProtection="1"/>
    <xf numFmtId="0" fontId="3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14" fontId="32" fillId="0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0" fillId="8" borderId="12" xfId="0" applyFont="1" applyFill="1" applyBorder="1" applyAlignment="1" applyProtection="1">
      <alignment wrapText="1"/>
    </xf>
    <xf numFmtId="2" fontId="5" fillId="0" borderId="0" xfId="0" applyNumberFormat="1" applyFont="1" applyProtection="1"/>
    <xf numFmtId="9" fontId="33" fillId="0" borderId="0" xfId="0" applyNumberFormat="1" applyFont="1" applyBorder="1" applyAlignment="1" applyProtection="1"/>
    <xf numFmtId="14" fontId="0" fillId="15" borderId="0" xfId="0" applyNumberFormat="1" applyFill="1"/>
    <xf numFmtId="0" fontId="7" fillId="0" borderId="0" xfId="0" applyFont="1" applyBorder="1" applyProtection="1"/>
    <xf numFmtId="0" fontId="12" fillId="0" borderId="0" xfId="0" applyFont="1" applyFill="1" applyBorder="1" applyAlignment="1">
      <alignment vertical="top" wrapText="1"/>
    </xf>
    <xf numFmtId="0" fontId="26" fillId="6" borderId="1" xfId="0" applyFont="1" applyFill="1" applyBorder="1" applyAlignment="1" applyProtection="1">
      <alignment horizontal="center"/>
    </xf>
    <xf numFmtId="0" fontId="0" fillId="0" borderId="17" xfId="0" applyBorder="1" applyAlignment="1" applyProtection="1">
      <protection locked="0"/>
    </xf>
    <xf numFmtId="0" fontId="26" fillId="6" borderId="16" xfId="0" applyFont="1" applyFill="1" applyBorder="1" applyAlignment="1" applyProtection="1">
      <alignment horizontal="center"/>
    </xf>
    <xf numFmtId="0" fontId="1" fillId="6" borderId="18" xfId="0" applyFont="1" applyFill="1" applyBorder="1" applyAlignment="1" applyProtection="1">
      <alignment horizontal="center"/>
      <protection locked="0"/>
    </xf>
    <xf numFmtId="9" fontId="33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9" fontId="33" fillId="0" borderId="0" xfId="0" applyNumberFormat="1" applyFont="1" applyBorder="1" applyAlignment="1" applyProtection="1">
      <alignment horizontal="center"/>
    </xf>
    <xf numFmtId="0" fontId="33" fillId="0" borderId="0" xfId="0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 applyProtection="1">
      <alignment horizontal="center"/>
    </xf>
    <xf numFmtId="9" fontId="5" fillId="0" borderId="13" xfId="4" applyFont="1" applyFill="1" applyBorder="1" applyAlignment="1" applyProtection="1">
      <alignment horizontal="center"/>
    </xf>
    <xf numFmtId="9" fontId="5" fillId="0" borderId="27" xfId="4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indent="1"/>
    </xf>
    <xf numFmtId="0" fontId="5" fillId="14" borderId="13" xfId="0" applyFont="1" applyFill="1" applyBorder="1" applyAlignment="1" applyProtection="1">
      <alignment horizontal="center" wrapText="1"/>
      <protection locked="0"/>
    </xf>
    <xf numFmtId="0" fontId="5" fillId="14" borderId="27" xfId="0" applyFont="1" applyFill="1" applyBorder="1" applyAlignment="1" applyProtection="1">
      <alignment horizontal="center" wrapText="1"/>
      <protection locked="0"/>
    </xf>
    <xf numFmtId="9" fontId="5" fillId="4" borderId="21" xfId="4" applyFont="1" applyFill="1" applyBorder="1" applyAlignment="1" applyProtection="1">
      <alignment horizontal="center"/>
      <protection locked="0"/>
    </xf>
    <xf numFmtId="3" fontId="5" fillId="0" borderId="13" xfId="0" applyNumberFormat="1" applyFont="1" applyFill="1" applyBorder="1" applyAlignment="1" applyProtection="1">
      <alignment horizontal="center"/>
    </xf>
    <xf numFmtId="3" fontId="5" fillId="0" borderId="27" xfId="0" applyNumberFormat="1" applyFont="1" applyFill="1" applyBorder="1" applyAlignment="1" applyProtection="1">
      <alignment horizontal="center"/>
    </xf>
    <xf numFmtId="3" fontId="5" fillId="5" borderId="21" xfId="0" applyNumberFormat="1" applyFont="1" applyFill="1" applyBorder="1" applyAlignment="1" applyProtection="1">
      <alignment horizontal="center" vertical="top" wrapText="1"/>
      <protection locked="0"/>
    </xf>
    <xf numFmtId="0" fontId="11" fillId="14" borderId="13" xfId="0" applyFont="1" applyFill="1" applyBorder="1" applyAlignment="1" applyProtection="1">
      <alignment horizontal="center" wrapText="1"/>
      <protection locked="0"/>
    </xf>
    <xf numFmtId="0" fontId="11" fillId="14" borderId="27" xfId="0" applyFont="1" applyFill="1" applyBorder="1" applyAlignment="1" applyProtection="1">
      <alignment horizontal="center" wrapText="1"/>
      <protection locked="0"/>
    </xf>
    <xf numFmtId="0" fontId="11" fillId="14" borderId="13" xfId="0" applyFont="1" applyFill="1" applyBorder="1" applyAlignment="1" applyProtection="1">
      <alignment horizontal="center"/>
      <protection locked="0"/>
    </xf>
    <xf numFmtId="0" fontId="11" fillId="14" borderId="27" xfId="0" applyFont="1" applyFill="1" applyBorder="1" applyAlignment="1" applyProtection="1">
      <alignment horizontal="center"/>
      <protection locked="0"/>
    </xf>
    <xf numFmtId="168" fontId="5" fillId="5" borderId="21" xfId="0" applyNumberFormat="1" applyFont="1" applyFill="1" applyBorder="1" applyAlignment="1" applyProtection="1">
      <alignment horizontal="center" vertical="top" wrapText="1"/>
      <protection locked="0"/>
    </xf>
    <xf numFmtId="168" fontId="5" fillId="4" borderId="21" xfId="0" applyNumberFormat="1" applyFont="1" applyFill="1" applyBorder="1" applyAlignment="1" applyProtection="1">
      <alignment horizontal="center" vertical="top"/>
      <protection locked="0"/>
    </xf>
    <xf numFmtId="3" fontId="5" fillId="14" borderId="13" xfId="0" applyNumberFormat="1" applyFont="1" applyFill="1" applyBorder="1" applyAlignment="1" applyProtection="1">
      <alignment horizontal="left" vertical="center" wrapText="1"/>
      <protection locked="0"/>
    </xf>
    <xf numFmtId="3" fontId="5" fillId="14" borderId="12" xfId="0" applyNumberFormat="1" applyFont="1" applyFill="1" applyBorder="1" applyAlignment="1" applyProtection="1">
      <alignment horizontal="left" vertical="center" wrapText="1"/>
      <protection locked="0"/>
    </xf>
    <xf numFmtId="3" fontId="5" fillId="14" borderId="27" xfId="0" applyNumberFormat="1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11" fillId="14" borderId="13" xfId="0" applyFont="1" applyFill="1" applyBorder="1" applyAlignment="1" applyProtection="1">
      <alignment horizontal="left" vertical="center" wrapText="1"/>
      <protection locked="0"/>
    </xf>
    <xf numFmtId="0" fontId="11" fillId="14" borderId="12" xfId="0" applyFont="1" applyFill="1" applyBorder="1" applyAlignment="1" applyProtection="1">
      <alignment horizontal="left" vertical="center" wrapText="1"/>
      <protection locked="0"/>
    </xf>
    <xf numFmtId="0" fontId="11" fillId="14" borderId="27" xfId="0" applyFont="1" applyFill="1" applyBorder="1" applyAlignment="1" applyProtection="1">
      <alignment horizontal="left" vertical="center" wrapText="1"/>
      <protection locked="0"/>
    </xf>
    <xf numFmtId="0" fontId="5" fillId="14" borderId="2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1"/>
    </xf>
    <xf numFmtId="0" fontId="5" fillId="0" borderId="1" xfId="0" applyFont="1" applyBorder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left" vertical="center" indent="1"/>
    </xf>
    <xf numFmtId="0" fontId="5" fillId="17" borderId="0" xfId="0" applyFont="1" applyFill="1" applyBorder="1" applyAlignment="1" applyProtection="1">
      <alignment horizontal="center"/>
      <protection locked="0"/>
    </xf>
    <xf numFmtId="0" fontId="11" fillId="14" borderId="14" xfId="0" applyFont="1" applyFill="1" applyBorder="1" applyAlignment="1" applyProtection="1">
      <alignment horizontal="left" vertical="top" wrapText="1"/>
      <protection locked="0"/>
    </xf>
    <xf numFmtId="0" fontId="11" fillId="14" borderId="15" xfId="0" applyFont="1" applyFill="1" applyBorder="1" applyAlignment="1" applyProtection="1">
      <alignment horizontal="left" vertical="top" wrapText="1"/>
      <protection locked="0"/>
    </xf>
    <xf numFmtId="0" fontId="11" fillId="14" borderId="2" xfId="0" applyFont="1" applyFill="1" applyBorder="1" applyAlignment="1" applyProtection="1">
      <alignment horizontal="left" vertical="top" wrapText="1"/>
      <protection locked="0"/>
    </xf>
    <xf numFmtId="0" fontId="11" fillId="14" borderId="1" xfId="0" applyFont="1" applyFill="1" applyBorder="1" applyAlignment="1" applyProtection="1">
      <alignment horizontal="left" vertical="top" wrapText="1"/>
      <protection locked="0"/>
    </xf>
    <xf numFmtId="0" fontId="11" fillId="14" borderId="0" xfId="0" applyFont="1" applyFill="1" applyBorder="1" applyAlignment="1" applyProtection="1">
      <alignment horizontal="left" vertical="top" wrapText="1"/>
      <protection locked="0"/>
    </xf>
    <xf numFmtId="0" fontId="11" fillId="14" borderId="17" xfId="0" applyFont="1" applyFill="1" applyBorder="1" applyAlignment="1" applyProtection="1">
      <alignment horizontal="left" vertical="top" wrapText="1"/>
      <protection locked="0"/>
    </xf>
    <xf numFmtId="0" fontId="11" fillId="14" borderId="16" xfId="0" applyFont="1" applyFill="1" applyBorder="1" applyAlignment="1" applyProtection="1">
      <alignment horizontal="left" vertical="top" wrapText="1"/>
      <protection locked="0"/>
    </xf>
    <xf numFmtId="0" fontId="11" fillId="14" borderId="11" xfId="0" applyFont="1" applyFill="1" applyBorder="1" applyAlignment="1" applyProtection="1">
      <alignment horizontal="left" vertical="top" wrapText="1"/>
      <protection locked="0"/>
    </xf>
    <xf numFmtId="0" fontId="11" fillId="14" borderId="18" xfId="0" applyFont="1" applyFill="1" applyBorder="1" applyAlignment="1" applyProtection="1">
      <alignment horizontal="left" vertical="top" wrapText="1"/>
      <protection locked="0"/>
    </xf>
    <xf numFmtId="0" fontId="5" fillId="14" borderId="13" xfId="0" applyFont="1" applyFill="1" applyBorder="1" applyAlignment="1" applyProtection="1">
      <alignment horizontal="center"/>
      <protection locked="0"/>
    </xf>
    <xf numFmtId="0" fontId="5" fillId="14" borderId="12" xfId="0" applyFont="1" applyFill="1" applyBorder="1" applyAlignment="1" applyProtection="1">
      <alignment horizontal="center"/>
      <protection locked="0"/>
    </xf>
    <xf numFmtId="0" fontId="5" fillId="14" borderId="27" xfId="0" applyFont="1" applyFill="1" applyBorder="1" applyAlignment="1" applyProtection="1">
      <alignment horizontal="center"/>
      <protection locked="0"/>
    </xf>
    <xf numFmtId="0" fontId="0" fillId="8" borderId="0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1" fontId="0" fillId="8" borderId="0" xfId="0" applyNumberFormat="1" applyFill="1" applyBorder="1" applyAlignment="1" applyProtection="1">
      <alignment horizontal="left"/>
    </xf>
    <xf numFmtId="0" fontId="0" fillId="0" borderId="0" xfId="0" applyAlignment="1">
      <alignment horizontal="left"/>
    </xf>
    <xf numFmtId="164" fontId="2" fillId="8" borderId="46" xfId="2" applyFont="1" applyFill="1" applyBorder="1" applyAlignment="1" applyProtection="1">
      <alignment horizontal="center"/>
    </xf>
    <xf numFmtId="0" fontId="44" fillId="9" borderId="21" xfId="0" applyFont="1" applyFill="1" applyBorder="1" applyAlignment="1" applyProtection="1">
      <alignment horizontal="left" vertical="top" wrapText="1"/>
    </xf>
    <xf numFmtId="0" fontId="7" fillId="9" borderId="21" xfId="0" applyFont="1" applyFill="1" applyBorder="1" applyAlignment="1" applyProtection="1">
      <alignment horizontal="left" vertical="top" wrapText="1"/>
    </xf>
    <xf numFmtId="0" fontId="7" fillId="14" borderId="14" xfId="0" applyFont="1" applyFill="1" applyBorder="1" applyAlignment="1" applyProtection="1">
      <alignment horizontal="left" vertical="top" wrapText="1"/>
      <protection locked="0"/>
    </xf>
    <xf numFmtId="0" fontId="7" fillId="14" borderId="15" xfId="0" applyFont="1" applyFill="1" applyBorder="1" applyAlignment="1" applyProtection="1">
      <alignment horizontal="left" vertical="top" wrapText="1"/>
      <protection locked="0"/>
    </xf>
    <xf numFmtId="0" fontId="7" fillId="14" borderId="2" xfId="0" applyFont="1" applyFill="1" applyBorder="1" applyAlignment="1" applyProtection="1">
      <alignment horizontal="left" vertical="top" wrapText="1"/>
      <protection locked="0"/>
    </xf>
    <xf numFmtId="0" fontId="7" fillId="14" borderId="1" xfId="0" applyFont="1" applyFill="1" applyBorder="1" applyAlignment="1" applyProtection="1">
      <alignment horizontal="left" vertical="top" wrapText="1"/>
      <protection locked="0"/>
    </xf>
    <xf numFmtId="0" fontId="7" fillId="14" borderId="0" xfId="0" applyFont="1" applyFill="1" applyBorder="1" applyAlignment="1" applyProtection="1">
      <alignment horizontal="left" vertical="top" wrapText="1"/>
      <protection locked="0"/>
    </xf>
    <xf numFmtId="0" fontId="7" fillId="14" borderId="17" xfId="0" applyFont="1" applyFill="1" applyBorder="1" applyAlignment="1" applyProtection="1">
      <alignment horizontal="left" vertical="top" wrapText="1"/>
      <protection locked="0"/>
    </xf>
    <xf numFmtId="0" fontId="7" fillId="14" borderId="16" xfId="0" applyFont="1" applyFill="1" applyBorder="1" applyAlignment="1" applyProtection="1">
      <alignment horizontal="left" vertical="top" wrapText="1"/>
      <protection locked="0"/>
    </xf>
    <xf numFmtId="0" fontId="7" fillId="14" borderId="11" xfId="0" applyFont="1" applyFill="1" applyBorder="1" applyAlignment="1" applyProtection="1">
      <alignment horizontal="left" vertical="top" wrapText="1"/>
      <protection locked="0"/>
    </xf>
    <xf numFmtId="0" fontId="7" fillId="14" borderId="18" xfId="0" applyFont="1" applyFill="1" applyBorder="1" applyAlignment="1" applyProtection="1">
      <alignment horizontal="left" vertical="top" wrapText="1"/>
      <protection locked="0"/>
    </xf>
    <xf numFmtId="0" fontId="19" fillId="8" borderId="0" xfId="0" applyNumberFormat="1" applyFont="1" applyFill="1" applyBorder="1" applyAlignment="1" applyProtection="1">
      <alignment horizontal="center" vertical="center" textRotation="90" wrapText="1"/>
    </xf>
    <xf numFmtId="0" fontId="5" fillId="9" borderId="15" xfId="0" applyFont="1" applyFill="1" applyBorder="1" applyAlignment="1" applyProtection="1">
      <alignment horizontal="left" vertical="center" wrapText="1"/>
    </xf>
    <xf numFmtId="0" fontId="5" fillId="9" borderId="2" xfId="0" applyFont="1" applyFill="1" applyBorder="1" applyAlignment="1" applyProtection="1">
      <alignment horizontal="left" vertical="center" wrapText="1"/>
    </xf>
    <xf numFmtId="0" fontId="5" fillId="9" borderId="0" xfId="0" applyFont="1" applyFill="1" applyBorder="1" applyAlignment="1" applyProtection="1">
      <alignment horizontal="left" vertical="center" wrapText="1"/>
    </xf>
    <xf numFmtId="0" fontId="5" fillId="9" borderId="17" xfId="0" applyFont="1" applyFill="1" applyBorder="1" applyAlignment="1" applyProtection="1">
      <alignment horizontal="left" vertical="center" wrapText="1"/>
    </xf>
    <xf numFmtId="0" fontId="0" fillId="8" borderId="12" xfId="0" applyFont="1" applyFill="1" applyBorder="1" applyAlignment="1" applyProtection="1">
      <alignment horizontal="left" vertical="top" wrapText="1"/>
    </xf>
    <xf numFmtId="3" fontId="2" fillId="8" borderId="0" xfId="0" applyNumberFormat="1" applyFont="1" applyFill="1" applyBorder="1" applyAlignment="1" applyProtection="1">
      <alignment horizontal="center" vertical="center"/>
    </xf>
    <xf numFmtId="0" fontId="19" fillId="8" borderId="17" xfId="0" applyNumberFormat="1" applyFont="1" applyFill="1" applyBorder="1" applyAlignment="1" applyProtection="1">
      <alignment horizontal="center" vertical="center" textRotation="90" wrapText="1"/>
    </xf>
    <xf numFmtId="3" fontId="2" fillId="8" borderId="0" xfId="0" applyNumberFormat="1" applyFont="1" applyFill="1" applyBorder="1" applyAlignment="1" applyProtection="1">
      <alignment horizontal="left" vertical="center"/>
    </xf>
    <xf numFmtId="0" fontId="8" fillId="8" borderId="0" xfId="0" applyFont="1" applyFill="1" applyBorder="1" applyAlignment="1" applyProtection="1">
      <alignment horizontal="center"/>
    </xf>
    <xf numFmtId="0" fontId="8" fillId="14" borderId="13" xfId="0" applyFont="1" applyFill="1" applyBorder="1" applyAlignment="1" applyProtection="1">
      <alignment horizontal="center"/>
      <protection locked="0"/>
    </xf>
    <xf numFmtId="0" fontId="8" fillId="14" borderId="12" xfId="0" applyFont="1" applyFill="1" applyBorder="1" applyAlignment="1" applyProtection="1">
      <alignment horizontal="center"/>
      <protection locked="0"/>
    </xf>
    <xf numFmtId="0" fontId="8" fillId="14" borderId="27" xfId="0" applyFont="1" applyFill="1" applyBorder="1" applyAlignment="1" applyProtection="1">
      <alignment horizontal="center"/>
      <protection locked="0"/>
    </xf>
    <xf numFmtId="0" fontId="0" fillId="8" borderId="15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0" fillId="8" borderId="12" xfId="0" applyFont="1" applyFill="1" applyBorder="1" applyAlignment="1" applyProtection="1">
      <alignment horizontal="left" wrapText="1"/>
    </xf>
    <xf numFmtId="0" fontId="44" fillId="9" borderId="21" xfId="0" applyFont="1" applyFill="1" applyBorder="1" applyAlignment="1" applyProtection="1">
      <alignment horizontal="left" vertical="top" wrapText="1"/>
      <protection locked="0"/>
    </xf>
    <xf numFmtId="0" fontId="7" fillId="9" borderId="21" xfId="0" applyFont="1" applyFill="1" applyBorder="1" applyAlignment="1" applyProtection="1">
      <alignment horizontal="left" vertical="top" wrapText="1"/>
      <protection locked="0"/>
    </xf>
    <xf numFmtId="0" fontId="3" fillId="9" borderId="15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left" wrapText="1"/>
    </xf>
  </cellXfs>
  <cellStyles count="5">
    <cellStyle name="Komma" xfId="1" builtinId="3"/>
    <cellStyle name="Link" xfId="3" builtinId="8"/>
    <cellStyle name="Normal" xfId="0" builtinId="0"/>
    <cellStyle name="Procent" xfId="4" builtinId="5"/>
    <cellStyle name="Valuta" xfId="2" builtinId="4"/>
  </cellStyles>
  <dxfs count="201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3999450666829432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E6" sqref="E6"/>
    </sheetView>
  </sheetViews>
  <sheetFormatPr defaultRowHeight="12.75" x14ac:dyDescent="0.2"/>
  <cols>
    <col min="1" max="1" width="31.140625" customWidth="1"/>
    <col min="2" max="2" width="12.28515625" customWidth="1"/>
    <col min="3" max="3" width="8.7109375" customWidth="1"/>
    <col min="4" max="6" width="10" customWidth="1"/>
    <col min="7" max="7" width="21.28515625" customWidth="1"/>
    <col min="8" max="8" width="3.5703125" customWidth="1"/>
    <col min="9" max="9" width="11.42578125" customWidth="1"/>
  </cols>
  <sheetData>
    <row r="1" spans="1:9" ht="18" x14ac:dyDescent="0.2">
      <c r="A1" s="799" t="s">
        <v>301</v>
      </c>
      <c r="C1" s="890"/>
      <c r="D1" s="891"/>
      <c r="F1" s="9"/>
      <c r="H1" s="800"/>
      <c r="I1" s="801"/>
    </row>
    <row r="2" spans="1:9" ht="15.75" x14ac:dyDescent="0.2">
      <c r="A2" s="802"/>
      <c r="F2" s="803"/>
      <c r="H2" s="804"/>
      <c r="I2" s="805"/>
    </row>
    <row r="3" spans="1:9" ht="15.75" x14ac:dyDescent="0.25">
      <c r="A3" s="806" t="s">
        <v>302</v>
      </c>
      <c r="F3" s="2"/>
      <c r="G3" s="807"/>
    </row>
    <row r="4" spans="1:9" x14ac:dyDescent="0.2">
      <c r="A4" s="808" t="s">
        <v>303</v>
      </c>
      <c r="B4" s="809">
        <f>'Budget &amp; Total'!C5</f>
        <v>0</v>
      </c>
      <c r="C4" s="810"/>
      <c r="D4" s="810"/>
      <c r="E4" s="810"/>
      <c r="F4" s="811"/>
      <c r="G4" s="811"/>
      <c r="H4" s="811"/>
      <c r="I4" s="811"/>
    </row>
    <row r="5" spans="1:9" x14ac:dyDescent="0.2">
      <c r="A5" s="812" t="s">
        <v>289</v>
      </c>
      <c r="B5" s="813">
        <f>'Budget &amp; Total'!C8</f>
        <v>0</v>
      </c>
      <c r="C5" s="814"/>
      <c r="D5" s="811"/>
      <c r="E5" s="811"/>
      <c r="F5" s="811"/>
      <c r="G5" s="811"/>
      <c r="H5" s="811"/>
      <c r="I5" s="811"/>
    </row>
    <row r="6" spans="1:9" x14ac:dyDescent="0.2">
      <c r="A6" s="815" t="s">
        <v>304</v>
      </c>
      <c r="B6" s="813">
        <f>'Budget &amp; Total'!D11</f>
        <v>0</v>
      </c>
      <c r="C6" s="816"/>
      <c r="D6" s="811"/>
      <c r="E6" s="811"/>
      <c r="F6" s="811"/>
      <c r="G6" s="811"/>
      <c r="H6" s="811"/>
      <c r="I6" s="811"/>
    </row>
    <row r="7" spans="1:9" x14ac:dyDescent="0.2">
      <c r="A7" s="817" t="s">
        <v>305</v>
      </c>
      <c r="B7" s="818"/>
      <c r="C7" s="819"/>
      <c r="D7" s="811"/>
      <c r="E7" s="811"/>
      <c r="F7" s="811"/>
      <c r="G7" s="811"/>
      <c r="H7" s="811"/>
      <c r="I7" s="811"/>
    </row>
    <row r="8" spans="1:9" x14ac:dyDescent="0.2">
      <c r="A8" s="820"/>
      <c r="B8" s="821"/>
      <c r="C8" s="819"/>
      <c r="D8" s="811"/>
      <c r="E8" s="811"/>
      <c r="F8" s="811"/>
      <c r="G8" s="811"/>
      <c r="H8" s="811"/>
      <c r="I8" s="811"/>
    </row>
    <row r="9" spans="1:9" x14ac:dyDescent="0.2">
      <c r="D9" s="811"/>
      <c r="E9" s="811"/>
      <c r="F9" s="811"/>
      <c r="G9" s="811"/>
      <c r="H9" s="811"/>
      <c r="I9" s="811"/>
    </row>
    <row r="10" spans="1:9" x14ac:dyDescent="0.2">
      <c r="A10" s="822"/>
      <c r="B10" s="823"/>
      <c r="C10" s="824"/>
      <c r="D10" s="811"/>
      <c r="E10" s="811"/>
      <c r="F10" s="811"/>
      <c r="G10" s="811"/>
      <c r="H10" s="811"/>
      <c r="I10" s="811"/>
    </row>
    <row r="11" spans="1:9" x14ac:dyDescent="0.2">
      <c r="A11" s="822"/>
      <c r="B11" s="900" t="s">
        <v>5</v>
      </c>
      <c r="C11" s="901"/>
      <c r="D11" s="811"/>
      <c r="E11" s="811"/>
      <c r="F11" s="811"/>
      <c r="G11" s="811"/>
      <c r="H11" s="811"/>
      <c r="I11" s="811"/>
    </row>
    <row r="12" spans="1:9" x14ac:dyDescent="0.2">
      <c r="A12" s="822"/>
      <c r="B12" s="902"/>
      <c r="C12" s="903"/>
      <c r="D12" s="811"/>
      <c r="E12" s="811"/>
      <c r="F12" s="811"/>
      <c r="G12" s="811"/>
      <c r="H12" s="811"/>
      <c r="I12" s="811"/>
    </row>
    <row r="13" spans="1:9" x14ac:dyDescent="0.2">
      <c r="A13" s="825" t="s">
        <v>306</v>
      </c>
      <c r="B13" s="826" t="s">
        <v>307</v>
      </c>
      <c r="C13" s="892"/>
      <c r="D13" s="811"/>
      <c r="E13" s="811"/>
      <c r="F13" s="811"/>
      <c r="G13" s="811"/>
      <c r="H13" s="811"/>
      <c r="I13" s="811"/>
    </row>
    <row r="14" spans="1:9" x14ac:dyDescent="0.2">
      <c r="A14" s="827" t="s">
        <v>308</v>
      </c>
      <c r="B14" s="828"/>
      <c r="C14" s="829"/>
      <c r="D14" s="811"/>
      <c r="E14" s="811"/>
      <c r="F14" s="811"/>
      <c r="G14" s="811"/>
      <c r="H14" s="811"/>
      <c r="I14" s="811"/>
    </row>
    <row r="15" spans="1:9" x14ac:dyDescent="0.2">
      <c r="A15" s="830" t="s">
        <v>309</v>
      </c>
      <c r="B15" s="831" t="s">
        <v>310</v>
      </c>
      <c r="C15" s="832" t="s">
        <v>0</v>
      </c>
      <c r="D15" s="811"/>
      <c r="E15" s="811"/>
      <c r="F15" s="811"/>
      <c r="G15" s="811"/>
      <c r="H15" s="811"/>
      <c r="I15" s="811"/>
    </row>
    <row r="16" spans="1:9" x14ac:dyDescent="0.2">
      <c r="A16" s="833" t="s">
        <v>311</v>
      </c>
      <c r="B16" s="834">
        <f>'Budget &amp; Total'!G23</f>
        <v>0</v>
      </c>
      <c r="C16" s="835">
        <f>'Budget &amp; Total'!G19</f>
        <v>0</v>
      </c>
      <c r="D16" s="811"/>
      <c r="E16" s="811"/>
      <c r="F16" s="811"/>
      <c r="G16" s="811"/>
      <c r="H16" s="811"/>
      <c r="I16" s="811"/>
    </row>
    <row r="17" spans="1:9" ht="13.5" thickBot="1" x14ac:dyDescent="0.25">
      <c r="A17" s="836" t="s">
        <v>312</v>
      </c>
      <c r="B17" s="837">
        <f>'Budget &amp; Total'!G24</f>
        <v>0</v>
      </c>
      <c r="C17" s="837">
        <f>'Budget &amp; Total'!G20</f>
        <v>0</v>
      </c>
      <c r="D17" s="811"/>
      <c r="E17" s="811"/>
      <c r="F17" s="811"/>
      <c r="G17" s="811"/>
      <c r="H17" s="811"/>
      <c r="I17" s="811"/>
    </row>
    <row r="18" spans="1:9" ht="13.5" thickBot="1" x14ac:dyDescent="0.25">
      <c r="A18" s="838" t="s">
        <v>313</v>
      </c>
      <c r="B18" s="839">
        <f>SUM('Budget &amp; Total'!G23,'Budget &amp; Total'!G24)</f>
        <v>0</v>
      </c>
      <c r="C18" s="839">
        <f>SUM('Budget &amp; Total'!G19,'Budget &amp; Total'!G20)</f>
        <v>0</v>
      </c>
      <c r="D18" s="811"/>
      <c r="E18" s="811"/>
      <c r="F18" s="811"/>
      <c r="G18" s="811"/>
      <c r="H18" s="811"/>
      <c r="I18" s="811"/>
    </row>
    <row r="19" spans="1:9" x14ac:dyDescent="0.2">
      <c r="A19" s="840" t="s">
        <v>314</v>
      </c>
      <c r="B19" s="841">
        <f>'Budget &amp; Total'!G29</f>
        <v>0</v>
      </c>
      <c r="C19" s="811" t="s">
        <v>315</v>
      </c>
      <c r="D19" s="811"/>
      <c r="E19" s="811"/>
      <c r="F19" s="811"/>
      <c r="G19" s="811"/>
      <c r="H19" s="811"/>
      <c r="I19" s="811"/>
    </row>
    <row r="20" spans="1:9" x14ac:dyDescent="0.2">
      <c r="A20" s="833" t="s">
        <v>316</v>
      </c>
      <c r="B20" s="842">
        <f>'Budget &amp; Total'!G31</f>
        <v>0</v>
      </c>
      <c r="C20" s="811" t="s">
        <v>315</v>
      </c>
      <c r="D20" s="811"/>
      <c r="E20" s="811"/>
      <c r="F20" s="811"/>
      <c r="G20" s="811"/>
      <c r="H20" s="811"/>
      <c r="I20" s="811"/>
    </row>
    <row r="21" spans="1:9" x14ac:dyDescent="0.2">
      <c r="A21" s="833" t="s">
        <v>317</v>
      </c>
      <c r="B21" s="841"/>
      <c r="C21" s="811" t="s">
        <v>315</v>
      </c>
      <c r="D21" s="811"/>
      <c r="E21" s="811"/>
      <c r="F21" s="811"/>
      <c r="G21" s="811"/>
      <c r="H21" s="811"/>
      <c r="I21" s="811"/>
    </row>
    <row r="22" spans="1:9" x14ac:dyDescent="0.2">
      <c r="A22" s="833" t="s">
        <v>318</v>
      </c>
      <c r="B22" s="842">
        <f>'Budget &amp; Total'!G32</f>
        <v>0</v>
      </c>
      <c r="C22" s="811" t="s">
        <v>315</v>
      </c>
      <c r="D22" s="811"/>
      <c r="E22" s="811"/>
      <c r="F22" s="811"/>
      <c r="G22" s="811"/>
      <c r="H22" s="811"/>
      <c r="I22" s="811"/>
    </row>
    <row r="23" spans="1:9" x14ac:dyDescent="0.2">
      <c r="A23" s="833" t="s">
        <v>319</v>
      </c>
      <c r="B23" s="841"/>
      <c r="C23" s="811" t="s">
        <v>315</v>
      </c>
      <c r="D23" s="811"/>
      <c r="E23" s="811"/>
      <c r="F23" s="811"/>
      <c r="G23" s="811"/>
      <c r="H23" s="811"/>
      <c r="I23" s="811"/>
    </row>
    <row r="24" spans="1:9" x14ac:dyDescent="0.2">
      <c r="A24" s="833" t="s">
        <v>320</v>
      </c>
      <c r="B24" s="842">
        <f>'Budget &amp; Total'!G30</f>
        <v>0</v>
      </c>
      <c r="C24" s="811"/>
      <c r="D24" s="811"/>
      <c r="E24" s="811"/>
      <c r="F24" s="811"/>
      <c r="G24" s="811"/>
      <c r="H24" s="811"/>
      <c r="I24" s="811"/>
    </row>
    <row r="25" spans="1:9" ht="13.5" thickBot="1" x14ac:dyDescent="0.25">
      <c r="A25" s="843" t="s">
        <v>321</v>
      </c>
      <c r="B25" s="841">
        <f>'Budget &amp; Total'!G34</f>
        <v>0</v>
      </c>
      <c r="C25" s="811" t="s">
        <v>315</v>
      </c>
      <c r="D25" s="811"/>
      <c r="E25" s="811"/>
      <c r="F25" s="811"/>
      <c r="G25" s="811"/>
      <c r="H25" s="811"/>
      <c r="I25" s="811"/>
    </row>
    <row r="26" spans="1:9" ht="13.5" thickBot="1" x14ac:dyDescent="0.25">
      <c r="A26" s="838" t="s">
        <v>322</v>
      </c>
      <c r="B26" s="844">
        <f>SUM('Budget &amp; Total'!G29:'Budget &amp; Total'!G34)</f>
        <v>0</v>
      </c>
      <c r="C26" s="811" t="s">
        <v>315</v>
      </c>
      <c r="D26" s="811"/>
      <c r="E26" s="811"/>
      <c r="F26" s="811"/>
      <c r="G26" s="811"/>
      <c r="H26" s="811"/>
      <c r="I26" s="811"/>
    </row>
    <row r="27" spans="1:9" ht="13.5" thickBot="1" x14ac:dyDescent="0.25">
      <c r="A27" s="845" t="s">
        <v>323</v>
      </c>
      <c r="B27" s="844">
        <f>SUM('Budget &amp; Total'!G26+'Budget &amp; Total'!G36)</f>
        <v>0</v>
      </c>
      <c r="C27" s="811" t="s">
        <v>315</v>
      </c>
      <c r="D27" s="811"/>
      <c r="E27" s="811"/>
      <c r="F27" s="811"/>
      <c r="G27" s="811"/>
      <c r="H27" s="811"/>
      <c r="I27" s="811"/>
    </row>
    <row r="28" spans="1:9" ht="13.5" thickBot="1" x14ac:dyDescent="0.25">
      <c r="A28" s="846" t="s">
        <v>324</v>
      </c>
      <c r="B28" s="844">
        <f>'Budget &amp; Total'!G38</f>
        <v>0</v>
      </c>
      <c r="C28" s="811"/>
      <c r="D28" s="811"/>
      <c r="E28" s="811"/>
      <c r="F28" s="811"/>
      <c r="G28" s="811"/>
      <c r="H28" s="811"/>
      <c r="I28" s="811"/>
    </row>
    <row r="29" spans="1:9" ht="13.5" thickBot="1" x14ac:dyDescent="0.25">
      <c r="A29" s="847" t="s">
        <v>325</v>
      </c>
      <c r="B29" s="844">
        <f>'Budget &amp; Total'!G42</f>
        <v>0</v>
      </c>
      <c r="C29" s="811"/>
      <c r="D29" s="811"/>
      <c r="E29" s="811"/>
      <c r="F29" s="811"/>
      <c r="G29" s="811"/>
      <c r="H29" s="811"/>
      <c r="I29" s="811"/>
    </row>
    <row r="30" spans="1:9" x14ac:dyDescent="0.2">
      <c r="A30" s="848"/>
      <c r="B30" s="849"/>
      <c r="C30" s="849"/>
      <c r="D30" s="811"/>
      <c r="E30" s="811"/>
      <c r="F30" s="811"/>
      <c r="G30" s="811"/>
      <c r="H30" s="811"/>
      <c r="I30" s="811"/>
    </row>
    <row r="31" spans="1:9" x14ac:dyDescent="0.2">
      <c r="A31" s="850"/>
      <c r="B31" s="851"/>
      <c r="C31" s="851"/>
      <c r="D31" s="811"/>
      <c r="E31" s="811"/>
      <c r="F31" s="811"/>
      <c r="G31" s="811"/>
      <c r="H31" s="811"/>
      <c r="I31" s="811"/>
    </row>
    <row r="32" spans="1:9" x14ac:dyDescent="0.2">
      <c r="A32" s="852"/>
      <c r="B32" s="21"/>
      <c r="C32" s="21"/>
      <c r="D32" s="811"/>
      <c r="E32" s="811"/>
      <c r="F32" s="811"/>
      <c r="G32" s="811"/>
      <c r="H32" s="811"/>
      <c r="I32" s="811"/>
    </row>
    <row r="33" spans="1:9" x14ac:dyDescent="0.2">
      <c r="A33" s="852"/>
      <c r="B33" s="21"/>
      <c r="C33" s="21"/>
      <c r="D33" s="811"/>
      <c r="E33" s="811"/>
      <c r="F33" s="811"/>
      <c r="G33" s="811"/>
      <c r="H33" s="811"/>
      <c r="I33" s="811"/>
    </row>
    <row r="34" spans="1:9" x14ac:dyDescent="0.2">
      <c r="A34" s="852"/>
      <c r="B34" s="853"/>
      <c r="C34" s="853"/>
      <c r="D34" s="811"/>
      <c r="E34" s="811"/>
      <c r="F34" s="811"/>
      <c r="G34" s="811"/>
      <c r="H34" s="811"/>
      <c r="I34" s="811"/>
    </row>
    <row r="35" spans="1:9" x14ac:dyDescent="0.2">
      <c r="B35" s="853"/>
      <c r="C35" s="853"/>
      <c r="D35" s="854"/>
      <c r="E35" s="854"/>
      <c r="F35" s="854"/>
    </row>
    <row r="36" spans="1:9" x14ac:dyDescent="0.2">
      <c r="B36" s="855"/>
      <c r="C36" s="1"/>
      <c r="F36" s="1"/>
    </row>
    <row r="37" spans="1:9" x14ac:dyDescent="0.2">
      <c r="A37" s="856" t="s">
        <v>326</v>
      </c>
      <c r="D37" s="1"/>
      <c r="G37" s="857"/>
      <c r="H37" s="858"/>
      <c r="I37" s="5"/>
    </row>
    <row r="38" spans="1:9" ht="24" x14ac:dyDescent="0.2">
      <c r="A38" s="859" t="s">
        <v>155</v>
      </c>
      <c r="B38" s="860" t="s">
        <v>305</v>
      </c>
      <c r="C38" s="861" t="s">
        <v>327</v>
      </c>
      <c r="D38" s="861" t="s">
        <v>2</v>
      </c>
      <c r="E38" s="861" t="s">
        <v>3</v>
      </c>
      <c r="F38" s="862" t="s">
        <v>328</v>
      </c>
      <c r="G38" s="863" t="s">
        <v>0</v>
      </c>
      <c r="H38" s="863" t="s">
        <v>329</v>
      </c>
      <c r="I38" s="855"/>
    </row>
    <row r="39" spans="1:9" x14ac:dyDescent="0.2">
      <c r="A39" s="864"/>
      <c r="B39" s="864"/>
      <c r="C39" s="865" t="s">
        <v>330</v>
      </c>
      <c r="D39" s="865" t="s">
        <v>330</v>
      </c>
      <c r="E39" s="865" t="s">
        <v>330</v>
      </c>
      <c r="F39" s="865" t="s">
        <v>330</v>
      </c>
      <c r="G39" s="866"/>
      <c r="H39" s="867"/>
      <c r="I39" s="855"/>
    </row>
    <row r="40" spans="1:9" x14ac:dyDescent="0.2">
      <c r="A40" s="868">
        <f>'Budget &amp; Total'!J5</f>
        <v>0</v>
      </c>
      <c r="B40" s="868">
        <f>'Budget &amp; Total'!J6</f>
        <v>0</v>
      </c>
      <c r="C40" s="869">
        <f>'Budget &amp; Total'!J42</f>
        <v>0</v>
      </c>
      <c r="D40" s="870">
        <f>'Budget &amp; Total'!J44</f>
        <v>0</v>
      </c>
      <c r="E40" s="870">
        <f>'Budget &amp; Total'!J43</f>
        <v>0</v>
      </c>
      <c r="F40" s="870">
        <f>'Budget &amp; Total'!J38</f>
        <v>0</v>
      </c>
      <c r="G40" s="871">
        <f>SUM('Budget &amp; Total'!J19,'Budget &amp; Total'!J20)</f>
        <v>0</v>
      </c>
      <c r="H40" s="872"/>
      <c r="I40" s="308" t="s">
        <v>331</v>
      </c>
    </row>
    <row r="41" spans="1:9" x14ac:dyDescent="0.2">
      <c r="A41" s="868">
        <f>'Budget &amp; Total'!L5</f>
        <v>0</v>
      </c>
      <c r="B41" s="868">
        <f>'Budget &amp; Total'!L6</f>
        <v>0</v>
      </c>
      <c r="C41" s="869">
        <f>'Budget &amp; Total'!L42</f>
        <v>0</v>
      </c>
      <c r="D41" s="870">
        <f>'Budget &amp; Total'!L44</f>
        <v>0</v>
      </c>
      <c r="E41" s="870">
        <f>'Budget &amp; Total'!L43</f>
        <v>0</v>
      </c>
      <c r="F41" s="870">
        <f>'Budget &amp; Total'!L38</f>
        <v>0</v>
      </c>
      <c r="G41" s="871">
        <f>SUM('Budget &amp; Total'!L19,'Budget &amp; Total'!L20)</f>
        <v>0</v>
      </c>
      <c r="H41" s="872"/>
      <c r="I41" s="22" t="s">
        <v>332</v>
      </c>
    </row>
    <row r="42" spans="1:9" x14ac:dyDescent="0.2">
      <c r="A42" s="868">
        <f>'Budget &amp; Total'!N5</f>
        <v>0</v>
      </c>
      <c r="B42" s="868">
        <f>'Budget &amp; Total'!N6</f>
        <v>0</v>
      </c>
      <c r="C42" s="869">
        <f>'Budget &amp; Total'!N42</f>
        <v>0</v>
      </c>
      <c r="D42" s="870">
        <f>'Budget &amp; Total'!N44</f>
        <v>0</v>
      </c>
      <c r="E42" s="870">
        <f>'Budget &amp; Total'!N43</f>
        <v>0</v>
      </c>
      <c r="F42" s="870">
        <f>'Budget &amp; Total'!N38</f>
        <v>0</v>
      </c>
      <c r="G42" s="871">
        <f>SUM('Budget &amp; Total'!N19,'Budget &amp; Total'!N20)</f>
        <v>0</v>
      </c>
      <c r="H42" s="872"/>
      <c r="I42" s="22" t="s">
        <v>333</v>
      </c>
    </row>
    <row r="43" spans="1:9" x14ac:dyDescent="0.2">
      <c r="A43" s="868">
        <f>'Budget &amp; Total'!P5</f>
        <v>0</v>
      </c>
      <c r="B43" s="868">
        <f>'Budget &amp; Total'!P6</f>
        <v>0</v>
      </c>
      <c r="C43" s="869">
        <f>'Budget &amp; Total'!P42</f>
        <v>0</v>
      </c>
      <c r="D43" s="870">
        <f>'Budget &amp; Total'!P44</f>
        <v>0</v>
      </c>
      <c r="E43" s="870">
        <f>'Budget &amp; Total'!P43</f>
        <v>0</v>
      </c>
      <c r="F43" s="870">
        <f>'Budget &amp; Total'!P38</f>
        <v>0</v>
      </c>
      <c r="G43" s="871">
        <f>SUM('Budget &amp; Total'!P19,'Budget &amp; Total'!P20)</f>
        <v>0</v>
      </c>
      <c r="H43" s="872"/>
      <c r="I43" s="22" t="s">
        <v>334</v>
      </c>
    </row>
    <row r="44" spans="1:9" x14ac:dyDescent="0.2">
      <c r="A44" s="868">
        <f>'Budget &amp; Total'!R5</f>
        <v>0</v>
      </c>
      <c r="B44" s="868">
        <f>'Budget &amp; Total'!R6</f>
        <v>0</v>
      </c>
      <c r="C44" s="869">
        <f>'Budget &amp; Total'!R42</f>
        <v>0</v>
      </c>
      <c r="D44" s="870">
        <f>'Budget &amp; Total'!R44</f>
        <v>0</v>
      </c>
      <c r="E44" s="870">
        <f>'Budget &amp; Total'!R43</f>
        <v>0</v>
      </c>
      <c r="F44" s="870">
        <f>'Budget &amp; Total'!R38</f>
        <v>0</v>
      </c>
      <c r="G44" s="871">
        <f>SUM('Budget &amp; Total'!R19,'Budget &amp; Total'!R20)</f>
        <v>0</v>
      </c>
      <c r="H44" s="872"/>
      <c r="I44" s="22" t="s">
        <v>335</v>
      </c>
    </row>
    <row r="45" spans="1:9" x14ac:dyDescent="0.2">
      <c r="A45" s="868">
        <f>'Budget &amp; Total'!T5</f>
        <v>0</v>
      </c>
      <c r="B45" s="868">
        <f>'Budget &amp; Total'!T6</f>
        <v>0</v>
      </c>
      <c r="C45" s="869">
        <f>'Budget &amp; Total'!T42</f>
        <v>0</v>
      </c>
      <c r="D45" s="870">
        <f>'Budget &amp; Total'!T44</f>
        <v>0</v>
      </c>
      <c r="E45" s="870">
        <f>'Budget &amp; Total'!T43</f>
        <v>0</v>
      </c>
      <c r="F45" s="870">
        <f>'Budget &amp; Total'!T38</f>
        <v>0</v>
      </c>
      <c r="G45" s="871">
        <f>SUM('Budget &amp; Total'!T19,'Budget &amp; Total'!T20)</f>
        <v>0</v>
      </c>
      <c r="H45" s="872"/>
      <c r="I45" s="22" t="s">
        <v>336</v>
      </c>
    </row>
    <row r="46" spans="1:9" x14ac:dyDescent="0.2">
      <c r="A46" s="868">
        <f>'Budget &amp; Total'!V5</f>
        <v>0</v>
      </c>
      <c r="B46" s="868">
        <f>'Budget &amp; Total'!V6</f>
        <v>0</v>
      </c>
      <c r="C46" s="869">
        <f>'Budget &amp; Total'!V42</f>
        <v>0</v>
      </c>
      <c r="D46" s="870">
        <f>'Budget &amp; Total'!V44</f>
        <v>0</v>
      </c>
      <c r="E46" s="870">
        <f>'Budget &amp; Total'!V43</f>
        <v>0</v>
      </c>
      <c r="F46" s="870">
        <f>'Budget &amp; Total'!V38</f>
        <v>0</v>
      </c>
      <c r="G46" s="871">
        <f>SUM('Budget &amp; Total'!V19,'Budget &amp; Total'!V20)</f>
        <v>0</v>
      </c>
      <c r="H46" s="872"/>
      <c r="I46" s="22" t="s">
        <v>337</v>
      </c>
    </row>
    <row r="47" spans="1:9" x14ac:dyDescent="0.2">
      <c r="A47" s="868">
        <f>'Budget &amp; Total'!AD5</f>
        <v>0</v>
      </c>
      <c r="B47" s="868">
        <f>'Budget &amp; Total'!AD6</f>
        <v>0</v>
      </c>
      <c r="C47" s="869">
        <f>'Budget &amp; Total'!AD42</f>
        <v>0</v>
      </c>
      <c r="D47" s="870">
        <f>'Budget &amp; Total'!AD44</f>
        <v>0</v>
      </c>
      <c r="E47" s="870">
        <f>'Budget &amp; Total'!AD43</f>
        <v>0</v>
      </c>
      <c r="F47" s="870">
        <f>'Budget &amp; Total'!AD38</f>
        <v>0</v>
      </c>
      <c r="G47" s="871">
        <f>SUM('Budget &amp; Total'!AD19,'Budget &amp; Total'!AD20)</f>
        <v>0</v>
      </c>
      <c r="H47" s="872"/>
      <c r="I47" s="22" t="s">
        <v>338</v>
      </c>
    </row>
    <row r="48" spans="1:9" x14ac:dyDescent="0.2">
      <c r="A48" s="868">
        <f>'Budget &amp; Total'!AF5</f>
        <v>0</v>
      </c>
      <c r="B48" s="868">
        <f>'Budget &amp; Total'!AF6</f>
        <v>0</v>
      </c>
      <c r="C48" s="869">
        <f>'Budget &amp; Total'!AF42</f>
        <v>0</v>
      </c>
      <c r="D48" s="870">
        <f>'Budget &amp; Total'!AF44</f>
        <v>0</v>
      </c>
      <c r="E48" s="870">
        <f>'Budget &amp; Total'!AF43</f>
        <v>0</v>
      </c>
      <c r="F48" s="870">
        <f>'Budget &amp; Total'!AF38</f>
        <v>0</v>
      </c>
      <c r="G48" s="871">
        <f>SUM('Budget &amp; Total'!AF19,'Budget &amp; Total'!AF20)</f>
        <v>0</v>
      </c>
      <c r="H48" s="872"/>
      <c r="I48" s="22" t="s">
        <v>339</v>
      </c>
    </row>
    <row r="49" spans="1:9" x14ac:dyDescent="0.2">
      <c r="A49" s="868">
        <f>'Budget &amp; Total'!AH5</f>
        <v>0</v>
      </c>
      <c r="B49" s="868">
        <f>'Budget &amp; Total'!AH6</f>
        <v>0</v>
      </c>
      <c r="C49" s="869">
        <f>'Budget &amp; Total'!AH42</f>
        <v>0</v>
      </c>
      <c r="D49" s="870">
        <f>'Budget &amp; Total'!AH44</f>
        <v>0</v>
      </c>
      <c r="E49" s="870">
        <f>'Budget &amp; Total'!AH43</f>
        <v>0</v>
      </c>
      <c r="F49" s="870">
        <f>'Budget &amp; Total'!AH38</f>
        <v>0</v>
      </c>
      <c r="G49" s="871">
        <f>SUM('Budget &amp; Total'!AH19,'Budget &amp; Total'!AH20)</f>
        <v>0</v>
      </c>
      <c r="H49" s="872"/>
      <c r="I49" s="22" t="s">
        <v>340</v>
      </c>
    </row>
    <row r="50" spans="1:9" x14ac:dyDescent="0.2">
      <c r="A50" s="868">
        <f>'Budget &amp; Total'!AJ5</f>
        <v>0</v>
      </c>
      <c r="B50" s="868">
        <f>'Budget &amp; Total'!AJ6</f>
        <v>0</v>
      </c>
      <c r="C50" s="869">
        <f>'Budget &amp; Total'!AJ42</f>
        <v>0</v>
      </c>
      <c r="D50" s="870">
        <f>'Budget &amp; Total'!AJ44</f>
        <v>0</v>
      </c>
      <c r="E50" s="870">
        <f>'Budget &amp; Total'!AJ43</f>
        <v>0</v>
      </c>
      <c r="F50" s="870">
        <f>'Budget &amp; Total'!AJ38</f>
        <v>0</v>
      </c>
      <c r="G50" s="871">
        <f>SUM('Budget &amp; Total'!AJ19,'Budget &amp; Total'!AJ20)</f>
        <v>0</v>
      </c>
      <c r="H50" s="872"/>
      <c r="I50" s="22" t="s">
        <v>341</v>
      </c>
    </row>
    <row r="51" spans="1:9" x14ac:dyDescent="0.2">
      <c r="A51" s="868">
        <f>'Budget &amp; Total'!AL5</f>
        <v>0</v>
      </c>
      <c r="B51" s="868">
        <f>'Budget &amp; Total'!AL6</f>
        <v>0</v>
      </c>
      <c r="C51" s="869">
        <f>'Budget &amp; Total'!AL42</f>
        <v>0</v>
      </c>
      <c r="D51" s="870">
        <f>'Budget &amp; Total'!AL44</f>
        <v>0</v>
      </c>
      <c r="E51" s="870">
        <f>'Budget &amp; Total'!AL43</f>
        <v>0</v>
      </c>
      <c r="F51" s="870">
        <f>'Budget &amp; Total'!AL38</f>
        <v>0</v>
      </c>
      <c r="G51" s="871">
        <f>SUM('Budget &amp; Total'!AL19,'Budget &amp; Total'!AL20)</f>
        <v>0</v>
      </c>
      <c r="H51" s="872"/>
      <c r="I51" s="22" t="s">
        <v>342</v>
      </c>
    </row>
    <row r="52" spans="1:9" x14ac:dyDescent="0.2">
      <c r="A52" s="868">
        <f>'Budget &amp; Total'!AN5</f>
        <v>0</v>
      </c>
      <c r="B52" s="868">
        <f>'Budget &amp; Total'!AN6</f>
        <v>0</v>
      </c>
      <c r="C52" s="869">
        <f>'Budget &amp; Total'!AN42</f>
        <v>0</v>
      </c>
      <c r="D52" s="870">
        <f>'Budget &amp; Total'!AN44</f>
        <v>0</v>
      </c>
      <c r="E52" s="870">
        <f>'Budget &amp; Total'!AN43</f>
        <v>0</v>
      </c>
      <c r="F52" s="870">
        <f>'Budget &amp; Total'!AN38</f>
        <v>0</v>
      </c>
      <c r="G52" s="873">
        <f>SUM('Budget &amp; Total'!AN19,'Budget &amp; Total'!AN20)</f>
        <v>0</v>
      </c>
      <c r="H52" s="872"/>
      <c r="I52" s="22" t="s">
        <v>343</v>
      </c>
    </row>
    <row r="53" spans="1:9" x14ac:dyDescent="0.2">
      <c r="A53" s="868">
        <f>'Budget &amp; Total'!AP5</f>
        <v>0</v>
      </c>
      <c r="B53" s="868">
        <f>'Budget &amp; Total'!AP6</f>
        <v>0</v>
      </c>
      <c r="C53" s="869">
        <f>'Budget &amp; Total'!AP42</f>
        <v>0</v>
      </c>
      <c r="D53" s="870">
        <f>'Budget &amp; Total'!AP44</f>
        <v>0</v>
      </c>
      <c r="E53" s="870">
        <f>'Budget &amp; Total'!AP43</f>
        <v>0</v>
      </c>
      <c r="F53" s="870">
        <f>'Budget &amp; Total'!AP38</f>
        <v>0</v>
      </c>
      <c r="G53" s="873">
        <f>SUM('Budget &amp; Total'!AP19,'Budget &amp; Total'!AP20)</f>
        <v>0</v>
      </c>
      <c r="H53" s="872"/>
      <c r="I53" s="22" t="s">
        <v>344</v>
      </c>
    </row>
    <row r="54" spans="1:9" x14ac:dyDescent="0.2">
      <c r="A54" s="868">
        <f>'Budget &amp; Total'!AR5</f>
        <v>0</v>
      </c>
      <c r="B54" s="868">
        <f>'Budget &amp; Total'!AR6</f>
        <v>0</v>
      </c>
      <c r="C54" s="869">
        <f>'Budget &amp; Total'!AR42</f>
        <v>0</v>
      </c>
      <c r="D54" s="870">
        <f>'Budget &amp; Total'!AR44</f>
        <v>0</v>
      </c>
      <c r="E54" s="870">
        <f>'Budget &amp; Total'!AR43</f>
        <v>0</v>
      </c>
      <c r="F54" s="870">
        <f>'Budget &amp; Total'!AR38</f>
        <v>0</v>
      </c>
      <c r="G54" s="873">
        <f>SUM('Budget &amp; Total'!AR19,'Budget &amp; Total'!AR20)</f>
        <v>0</v>
      </c>
      <c r="H54" s="872"/>
      <c r="I54" s="22" t="s">
        <v>345</v>
      </c>
    </row>
    <row r="55" spans="1:9" x14ac:dyDescent="0.2">
      <c r="B55" s="868"/>
      <c r="C55" s="874"/>
      <c r="D55" s="874"/>
      <c r="E55" s="874"/>
      <c r="F55" s="874"/>
      <c r="G55" s="875"/>
      <c r="H55" s="872"/>
      <c r="I55" s="22" t="s">
        <v>346</v>
      </c>
    </row>
    <row r="56" spans="1:9" x14ac:dyDescent="0.2">
      <c r="A56" s="868"/>
      <c r="B56" s="876"/>
      <c r="C56" s="874"/>
      <c r="D56" s="874"/>
      <c r="E56" s="874"/>
      <c r="F56" s="874"/>
      <c r="G56" s="875"/>
      <c r="H56" s="872"/>
      <c r="I56" s="22" t="s">
        <v>347</v>
      </c>
    </row>
    <row r="57" spans="1:9" x14ac:dyDescent="0.2">
      <c r="A57" s="868"/>
      <c r="B57" s="876"/>
      <c r="C57" s="874"/>
      <c r="D57" s="874"/>
      <c r="E57" s="874"/>
      <c r="F57" s="874"/>
      <c r="G57" s="875"/>
      <c r="H57" s="872"/>
      <c r="I57" s="22" t="s">
        <v>348</v>
      </c>
    </row>
    <row r="58" spans="1:9" x14ac:dyDescent="0.2">
      <c r="A58" s="868"/>
      <c r="B58" s="876"/>
      <c r="C58" s="874"/>
      <c r="D58" s="874"/>
      <c r="E58" s="874"/>
      <c r="F58" s="874"/>
      <c r="G58" s="875"/>
      <c r="H58" s="872"/>
      <c r="I58" s="22" t="s">
        <v>349</v>
      </c>
    </row>
    <row r="59" spans="1:9" x14ac:dyDescent="0.2">
      <c r="A59" s="868"/>
      <c r="B59" s="876"/>
      <c r="C59" s="874"/>
      <c r="D59" s="874"/>
      <c r="E59" s="874"/>
      <c r="F59" s="874"/>
      <c r="G59" s="875"/>
      <c r="H59" s="872"/>
      <c r="I59" s="22" t="s">
        <v>350</v>
      </c>
    </row>
    <row r="60" spans="1:9" x14ac:dyDescent="0.2">
      <c r="A60" s="877" t="s">
        <v>351</v>
      </c>
      <c r="B60" s="878"/>
      <c r="C60" s="879">
        <f>SUM(C40:C59)</f>
        <v>0</v>
      </c>
      <c r="D60" s="879">
        <f>SUM(D40:D59)</f>
        <v>0</v>
      </c>
      <c r="E60" s="879">
        <f>SUM(E40:E59)</f>
        <v>0</v>
      </c>
      <c r="F60" s="879">
        <f>SUM(F40:F59)</f>
        <v>0</v>
      </c>
      <c r="G60" s="879">
        <f>SUM(G40:G59)</f>
        <v>0</v>
      </c>
      <c r="H60" s="880"/>
      <c r="I60" s="881"/>
    </row>
    <row r="61" spans="1:9" x14ac:dyDescent="0.2">
      <c r="A61" s="882"/>
      <c r="B61" s="854"/>
      <c r="C61" s="883"/>
      <c r="D61" s="854"/>
      <c r="E61" s="854"/>
      <c r="F61" s="854"/>
      <c r="G61" s="854"/>
      <c r="H61" s="854"/>
      <c r="I61" s="855"/>
    </row>
    <row r="62" spans="1:9" x14ac:dyDescent="0.2">
      <c r="A62" s="2" t="s">
        <v>352</v>
      </c>
    </row>
  </sheetData>
  <sheetProtection password="DEDB" sheet="1" objects="1" scenarios="1"/>
  <mergeCells count="2">
    <mergeCell ref="B11:C11"/>
    <mergeCell ref="B12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="80" zoomScaleNormal="80" zoomScalePageLayoutView="80" workbookViewId="0">
      <selection activeCell="D3" sqref="D3:G4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CONCATENATE(RIGHT(G5,1),".")</f>
        <v>8.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"P8",MID(CELL("Filnavn",A3),FIND("]",CELL("filnavn",A3))+1,999))</f>
        <v>P8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P7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50.25" customHeight="1" x14ac:dyDescent="0.2">
      <c r="A48" s="137"/>
      <c r="B48" s="97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71"/>
      <c r="D48" s="971"/>
      <c r="E48" s="971"/>
      <c r="F48" s="971"/>
      <c r="G48" s="971"/>
      <c r="H48" s="971"/>
      <c r="I48" s="971"/>
      <c r="J48" s="971"/>
      <c r="K48" s="971"/>
      <c r="L48" s="971"/>
      <c r="M48" s="971"/>
      <c r="N48" s="971"/>
      <c r="O48" s="971"/>
      <c r="P48" s="971"/>
      <c r="Q48" s="97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10.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.1999999999999993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18.7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6.75" customHeight="1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6.7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0.5" customHeight="1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5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9:Q62"/>
    <mergeCell ref="B49:Q49"/>
    <mergeCell ref="D8:G8"/>
    <mergeCell ref="B53:Q53"/>
    <mergeCell ref="B58:Q58"/>
    <mergeCell ref="B50:Q52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111" priority="23" stopIfTrue="1">
      <formula>Z16&gt;0</formula>
    </cfRule>
  </conditionalFormatting>
  <conditionalFormatting sqref="J19:X20">
    <cfRule type="expression" dxfId="110" priority="22" stopIfTrue="1">
      <formula>Z19&gt;0</formula>
    </cfRule>
  </conditionalFormatting>
  <conditionalFormatting sqref="G15 I15">
    <cfRule type="expression" dxfId="109" priority="13">
      <formula>$G$12=2</formula>
    </cfRule>
  </conditionalFormatting>
  <conditionalFormatting sqref="I37">
    <cfRule type="cellIs" dxfId="108" priority="11" stopIfTrue="1" operator="lessThan">
      <formula>0</formula>
    </cfRule>
  </conditionalFormatting>
  <conditionalFormatting sqref="I41">
    <cfRule type="cellIs" dxfId="107" priority="9" stopIfTrue="1" operator="equal">
      <formula>0</formula>
    </cfRule>
  </conditionalFormatting>
  <conditionalFormatting sqref="S56">
    <cfRule type="expression" dxfId="106" priority="8" stopIfTrue="1">
      <formula>LEN($S$56)&lt;2</formula>
    </cfRule>
  </conditionalFormatting>
  <conditionalFormatting sqref="S50:V50 S51:U51">
    <cfRule type="expression" dxfId="105" priority="7">
      <formula>$R$51="nej"</formula>
    </cfRule>
  </conditionalFormatting>
  <conditionalFormatting sqref="J40:X40 K41:X41 J42:X47 J21:X22">
    <cfRule type="cellIs" dxfId="104" priority="4" stopIfTrue="1" operator="equal">
      <formula>0</formula>
    </cfRule>
  </conditionalFormatting>
  <conditionalFormatting sqref="J31:X34">
    <cfRule type="cellIs" dxfId="103" priority="3" stopIfTrue="1" operator="equal">
      <formula>0</formula>
    </cfRule>
  </conditionalFormatting>
  <conditionalFormatting sqref="J36:X38">
    <cfRule type="cellIs" dxfId="102" priority="2" stopIfTrue="1" operator="equal">
      <formula>0</formula>
    </cfRule>
  </conditionalFormatting>
  <conditionalFormatting sqref="J24:X29">
    <cfRule type="expression" dxfId="101" priority="5" stopIfTrue="1">
      <formula>Z24&gt;0</formula>
    </cfRule>
  </conditionalFormatting>
  <conditionalFormatting sqref="V51">
    <cfRule type="expression" dxfId="100" priority="1">
      <formula>$R$51="nej"</formula>
    </cfRule>
  </conditionalFormatting>
  <dataValidations disablePrompts="1"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="80" zoomScaleNormal="80" zoomScalePageLayoutView="80" workbookViewId="0">
      <selection activeCell="D2" sqref="D2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CONCATENATE(RIGHT(G5,1),".")</f>
        <v>9.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"P9",MID(CELL("Filnavn",A3),FIND("]",CELL("filnavn",A3))+1,999))</f>
        <v>P9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P8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50.25" customHeight="1" x14ac:dyDescent="0.2">
      <c r="A48" s="137"/>
      <c r="B48" s="97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71"/>
      <c r="D48" s="971"/>
      <c r="E48" s="971"/>
      <c r="F48" s="971"/>
      <c r="G48" s="971"/>
      <c r="H48" s="971"/>
      <c r="I48" s="971"/>
      <c r="J48" s="971"/>
      <c r="K48" s="971"/>
      <c r="L48" s="971"/>
      <c r="M48" s="971"/>
      <c r="N48" s="971"/>
      <c r="O48" s="971"/>
      <c r="P48" s="971"/>
      <c r="Q48" s="97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10.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.1999999999999993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16.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15.75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2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7.5" customHeight="1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5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9:Q62"/>
    <mergeCell ref="B49:Q49"/>
    <mergeCell ref="D8:G8"/>
    <mergeCell ref="B53:Q53"/>
    <mergeCell ref="B58:Q58"/>
    <mergeCell ref="B50:Q52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99" priority="23" stopIfTrue="1">
      <formula>Z16&gt;0</formula>
    </cfRule>
  </conditionalFormatting>
  <conditionalFormatting sqref="J19:X20">
    <cfRule type="expression" dxfId="98" priority="22" stopIfTrue="1">
      <formula>Z19&gt;0</formula>
    </cfRule>
  </conditionalFormatting>
  <conditionalFormatting sqref="G15 I15">
    <cfRule type="expression" dxfId="97" priority="13">
      <formula>$G$12=2</formula>
    </cfRule>
  </conditionalFormatting>
  <conditionalFormatting sqref="I37">
    <cfRule type="cellIs" dxfId="96" priority="11" stopIfTrue="1" operator="lessThan">
      <formula>0</formula>
    </cfRule>
  </conditionalFormatting>
  <conditionalFormatting sqref="I41">
    <cfRule type="cellIs" dxfId="95" priority="9" stopIfTrue="1" operator="equal">
      <formula>0</formula>
    </cfRule>
  </conditionalFormatting>
  <conditionalFormatting sqref="S56">
    <cfRule type="expression" dxfId="94" priority="8" stopIfTrue="1">
      <formula>LEN($S$56)&lt;2</formula>
    </cfRule>
  </conditionalFormatting>
  <conditionalFormatting sqref="S50:V50 S51:U51">
    <cfRule type="expression" dxfId="93" priority="7">
      <formula>$R$51="nej"</formula>
    </cfRule>
  </conditionalFormatting>
  <conditionalFormatting sqref="J40:X40 K41:X41 J42:X47 J21:X22">
    <cfRule type="cellIs" dxfId="92" priority="4" stopIfTrue="1" operator="equal">
      <formula>0</formula>
    </cfRule>
  </conditionalFormatting>
  <conditionalFormatting sqref="J31:X34">
    <cfRule type="cellIs" dxfId="91" priority="3" stopIfTrue="1" operator="equal">
      <formula>0</formula>
    </cfRule>
  </conditionalFormatting>
  <conditionalFormatting sqref="J36:X38">
    <cfRule type="cellIs" dxfId="90" priority="2" stopIfTrue="1" operator="equal">
      <formula>0</formula>
    </cfRule>
  </conditionalFormatting>
  <conditionalFormatting sqref="J24:X29">
    <cfRule type="expression" dxfId="89" priority="5" stopIfTrue="1">
      <formula>Z24&gt;0</formula>
    </cfRule>
  </conditionalFormatting>
  <conditionalFormatting sqref="V51">
    <cfRule type="expression" dxfId="88" priority="1">
      <formula>$R$51="nej"</formula>
    </cfRule>
  </conditionalFormatting>
  <dataValidations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="80" zoomScaleNormal="80" zoomScalePageLayoutView="80" workbookViewId="0">
      <selection activeCell="C17" sqref="C17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CONCATENATE(RIGHT(G5,2),".")</f>
        <v>10.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"P10",MID(CELL("Filnavn",A3),FIND("]",CELL("filnavn",A3))+1,999))</f>
        <v>P10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P9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50.25" customHeight="1" x14ac:dyDescent="0.2">
      <c r="A48" s="137"/>
      <c r="B48" s="97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71"/>
      <c r="D48" s="971"/>
      <c r="E48" s="971"/>
      <c r="F48" s="971"/>
      <c r="G48" s="971"/>
      <c r="H48" s="971"/>
      <c r="I48" s="971"/>
      <c r="J48" s="971"/>
      <c r="K48" s="971"/>
      <c r="L48" s="971"/>
      <c r="M48" s="971"/>
      <c r="N48" s="971"/>
      <c r="O48" s="971"/>
      <c r="P48" s="971"/>
      <c r="Q48" s="97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9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5.25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18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6" customHeight="1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3.5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5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21" customHeight="1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9:Q62"/>
    <mergeCell ref="B49:Q49"/>
    <mergeCell ref="D8:G8"/>
    <mergeCell ref="B53:Q53"/>
    <mergeCell ref="B58:Q58"/>
    <mergeCell ref="B50:Q52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87" priority="23" stopIfTrue="1">
      <formula>Z16&gt;0</formula>
    </cfRule>
  </conditionalFormatting>
  <conditionalFormatting sqref="J19:X20">
    <cfRule type="expression" dxfId="86" priority="22" stopIfTrue="1">
      <formula>Z19&gt;0</formula>
    </cfRule>
  </conditionalFormatting>
  <conditionalFormatting sqref="G15 I15">
    <cfRule type="expression" dxfId="85" priority="13">
      <formula>$G$12=2</formula>
    </cfRule>
  </conditionalFormatting>
  <conditionalFormatting sqref="I37">
    <cfRule type="cellIs" dxfId="84" priority="11" stopIfTrue="1" operator="lessThan">
      <formula>0</formula>
    </cfRule>
  </conditionalFormatting>
  <conditionalFormatting sqref="I41">
    <cfRule type="cellIs" dxfId="83" priority="9" stopIfTrue="1" operator="equal">
      <formula>0</formula>
    </cfRule>
  </conditionalFormatting>
  <conditionalFormatting sqref="S56">
    <cfRule type="expression" dxfId="82" priority="8" stopIfTrue="1">
      <formula>LEN($S$56)&lt;2</formula>
    </cfRule>
  </conditionalFormatting>
  <conditionalFormatting sqref="S50:V50 S51:U51">
    <cfRule type="expression" dxfId="81" priority="7">
      <formula>$R$51="nej"</formula>
    </cfRule>
  </conditionalFormatting>
  <conditionalFormatting sqref="J40:X40 K41:X41 J42:X47 J21:X22">
    <cfRule type="cellIs" dxfId="80" priority="4" stopIfTrue="1" operator="equal">
      <formula>0</formula>
    </cfRule>
  </conditionalFormatting>
  <conditionalFormatting sqref="J31:X34">
    <cfRule type="cellIs" dxfId="79" priority="3" stopIfTrue="1" operator="equal">
      <formula>0</formula>
    </cfRule>
  </conditionalFormatting>
  <conditionalFormatting sqref="J36:X38">
    <cfRule type="cellIs" dxfId="78" priority="2" stopIfTrue="1" operator="equal">
      <formula>0</formula>
    </cfRule>
  </conditionalFormatting>
  <conditionalFormatting sqref="J24:X29">
    <cfRule type="expression" dxfId="77" priority="5" stopIfTrue="1">
      <formula>Z24&gt;0</formula>
    </cfRule>
  </conditionalFormatting>
  <conditionalFormatting sqref="V51">
    <cfRule type="expression" dxfId="76" priority="1">
      <formula>$R$51="nej"</formula>
    </cfRule>
  </conditionalFormatting>
  <dataValidations disablePrompts="1"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="80" zoomScaleNormal="80" zoomScalePageLayoutView="80" workbookViewId="0">
      <selection activeCell="D8" sqref="D8:G8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CONCATENATE(RIGHT(G5,2),".")</f>
        <v>11.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"P11",MID(CELL("Filnavn",A3),FIND("]",CELL("filnavn",A3))+1,999))</f>
        <v>P11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P10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50.25" customHeight="1" x14ac:dyDescent="0.2">
      <c r="A48" s="137"/>
      <c r="B48" s="98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81"/>
      <c r="D48" s="981"/>
      <c r="E48" s="981"/>
      <c r="F48" s="981"/>
      <c r="G48" s="981"/>
      <c r="H48" s="981"/>
      <c r="I48" s="981"/>
      <c r="J48" s="981"/>
      <c r="K48" s="981"/>
      <c r="L48" s="981"/>
      <c r="M48" s="981"/>
      <c r="N48" s="981"/>
      <c r="O48" s="981"/>
      <c r="P48" s="981"/>
      <c r="Q48" s="98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3.5" customHeight="1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7.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14.2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7.5" customHeight="1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3.5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5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21.75" customHeight="1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9:Q62"/>
    <mergeCell ref="B49:Q49"/>
    <mergeCell ref="D8:G8"/>
    <mergeCell ref="B53:Q53"/>
    <mergeCell ref="B58:Q58"/>
    <mergeCell ref="B50:Q52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75" priority="23" stopIfTrue="1">
      <formula>Z16&gt;0</formula>
    </cfRule>
  </conditionalFormatting>
  <conditionalFormatting sqref="J19:X20">
    <cfRule type="expression" dxfId="74" priority="22" stopIfTrue="1">
      <formula>Z19&gt;0</formula>
    </cfRule>
  </conditionalFormatting>
  <conditionalFormatting sqref="G15 I15">
    <cfRule type="expression" dxfId="73" priority="13">
      <formula>$G$12=2</formula>
    </cfRule>
  </conditionalFormatting>
  <conditionalFormatting sqref="I37">
    <cfRule type="cellIs" dxfId="72" priority="11" stopIfTrue="1" operator="lessThan">
      <formula>0</formula>
    </cfRule>
  </conditionalFormatting>
  <conditionalFormatting sqref="I41">
    <cfRule type="cellIs" dxfId="71" priority="9" stopIfTrue="1" operator="equal">
      <formula>0</formula>
    </cfRule>
  </conditionalFormatting>
  <conditionalFormatting sqref="S56">
    <cfRule type="expression" dxfId="70" priority="8" stopIfTrue="1">
      <formula>LEN($S$56)&lt;2</formula>
    </cfRule>
  </conditionalFormatting>
  <conditionalFormatting sqref="S50:V50 S51:U51">
    <cfRule type="expression" dxfId="69" priority="7">
      <formula>$R$51="nej"</formula>
    </cfRule>
  </conditionalFormatting>
  <conditionalFormatting sqref="J40:X40 K41:X41 J42:X47 J21:X22">
    <cfRule type="cellIs" dxfId="68" priority="4" stopIfTrue="1" operator="equal">
      <formula>0</formula>
    </cfRule>
  </conditionalFormatting>
  <conditionalFormatting sqref="J31:X34">
    <cfRule type="cellIs" dxfId="67" priority="3" stopIfTrue="1" operator="equal">
      <formula>0</formula>
    </cfRule>
  </conditionalFormatting>
  <conditionalFormatting sqref="J36:X38">
    <cfRule type="cellIs" dxfId="66" priority="2" stopIfTrue="1" operator="equal">
      <formula>0</formula>
    </cfRule>
  </conditionalFormatting>
  <conditionalFormatting sqref="J24:X29">
    <cfRule type="expression" dxfId="65" priority="5" stopIfTrue="1">
      <formula>Z24&gt;0</formula>
    </cfRule>
  </conditionalFormatting>
  <conditionalFormatting sqref="V51">
    <cfRule type="expression" dxfId="64" priority="1">
      <formula>$R$51="nej"</formula>
    </cfRule>
  </conditionalFormatting>
  <dataValidations disablePrompts="1"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="85" zoomScaleNormal="80" zoomScalePageLayoutView="85" workbookViewId="0">
      <selection activeCell="D8" sqref="D8:G8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CONCATENATE(RIGHT(G5,2),".")</f>
        <v>12.</v>
      </c>
      <c r="C5" s="151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"P12",MID(CELL("Filnavn",A3),FIND("]",CELL("filnavn",A3))+1,999))</f>
        <v>P12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P11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129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50.25" customHeight="1" x14ac:dyDescent="0.2">
      <c r="A48" s="137"/>
      <c r="B48" s="98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81"/>
      <c r="D48" s="981"/>
      <c r="E48" s="981"/>
      <c r="F48" s="981"/>
      <c r="G48" s="981"/>
      <c r="H48" s="981"/>
      <c r="I48" s="981"/>
      <c r="J48" s="981"/>
      <c r="K48" s="981"/>
      <c r="L48" s="981"/>
      <c r="M48" s="981"/>
      <c r="N48" s="981"/>
      <c r="O48" s="981"/>
      <c r="P48" s="981"/>
      <c r="Q48" s="98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149999999999999" customHeight="1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6" customHeight="1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13.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5.25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15.7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9.75" customHeight="1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2.75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5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1.25" customHeight="1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8:Q58"/>
    <mergeCell ref="B59:Q62"/>
    <mergeCell ref="D8:G8"/>
    <mergeCell ref="B49:Q49"/>
    <mergeCell ref="B50:Q52"/>
    <mergeCell ref="B53:Q53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63" priority="23" stopIfTrue="1">
      <formula>Z16&gt;0</formula>
    </cfRule>
  </conditionalFormatting>
  <conditionalFormatting sqref="J19:X20">
    <cfRule type="expression" dxfId="62" priority="22" stopIfTrue="1">
      <formula>Z19&gt;0</formula>
    </cfRule>
  </conditionalFormatting>
  <conditionalFormatting sqref="G15 I15">
    <cfRule type="expression" dxfId="61" priority="13">
      <formula>$G$12=2</formula>
    </cfRule>
  </conditionalFormatting>
  <conditionalFormatting sqref="I37">
    <cfRule type="cellIs" dxfId="60" priority="11" stopIfTrue="1" operator="lessThan">
      <formula>0</formula>
    </cfRule>
  </conditionalFormatting>
  <conditionalFormatting sqref="I41">
    <cfRule type="cellIs" dxfId="59" priority="9" stopIfTrue="1" operator="equal">
      <formula>0</formula>
    </cfRule>
  </conditionalFormatting>
  <conditionalFormatting sqref="S56">
    <cfRule type="expression" dxfId="58" priority="8" stopIfTrue="1">
      <formula>LEN($S$56)&lt;2</formula>
    </cfRule>
  </conditionalFormatting>
  <conditionalFormatting sqref="S50:V50 S51:U51">
    <cfRule type="expression" dxfId="57" priority="7">
      <formula>$R$51="nej"</formula>
    </cfRule>
  </conditionalFormatting>
  <conditionalFormatting sqref="J40:X40 K41:X41 J42:X47 J21:X22">
    <cfRule type="cellIs" dxfId="56" priority="4" stopIfTrue="1" operator="equal">
      <formula>0</formula>
    </cfRule>
  </conditionalFormatting>
  <conditionalFormatting sqref="J31:X34">
    <cfRule type="cellIs" dxfId="55" priority="3" stopIfTrue="1" operator="equal">
      <formula>0</formula>
    </cfRule>
  </conditionalFormatting>
  <conditionalFormatting sqref="J36:X38">
    <cfRule type="cellIs" dxfId="54" priority="2" stopIfTrue="1" operator="equal">
      <formula>0</formula>
    </cfRule>
  </conditionalFormatting>
  <conditionalFormatting sqref="J24:X29">
    <cfRule type="expression" dxfId="53" priority="5" stopIfTrue="1">
      <formula>Z24&gt;0</formula>
    </cfRule>
  </conditionalFormatting>
  <conditionalFormatting sqref="V51">
    <cfRule type="expression" dxfId="52" priority="1">
      <formula>$R$51="nej"</formula>
    </cfRule>
  </conditionalFormatting>
  <dataValidations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="90" zoomScaleNormal="80" zoomScalePageLayoutView="90" workbookViewId="0">
      <selection activeCell="D5" sqref="D5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27" customHeight="1" x14ac:dyDescent="0.2">
      <c r="A5" s="150"/>
      <c r="B5" s="561" t="str">
        <f ca="1">CONCATENATE(RIGHT(G5,2),".")</f>
        <v>13.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"P13",MID(CELL("Filnavn",A3),FIND("]",CELL("filnavn",A3))+1,999))</f>
        <v>P13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P12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50.25" customHeight="1" x14ac:dyDescent="0.2">
      <c r="A48" s="137"/>
      <c r="B48" s="98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81"/>
      <c r="D48" s="981"/>
      <c r="E48" s="981"/>
      <c r="F48" s="981"/>
      <c r="G48" s="981"/>
      <c r="H48" s="981"/>
      <c r="I48" s="981"/>
      <c r="J48" s="981"/>
      <c r="K48" s="981"/>
      <c r="L48" s="981"/>
      <c r="M48" s="981"/>
      <c r="N48" s="981"/>
      <c r="O48" s="981"/>
      <c r="P48" s="981"/>
      <c r="Q48" s="98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82" t="s">
        <v>375</v>
      </c>
      <c r="C49" s="982"/>
      <c r="D49" s="982"/>
      <c r="E49" s="982"/>
      <c r="F49" s="982"/>
      <c r="G49" s="982"/>
      <c r="H49" s="982"/>
      <c r="I49" s="982"/>
      <c r="J49" s="982"/>
      <c r="K49" s="982"/>
      <c r="L49" s="982"/>
      <c r="M49" s="982"/>
      <c r="N49" s="982"/>
      <c r="O49" s="982"/>
      <c r="P49" s="982"/>
      <c r="Q49" s="982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82" t="s">
        <v>376</v>
      </c>
      <c r="C53" s="983"/>
      <c r="D53" s="983"/>
      <c r="E53" s="983"/>
      <c r="F53" s="983"/>
      <c r="G53" s="983"/>
      <c r="H53" s="983"/>
      <c r="I53" s="983"/>
      <c r="J53" s="983"/>
      <c r="K53" s="983"/>
      <c r="L53" s="983"/>
      <c r="M53" s="983"/>
      <c r="N53" s="983"/>
      <c r="O53" s="983"/>
      <c r="P53" s="983"/>
      <c r="Q53" s="983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13.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" hidden="1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20.4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15" customHeight="1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6.5" hidden="1" customHeight="1" x14ac:dyDescent="0.2">
      <c r="A58" s="137"/>
      <c r="B58" s="982" t="s">
        <v>377</v>
      </c>
      <c r="C58" s="982"/>
      <c r="D58" s="982"/>
      <c r="E58" s="982"/>
      <c r="F58" s="982"/>
      <c r="G58" s="982"/>
      <c r="H58" s="982"/>
      <c r="I58" s="982"/>
      <c r="J58" s="982"/>
      <c r="K58" s="982"/>
      <c r="L58" s="982"/>
      <c r="M58" s="982"/>
      <c r="N58" s="982"/>
      <c r="O58" s="982"/>
      <c r="P58" s="982"/>
      <c r="Q58" s="982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5" x14ac:dyDescent="0.2">
      <c r="A59" s="137"/>
      <c r="B59" s="955" t="s">
        <v>377</v>
      </c>
      <c r="C59" s="955"/>
      <c r="D59" s="955"/>
      <c r="E59" s="955"/>
      <c r="F59" s="955"/>
      <c r="G59" s="955"/>
      <c r="H59" s="955"/>
      <c r="I59" s="955"/>
      <c r="J59" s="955"/>
      <c r="K59" s="955"/>
      <c r="L59" s="955"/>
      <c r="M59" s="955"/>
      <c r="N59" s="955"/>
      <c r="O59" s="955"/>
      <c r="P59" s="955"/>
      <c r="Q59" s="955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57"/>
      <c r="C60" s="958"/>
      <c r="D60" s="958"/>
      <c r="E60" s="958"/>
      <c r="F60" s="958"/>
      <c r="G60" s="958"/>
      <c r="H60" s="958"/>
      <c r="I60" s="958"/>
      <c r="J60" s="958"/>
      <c r="K60" s="958"/>
      <c r="L60" s="958"/>
      <c r="M60" s="958"/>
      <c r="N60" s="958"/>
      <c r="O60" s="958"/>
      <c r="P60" s="958"/>
      <c r="Q60" s="959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5" x14ac:dyDescent="0.2">
      <c r="A62" s="137"/>
      <c r="B62" s="960"/>
      <c r="C62" s="961"/>
      <c r="D62" s="961"/>
      <c r="E62" s="961"/>
      <c r="F62" s="961"/>
      <c r="G62" s="961"/>
      <c r="H62" s="961"/>
      <c r="I62" s="961"/>
      <c r="J62" s="961"/>
      <c r="K62" s="961"/>
      <c r="L62" s="961"/>
      <c r="M62" s="961"/>
      <c r="N62" s="961"/>
      <c r="O62" s="961"/>
      <c r="P62" s="961"/>
      <c r="Q62" s="962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963"/>
      <c r="C63" s="964"/>
      <c r="D63" s="964"/>
      <c r="E63" s="964"/>
      <c r="F63" s="964"/>
      <c r="G63" s="964"/>
      <c r="H63" s="964"/>
      <c r="I63" s="964"/>
      <c r="J63" s="964"/>
      <c r="K63" s="964"/>
      <c r="L63" s="964"/>
      <c r="M63" s="964"/>
      <c r="N63" s="964"/>
      <c r="O63" s="964"/>
      <c r="P63" s="964"/>
      <c r="Q63" s="965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2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8:Q58"/>
    <mergeCell ref="B59:Q59"/>
    <mergeCell ref="B60:Q63"/>
    <mergeCell ref="D8:G8"/>
    <mergeCell ref="B49:Q49"/>
    <mergeCell ref="B50:Q52"/>
    <mergeCell ref="B53:Q53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51" priority="23" stopIfTrue="1">
      <formula>Z16&gt;0</formula>
    </cfRule>
  </conditionalFormatting>
  <conditionalFormatting sqref="J19:X20">
    <cfRule type="expression" dxfId="50" priority="22" stopIfTrue="1">
      <formula>Z19&gt;0</formula>
    </cfRule>
  </conditionalFormatting>
  <conditionalFormatting sqref="G15 I15">
    <cfRule type="expression" dxfId="49" priority="13">
      <formula>$G$12=2</formula>
    </cfRule>
  </conditionalFormatting>
  <conditionalFormatting sqref="I37">
    <cfRule type="cellIs" dxfId="48" priority="11" stopIfTrue="1" operator="lessThan">
      <formula>0</formula>
    </cfRule>
  </conditionalFormatting>
  <conditionalFormatting sqref="I41">
    <cfRule type="cellIs" dxfId="47" priority="9" stopIfTrue="1" operator="equal">
      <formula>0</formula>
    </cfRule>
  </conditionalFormatting>
  <conditionalFormatting sqref="S56">
    <cfRule type="expression" dxfId="46" priority="8" stopIfTrue="1">
      <formula>LEN($S$56)&lt;2</formula>
    </cfRule>
  </conditionalFormatting>
  <conditionalFormatting sqref="S50:V50 S51:U51">
    <cfRule type="expression" dxfId="45" priority="7">
      <formula>$R$51="nej"</formula>
    </cfRule>
  </conditionalFormatting>
  <conditionalFormatting sqref="J40:X40 K41:X41 J42:X47 J21:X22">
    <cfRule type="cellIs" dxfId="44" priority="4" stopIfTrue="1" operator="equal">
      <formula>0</formula>
    </cfRule>
  </conditionalFormatting>
  <conditionalFormatting sqref="J31:X34">
    <cfRule type="cellIs" dxfId="43" priority="3" stopIfTrue="1" operator="equal">
      <formula>0</formula>
    </cfRule>
  </conditionalFormatting>
  <conditionalFormatting sqref="J36:X38">
    <cfRule type="cellIs" dxfId="42" priority="2" stopIfTrue="1" operator="equal">
      <formula>0</formula>
    </cfRule>
  </conditionalFormatting>
  <conditionalFormatting sqref="J24:X29">
    <cfRule type="expression" dxfId="41" priority="5" stopIfTrue="1">
      <formula>Z24&gt;0</formula>
    </cfRule>
  </conditionalFormatting>
  <conditionalFormatting sqref="V51">
    <cfRule type="expression" dxfId="40" priority="1">
      <formula>$R$51="nej"</formula>
    </cfRule>
  </conditionalFormatting>
  <dataValidations disablePrompts="1"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Normal="80" workbookViewId="0">
      <selection activeCell="D5" sqref="D5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CONCATENATE(RIGHT(G5,2),".")</f>
        <v>14.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"P14",MID(CELL("Filnavn",A3),FIND("]",CELL("filnavn",A3))+1,999))</f>
        <v>P14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P13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50.25" customHeight="1" x14ac:dyDescent="0.2">
      <c r="A48" s="137"/>
      <c r="B48" s="98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81"/>
      <c r="D48" s="981"/>
      <c r="E48" s="981"/>
      <c r="F48" s="981"/>
      <c r="G48" s="981"/>
      <c r="H48" s="981"/>
      <c r="I48" s="981"/>
      <c r="J48" s="981"/>
      <c r="K48" s="981"/>
      <c r="L48" s="981"/>
      <c r="M48" s="981"/>
      <c r="N48" s="981"/>
      <c r="O48" s="981"/>
      <c r="P48" s="981"/>
      <c r="Q48" s="98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82" t="s">
        <v>375</v>
      </c>
      <c r="C49" s="982"/>
      <c r="D49" s="982"/>
      <c r="E49" s="982"/>
      <c r="F49" s="982"/>
      <c r="G49" s="982"/>
      <c r="H49" s="982"/>
      <c r="I49" s="982"/>
      <c r="J49" s="982"/>
      <c r="K49" s="982"/>
      <c r="L49" s="982"/>
      <c r="M49" s="982"/>
      <c r="N49" s="982"/>
      <c r="O49" s="982"/>
      <c r="P49" s="982"/>
      <c r="Q49" s="982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82" t="s">
        <v>376</v>
      </c>
      <c r="C53" s="983"/>
      <c r="D53" s="983"/>
      <c r="E53" s="983"/>
      <c r="F53" s="983"/>
      <c r="G53" s="983"/>
      <c r="H53" s="983"/>
      <c r="I53" s="983"/>
      <c r="J53" s="983"/>
      <c r="K53" s="983"/>
      <c r="L53" s="983"/>
      <c r="M53" s="983"/>
      <c r="N53" s="983"/>
      <c r="O53" s="983"/>
      <c r="P53" s="983"/>
      <c r="Q53" s="983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12.7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21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6" customHeight="1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5.6" customHeight="1" x14ac:dyDescent="0.2">
      <c r="A58" s="137"/>
      <c r="B58" s="982" t="s">
        <v>377</v>
      </c>
      <c r="C58" s="982"/>
      <c r="D58" s="982"/>
      <c r="E58" s="982"/>
      <c r="F58" s="982"/>
      <c r="G58" s="982"/>
      <c r="H58" s="982"/>
      <c r="I58" s="982"/>
      <c r="J58" s="982"/>
      <c r="K58" s="982"/>
      <c r="L58" s="982"/>
      <c r="M58" s="982"/>
      <c r="N58" s="982"/>
      <c r="O58" s="982"/>
      <c r="P58" s="982"/>
      <c r="Q58" s="982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5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5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8:Q58"/>
    <mergeCell ref="B59:Q62"/>
    <mergeCell ref="D8:G8"/>
    <mergeCell ref="B49:Q49"/>
    <mergeCell ref="B50:Q52"/>
    <mergeCell ref="B53:Q53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39" priority="23" stopIfTrue="1">
      <formula>Z16&gt;0</formula>
    </cfRule>
  </conditionalFormatting>
  <conditionalFormatting sqref="J19:X20">
    <cfRule type="expression" dxfId="38" priority="22" stopIfTrue="1">
      <formula>Z19&gt;0</formula>
    </cfRule>
  </conditionalFormatting>
  <conditionalFormatting sqref="G15 I15">
    <cfRule type="expression" dxfId="37" priority="13">
      <formula>$G$12=2</formula>
    </cfRule>
  </conditionalFormatting>
  <conditionalFormatting sqref="I37">
    <cfRule type="cellIs" dxfId="36" priority="11" stopIfTrue="1" operator="lessThan">
      <formula>0</formula>
    </cfRule>
  </conditionalFormatting>
  <conditionalFormatting sqref="I41">
    <cfRule type="cellIs" dxfId="35" priority="9" stopIfTrue="1" operator="equal">
      <formula>0</formula>
    </cfRule>
  </conditionalFormatting>
  <conditionalFormatting sqref="S56">
    <cfRule type="expression" dxfId="34" priority="8" stopIfTrue="1">
      <formula>LEN($S$56)&lt;2</formula>
    </cfRule>
  </conditionalFormatting>
  <conditionalFormatting sqref="S50:V50 S51:U51">
    <cfRule type="expression" dxfId="33" priority="7">
      <formula>$R$51="nej"</formula>
    </cfRule>
  </conditionalFormatting>
  <conditionalFormatting sqref="J40:X40 K41:X41 J42:X47 J21:X22">
    <cfRule type="cellIs" dxfId="32" priority="4" stopIfTrue="1" operator="equal">
      <formula>0</formula>
    </cfRule>
  </conditionalFormatting>
  <conditionalFormatting sqref="J31:X34">
    <cfRule type="cellIs" dxfId="31" priority="3" stopIfTrue="1" operator="equal">
      <formula>0</formula>
    </cfRule>
  </conditionalFormatting>
  <conditionalFormatting sqref="J36:X38">
    <cfRule type="cellIs" dxfId="30" priority="2" stopIfTrue="1" operator="equal">
      <formula>0</formula>
    </cfRule>
  </conditionalFormatting>
  <conditionalFormatting sqref="J24:X29">
    <cfRule type="expression" dxfId="29" priority="5" stopIfTrue="1">
      <formula>Z24&gt;0</formula>
    </cfRule>
  </conditionalFormatting>
  <conditionalFormatting sqref="V51">
    <cfRule type="expression" dxfId="28" priority="1">
      <formula>$R$51="nej"</formula>
    </cfRule>
  </conditionalFormatting>
  <dataValidations disablePrompts="1"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topLeftCell="A32" zoomScaleNormal="80" workbookViewId="0">
      <selection activeCell="B59" sqref="B59:Q64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CONCATENATE(RIGHT(G5,2),".")</f>
        <v>15.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"P15",MID(CELL("Filnavn",A3),FIND("]",CELL("filnavn",A3))+1,999))</f>
        <v>P15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P14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50.25" customHeight="1" x14ac:dyDescent="0.2">
      <c r="A48" s="137"/>
      <c r="B48" s="98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81"/>
      <c r="D48" s="981"/>
      <c r="E48" s="981"/>
      <c r="F48" s="981"/>
      <c r="G48" s="981"/>
      <c r="H48" s="981"/>
      <c r="I48" s="981"/>
      <c r="J48" s="981"/>
      <c r="K48" s="981"/>
      <c r="L48" s="981"/>
      <c r="M48" s="981"/>
      <c r="N48" s="981"/>
      <c r="O48" s="981"/>
      <c r="P48" s="981"/>
      <c r="Q48" s="894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82" t="s">
        <v>375</v>
      </c>
      <c r="C49" s="982"/>
      <c r="D49" s="982"/>
      <c r="E49" s="982"/>
      <c r="F49" s="982"/>
      <c r="G49" s="982"/>
      <c r="H49" s="982"/>
      <c r="I49" s="982"/>
      <c r="J49" s="982"/>
      <c r="K49" s="982"/>
      <c r="L49" s="982"/>
      <c r="M49" s="982"/>
      <c r="N49" s="982"/>
      <c r="O49" s="982"/>
      <c r="P49" s="982"/>
      <c r="Q49" s="982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82" t="s">
        <v>376</v>
      </c>
      <c r="C53" s="983"/>
      <c r="D53" s="983"/>
      <c r="E53" s="983"/>
      <c r="F53" s="983"/>
      <c r="G53" s="983"/>
      <c r="H53" s="983"/>
      <c r="I53" s="983"/>
      <c r="J53" s="983"/>
      <c r="K53" s="983"/>
      <c r="L53" s="983"/>
      <c r="M53" s="983"/>
      <c r="N53" s="983"/>
      <c r="O53" s="983"/>
      <c r="P53" s="983"/>
      <c r="Q53" s="983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11.2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.1999999999999993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20.4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15.75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5.6" customHeight="1" x14ac:dyDescent="0.2">
      <c r="A58" s="137"/>
      <c r="B58" s="982" t="s">
        <v>377</v>
      </c>
      <c r="C58" s="982"/>
      <c r="D58" s="982"/>
      <c r="E58" s="982"/>
      <c r="F58" s="982"/>
      <c r="G58" s="982"/>
      <c r="H58" s="982"/>
      <c r="I58" s="982"/>
      <c r="J58" s="982"/>
      <c r="K58" s="982"/>
      <c r="L58" s="982"/>
      <c r="M58" s="982"/>
      <c r="N58" s="982"/>
      <c r="O58" s="982"/>
      <c r="P58" s="982"/>
      <c r="Q58" s="982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1.25" customHeight="1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0.5" customHeight="1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5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51:X51"/>
    <mergeCell ref="X4:X9"/>
    <mergeCell ref="E7:G7"/>
    <mergeCell ref="B3:C4"/>
    <mergeCell ref="P4:P9"/>
    <mergeCell ref="Q4:Q9"/>
    <mergeCell ref="R4:R9"/>
    <mergeCell ref="J4:J9"/>
    <mergeCell ref="M4:M9"/>
    <mergeCell ref="N4:N9"/>
    <mergeCell ref="D8:G8"/>
    <mergeCell ref="O4:O9"/>
    <mergeCell ref="K4:K9"/>
    <mergeCell ref="L4:L9"/>
    <mergeCell ref="R48:AR48"/>
    <mergeCell ref="B48:P48"/>
    <mergeCell ref="C42:E44"/>
    <mergeCell ref="V49:X49"/>
    <mergeCell ref="T4:T9"/>
    <mergeCell ref="U4:U9"/>
    <mergeCell ref="V4:V9"/>
    <mergeCell ref="W4:W9"/>
    <mergeCell ref="D9:E9"/>
    <mergeCell ref="S4:S9"/>
    <mergeCell ref="D3:G4"/>
    <mergeCell ref="B49:Q49"/>
    <mergeCell ref="B50:Q52"/>
    <mergeCell ref="B53:Q53"/>
    <mergeCell ref="B54:Q57"/>
    <mergeCell ref="B58:Q58"/>
    <mergeCell ref="B59:Q62"/>
  </mergeCells>
  <conditionalFormatting sqref="J16:X17">
    <cfRule type="expression" dxfId="27" priority="23" stopIfTrue="1">
      <formula>Z16&gt;0</formula>
    </cfRule>
  </conditionalFormatting>
  <conditionalFormatting sqref="J19:X20">
    <cfRule type="expression" dxfId="26" priority="22" stopIfTrue="1">
      <formula>Z19&gt;0</formula>
    </cfRule>
  </conditionalFormatting>
  <conditionalFormatting sqref="G15 I15">
    <cfRule type="expression" dxfId="25" priority="13">
      <formula>$G$12=2</formula>
    </cfRule>
  </conditionalFormatting>
  <conditionalFormatting sqref="I37">
    <cfRule type="cellIs" dxfId="24" priority="11" stopIfTrue="1" operator="lessThan">
      <formula>0</formula>
    </cfRule>
  </conditionalFormatting>
  <conditionalFormatting sqref="I41">
    <cfRule type="cellIs" dxfId="23" priority="9" stopIfTrue="1" operator="equal">
      <formula>0</formula>
    </cfRule>
  </conditionalFormatting>
  <conditionalFormatting sqref="S56">
    <cfRule type="expression" dxfId="22" priority="8" stopIfTrue="1">
      <formula>LEN($S$56)&lt;2</formula>
    </cfRule>
  </conditionalFormatting>
  <conditionalFormatting sqref="S50:V50 S51:U51">
    <cfRule type="expression" dxfId="21" priority="7">
      <formula>$R$51="nej"</formula>
    </cfRule>
  </conditionalFormatting>
  <conditionalFormatting sqref="J40:X40 K41:X41 J42:X47 J21:X22">
    <cfRule type="cellIs" dxfId="20" priority="4" stopIfTrue="1" operator="equal">
      <formula>0</formula>
    </cfRule>
  </conditionalFormatting>
  <conditionalFormatting sqref="J31:X34">
    <cfRule type="cellIs" dxfId="19" priority="3" stopIfTrue="1" operator="equal">
      <formula>0</formula>
    </cfRule>
  </conditionalFormatting>
  <conditionalFormatting sqref="J36:X38">
    <cfRule type="cellIs" dxfId="18" priority="2" stopIfTrue="1" operator="equal">
      <formula>0</formula>
    </cfRule>
  </conditionalFormatting>
  <conditionalFormatting sqref="J24:X29">
    <cfRule type="expression" dxfId="17" priority="5" stopIfTrue="1">
      <formula>Z24&gt;0</formula>
    </cfRule>
  </conditionalFormatting>
  <conditionalFormatting sqref="V51">
    <cfRule type="expression" dxfId="16" priority="1">
      <formula>$R$51="nej"</formula>
    </cfRule>
  </conditionalFormatting>
  <dataValidations disablePrompts="1"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51"/>
  <sheetViews>
    <sheetView topLeftCell="C1" workbookViewId="0">
      <selection activeCell="G47" sqref="G47"/>
    </sheetView>
  </sheetViews>
  <sheetFormatPr defaultRowHeight="12.75" x14ac:dyDescent="0.2"/>
  <cols>
    <col min="1" max="1" width="2.7109375" style="44" hidden="1" customWidth="1"/>
    <col min="2" max="2" width="3.85546875" style="44" hidden="1" customWidth="1"/>
    <col min="3" max="3" width="5.7109375" customWidth="1"/>
    <col min="4" max="4" width="5.5703125" style="20" customWidth="1"/>
    <col min="5" max="5" width="11.5703125" style="20" customWidth="1"/>
    <col min="6" max="6" width="14.140625" customWidth="1"/>
    <col min="7" max="8" width="11.85546875" customWidth="1"/>
    <col min="9" max="9" width="2.140625" customWidth="1"/>
    <col min="10" max="12" width="9.42578125" style="2" customWidth="1"/>
    <col min="13" max="23" width="9.42578125" customWidth="1"/>
    <col min="24" max="41" width="10.5703125" customWidth="1"/>
    <col min="42" max="49" width="10.5703125" style="2" customWidth="1"/>
    <col min="50" max="58" width="10.5703125" customWidth="1"/>
  </cols>
  <sheetData>
    <row r="1" spans="1:56" s="28" customFormat="1" x14ac:dyDescent="0.2">
      <c r="A1" s="44"/>
      <c r="B1" s="28">
        <v>40</v>
      </c>
      <c r="C1" s="610"/>
      <c r="D1" s="610"/>
      <c r="E1" s="610"/>
      <c r="F1" s="610"/>
      <c r="H1" s="28" t="s">
        <v>56</v>
      </c>
      <c r="J1" s="45" t="str">
        <f ca="1">'P1'!G5</f>
        <v>P1</v>
      </c>
      <c r="K1" s="45" t="str">
        <f ca="1">'P2'!$G$5</f>
        <v>P2</v>
      </c>
      <c r="L1" s="45" t="str">
        <f ca="1">'P3'!$G$5</f>
        <v>P3</v>
      </c>
      <c r="M1" s="45" t="str">
        <f ca="1">'P4'!$G$5</f>
        <v>P4</v>
      </c>
      <c r="N1" s="45" t="str">
        <f ca="1">'P5'!$G$5</f>
        <v>P5</v>
      </c>
      <c r="O1" s="45" t="str">
        <f ca="1">'P6'!$G$5</f>
        <v>P6</v>
      </c>
      <c r="P1" s="45" t="str">
        <f ca="1">'P7'!$G$5</f>
        <v>P7</v>
      </c>
      <c r="Q1" s="45" t="str">
        <f ca="1">'P8'!$G$5</f>
        <v>P8</v>
      </c>
      <c r="R1" s="45" t="str">
        <f ca="1">'P9'!$G$5</f>
        <v>P9</v>
      </c>
      <c r="S1" s="45" t="str">
        <f ca="1">'P10'!$G$5</f>
        <v>P10</v>
      </c>
      <c r="T1" s="45" t="str">
        <f ca="1">'P11'!$G$5</f>
        <v>P11</v>
      </c>
      <c r="U1" s="45" t="str">
        <f ca="1">'P12'!$G$5</f>
        <v>P12</v>
      </c>
      <c r="V1" s="45" t="str">
        <f ca="1">'P13'!$G$5</f>
        <v>P13</v>
      </c>
      <c r="W1" s="45" t="str">
        <f ca="1">'P14'!$G$5</f>
        <v>P14</v>
      </c>
      <c r="X1" s="45" t="str">
        <f ca="1">'P15'!$G$5</f>
        <v>P15</v>
      </c>
      <c r="Y1" s="28" t="s">
        <v>44</v>
      </c>
      <c r="Z1" s="45" t="str">
        <f ca="1">J1</f>
        <v>P1</v>
      </c>
      <c r="AA1" s="45" t="str">
        <f t="shared" ref="AA1:AN1" ca="1" si="0">K1</f>
        <v>P2</v>
      </c>
      <c r="AB1" s="45" t="str">
        <f t="shared" ca="1" si="0"/>
        <v>P3</v>
      </c>
      <c r="AC1" s="45" t="str">
        <f t="shared" ca="1" si="0"/>
        <v>P4</v>
      </c>
      <c r="AD1" s="45" t="str">
        <f t="shared" ca="1" si="0"/>
        <v>P5</v>
      </c>
      <c r="AE1" s="45" t="str">
        <f t="shared" ca="1" si="0"/>
        <v>P6</v>
      </c>
      <c r="AF1" s="45" t="str">
        <f t="shared" ca="1" si="0"/>
        <v>P7</v>
      </c>
      <c r="AG1" s="45" t="str">
        <f t="shared" ca="1" si="0"/>
        <v>P8</v>
      </c>
      <c r="AH1" s="45" t="str">
        <f t="shared" ca="1" si="0"/>
        <v>P9</v>
      </c>
      <c r="AI1" s="45" t="str">
        <f t="shared" ca="1" si="0"/>
        <v>P10</v>
      </c>
      <c r="AJ1" s="45" t="str">
        <f t="shared" ca="1" si="0"/>
        <v>P11</v>
      </c>
      <c r="AK1" s="45" t="str">
        <f t="shared" ca="1" si="0"/>
        <v>P12</v>
      </c>
      <c r="AL1" s="45" t="str">
        <f t="shared" ca="1" si="0"/>
        <v>P13</v>
      </c>
      <c r="AM1" s="45" t="str">
        <f t="shared" ca="1" si="0"/>
        <v>P14</v>
      </c>
      <c r="AN1" s="45" t="str">
        <f t="shared" ca="1" si="0"/>
        <v>P15</v>
      </c>
      <c r="AO1" s="45" t="s">
        <v>46</v>
      </c>
      <c r="AP1" s="45" t="str">
        <f ca="1">J1</f>
        <v>P1</v>
      </c>
      <c r="AQ1" s="45" t="str">
        <f t="shared" ref="AQ1:BD1" ca="1" si="1">K1</f>
        <v>P2</v>
      </c>
      <c r="AR1" s="45" t="str">
        <f t="shared" ca="1" si="1"/>
        <v>P3</v>
      </c>
      <c r="AS1" s="45" t="str">
        <f t="shared" ca="1" si="1"/>
        <v>P4</v>
      </c>
      <c r="AT1" s="45" t="str">
        <f t="shared" ca="1" si="1"/>
        <v>P5</v>
      </c>
      <c r="AU1" s="45" t="str">
        <f t="shared" ca="1" si="1"/>
        <v>P6</v>
      </c>
      <c r="AV1" s="45" t="str">
        <f t="shared" ca="1" si="1"/>
        <v>P7</v>
      </c>
      <c r="AW1" s="45" t="str">
        <f t="shared" ca="1" si="1"/>
        <v>P8</v>
      </c>
      <c r="AX1" s="45" t="str">
        <f t="shared" ca="1" si="1"/>
        <v>P9</v>
      </c>
      <c r="AY1" s="45" t="str">
        <f t="shared" ca="1" si="1"/>
        <v>P10</v>
      </c>
      <c r="AZ1" s="45" t="str">
        <f t="shared" ca="1" si="1"/>
        <v>P11</v>
      </c>
      <c r="BA1" s="45" t="str">
        <f t="shared" ca="1" si="1"/>
        <v>P12</v>
      </c>
      <c r="BB1" s="45" t="str">
        <f t="shared" ca="1" si="1"/>
        <v>P13</v>
      </c>
      <c r="BC1" s="45" t="str">
        <f t="shared" ca="1" si="1"/>
        <v>P14</v>
      </c>
      <c r="BD1" s="45" t="str">
        <f t="shared" ca="1" si="1"/>
        <v>P15</v>
      </c>
    </row>
    <row r="2" spans="1:56" x14ac:dyDescent="0.2">
      <c r="B2" s="28"/>
      <c r="C2" s="404" t="str">
        <f>Data!B$53</f>
        <v>Virksomhed</v>
      </c>
      <c r="D2" s="405"/>
      <c r="E2" s="611">
        <f>HLOOKUP(B3,'Budget &amp; Total'!A:BB,6,FALSE)</f>
        <v>0</v>
      </c>
      <c r="F2" s="984">
        <f>HLOOKUP(B3,'Budget &amp; Total'!A:BB,5,FALSE)</f>
        <v>0</v>
      </c>
      <c r="G2" s="984"/>
      <c r="H2" s="984"/>
      <c r="I2" s="110"/>
      <c r="J2" s="111" t="str">
        <f t="shared" ref="J2:X2" ca="1" si="2">J$1</f>
        <v>P1</v>
      </c>
      <c r="K2" s="111" t="str">
        <f t="shared" ca="1" si="2"/>
        <v>P2</v>
      </c>
      <c r="L2" s="111" t="str">
        <f t="shared" ca="1" si="2"/>
        <v>P3</v>
      </c>
      <c r="M2" s="111" t="str">
        <f t="shared" ca="1" si="2"/>
        <v>P4</v>
      </c>
      <c r="N2" s="111" t="str">
        <f t="shared" ca="1" si="2"/>
        <v>P5</v>
      </c>
      <c r="O2" s="111" t="str">
        <f t="shared" ca="1" si="2"/>
        <v>P6</v>
      </c>
      <c r="P2" s="111" t="str">
        <f t="shared" ca="1" si="2"/>
        <v>P7</v>
      </c>
      <c r="Q2" s="111" t="str">
        <f t="shared" ca="1" si="2"/>
        <v>P8</v>
      </c>
      <c r="R2" s="111" t="str">
        <f t="shared" ca="1" si="2"/>
        <v>P9</v>
      </c>
      <c r="S2" s="111" t="str">
        <f t="shared" ca="1" si="2"/>
        <v>P10</v>
      </c>
      <c r="T2" s="111" t="str">
        <f t="shared" ca="1" si="2"/>
        <v>P11</v>
      </c>
      <c r="U2" s="111" t="str">
        <f t="shared" ca="1" si="2"/>
        <v>P12</v>
      </c>
      <c r="V2" s="111" t="str">
        <f t="shared" ca="1" si="2"/>
        <v>P13</v>
      </c>
      <c r="W2" s="111" t="str">
        <f t="shared" ca="1" si="2"/>
        <v>P14</v>
      </c>
      <c r="X2" s="112" t="str">
        <f t="shared" ca="1" si="2"/>
        <v>P15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X2" s="2"/>
      <c r="AY2" s="2"/>
      <c r="AZ2" s="2"/>
      <c r="BA2" s="2"/>
      <c r="BB2" s="2"/>
      <c r="BC2" s="2"/>
      <c r="BD2" s="2"/>
    </row>
    <row r="3" spans="1:56" ht="18.75" customHeight="1" x14ac:dyDescent="0.2">
      <c r="B3" s="44">
        <v>1</v>
      </c>
      <c r="C3" s="113" t="str">
        <f>Data!B$52</f>
        <v>Projekt</v>
      </c>
      <c r="D3" s="303"/>
      <c r="E3" s="449">
        <f>'Budget &amp; Total'!$C$5</f>
        <v>0</v>
      </c>
      <c r="F3" s="985">
        <f>'Budget &amp; Total'!$C$8</f>
        <v>0</v>
      </c>
      <c r="G3" s="985"/>
      <c r="H3" s="985"/>
      <c r="I3" s="115"/>
      <c r="J3" s="116">
        <f ca="1">INDIRECT(J$1&amp;"!d$5")</f>
        <v>42005</v>
      </c>
      <c r="K3" s="116">
        <f ca="1">INDIRECT(K$1&amp;"!d$5")</f>
        <v>1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714"/>
      <c r="Z3">
        <v>1</v>
      </c>
      <c r="AA3">
        <v>2</v>
      </c>
      <c r="AB3">
        <v>3</v>
      </c>
      <c r="AC3">
        <v>4</v>
      </c>
      <c r="AD3">
        <v>5</v>
      </c>
      <c r="AE3">
        <v>6</v>
      </c>
      <c r="AF3">
        <v>7</v>
      </c>
      <c r="AG3">
        <v>8</v>
      </c>
      <c r="AH3">
        <v>9</v>
      </c>
      <c r="AI3">
        <v>10</v>
      </c>
      <c r="AJ3">
        <v>11</v>
      </c>
      <c r="AK3">
        <v>12</v>
      </c>
      <c r="AL3">
        <v>13</v>
      </c>
      <c r="AM3">
        <v>14</v>
      </c>
      <c r="AN3">
        <v>15</v>
      </c>
    </row>
    <row r="4" spans="1:56" ht="13.5" thickBot="1" x14ac:dyDescent="0.25">
      <c r="C4" s="117"/>
      <c r="D4" s="114"/>
      <c r="E4" s="114"/>
      <c r="F4" s="46"/>
      <c r="G4" s="666" t="s">
        <v>5</v>
      </c>
      <c r="H4" s="667" t="str">
        <f>Data!B3</f>
        <v>Regnskab</v>
      </c>
      <c r="I4" s="18"/>
      <c r="J4" s="116">
        <f ca="1">INDIRECT(J$1&amp;"!f$5")</f>
        <v>0</v>
      </c>
      <c r="K4" s="116">
        <f ca="1">INDIRECT(K$1&amp;"!f$5")</f>
        <v>0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714"/>
      <c r="Z4" s="2">
        <f ca="1">J4+20</f>
        <v>20</v>
      </c>
      <c r="AA4" s="2">
        <f ca="1">K4+20</f>
        <v>20</v>
      </c>
      <c r="AB4" s="2">
        <f t="shared" ref="AB4:AN4" si="3">L4+20</f>
        <v>20</v>
      </c>
      <c r="AC4" s="2">
        <f t="shared" si="3"/>
        <v>20</v>
      </c>
      <c r="AD4" s="2">
        <f t="shared" si="3"/>
        <v>20</v>
      </c>
      <c r="AE4" s="2">
        <f t="shared" si="3"/>
        <v>20</v>
      </c>
      <c r="AF4" s="2">
        <f t="shared" si="3"/>
        <v>20</v>
      </c>
      <c r="AG4" s="2">
        <f t="shared" si="3"/>
        <v>20</v>
      </c>
      <c r="AH4" s="2">
        <f t="shared" si="3"/>
        <v>20</v>
      </c>
      <c r="AI4" s="2">
        <f t="shared" si="3"/>
        <v>20</v>
      </c>
      <c r="AJ4" s="2">
        <f t="shared" si="3"/>
        <v>20</v>
      </c>
      <c r="AK4" s="2">
        <f t="shared" si="3"/>
        <v>20</v>
      </c>
      <c r="AL4" s="2">
        <f t="shared" si="3"/>
        <v>20</v>
      </c>
      <c r="AM4" s="2">
        <f t="shared" si="3"/>
        <v>20</v>
      </c>
      <c r="AN4" s="2">
        <f t="shared" si="3"/>
        <v>20</v>
      </c>
    </row>
    <row r="5" spans="1:56" x14ac:dyDescent="0.2">
      <c r="A5" s="44">
        <v>1</v>
      </c>
      <c r="B5" s="44">
        <v>1</v>
      </c>
      <c r="C5" s="57" t="str">
        <f>Data!B$24</f>
        <v>Timer</v>
      </c>
      <c r="D5" s="97" t="str">
        <f>Data!B$13</f>
        <v>Funktionær timer</v>
      </c>
      <c r="E5" s="97"/>
      <c r="F5" s="58"/>
      <c r="G5" s="369">
        <f>HLOOKUP(B5,'Budget &amp; Total'!$1:$44,(19),FALSE)</f>
        <v>0</v>
      </c>
      <c r="H5" s="672">
        <f ca="1">SUM(J5:X5)</f>
        <v>0</v>
      </c>
      <c r="I5" s="101"/>
      <c r="J5" s="230">
        <f ca="1">HLOOKUP($B5,INDIRECT(J$1&amp;"!$I$2:$x$40"),('Partner-period(er)'!$A5+14),FALSE)</f>
        <v>0</v>
      </c>
      <c r="K5" s="98">
        <f ca="1">HLOOKUP($B5,INDIRECT(K$1&amp;"!$I$2:$x$40"),('Partner-period(er)'!$A5+14),FALSE)</f>
        <v>0</v>
      </c>
      <c r="L5" s="98">
        <f ca="1">HLOOKUP($B5,INDIRECT(L$1&amp;"!$I$2:$x$40"),('Partner-period(er)'!$A5+14),FALSE)</f>
        <v>0</v>
      </c>
      <c r="M5" s="98">
        <f ca="1">HLOOKUP($B5,INDIRECT(M$1&amp;"!$I$2:$x$40"),('Partner-period(er)'!$A5+14),FALSE)</f>
        <v>0</v>
      </c>
      <c r="N5" s="98">
        <f ca="1">HLOOKUP($B5,INDIRECT(N$1&amp;"!$I$2:$x$40"),('Partner-period(er)'!$A5+14),FALSE)</f>
        <v>0</v>
      </c>
      <c r="O5" s="563">
        <f ca="1">HLOOKUP($B5,INDIRECT(O$1&amp;"!$I$2:$x$40"),('Partner-period(er)'!$A5+14),FALSE)</f>
        <v>0</v>
      </c>
      <c r="P5" s="563">
        <f ca="1">HLOOKUP($B5,INDIRECT(P$1&amp;"!$I$2:$x$40"),('Partner-period(er)'!$A5+14),FALSE)</f>
        <v>0</v>
      </c>
      <c r="Q5" s="563">
        <f ca="1">HLOOKUP($B5,INDIRECT(Q$1&amp;"!$I$2:$x$40"),('Partner-period(er)'!$A5+14),FALSE)</f>
        <v>0</v>
      </c>
      <c r="R5" s="563">
        <f ca="1">HLOOKUP($B5,INDIRECT(R$1&amp;"!$I$2:$x$40"),('Partner-period(er)'!$A5+14),FALSE)</f>
        <v>0</v>
      </c>
      <c r="S5" s="563">
        <f ca="1">HLOOKUP($B5,INDIRECT(S$1&amp;"!$I$2:$x$40"),('Partner-period(er)'!$A5+14),FALSE)</f>
        <v>0</v>
      </c>
      <c r="T5" s="563">
        <f ca="1">HLOOKUP($B5,INDIRECT(T$1&amp;"!$I$2:$x$40"),('Partner-period(er)'!$A5+14),FALSE)</f>
        <v>0</v>
      </c>
      <c r="U5" s="563">
        <f ca="1">HLOOKUP($B5,INDIRECT(U$1&amp;"!$I$2:$x$40"),('Partner-period(er)'!$A5+14),FALSE)</f>
        <v>0</v>
      </c>
      <c r="V5" s="563">
        <f ca="1">HLOOKUP($B5,INDIRECT(V$1&amp;"!$I$2:$x$40"),('Partner-period(er)'!$A5+14),FALSE)</f>
        <v>0</v>
      </c>
      <c r="W5" s="563">
        <f ca="1">HLOOKUP($B5,INDIRECT(W$1&amp;"!$I$2:$x$40"),('Partner-period(er)'!$A5+14),FALSE)</f>
        <v>0</v>
      </c>
      <c r="X5" s="564">
        <f ca="1">HLOOKUP($B5,INDIRECT(X$1&amp;"!$I$2:$x$40"),('Partner-period(er)'!$A5+14),FALSE)</f>
        <v>0</v>
      </c>
      <c r="Z5" s="31">
        <f ca="1">J5</f>
        <v>0</v>
      </c>
      <c r="AA5" s="32">
        <f ca="1">SUM($J5:K5)</f>
        <v>0</v>
      </c>
      <c r="AB5" s="32">
        <f ca="1">SUM($J5:L5)</f>
        <v>0</v>
      </c>
      <c r="AC5" s="32">
        <f ca="1">SUM($J5:M5)</f>
        <v>0</v>
      </c>
      <c r="AD5" s="32">
        <f ca="1">SUM($J5:N5)</f>
        <v>0</v>
      </c>
      <c r="AE5" s="32">
        <f ca="1">SUM($J5:O5)</f>
        <v>0</v>
      </c>
      <c r="AF5" s="32">
        <f ca="1">SUM($J5:P5)</f>
        <v>0</v>
      </c>
      <c r="AG5" s="32">
        <f ca="1">SUM($J5:Q5)</f>
        <v>0</v>
      </c>
      <c r="AH5" s="32">
        <f ca="1">SUM($J5:R5)</f>
        <v>0</v>
      </c>
      <c r="AI5" s="32">
        <f ca="1">SUM($J5:S5)</f>
        <v>0</v>
      </c>
      <c r="AJ5" s="32">
        <f ca="1">SUM($J5:T5)</f>
        <v>0</v>
      </c>
      <c r="AK5" s="32">
        <f ca="1">SUM($J5:U5)</f>
        <v>0</v>
      </c>
      <c r="AL5" s="32">
        <f ca="1">SUM($J5:V5)</f>
        <v>0</v>
      </c>
      <c r="AM5" s="32">
        <f ca="1">SUM($J5:W5)</f>
        <v>0</v>
      </c>
      <c r="AN5" s="37">
        <f ca="1">SUM($J5:X5)</f>
        <v>0</v>
      </c>
      <c r="AO5" s="30"/>
      <c r="AP5" s="29"/>
      <c r="AQ5" s="29"/>
      <c r="AR5" s="29"/>
      <c r="AS5" s="29"/>
      <c r="AT5" s="29"/>
    </row>
    <row r="6" spans="1:56" x14ac:dyDescent="0.2">
      <c r="A6" s="44">
        <v>2</v>
      </c>
      <c r="B6" s="44">
        <v>1</v>
      </c>
      <c r="C6" s="661">
        <f>Data!L2</f>
        <v>1</v>
      </c>
      <c r="D6" s="27" t="str">
        <f>Data!B$14</f>
        <v>Teknisk/adm timer</v>
      </c>
      <c r="E6" s="27"/>
      <c r="F6" s="14"/>
      <c r="G6" s="370">
        <f>HLOOKUP(B6,'Budget &amp; Total'!$1:$44,(20),FALSE)</f>
        <v>0</v>
      </c>
      <c r="H6" s="673">
        <f t="shared" ref="H6:H29" ca="1" si="4">SUM(J6:X6)</f>
        <v>0</v>
      </c>
      <c r="I6" s="101"/>
      <c r="J6" s="231">
        <f ca="1">HLOOKUP($B6,INDIRECT(J$1&amp;"!$I$2:$x$40"),('Partner-period(er)'!$A6+14),FALSE)</f>
        <v>0</v>
      </c>
      <c r="K6" s="86">
        <f ca="1">HLOOKUP($B6,INDIRECT(K$1&amp;"!$I$2:$x$40"),('Partner-period(er)'!$A6+14),FALSE)</f>
        <v>0</v>
      </c>
      <c r="L6" s="86">
        <f ca="1">HLOOKUP($B6,INDIRECT(L$1&amp;"!$I$2:$x$40"),('Partner-period(er)'!$A6+14),FALSE)</f>
        <v>0</v>
      </c>
      <c r="M6" s="86">
        <f ca="1">HLOOKUP($B6,INDIRECT(M$1&amp;"!$I$2:$x$40"),('Partner-period(er)'!$A6+14),FALSE)</f>
        <v>0</v>
      </c>
      <c r="N6" s="86">
        <f ca="1">HLOOKUP($B6,INDIRECT(N$1&amp;"!$I$2:$x$40"),('Partner-period(er)'!$A6+14),FALSE)</f>
        <v>0</v>
      </c>
      <c r="O6" s="565">
        <f ca="1">HLOOKUP($B6,INDIRECT(O$1&amp;"!$I$2:$x$40"),('Partner-period(er)'!$A6+14),FALSE)</f>
        <v>0</v>
      </c>
      <c r="P6" s="565">
        <f ca="1">HLOOKUP($B6,INDIRECT(P$1&amp;"!$I$2:$x$40"),('Partner-period(er)'!$A6+14),FALSE)</f>
        <v>0</v>
      </c>
      <c r="Q6" s="565">
        <f ca="1">HLOOKUP($B6,INDIRECT(Q$1&amp;"!$I$2:$x$40"),('Partner-period(er)'!$A6+14),FALSE)</f>
        <v>0</v>
      </c>
      <c r="R6" s="565">
        <f ca="1">HLOOKUP($B6,INDIRECT(R$1&amp;"!$I$2:$x$40"),('Partner-period(er)'!$A6+14),FALSE)</f>
        <v>0</v>
      </c>
      <c r="S6" s="565">
        <f ca="1">HLOOKUP($B6,INDIRECT(S$1&amp;"!$I$2:$x$40"),('Partner-period(er)'!$A6+14),FALSE)</f>
        <v>0</v>
      </c>
      <c r="T6" s="565">
        <f ca="1">HLOOKUP($B6,INDIRECT(T$1&amp;"!$I$2:$x$40"),('Partner-period(er)'!$A6+14),FALSE)</f>
        <v>0</v>
      </c>
      <c r="U6" s="565">
        <f ca="1">HLOOKUP($B6,INDIRECT(U$1&amp;"!$I$2:$x$40"),('Partner-period(er)'!$A6+14),FALSE)</f>
        <v>0</v>
      </c>
      <c r="V6" s="565">
        <f ca="1">HLOOKUP($B6,INDIRECT(V$1&amp;"!$I$2:$x$40"),('Partner-period(er)'!$A6+14),FALSE)</f>
        <v>0</v>
      </c>
      <c r="W6" s="565">
        <f ca="1">HLOOKUP($B6,INDIRECT(W$1&amp;"!$I$2:$x$40"),('Partner-period(er)'!$A6+14),FALSE)</f>
        <v>0</v>
      </c>
      <c r="X6" s="566">
        <f ca="1">HLOOKUP($B6,INDIRECT(X$1&amp;"!$I$2:$x$40"),('Partner-period(er)'!$A6+14),FALSE)</f>
        <v>0</v>
      </c>
      <c r="Z6" s="33">
        <f t="shared" ref="Z6:Z21" ca="1" si="5">J6</f>
        <v>0</v>
      </c>
      <c r="AA6" s="34">
        <f ca="1">SUM($J6:K6)</f>
        <v>0</v>
      </c>
      <c r="AB6" s="34">
        <f ca="1">SUM($J6:L6)</f>
        <v>0</v>
      </c>
      <c r="AC6" s="34">
        <f ca="1">SUM($J6:M6)</f>
        <v>0</v>
      </c>
      <c r="AD6" s="34">
        <f ca="1">SUM($J6:N6)</f>
        <v>0</v>
      </c>
      <c r="AE6" s="34">
        <f ca="1">SUM($J6:O6)</f>
        <v>0</v>
      </c>
      <c r="AF6" s="34">
        <f ca="1">SUM($J6:P6)</f>
        <v>0</v>
      </c>
      <c r="AG6" s="34">
        <f ca="1">SUM($J6:Q6)</f>
        <v>0</v>
      </c>
      <c r="AH6" s="34">
        <f ca="1">SUM($J6:R6)</f>
        <v>0</v>
      </c>
      <c r="AI6" s="34">
        <f ca="1">SUM($J6:S6)</f>
        <v>0</v>
      </c>
      <c r="AJ6" s="34">
        <f ca="1">SUM($J6:T6)</f>
        <v>0</v>
      </c>
      <c r="AK6" s="34">
        <f ca="1">SUM($J6:U6)</f>
        <v>0</v>
      </c>
      <c r="AL6" s="34">
        <f ca="1">SUM($J6:V6)</f>
        <v>0</v>
      </c>
      <c r="AM6" s="34">
        <f ca="1">SUM($J6:W6)</f>
        <v>0</v>
      </c>
      <c r="AN6" s="38">
        <f ca="1">SUM($J6:X6)</f>
        <v>0</v>
      </c>
      <c r="AO6" s="30"/>
      <c r="AP6" s="29"/>
      <c r="AQ6" s="29"/>
      <c r="AR6" s="29"/>
      <c r="AS6" s="29"/>
      <c r="AT6" s="29"/>
    </row>
    <row r="7" spans="1:56" x14ac:dyDescent="0.2">
      <c r="A7" s="44">
        <v>3</v>
      </c>
      <c r="B7" s="44">
        <v>1</v>
      </c>
      <c r="C7" s="57" t="str">
        <f>Data!B$5</f>
        <v>Personaleudgifter</v>
      </c>
      <c r="D7" s="96"/>
      <c r="E7" s="96"/>
      <c r="F7" s="58"/>
      <c r="G7" s="369"/>
      <c r="H7" s="674">
        <f t="shared" ca="1" si="4"/>
        <v>0</v>
      </c>
      <c r="I7" s="101"/>
      <c r="J7" s="239">
        <f ca="1">HLOOKUP($B7,INDIRECT(J$1&amp;"!$I$2:$x$40"),('Partner-period(er)'!$A7+14),FALSE)</f>
        <v>0</v>
      </c>
      <c r="K7" s="85">
        <f ca="1">HLOOKUP($B7,INDIRECT(K$1&amp;"!$I$2:$x$40"),('Partner-period(er)'!$A7+14),FALSE)</f>
        <v>0</v>
      </c>
      <c r="L7" s="85">
        <f ca="1">HLOOKUP($B7,INDIRECT(L$1&amp;"!$I$2:$x$40"),('Partner-period(er)'!$A7+14),FALSE)</f>
        <v>0</v>
      </c>
      <c r="M7" s="85">
        <f ca="1">HLOOKUP($B7,INDIRECT(M$1&amp;"!$I$2:$x$40"),('Partner-period(er)'!$A7+14),FALSE)</f>
        <v>0</v>
      </c>
      <c r="N7" s="85">
        <f ca="1">HLOOKUP($B7,INDIRECT(N$1&amp;"!$I$2:$x$40"),('Partner-period(er)'!$A7+14),FALSE)</f>
        <v>0</v>
      </c>
      <c r="O7" s="52">
        <f ca="1">HLOOKUP($B7,INDIRECT(O$1&amp;"!$I$2:$x$40"),('Partner-period(er)'!$A7+14),FALSE)</f>
        <v>0</v>
      </c>
      <c r="P7" s="52">
        <f ca="1">HLOOKUP($B7,INDIRECT(P$1&amp;"!$I$2:$x$40"),('Partner-period(er)'!$A7+14),FALSE)</f>
        <v>0</v>
      </c>
      <c r="Q7" s="52">
        <f ca="1">HLOOKUP($B7,INDIRECT(Q$1&amp;"!$I$2:$x$40"),('Partner-period(er)'!$A7+14),FALSE)</f>
        <v>0</v>
      </c>
      <c r="R7" s="52">
        <f ca="1">HLOOKUP($B7,INDIRECT(R$1&amp;"!$I$2:$x$40"),('Partner-period(er)'!$A7+14),FALSE)</f>
        <v>0</v>
      </c>
      <c r="S7" s="52">
        <f ca="1">HLOOKUP($B7,INDIRECT(S$1&amp;"!$I$2:$x$40"),('Partner-period(er)'!$A7+14),FALSE)</f>
        <v>0</v>
      </c>
      <c r="T7" s="52">
        <f ca="1">HLOOKUP($B7,INDIRECT(T$1&amp;"!$I$2:$x$40"),('Partner-period(er)'!$A7+14),FALSE)</f>
        <v>0</v>
      </c>
      <c r="U7" s="52">
        <f ca="1">HLOOKUP($B7,INDIRECT(U$1&amp;"!$I$2:$x$40"),('Partner-period(er)'!$A7+14),FALSE)</f>
        <v>0</v>
      </c>
      <c r="V7" s="52">
        <f ca="1">HLOOKUP($B7,INDIRECT(V$1&amp;"!$I$2:$x$40"),('Partner-period(er)'!$A7+14),FALSE)</f>
        <v>0</v>
      </c>
      <c r="W7" s="52">
        <f ca="1">HLOOKUP($B7,INDIRECT(W$1&amp;"!$I$2:$x$40"),('Partner-period(er)'!$A7+14),FALSE)</f>
        <v>0</v>
      </c>
      <c r="X7" s="567">
        <f ca="1">HLOOKUP($B7,INDIRECT(X$1&amp;"!$I$2:$x$40"),('Partner-period(er)'!$A7+14),FALSE)</f>
        <v>0</v>
      </c>
      <c r="Z7" s="33">
        <f t="shared" ca="1" si="5"/>
        <v>0</v>
      </c>
      <c r="AA7" s="34">
        <f ca="1">SUM($J7:K7)</f>
        <v>0</v>
      </c>
      <c r="AB7" s="34">
        <f ca="1">SUM($J7:L7)</f>
        <v>0</v>
      </c>
      <c r="AC7" s="34">
        <f ca="1">SUM($J7:M7)</f>
        <v>0</v>
      </c>
      <c r="AD7" s="34">
        <f ca="1">SUM($J7:N7)</f>
        <v>0</v>
      </c>
      <c r="AE7" s="34">
        <f ca="1">SUM($J7:O7)</f>
        <v>0</v>
      </c>
      <c r="AF7" s="34">
        <f ca="1">SUM($J7:P7)</f>
        <v>0</v>
      </c>
      <c r="AG7" s="34">
        <f ca="1">SUM($J7:Q7)</f>
        <v>0</v>
      </c>
      <c r="AH7" s="34">
        <f ca="1">SUM($J7:R7)</f>
        <v>0</v>
      </c>
      <c r="AI7" s="34">
        <f ca="1">SUM($J7:S7)</f>
        <v>0</v>
      </c>
      <c r="AJ7" s="34">
        <f ca="1">SUM($J7:T7)</f>
        <v>0</v>
      </c>
      <c r="AK7" s="34">
        <f ca="1">SUM($J7:U7)</f>
        <v>0</v>
      </c>
      <c r="AL7" s="34">
        <f ca="1">SUM($J7:V7)</f>
        <v>0</v>
      </c>
      <c r="AM7" s="34">
        <f ca="1">SUM($J7:W7)</f>
        <v>0</v>
      </c>
      <c r="AN7" s="38">
        <f ca="1">SUM($J7:X7)</f>
        <v>0</v>
      </c>
      <c r="AO7" s="30"/>
      <c r="AP7" s="29"/>
      <c r="AQ7" s="29"/>
      <c r="AR7" s="29"/>
      <c r="AS7" s="29"/>
      <c r="AT7" s="29"/>
    </row>
    <row r="8" spans="1:56" x14ac:dyDescent="0.2">
      <c r="A8" s="44">
        <v>4</v>
      </c>
      <c r="B8" s="44">
        <v>1</v>
      </c>
      <c r="C8" s="66"/>
      <c r="D8" s="27" t="str">
        <f>Data!B$15</f>
        <v>Funktionær løn</v>
      </c>
      <c r="E8" s="27"/>
      <c r="F8" s="94">
        <f>HLOOKUP(B8,'Budget &amp; Total'!B:BB,49,FALSE)</f>
        <v>0</v>
      </c>
      <c r="G8" s="370">
        <f>HLOOKUP(B8,'Budget &amp; Total'!$1:$44,(23),FALSE)</f>
        <v>0</v>
      </c>
      <c r="H8" s="674">
        <f t="shared" ca="1" si="4"/>
        <v>0</v>
      </c>
      <c r="I8" s="101"/>
      <c r="J8" s="239">
        <f ca="1">HLOOKUP($B8,INDIRECT(J$1&amp;"!$I$2:$x$40"),('Partner-period(er)'!$A8+14),FALSE)</f>
        <v>0</v>
      </c>
      <c r="K8" s="85">
        <f ca="1">HLOOKUP($B8,INDIRECT(K$1&amp;"!$I$2:$x$40"),('Partner-period(er)'!$A8+14),FALSE)</f>
        <v>0</v>
      </c>
      <c r="L8" s="85">
        <f ca="1">HLOOKUP($B8,INDIRECT(L$1&amp;"!$I$2:$x$40"),('Partner-period(er)'!$A8+14),FALSE)</f>
        <v>0</v>
      </c>
      <c r="M8" s="85">
        <f ca="1">HLOOKUP($B8,INDIRECT(M$1&amp;"!$I$2:$x$40"),('Partner-period(er)'!$A8+14),FALSE)</f>
        <v>0</v>
      </c>
      <c r="N8" s="85">
        <f ca="1">HLOOKUP($B8,INDIRECT(N$1&amp;"!$I$2:$x$40"),('Partner-period(er)'!$A8+14),FALSE)</f>
        <v>0</v>
      </c>
      <c r="O8" s="52">
        <f ca="1">HLOOKUP($B8,INDIRECT(O$1&amp;"!$I$2:$x$40"),('Partner-period(er)'!$A8+14),FALSE)</f>
        <v>0</v>
      </c>
      <c r="P8" s="52">
        <f ca="1">HLOOKUP($B8,INDIRECT(P$1&amp;"!$I$2:$x$40"),('Partner-period(er)'!$A8+14),FALSE)</f>
        <v>0</v>
      </c>
      <c r="Q8" s="52">
        <f ca="1">HLOOKUP($B8,INDIRECT(Q$1&amp;"!$I$2:$x$40"),('Partner-period(er)'!$A8+14),FALSE)</f>
        <v>0</v>
      </c>
      <c r="R8" s="52">
        <f ca="1">HLOOKUP($B8,INDIRECT(R$1&amp;"!$I$2:$x$40"),('Partner-period(er)'!$A8+14),FALSE)</f>
        <v>0</v>
      </c>
      <c r="S8" s="52">
        <f ca="1">HLOOKUP($B8,INDIRECT(S$1&amp;"!$I$2:$x$40"),('Partner-period(er)'!$A8+14),FALSE)</f>
        <v>0</v>
      </c>
      <c r="T8" s="52">
        <f ca="1">HLOOKUP($B8,INDIRECT(T$1&amp;"!$I$2:$x$40"),('Partner-period(er)'!$A8+14),FALSE)</f>
        <v>0</v>
      </c>
      <c r="U8" s="52">
        <f ca="1">HLOOKUP($B8,INDIRECT(U$1&amp;"!$I$2:$x$40"),('Partner-period(er)'!$A8+14),FALSE)</f>
        <v>0</v>
      </c>
      <c r="V8" s="52">
        <f ca="1">HLOOKUP($B8,INDIRECT(V$1&amp;"!$I$2:$x$40"),('Partner-period(er)'!$A8+14),FALSE)</f>
        <v>0</v>
      </c>
      <c r="W8" s="52">
        <f ca="1">HLOOKUP($B8,INDIRECT(W$1&amp;"!$I$2:$x$40"),('Partner-period(er)'!$A8+14),FALSE)</f>
        <v>0</v>
      </c>
      <c r="X8" s="567">
        <f ca="1">HLOOKUP($B8,INDIRECT(X$1&amp;"!$I$2:$x$40"),('Partner-period(er)'!$A8+14),FALSE)</f>
        <v>0</v>
      </c>
      <c r="Z8" s="40">
        <f ca="1">J34</f>
        <v>0</v>
      </c>
      <c r="AA8" s="41">
        <f ca="1">SUM($J34:K34)</f>
        <v>0</v>
      </c>
      <c r="AB8" s="41">
        <f ca="1">SUM($J34:L34)</f>
        <v>0</v>
      </c>
      <c r="AC8" s="41">
        <f ca="1">SUM($J34:M34)</f>
        <v>0</v>
      </c>
      <c r="AD8" s="41">
        <f ca="1">SUM($J34:N34)</f>
        <v>0</v>
      </c>
      <c r="AE8" s="41">
        <f ca="1">SUM($J34:O34)</f>
        <v>0</v>
      </c>
      <c r="AF8" s="41">
        <f ca="1">SUM($J34:P34)</f>
        <v>0</v>
      </c>
      <c r="AG8" s="41">
        <f ca="1">SUM($J34:Q34)</f>
        <v>0</v>
      </c>
      <c r="AH8" s="41">
        <f ca="1">SUM($J34:R34)</f>
        <v>0</v>
      </c>
      <c r="AI8" s="41">
        <f ca="1">SUM($J34:S34)</f>
        <v>0</v>
      </c>
      <c r="AJ8" s="41">
        <f ca="1">SUM($J34:T34)</f>
        <v>0</v>
      </c>
      <c r="AK8" s="41">
        <f ca="1">SUM($J34:U34)</f>
        <v>0</v>
      </c>
      <c r="AL8" s="41">
        <f ca="1">SUM($J34:V34)</f>
        <v>0</v>
      </c>
      <c r="AM8" s="41">
        <f ca="1">SUM($J34:W34)</f>
        <v>0</v>
      </c>
      <c r="AN8" s="42">
        <f ca="1">SUM($J34:X34)</f>
        <v>0</v>
      </c>
      <c r="AO8" s="30"/>
      <c r="AP8" s="29">
        <f ca="1">IF(Data!$H$2="ja",IF(Z8&gt;$G8,Z8-$G8,0),0)</f>
        <v>0</v>
      </c>
      <c r="AQ8" s="29">
        <f ca="1">IF(Data!$H$2="ja",IF(AA8&gt;$G8,AA8-$G8-SUM($AP8:AP8),0),0)</f>
        <v>0</v>
      </c>
      <c r="AR8" s="29">
        <f ca="1">IF(Data!$H$2="ja",IF(AB8&gt;$G8,AB8-$G8-SUM($AP8:AQ8),0),0)</f>
        <v>0</v>
      </c>
      <c r="AS8" s="29">
        <f ca="1">IF(Data!$H$2="ja",IF(AC8&gt;$G8,AC8-$G8-SUM($AP8:AR8),0),0)</f>
        <v>0</v>
      </c>
      <c r="AT8" s="29">
        <f ca="1">IF(Data!$H$2="ja",IF(AD8&gt;$G8,AD8-$G8-SUM($AP8:AS8),0),0)</f>
        <v>0</v>
      </c>
      <c r="AU8" s="29">
        <f ca="1">IF(Data!$H$2="ja",IF(AE8&gt;$G8,AE8-$G8-SUM($AP8:AT8),0),0)</f>
        <v>0</v>
      </c>
      <c r="AV8" s="29">
        <f ca="1">IF(Data!$H$2="ja",IF(AF8&gt;$G8,AF8-$G8-SUM($AP8:AU8),0),0)</f>
        <v>0</v>
      </c>
      <c r="AW8" s="29">
        <f ca="1">IF(Data!$H$2="ja",IF(AG8&gt;$G8,AG8-$G8-SUM($AP8:AV8),0),0)</f>
        <v>0</v>
      </c>
      <c r="AX8" s="29">
        <f ca="1">IF(Data!$H$2="ja",IF(AH8&gt;$G8,AH8-$G8-SUM($AP8:AW8),0),0)</f>
        <v>0</v>
      </c>
      <c r="AY8" s="29">
        <f ca="1">IF(Data!$H$2="ja",IF(AI8&gt;$G8,AI8-$G8-SUM($AP8:AX8),0),0)</f>
        <v>0</v>
      </c>
      <c r="AZ8" s="29">
        <f ca="1">IF(Data!$H$2="ja",IF(AJ8&gt;$G8,AJ8-$G8-SUM($AP8:AY8),0),0)</f>
        <v>0</v>
      </c>
      <c r="BA8" s="29">
        <f ca="1">IF(Data!$H$2="ja",IF(AK8&gt;$G8,AK8-$G8-SUM($AP8:AZ8),0),0)</f>
        <v>0</v>
      </c>
      <c r="BB8" s="29">
        <f ca="1">IF(Data!$H$2="ja",IF(AL8&gt;$G8,AL8-$G8-SUM($AP8:BA8),0),0)</f>
        <v>0</v>
      </c>
      <c r="BC8" s="29">
        <f ca="1">IF(Data!$H$2="ja",IF(AM8&gt;$G8,AM8-$G8-SUM($AP8:BB8),0),0)</f>
        <v>0</v>
      </c>
      <c r="BD8" s="29">
        <f ca="1">IF(Data!$H$2="ja",IF(AN8&gt;$G8,AN8-$G8-SUM($AP8:BC8),0),0)</f>
        <v>0</v>
      </c>
    </row>
    <row r="9" spans="1:56" x14ac:dyDescent="0.2">
      <c r="A9" s="44">
        <v>5</v>
      </c>
      <c r="B9" s="44">
        <v>1</v>
      </c>
      <c r="C9" s="60"/>
      <c r="D9" s="27" t="str">
        <f>Data!B$16</f>
        <v>Teknisk/adm løn</v>
      </c>
      <c r="E9" s="27"/>
      <c r="F9" s="94">
        <f>HLOOKUP(B8,'Budget &amp; Total'!B:BB,50,FALSE)</f>
        <v>0</v>
      </c>
      <c r="G9" s="370">
        <f>HLOOKUP(B9,'Budget &amp; Total'!$1:$44,(24),FALSE)</f>
        <v>0</v>
      </c>
      <c r="H9" s="674">
        <f t="shared" ca="1" si="4"/>
        <v>0</v>
      </c>
      <c r="I9" s="101"/>
      <c r="J9" s="239">
        <f ca="1">HLOOKUP($B9,INDIRECT(J$1&amp;"!$I$2:$x$40"),('Partner-period(er)'!$A9+14),FALSE)</f>
        <v>0</v>
      </c>
      <c r="K9" s="85">
        <f ca="1">HLOOKUP($B9,INDIRECT(K$1&amp;"!$I$2:$x$40"),('Partner-period(er)'!$A9+14),FALSE)</f>
        <v>0</v>
      </c>
      <c r="L9" s="85">
        <f ca="1">HLOOKUP($B9,INDIRECT(L$1&amp;"!$I$2:$x$40"),('Partner-period(er)'!$A9+14),FALSE)</f>
        <v>0</v>
      </c>
      <c r="M9" s="85">
        <f ca="1">HLOOKUP($B9,INDIRECT(M$1&amp;"!$I$2:$x$40"),('Partner-period(er)'!$A9+14),FALSE)</f>
        <v>0</v>
      </c>
      <c r="N9" s="85">
        <f ca="1">HLOOKUP($B9,INDIRECT(N$1&amp;"!$I$2:$x$40"),('Partner-period(er)'!$A9+14),FALSE)</f>
        <v>0</v>
      </c>
      <c r="O9" s="52">
        <f ca="1">HLOOKUP($B9,INDIRECT(O$1&amp;"!$I$2:$x$40"),('Partner-period(er)'!$A9+14),FALSE)</f>
        <v>0</v>
      </c>
      <c r="P9" s="52">
        <f ca="1">HLOOKUP($B9,INDIRECT(P$1&amp;"!$I$2:$x$40"),('Partner-period(er)'!$A9+14),FALSE)</f>
        <v>0</v>
      </c>
      <c r="Q9" s="52">
        <f ca="1">HLOOKUP($B9,INDIRECT(Q$1&amp;"!$I$2:$x$40"),('Partner-period(er)'!$A9+14),FALSE)</f>
        <v>0</v>
      </c>
      <c r="R9" s="52">
        <f ca="1">HLOOKUP($B9,INDIRECT(R$1&amp;"!$I$2:$x$40"),('Partner-period(er)'!$A9+14),FALSE)</f>
        <v>0</v>
      </c>
      <c r="S9" s="52">
        <f ca="1">HLOOKUP($B9,INDIRECT(S$1&amp;"!$I$2:$x$40"),('Partner-period(er)'!$A9+14),FALSE)</f>
        <v>0</v>
      </c>
      <c r="T9" s="52">
        <f ca="1">HLOOKUP($B9,INDIRECT(T$1&amp;"!$I$2:$x$40"),('Partner-period(er)'!$A9+14),FALSE)</f>
        <v>0</v>
      </c>
      <c r="U9" s="52">
        <f ca="1">HLOOKUP($B9,INDIRECT(U$1&amp;"!$I$2:$x$40"),('Partner-period(er)'!$A9+14),FALSE)</f>
        <v>0</v>
      </c>
      <c r="V9" s="52">
        <f ca="1">HLOOKUP($B9,INDIRECT(V$1&amp;"!$I$2:$x$40"),('Partner-period(er)'!$A9+14),FALSE)</f>
        <v>0</v>
      </c>
      <c r="W9" s="52">
        <f ca="1">HLOOKUP($B9,INDIRECT(W$1&amp;"!$I$2:$x$40"),('Partner-period(er)'!$A9+14),FALSE)</f>
        <v>0</v>
      </c>
      <c r="X9" s="567">
        <f ca="1">HLOOKUP($B9,INDIRECT(X$1&amp;"!$I$2:$x$40"),('Partner-period(er)'!$A9+14),FALSE)</f>
        <v>0</v>
      </c>
      <c r="Z9" s="40">
        <f ca="1">J41</f>
        <v>0</v>
      </c>
      <c r="AA9" s="41">
        <f ca="1">SUM($J41:K41)</f>
        <v>0</v>
      </c>
      <c r="AB9" s="41">
        <f ca="1">SUM($J41:L41)</f>
        <v>0</v>
      </c>
      <c r="AC9" s="41">
        <f ca="1">SUM($J41:M41)</f>
        <v>0</v>
      </c>
      <c r="AD9" s="41">
        <f ca="1">SUM($J41:N41)</f>
        <v>0</v>
      </c>
      <c r="AE9" s="41">
        <f ca="1">SUM($J41:O41)</f>
        <v>0</v>
      </c>
      <c r="AF9" s="41">
        <f ca="1">SUM($J41:P41)</f>
        <v>0</v>
      </c>
      <c r="AG9" s="41">
        <f ca="1">SUM($J41:Q41)</f>
        <v>0</v>
      </c>
      <c r="AH9" s="41">
        <f ca="1">SUM($J41:R41)</f>
        <v>0</v>
      </c>
      <c r="AI9" s="41">
        <f ca="1">SUM($J41:S41)</f>
        <v>0</v>
      </c>
      <c r="AJ9" s="41">
        <f ca="1">SUM($J41:T41)</f>
        <v>0</v>
      </c>
      <c r="AK9" s="41">
        <f ca="1">SUM($J41:U41)</f>
        <v>0</v>
      </c>
      <c r="AL9" s="41">
        <f ca="1">SUM($J41:V41)</f>
        <v>0</v>
      </c>
      <c r="AM9" s="41">
        <f ca="1">SUM($J41:W41)</f>
        <v>0</v>
      </c>
      <c r="AN9" s="41">
        <f ca="1">SUM($J41:X41)</f>
        <v>0</v>
      </c>
      <c r="AO9" s="30"/>
      <c r="AP9" s="29">
        <f ca="1">IF(Data!$H$2="ja",IF(Z9&gt;$G9,Z9-$G9,0),0)</f>
        <v>0</v>
      </c>
      <c r="AQ9" s="29">
        <f ca="1">IF(Data!$H$2="ja",IF(AA9&gt;$G9,AA9-$G9-SUM($AP9:AP9),0),0)</f>
        <v>0</v>
      </c>
      <c r="AR9" s="29">
        <f ca="1">IF(Data!$H$2="ja",IF(AB9&gt;$G9,AB9-$G9-SUM($AP9:AQ9),0),0)</f>
        <v>0</v>
      </c>
      <c r="AS9" s="29">
        <f ca="1">IF(Data!$H$2="ja",IF(AC9&gt;$G9,AC9-$G9-SUM($AP9:AR9),0),0)</f>
        <v>0</v>
      </c>
      <c r="AT9" s="29">
        <f ca="1">IF(Data!$H$2="ja",IF(AD9&gt;$G9,AD9-$G9-SUM($AP9:AS9),0),0)</f>
        <v>0</v>
      </c>
      <c r="AU9" s="29">
        <f ca="1">IF(Data!$H$2="ja",IF(AE9&gt;$G9,AE9-$G9-SUM($AP9:AT9),0),0)</f>
        <v>0</v>
      </c>
      <c r="AV9" s="29">
        <f ca="1">IF(Data!$H$2="ja",IF(AF9&gt;$G9,AF9-$G9-SUM($AP9:AU9),0),0)</f>
        <v>0</v>
      </c>
      <c r="AW9" s="29">
        <f ca="1">IF(Data!$H$2="ja",IF(AG9&gt;$G9,AG9-$G9-SUM($AP9:AV9),0),0)</f>
        <v>0</v>
      </c>
      <c r="AX9" s="29">
        <f ca="1">IF(Data!$H$2="ja",IF(AH9&gt;$G9,AH9-$G9-SUM($AP9:AW9),0),0)</f>
        <v>0</v>
      </c>
      <c r="AY9" s="29">
        <f ca="1">IF(Data!$H$2="ja",IF(AI9&gt;$G9,AI9-$G9-SUM($AP9:AX9),0),0)</f>
        <v>0</v>
      </c>
      <c r="AZ9" s="29">
        <f ca="1">IF(Data!$H$2="ja",IF(AJ9&gt;$G9,AJ9-$G9-SUM($AP9:AY9),0),0)</f>
        <v>0</v>
      </c>
      <c r="BA9" s="29">
        <f ca="1">IF(Data!$H$2="ja",IF(AK9&gt;$G9,AK9-$G9-SUM($AP9:AZ9),0),0)</f>
        <v>0</v>
      </c>
      <c r="BB9" s="29">
        <f ca="1">IF(Data!$H$2="ja",IF(AL9&gt;$G9,AL9-$G9-SUM($AP9:BA9),0),0)</f>
        <v>0</v>
      </c>
      <c r="BC9" s="29">
        <f ca="1">IF(Data!$H$2="ja",IF(AM9&gt;$G9,AM9-$G9-SUM($AP9:BB9),0),0)</f>
        <v>0</v>
      </c>
      <c r="BD9" s="29">
        <f ca="1">IF(Data!$H$2="ja",IF(AN9&gt;$G9,AN9-$G9-SUM($AP9:BC9),0),0)</f>
        <v>0</v>
      </c>
    </row>
    <row r="10" spans="1:56" x14ac:dyDescent="0.2">
      <c r="A10" s="44">
        <v>6</v>
      </c>
      <c r="B10" s="44">
        <v>1</v>
      </c>
      <c r="C10" s="61"/>
      <c r="D10" s="62" t="str">
        <f>Data!B$17</f>
        <v>Overhead løn</v>
      </c>
      <c r="E10" s="62"/>
      <c r="F10" s="99">
        <f>HLOOKUP(B8,'Budget &amp; Total'!B:BB,25,FALSE)</f>
        <v>0</v>
      </c>
      <c r="G10" s="371">
        <f>HLOOKUP(B10,'Budget &amp; Total'!$1:$44,(26),FALSE)</f>
        <v>0</v>
      </c>
      <c r="H10" s="673">
        <f t="shared" ca="1" si="4"/>
        <v>0</v>
      </c>
      <c r="I10" s="101"/>
      <c r="J10" s="239">
        <f ca="1">HLOOKUP($B10,INDIRECT(J$1&amp;"!$I$2:$x$40"),('Partner-period(er)'!$A10+14),FALSE)</f>
        <v>0</v>
      </c>
      <c r="K10" s="85">
        <f ca="1">HLOOKUP($B10,INDIRECT(K$1&amp;"!$I$2:$x$40"),('Partner-period(er)'!$A10+14),FALSE)</f>
        <v>0</v>
      </c>
      <c r="L10" s="85">
        <f ca="1">HLOOKUP($B10,INDIRECT(L$1&amp;"!$I$2:$x$40"),('Partner-period(er)'!$A10+14),FALSE)</f>
        <v>0</v>
      </c>
      <c r="M10" s="85">
        <f ca="1">HLOOKUP($B10,INDIRECT(M$1&amp;"!$I$2:$x$40"),('Partner-period(er)'!$A10+14),FALSE)</f>
        <v>0</v>
      </c>
      <c r="N10" s="85">
        <f ca="1">HLOOKUP($B10,INDIRECT(N$1&amp;"!$I$2:$x$40"),('Partner-period(er)'!$A10+14),FALSE)</f>
        <v>0</v>
      </c>
      <c r="O10" s="52">
        <f ca="1">HLOOKUP($B10,INDIRECT(O$1&amp;"!$I$2:$x$40"),('Partner-period(er)'!$A10+14),FALSE)</f>
        <v>0</v>
      </c>
      <c r="P10" s="52">
        <f ca="1">HLOOKUP($B10,INDIRECT(P$1&amp;"!$I$2:$x$40"),('Partner-period(er)'!$A10+14),FALSE)</f>
        <v>0</v>
      </c>
      <c r="Q10" s="52">
        <f ca="1">HLOOKUP($B10,INDIRECT(Q$1&amp;"!$I$2:$x$40"),('Partner-period(er)'!$A10+14),FALSE)</f>
        <v>0</v>
      </c>
      <c r="R10" s="52">
        <f ca="1">HLOOKUP($B10,INDIRECT(R$1&amp;"!$I$2:$x$40"),('Partner-period(er)'!$A10+14),FALSE)</f>
        <v>0</v>
      </c>
      <c r="S10" s="52">
        <f ca="1">HLOOKUP($B10,INDIRECT(S$1&amp;"!$I$2:$x$40"),('Partner-period(er)'!$A10+14),FALSE)</f>
        <v>0</v>
      </c>
      <c r="T10" s="52">
        <f ca="1">HLOOKUP($B10,INDIRECT(T$1&amp;"!$I$2:$x$40"),('Partner-period(er)'!$A10+14),FALSE)</f>
        <v>0</v>
      </c>
      <c r="U10" s="52">
        <f ca="1">HLOOKUP($B10,INDIRECT(U$1&amp;"!$I$2:$x$40"),('Partner-period(er)'!$A10+14),FALSE)</f>
        <v>0</v>
      </c>
      <c r="V10" s="52">
        <f ca="1">HLOOKUP($B10,INDIRECT(V$1&amp;"!$I$2:$x$40"),('Partner-period(er)'!$A10+14),FALSE)</f>
        <v>0</v>
      </c>
      <c r="W10" s="52">
        <f ca="1">HLOOKUP($B10,INDIRECT(W$1&amp;"!$I$2:$x$40"),('Partner-period(er)'!$A10+14),FALSE)</f>
        <v>0</v>
      </c>
      <c r="X10" s="567">
        <f ca="1">HLOOKUP($B10,INDIRECT(X$1&amp;"!$I$2:$x$40"),('Partner-period(er)'!$A10+14),FALSE)</f>
        <v>0</v>
      </c>
      <c r="Z10" s="40">
        <f ca="1">J10+J44</f>
        <v>0</v>
      </c>
      <c r="AA10" s="41">
        <f ca="1">SUM($J44:K44)+SUM($J10:K10)</f>
        <v>0</v>
      </c>
      <c r="AB10" s="41">
        <f ca="1">SUM($J44:L44)+SUM($J10:L10)</f>
        <v>0</v>
      </c>
      <c r="AC10" s="41">
        <f ca="1">SUM($J44:M44)+SUM($J10:M10)</f>
        <v>0</v>
      </c>
      <c r="AD10" s="41">
        <f ca="1">SUM($J44:N44)+SUM($J10:N10)</f>
        <v>0</v>
      </c>
      <c r="AE10" s="41">
        <f ca="1">SUM($J44:O44)+SUM($J10:O10)</f>
        <v>0</v>
      </c>
      <c r="AF10" s="41">
        <f ca="1">SUM($J44:P44)+SUM($J10:P10)</f>
        <v>0</v>
      </c>
      <c r="AG10" s="41">
        <f ca="1">SUM($J44:Q44)+SUM($J10:Q10)</f>
        <v>0</v>
      </c>
      <c r="AH10" s="41">
        <f ca="1">SUM($J44:R44)+SUM($J10:R10)</f>
        <v>0</v>
      </c>
      <c r="AI10" s="41">
        <f ca="1">SUM($J44:S44)+SUM($J10:S10)</f>
        <v>0</v>
      </c>
      <c r="AJ10" s="41">
        <f ca="1">SUM($J44:T44)+SUM($J10:T10)</f>
        <v>0</v>
      </c>
      <c r="AK10" s="41">
        <f ca="1">SUM($J44:U44)+SUM($J10:U10)</f>
        <v>0</v>
      </c>
      <c r="AL10" s="41">
        <f ca="1">SUM($J44:V44)+SUM($J10:V10)</f>
        <v>0</v>
      </c>
      <c r="AM10" s="41">
        <f ca="1">SUM($J44:W44)+SUM($J10:W10)</f>
        <v>0</v>
      </c>
      <c r="AN10" s="41">
        <f ca="1">SUM($J44:X44)+SUM($J10:X10)</f>
        <v>0</v>
      </c>
      <c r="AO10" s="30"/>
      <c r="AP10" s="29">
        <f ca="1">IF(Data!$H$2="ja",IF(Z10&gt;$G10,Z10-$G10,0),0)</f>
        <v>0</v>
      </c>
      <c r="AQ10" s="29">
        <f ca="1">IF(Data!$H$2="ja",IF(AA10&gt;$G10,AA10-$G10-SUM($AP10:AP10),0),0)</f>
        <v>0</v>
      </c>
      <c r="AR10" s="29">
        <f ca="1">IF(Data!$H$2="ja",IF(AB10&gt;$G10,AB10-$G10-SUM($AP10:AQ10),0),0)</f>
        <v>0</v>
      </c>
      <c r="AS10" s="29">
        <f ca="1">IF(Data!$H$2="ja",IF(AC10&gt;$G10,AC10-$G10-SUM($AP10:AR10),0),0)</f>
        <v>0</v>
      </c>
      <c r="AT10" s="29">
        <f ca="1">IF(Data!$H$2="ja",IF(AD10&gt;$G10,AD10-$G10-SUM($AP10:AS10),0),0)</f>
        <v>0</v>
      </c>
      <c r="AU10" s="29">
        <f ca="1">IF(Data!$H$2="ja",IF(AE10&gt;$G10,AE10-$G10-SUM($AP10:AT10),0),0)</f>
        <v>0</v>
      </c>
      <c r="AV10" s="29">
        <f ca="1">IF(Data!$H$2="ja",IF(AF10&gt;$G10,AF10-$G10-SUM($AP10:AU10),0),0)</f>
        <v>0</v>
      </c>
      <c r="AW10" s="29">
        <f ca="1">IF(Data!$H$2="ja",IF(AG10&gt;$G10,AG10-$G10-SUM($AP10:AV10),0),0)</f>
        <v>0</v>
      </c>
      <c r="AX10" s="29">
        <f ca="1">IF(Data!$H$2="ja",IF(AH10&gt;$G10,AH10-$G10-SUM($AP10:AW10),0),0)</f>
        <v>0</v>
      </c>
      <c r="AY10" s="29">
        <f ca="1">IF(Data!$H$2="ja",IF(AI10&gt;$G10,AI10-$G10-SUM($AP10:AX10),0),0)</f>
        <v>0</v>
      </c>
      <c r="AZ10" s="29">
        <f ca="1">IF(Data!$H$2="ja",IF(AJ10&gt;$G10,AJ10-$G10-SUM($AP10:AY10),0),0)</f>
        <v>0</v>
      </c>
      <c r="BA10" s="29">
        <f ca="1">IF(Data!$H$2="ja",IF(AK10&gt;$G10,AK10-$G10-SUM($AP10:AZ10),0),0)</f>
        <v>0</v>
      </c>
      <c r="BB10" s="29">
        <f ca="1">IF(Data!$H$2="ja",IF(AL10&gt;$G10,AL10-$G10-SUM($AP10:BA10),0),0)</f>
        <v>0</v>
      </c>
      <c r="BC10" s="29">
        <f ca="1">IF(Data!$H$2="ja",IF(AM10&gt;$G10,AM10-$G10-SUM($AP10:BB10),0),0)</f>
        <v>0</v>
      </c>
      <c r="BD10" s="29">
        <f ca="1">IF(Data!$H$2="ja",IF(AN10&gt;$G10,AN10-$G10-SUM($AP10:BC10),0),0)</f>
        <v>0</v>
      </c>
    </row>
    <row r="11" spans="1:56" x14ac:dyDescent="0.2">
      <c r="A11" s="44">
        <v>7</v>
      </c>
      <c r="B11" s="44">
        <v>1</v>
      </c>
      <c r="C11" s="90"/>
      <c r="D11" s="55" t="str">
        <f>Data!B$39</f>
        <v>Lønomkostninger total</v>
      </c>
      <c r="E11" s="55"/>
      <c r="F11" s="84"/>
      <c r="G11" s="370">
        <f>HLOOKUP(B11,'Budget &amp; Total'!$1:$44,(27),FALSE)</f>
        <v>0</v>
      </c>
      <c r="H11" s="675">
        <f t="shared" ca="1" si="4"/>
        <v>0</v>
      </c>
      <c r="I11" s="108"/>
      <c r="J11" s="301">
        <f ca="1">HLOOKUP($B11,INDIRECT(J$1&amp;"!$I$2:$x$40"),('Partner-period(er)'!$A11+14),FALSE)</f>
        <v>0</v>
      </c>
      <c r="K11" s="89">
        <f ca="1">HLOOKUP($B11,INDIRECT(K$1&amp;"!$I$2:$x$40"),('Partner-period(er)'!$A11+14),FALSE)</f>
        <v>0</v>
      </c>
      <c r="L11" s="302">
        <f ca="1">HLOOKUP($B11,INDIRECT(L$1&amp;"!$I$2:$x$40"),('Partner-period(er)'!$A11+14),FALSE)</f>
        <v>0</v>
      </c>
      <c r="M11" s="302">
        <f ca="1">HLOOKUP($B11,INDIRECT(M$1&amp;"!$I$2:$x$40"),('Partner-period(er)'!$A11+14),FALSE)</f>
        <v>0</v>
      </c>
      <c r="N11" s="302">
        <f ca="1">HLOOKUP($B11,INDIRECT(N$1&amp;"!$I$2:$x$40"),('Partner-period(er)'!$A11+14),FALSE)</f>
        <v>0</v>
      </c>
      <c r="O11" s="568">
        <f ca="1">HLOOKUP($B11,INDIRECT(O$1&amp;"!$I$2:$x$40"),('Partner-period(er)'!$A11+14),FALSE)</f>
        <v>0</v>
      </c>
      <c r="P11" s="568">
        <f ca="1">HLOOKUP($B11,INDIRECT(P$1&amp;"!$I$2:$x$40"),('Partner-period(er)'!$A11+14),FALSE)</f>
        <v>0</v>
      </c>
      <c r="Q11" s="568">
        <f ca="1">HLOOKUP($B11,INDIRECT(Q$1&amp;"!$I$2:$x$40"),('Partner-period(er)'!$A11+14),FALSE)</f>
        <v>0</v>
      </c>
      <c r="R11" s="568">
        <f ca="1">HLOOKUP($B11,INDIRECT(R$1&amp;"!$I$2:$x$40"),('Partner-period(er)'!$A11+14),FALSE)</f>
        <v>0</v>
      </c>
      <c r="S11" s="568">
        <f ca="1">HLOOKUP($B11,INDIRECT(S$1&amp;"!$I$2:$x$40"),('Partner-period(er)'!$A11+14),FALSE)</f>
        <v>0</v>
      </c>
      <c r="T11" s="568">
        <f ca="1">HLOOKUP($B11,INDIRECT(T$1&amp;"!$I$2:$x$40"),('Partner-period(er)'!$A11+14),FALSE)</f>
        <v>0</v>
      </c>
      <c r="U11" s="568">
        <f ca="1">HLOOKUP($B11,INDIRECT(U$1&amp;"!$I$2:$x$40"),('Partner-period(er)'!$A11+14),FALSE)</f>
        <v>0</v>
      </c>
      <c r="V11" s="568">
        <f ca="1">HLOOKUP($B11,INDIRECT(V$1&amp;"!$I$2:$x$40"),('Partner-period(er)'!$A11+14),FALSE)</f>
        <v>0</v>
      </c>
      <c r="W11" s="568">
        <f ca="1">HLOOKUP($B11,INDIRECT(W$1&amp;"!$I$2:$x$40"),('Partner-period(er)'!$A11+14),FALSE)</f>
        <v>0</v>
      </c>
      <c r="X11" s="569">
        <f ca="1">HLOOKUP($B11,INDIRECT(X$1&amp;"!$I$2:$x$40"),('Partner-period(er)'!$A11+14),FALSE)</f>
        <v>0</v>
      </c>
      <c r="Z11" s="33">
        <f ca="1">SUM(Z8:Z10)</f>
        <v>0</v>
      </c>
      <c r="AA11" s="34">
        <f ca="1">SUM(AA8:AA10)</f>
        <v>0</v>
      </c>
      <c r="AB11" s="34">
        <f t="shared" ref="AB11:AN11" ca="1" si="6">SUM(AB8:AB10)</f>
        <v>0</v>
      </c>
      <c r="AC11" s="34">
        <f t="shared" ca="1" si="6"/>
        <v>0</v>
      </c>
      <c r="AD11" s="34">
        <f t="shared" ca="1" si="6"/>
        <v>0</v>
      </c>
      <c r="AE11" s="34">
        <f t="shared" ca="1" si="6"/>
        <v>0</v>
      </c>
      <c r="AF11" s="34">
        <f t="shared" ca="1" si="6"/>
        <v>0</v>
      </c>
      <c r="AG11" s="34">
        <f t="shared" ca="1" si="6"/>
        <v>0</v>
      </c>
      <c r="AH11" s="34">
        <f t="shared" ca="1" si="6"/>
        <v>0</v>
      </c>
      <c r="AI11" s="34">
        <f t="shared" ca="1" si="6"/>
        <v>0</v>
      </c>
      <c r="AJ11" s="34">
        <f t="shared" ca="1" si="6"/>
        <v>0</v>
      </c>
      <c r="AK11" s="34">
        <f t="shared" ca="1" si="6"/>
        <v>0</v>
      </c>
      <c r="AL11" s="34">
        <f t="shared" ca="1" si="6"/>
        <v>0</v>
      </c>
      <c r="AM11" s="34">
        <f t="shared" ca="1" si="6"/>
        <v>0</v>
      </c>
      <c r="AN11" s="38">
        <f t="shared" ca="1" si="6"/>
        <v>0</v>
      </c>
      <c r="AO11" s="30"/>
      <c r="AP11" s="29">
        <f ca="1">SUM(AP8:AP10)</f>
        <v>0</v>
      </c>
      <c r="AQ11" s="29">
        <f t="shared" ref="AQ11:BD11" ca="1" si="7">SUM(AQ8:AQ10)</f>
        <v>0</v>
      </c>
      <c r="AR11" s="29">
        <f t="shared" ca="1" si="7"/>
        <v>0</v>
      </c>
      <c r="AS11" s="29">
        <f t="shared" ca="1" si="7"/>
        <v>0</v>
      </c>
      <c r="AT11" s="29">
        <f t="shared" ca="1" si="7"/>
        <v>0</v>
      </c>
      <c r="AU11" s="29">
        <f t="shared" ca="1" si="7"/>
        <v>0</v>
      </c>
      <c r="AV11" s="29">
        <f t="shared" ca="1" si="7"/>
        <v>0</v>
      </c>
      <c r="AW11" s="29">
        <f t="shared" ca="1" si="7"/>
        <v>0</v>
      </c>
      <c r="AX11" s="29">
        <f t="shared" ca="1" si="7"/>
        <v>0</v>
      </c>
      <c r="AY11" s="29">
        <f t="shared" ca="1" si="7"/>
        <v>0</v>
      </c>
      <c r="AZ11" s="29">
        <f t="shared" ca="1" si="7"/>
        <v>0</v>
      </c>
      <c r="BA11" s="29">
        <f t="shared" ca="1" si="7"/>
        <v>0</v>
      </c>
      <c r="BB11" s="29">
        <f t="shared" ca="1" si="7"/>
        <v>0</v>
      </c>
      <c r="BC11" s="29">
        <f t="shared" ca="1" si="7"/>
        <v>0</v>
      </c>
      <c r="BD11" s="29">
        <f t="shared" ca="1" si="7"/>
        <v>0</v>
      </c>
    </row>
    <row r="12" spans="1:56" x14ac:dyDescent="0.2">
      <c r="B12" s="44">
        <v>1</v>
      </c>
      <c r="C12" s="59" t="str">
        <f>Data!B$18</f>
        <v>Andre omkostninger</v>
      </c>
      <c r="D12" s="27"/>
      <c r="E12" s="27"/>
      <c r="F12" s="14"/>
      <c r="G12" s="369"/>
      <c r="H12" s="674">
        <f t="shared" ca="1" si="4"/>
        <v>0</v>
      </c>
      <c r="I12" s="101"/>
      <c r="J12" s="239">
        <f ca="1">HLOOKUP($B12,INDIRECT(J$1&amp;"!$I$2:$x$40"),('Partner-period(er)'!$A12+14),FALSE)</f>
        <v>0</v>
      </c>
      <c r="K12" s="85">
        <f ca="1">HLOOKUP($B12,INDIRECT(K$1&amp;"!$I$2:$x$40"),('Partner-period(er)'!$A12+14),FALSE)</f>
        <v>0</v>
      </c>
      <c r="L12" s="85">
        <f ca="1">HLOOKUP($B12,INDIRECT(L$1&amp;"!$I$2:$x$40"),('Partner-period(er)'!$A12+14),FALSE)</f>
        <v>0</v>
      </c>
      <c r="M12" s="85">
        <f ca="1">HLOOKUP($B12,INDIRECT(M$1&amp;"!$I$2:$x$40"),('Partner-period(er)'!$A12+14),FALSE)</f>
        <v>0</v>
      </c>
      <c r="N12" s="85">
        <f ca="1">HLOOKUP($B12,INDIRECT(N$1&amp;"!$I$2:$x$40"),('Partner-period(er)'!$A12+14),FALSE)</f>
        <v>0</v>
      </c>
      <c r="O12" s="52">
        <f ca="1">HLOOKUP($B12,INDIRECT(O$1&amp;"!$I$2:$x$40"),('Partner-period(er)'!$A12+14),FALSE)</f>
        <v>0</v>
      </c>
      <c r="P12" s="52">
        <f ca="1">HLOOKUP($B12,INDIRECT(P$1&amp;"!$I$2:$x$40"),('Partner-period(er)'!$A12+14),FALSE)</f>
        <v>0</v>
      </c>
      <c r="Q12" s="52">
        <f ca="1">HLOOKUP($B12,INDIRECT(Q$1&amp;"!$I$2:$x$40"),('Partner-period(er)'!$A12+14),FALSE)</f>
        <v>0</v>
      </c>
      <c r="R12" s="52">
        <f ca="1">HLOOKUP($B12,INDIRECT(R$1&amp;"!$I$2:$x$40"),('Partner-period(er)'!$A12+14),FALSE)</f>
        <v>0</v>
      </c>
      <c r="S12" s="52">
        <f ca="1">HLOOKUP($B12,INDIRECT(S$1&amp;"!$I$2:$x$40"),('Partner-period(er)'!$A12+14),FALSE)</f>
        <v>0</v>
      </c>
      <c r="T12" s="52">
        <f ca="1">HLOOKUP($B12,INDIRECT(T$1&amp;"!$I$2:$x$40"),('Partner-period(er)'!$A12+14),FALSE)</f>
        <v>0</v>
      </c>
      <c r="U12" s="52">
        <f ca="1">HLOOKUP($B12,INDIRECT(U$1&amp;"!$I$2:$x$40"),('Partner-period(er)'!$A12+14),FALSE)</f>
        <v>0</v>
      </c>
      <c r="V12" s="52">
        <f ca="1">HLOOKUP($B12,INDIRECT(V$1&amp;"!$I$2:$x$40"),('Partner-period(er)'!$A12+14),FALSE)</f>
        <v>0</v>
      </c>
      <c r="W12" s="52">
        <f ca="1">HLOOKUP($B12,INDIRECT(W$1&amp;"!$I$2:$x$40"),('Partner-period(er)'!$A12+14),FALSE)</f>
        <v>0</v>
      </c>
      <c r="X12" s="567">
        <f ca="1">HLOOKUP($B12,INDIRECT(X$1&amp;"!$I$2:$x$40"),('Partner-period(er)'!$A12+14),FALSE)</f>
        <v>0</v>
      </c>
      <c r="Z12" s="33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8"/>
      <c r="AO12" s="30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</row>
    <row r="13" spans="1:56" x14ac:dyDescent="0.2">
      <c r="A13" s="44">
        <v>9</v>
      </c>
      <c r="B13" s="44">
        <v>1</v>
      </c>
      <c r="C13" s="60"/>
      <c r="D13" s="27" t="str">
        <f>Data!B$6</f>
        <v>Instrumenter og udstyr</v>
      </c>
      <c r="E13" s="27"/>
      <c r="F13" s="14"/>
      <c r="G13" s="370">
        <f>HLOOKUP(B13,'Budget &amp; Total'!$1:$44,(29),FALSE)</f>
        <v>0</v>
      </c>
      <c r="H13" s="674">
        <f t="shared" ca="1" si="4"/>
        <v>0</v>
      </c>
      <c r="I13" s="101"/>
      <c r="J13" s="239">
        <f ca="1">HLOOKUP($B13,INDIRECT(J$1&amp;"!$I$2:$x$40"),('Partner-period(er)'!$A13+14),FALSE)</f>
        <v>0</v>
      </c>
      <c r="K13" s="85">
        <f ca="1">HLOOKUP($B13,INDIRECT(K$1&amp;"!$I$2:$x$40"),('Partner-period(er)'!$A13+14),FALSE)</f>
        <v>0</v>
      </c>
      <c r="L13" s="85">
        <f ca="1">HLOOKUP($B13,INDIRECT(L$1&amp;"!$I$2:$x$40"),('Partner-period(er)'!$A13+14),FALSE)</f>
        <v>0</v>
      </c>
      <c r="M13" s="85">
        <f ca="1">HLOOKUP($B13,INDIRECT(M$1&amp;"!$I$2:$x$40"),('Partner-period(er)'!$A13+14),FALSE)</f>
        <v>0</v>
      </c>
      <c r="N13" s="85">
        <f ca="1">HLOOKUP($B13,INDIRECT(N$1&amp;"!$I$2:$x$40"),('Partner-period(er)'!$A13+14),FALSE)</f>
        <v>0</v>
      </c>
      <c r="O13" s="52">
        <f ca="1">HLOOKUP($B13,INDIRECT(O$1&amp;"!$I$2:$x$40"),('Partner-period(er)'!$A13+14),FALSE)</f>
        <v>0</v>
      </c>
      <c r="P13" s="52">
        <f ca="1">HLOOKUP($B13,INDIRECT(P$1&amp;"!$I$2:$x$40"),('Partner-period(er)'!$A13+14),FALSE)</f>
        <v>0</v>
      </c>
      <c r="Q13" s="52">
        <f ca="1">HLOOKUP($B13,INDIRECT(Q$1&amp;"!$I$2:$x$40"),('Partner-period(er)'!$A13+14),FALSE)</f>
        <v>0</v>
      </c>
      <c r="R13" s="52">
        <f ca="1">HLOOKUP($B13,INDIRECT(R$1&amp;"!$I$2:$x$40"),('Partner-period(er)'!$A13+14),FALSE)</f>
        <v>0</v>
      </c>
      <c r="S13" s="52">
        <f ca="1">HLOOKUP($B13,INDIRECT(S$1&amp;"!$I$2:$x$40"),('Partner-period(er)'!$A13+14),FALSE)</f>
        <v>0</v>
      </c>
      <c r="T13" s="52">
        <f ca="1">HLOOKUP($B13,INDIRECT(T$1&amp;"!$I$2:$x$40"),('Partner-period(er)'!$A13+14),FALSE)</f>
        <v>0</v>
      </c>
      <c r="U13" s="52">
        <f ca="1">HLOOKUP($B13,INDIRECT(U$1&amp;"!$I$2:$x$40"),('Partner-period(er)'!$A13+14),FALSE)</f>
        <v>0</v>
      </c>
      <c r="V13" s="52">
        <f ca="1">HLOOKUP($B13,INDIRECT(V$1&amp;"!$I$2:$x$40"),('Partner-period(er)'!$A13+14),FALSE)</f>
        <v>0</v>
      </c>
      <c r="W13" s="52">
        <f ca="1">HLOOKUP($B13,INDIRECT(W$1&amp;"!$I$2:$x$40"),('Partner-period(er)'!$A13+14),FALSE)</f>
        <v>0</v>
      </c>
      <c r="X13" s="567">
        <f ca="1">HLOOKUP($B13,INDIRECT(X$1&amp;"!$I$2:$x$40"),('Partner-period(er)'!$A13+14),FALSE)</f>
        <v>0</v>
      </c>
      <c r="Z13" s="33">
        <f t="shared" ca="1" si="5"/>
        <v>0</v>
      </c>
      <c r="AA13" s="34">
        <f ca="1">SUM($J13:K13)</f>
        <v>0</v>
      </c>
      <c r="AB13" s="34">
        <f ca="1">SUM($J13:L13)</f>
        <v>0</v>
      </c>
      <c r="AC13" s="34">
        <f ca="1">SUM($J13:M13)</f>
        <v>0</v>
      </c>
      <c r="AD13" s="34">
        <f ca="1">SUM($J13:N13)</f>
        <v>0</v>
      </c>
      <c r="AE13" s="34">
        <f ca="1">SUM($J13:O13)</f>
        <v>0</v>
      </c>
      <c r="AF13" s="34">
        <f ca="1">SUM($J13:P13)</f>
        <v>0</v>
      </c>
      <c r="AG13" s="34">
        <f ca="1">SUM($J13:Q13)</f>
        <v>0</v>
      </c>
      <c r="AH13" s="34">
        <f ca="1">SUM($J13:R13)</f>
        <v>0</v>
      </c>
      <c r="AI13" s="34">
        <f ca="1">SUM($J13:S13)</f>
        <v>0</v>
      </c>
      <c r="AJ13" s="34">
        <f ca="1">SUM($J13:T13)</f>
        <v>0</v>
      </c>
      <c r="AK13" s="34">
        <f ca="1">SUM($J13:U13)</f>
        <v>0</v>
      </c>
      <c r="AL13" s="34">
        <f ca="1">SUM($J13:V13)</f>
        <v>0</v>
      </c>
      <c r="AM13" s="34">
        <f ca="1">SUM($J13:W13)</f>
        <v>0</v>
      </c>
      <c r="AN13" s="38">
        <f ca="1">SUM($J13:X13)</f>
        <v>0</v>
      </c>
      <c r="AO13" s="30"/>
      <c r="AP13" s="29">
        <f ca="1">IF(Data!$H$2="ja",IF(Z13&gt;$G13,Z13-$G13,0),0)</f>
        <v>0</v>
      </c>
      <c r="AQ13" s="29">
        <f ca="1">IF(Data!$H$2="ja",IF(AA13&gt;$G13,AA13-$G13-SUM($AP13:AP13),0),0)</f>
        <v>0</v>
      </c>
      <c r="AR13" s="29">
        <f ca="1">IF(Data!$H$2="ja",IF(AB13&gt;$G13,AB13-$G13-SUM($AP13:AQ13),0),0)</f>
        <v>0</v>
      </c>
      <c r="AS13" s="29">
        <f ca="1">IF(Data!$H$2="ja",IF(AC13&gt;$G13,AC13-$G13-SUM($AP13:AR13),0),0)</f>
        <v>0</v>
      </c>
      <c r="AT13" s="29">
        <f ca="1">IF(Data!$H$2="ja",IF(AD13&gt;$G13,AD13-$G13-SUM($AP13:AS13),0),0)</f>
        <v>0</v>
      </c>
      <c r="AU13" s="29">
        <f ca="1">IF(Data!$H$2="ja",IF(AE13&gt;$G13,AE13-$G13-SUM($AP13:AT13),0),0)</f>
        <v>0</v>
      </c>
      <c r="AV13" s="29">
        <f ca="1">IF(Data!$H$2="ja",IF(AF13&gt;$G13,AF13-$G13-SUM($AP13:AU13),0),0)</f>
        <v>0</v>
      </c>
      <c r="AW13" s="29">
        <f ca="1">IF(Data!$H$2="ja",IF(AG13&gt;$G13,AG13-$G13-SUM($AP13:AV13),0),0)</f>
        <v>0</v>
      </c>
      <c r="AX13" s="29">
        <f ca="1">IF(Data!$H$2="ja",IF(AH13&gt;$G13,AH13-$G13-SUM($AP13:AW13),0),0)</f>
        <v>0</v>
      </c>
      <c r="AY13" s="29">
        <f ca="1">IF(Data!$H$2="ja",IF(AI13&gt;$G13,AI13-$G13-SUM($AP13:AX13),0),0)</f>
        <v>0</v>
      </c>
      <c r="AZ13" s="29">
        <f ca="1">IF(Data!$H$2="ja",IF(AJ13&gt;$G13,AJ13-$G13-SUM($AP13:AY13),0),0)</f>
        <v>0</v>
      </c>
      <c r="BA13" s="29">
        <f ca="1">IF(Data!$H$2="ja",IF(AK13&gt;$G13,AK13-$G13-SUM($AP13:AZ13),0),0)</f>
        <v>0</v>
      </c>
      <c r="BB13" s="29">
        <f ca="1">IF(Data!$H$2="ja",IF(AL13&gt;$G13,AL13-$G13-SUM($AP13:BA13),0),0)</f>
        <v>0</v>
      </c>
      <c r="BC13" s="29">
        <f ca="1">IF(Data!$H$2="ja",IF(AM13&gt;$G13,AM13-$G13-SUM($AP13:BB13),0),0)</f>
        <v>0</v>
      </c>
      <c r="BD13" s="29">
        <f ca="1">IF(Data!$H$2="ja",IF(AN13&gt;$G13,AN13-$G13-SUM($AP13:BC13),0),0)</f>
        <v>0</v>
      </c>
    </row>
    <row r="14" spans="1:56" x14ac:dyDescent="0.2">
      <c r="A14" s="44">
        <v>10</v>
      </c>
      <c r="B14" s="44">
        <v>1</v>
      </c>
      <c r="C14" s="60"/>
      <c r="D14" s="27" t="str">
        <f>Data!B$7</f>
        <v>Bygninger</v>
      </c>
      <c r="E14" s="27"/>
      <c r="F14" s="14"/>
      <c r="G14" s="370">
        <f>HLOOKUP(B14,'Budget &amp; Total'!$1:$44,(30),FALSE)</f>
        <v>0</v>
      </c>
      <c r="H14" s="674">
        <f t="shared" ca="1" si="4"/>
        <v>0</v>
      </c>
      <c r="I14" s="101"/>
      <c r="J14" s="239">
        <f ca="1">HLOOKUP($B14,INDIRECT(J$1&amp;"!$I$2:$x$40"),('Partner-period(er)'!$A14+14),FALSE)</f>
        <v>0</v>
      </c>
      <c r="K14" s="85">
        <f ca="1">HLOOKUP($B14,INDIRECT(K$1&amp;"!$I$2:$x$40"),('Partner-period(er)'!$A14+14),FALSE)</f>
        <v>0</v>
      </c>
      <c r="L14" s="85">
        <f ca="1">HLOOKUP($B14,INDIRECT(L$1&amp;"!$I$2:$x$40"),('Partner-period(er)'!$A14+14),FALSE)</f>
        <v>0</v>
      </c>
      <c r="M14" s="85">
        <f ca="1">HLOOKUP($B14,INDIRECT(M$1&amp;"!$I$2:$x$40"),('Partner-period(er)'!$A14+14),FALSE)</f>
        <v>0</v>
      </c>
      <c r="N14" s="85">
        <f ca="1">HLOOKUP($B14,INDIRECT(N$1&amp;"!$I$2:$x$40"),('Partner-period(er)'!$A14+14),FALSE)</f>
        <v>0</v>
      </c>
      <c r="O14" s="52">
        <f ca="1">HLOOKUP($B14,INDIRECT(O$1&amp;"!$I$2:$x$40"),('Partner-period(er)'!$A14+14),FALSE)</f>
        <v>0</v>
      </c>
      <c r="P14" s="52">
        <f ca="1">HLOOKUP($B14,INDIRECT(P$1&amp;"!$I$2:$x$40"),('Partner-period(er)'!$A14+14),FALSE)</f>
        <v>0</v>
      </c>
      <c r="Q14" s="52">
        <f ca="1">HLOOKUP($B14,INDIRECT(Q$1&amp;"!$I$2:$x$40"),('Partner-period(er)'!$A14+14),FALSE)</f>
        <v>0</v>
      </c>
      <c r="R14" s="52">
        <f ca="1">HLOOKUP($B14,INDIRECT(R$1&amp;"!$I$2:$x$40"),('Partner-period(er)'!$A14+14),FALSE)</f>
        <v>0</v>
      </c>
      <c r="S14" s="52">
        <f ca="1">HLOOKUP($B14,INDIRECT(S$1&amp;"!$I$2:$x$40"),('Partner-period(er)'!$A14+14),FALSE)</f>
        <v>0</v>
      </c>
      <c r="T14" s="52">
        <f ca="1">HLOOKUP($B14,INDIRECT(T$1&amp;"!$I$2:$x$40"),('Partner-period(er)'!$A14+14),FALSE)</f>
        <v>0</v>
      </c>
      <c r="U14" s="52">
        <f ca="1">HLOOKUP($B14,INDIRECT(U$1&amp;"!$I$2:$x$40"),('Partner-period(er)'!$A14+14),FALSE)</f>
        <v>0</v>
      </c>
      <c r="V14" s="52">
        <f ca="1">HLOOKUP($B14,INDIRECT(V$1&amp;"!$I$2:$x$40"),('Partner-period(er)'!$A14+14),FALSE)</f>
        <v>0</v>
      </c>
      <c r="W14" s="52">
        <f ca="1">HLOOKUP($B14,INDIRECT(W$1&amp;"!$I$2:$x$40"),('Partner-period(er)'!$A14+14),FALSE)</f>
        <v>0</v>
      </c>
      <c r="X14" s="567">
        <f ca="1">HLOOKUP($B14,INDIRECT(X$1&amp;"!$I$2:$x$40"),('Partner-period(er)'!$A14+14),FALSE)</f>
        <v>0</v>
      </c>
      <c r="Z14" s="33">
        <f t="shared" ca="1" si="5"/>
        <v>0</v>
      </c>
      <c r="AA14" s="34">
        <f ca="1">SUM($J14:K14)</f>
        <v>0</v>
      </c>
      <c r="AB14" s="34">
        <f ca="1">SUM($J14:L14)</f>
        <v>0</v>
      </c>
      <c r="AC14" s="34">
        <f ca="1">SUM($J14:M14)</f>
        <v>0</v>
      </c>
      <c r="AD14" s="34">
        <f ca="1">SUM($J14:N14)</f>
        <v>0</v>
      </c>
      <c r="AE14" s="34">
        <f ca="1">SUM($J14:O14)</f>
        <v>0</v>
      </c>
      <c r="AF14" s="34">
        <f ca="1">SUM($J14:P14)</f>
        <v>0</v>
      </c>
      <c r="AG14" s="34">
        <f ca="1">SUM($J14:Q14)</f>
        <v>0</v>
      </c>
      <c r="AH14" s="34">
        <f ca="1">SUM($J14:R14)</f>
        <v>0</v>
      </c>
      <c r="AI14" s="34">
        <f ca="1">SUM($J14:S14)</f>
        <v>0</v>
      </c>
      <c r="AJ14" s="34">
        <f ca="1">SUM($J14:T14)</f>
        <v>0</v>
      </c>
      <c r="AK14" s="34">
        <f ca="1">SUM($J14:U14)</f>
        <v>0</v>
      </c>
      <c r="AL14" s="34">
        <f ca="1">SUM($J14:V14)</f>
        <v>0</v>
      </c>
      <c r="AM14" s="34">
        <f ca="1">SUM($J14:W14)</f>
        <v>0</v>
      </c>
      <c r="AN14" s="38">
        <f ca="1">SUM($J14:X14)</f>
        <v>0</v>
      </c>
      <c r="AO14" s="30"/>
      <c r="AP14" s="29">
        <f ca="1">IF(Data!$H$2="ja",IF(Z14&gt;$G14,Z14-$G14,0),0)</f>
        <v>0</v>
      </c>
      <c r="AQ14" s="29">
        <f ca="1">IF(Data!$H$2="ja",IF(AA14&gt;$G14,AA14-$G14-SUM($AP14:AP14),0),0)</f>
        <v>0</v>
      </c>
      <c r="AR14" s="29">
        <f ca="1">IF(Data!$H$2="ja",IF(AB14&gt;$G14,AB14-$G14-SUM($AP14:AQ14),0),0)</f>
        <v>0</v>
      </c>
      <c r="AS14" s="29">
        <f ca="1">IF(Data!$H$2="ja",IF(AC14&gt;$G14,AC14-$G14-SUM($AP14:AR14),0),0)</f>
        <v>0</v>
      </c>
      <c r="AT14" s="29">
        <f ca="1">IF(Data!$H$2="ja",IF(AD14&gt;$G14,AD14-$G14-SUM($AP14:AS14),0),0)</f>
        <v>0</v>
      </c>
      <c r="AU14" s="29">
        <f ca="1">IF(Data!$H$2="ja",IF(AE14&gt;$G14,AE14-$G14-SUM($AP14:AT14),0),0)</f>
        <v>0</v>
      </c>
      <c r="AV14" s="29">
        <f ca="1">IF(Data!$H$2="ja",IF(AF14&gt;$G14,AF14-$G14-SUM($AP14:AU14),0),0)</f>
        <v>0</v>
      </c>
      <c r="AW14" s="29">
        <f ca="1">IF(Data!$H$2="ja",IF(AG14&gt;$G14,AG14-$G14-SUM($AP14:AV14),0),0)</f>
        <v>0</v>
      </c>
      <c r="AX14" s="29">
        <f ca="1">IF(Data!$H$2="ja",IF(AH14&gt;$G14,AH14-$G14-SUM($AP14:AW14),0),0)</f>
        <v>0</v>
      </c>
      <c r="AY14" s="29">
        <f ca="1">IF(Data!$H$2="ja",IF(AI14&gt;$G14,AI14-$G14-SUM($AP14:AX14),0),0)</f>
        <v>0</v>
      </c>
      <c r="AZ14" s="29">
        <f ca="1">IF(Data!$H$2="ja",IF(AJ14&gt;$G14,AJ14-$G14-SUM($AP14:AY14),0),0)</f>
        <v>0</v>
      </c>
      <c r="BA14" s="29">
        <f ca="1">IF(Data!$H$2="ja",IF(AK14&gt;$G14,AK14-$G14-SUM($AP14:AZ14),0),0)</f>
        <v>0</v>
      </c>
      <c r="BB14" s="29">
        <f ca="1">IF(Data!$H$2="ja",IF(AL14&gt;$G14,AL14-$G14-SUM($AP14:BA14),0),0)</f>
        <v>0</v>
      </c>
      <c r="BC14" s="29">
        <f ca="1">IF(Data!$H$2="ja",IF(AM14&gt;$G14,AM14-$G14-SUM($AP14:BB14),0),0)</f>
        <v>0</v>
      </c>
      <c r="BD14" s="29">
        <f ca="1">IF(Data!$H$2="ja",IF(AN14&gt;$G14,AN14-$G14-SUM($AP14:BC14),0),0)</f>
        <v>0</v>
      </c>
    </row>
    <row r="15" spans="1:56" x14ac:dyDescent="0.2">
      <c r="A15" s="44">
        <v>11</v>
      </c>
      <c r="B15" s="44">
        <v>1</v>
      </c>
      <c r="C15" s="60"/>
      <c r="D15" s="27" t="str">
        <f>Data!B$8</f>
        <v>Andre driftsudgifter, herunder materialer</v>
      </c>
      <c r="E15" s="27"/>
      <c r="F15" s="14"/>
      <c r="G15" s="370">
        <f>HLOOKUP(B15,'Budget &amp; Total'!$1:$44,(31),FALSE)</f>
        <v>0</v>
      </c>
      <c r="H15" s="674">
        <f t="shared" ca="1" si="4"/>
        <v>0</v>
      </c>
      <c r="I15" s="101"/>
      <c r="J15" s="239">
        <f ca="1">HLOOKUP($B15,INDIRECT(J$1&amp;"!$I$2:$x$40"),('Partner-period(er)'!$A15+14),FALSE)</f>
        <v>0</v>
      </c>
      <c r="K15" s="85">
        <f ca="1">HLOOKUP($B15,INDIRECT(K$1&amp;"!$I$2:$x$40"),('Partner-period(er)'!$A15+14),FALSE)</f>
        <v>0</v>
      </c>
      <c r="L15" s="85">
        <f ca="1">HLOOKUP($B15,INDIRECT(L$1&amp;"!$I$2:$x$40"),('Partner-period(er)'!$A15+14),FALSE)</f>
        <v>0</v>
      </c>
      <c r="M15" s="85">
        <f ca="1">HLOOKUP($B15,INDIRECT(M$1&amp;"!$I$2:$x$40"),('Partner-period(er)'!$A15+14),FALSE)</f>
        <v>0</v>
      </c>
      <c r="N15" s="85">
        <f ca="1">HLOOKUP($B15,INDIRECT(N$1&amp;"!$I$2:$x$40"),('Partner-period(er)'!$A15+14),FALSE)</f>
        <v>0</v>
      </c>
      <c r="O15" s="52">
        <f ca="1">HLOOKUP($B15,INDIRECT(O$1&amp;"!$I$2:$x$40"),('Partner-period(er)'!$A15+14),FALSE)</f>
        <v>0</v>
      </c>
      <c r="P15" s="52">
        <f ca="1">HLOOKUP($B15,INDIRECT(P$1&amp;"!$I$2:$x$40"),('Partner-period(er)'!$A15+14),FALSE)</f>
        <v>0</v>
      </c>
      <c r="Q15" s="52">
        <f ca="1">HLOOKUP($B15,INDIRECT(Q$1&amp;"!$I$2:$x$40"),('Partner-period(er)'!$A15+14),FALSE)</f>
        <v>0</v>
      </c>
      <c r="R15" s="52">
        <f ca="1">HLOOKUP($B15,INDIRECT(R$1&amp;"!$I$2:$x$40"),('Partner-period(er)'!$A15+14),FALSE)</f>
        <v>0</v>
      </c>
      <c r="S15" s="52">
        <f ca="1">HLOOKUP($B15,INDIRECT(S$1&amp;"!$I$2:$x$40"),('Partner-period(er)'!$A15+14),FALSE)</f>
        <v>0</v>
      </c>
      <c r="T15" s="52">
        <f ca="1">HLOOKUP($B15,INDIRECT(T$1&amp;"!$I$2:$x$40"),('Partner-period(er)'!$A15+14),FALSE)</f>
        <v>0</v>
      </c>
      <c r="U15" s="52">
        <f ca="1">HLOOKUP($B15,INDIRECT(U$1&amp;"!$I$2:$x$40"),('Partner-period(er)'!$A15+14),FALSE)</f>
        <v>0</v>
      </c>
      <c r="V15" s="52">
        <f ca="1">HLOOKUP($B15,INDIRECT(V$1&amp;"!$I$2:$x$40"),('Partner-period(er)'!$A15+14),FALSE)</f>
        <v>0</v>
      </c>
      <c r="W15" s="52">
        <f ca="1">HLOOKUP($B15,INDIRECT(W$1&amp;"!$I$2:$x$40"),('Partner-period(er)'!$A15+14),FALSE)</f>
        <v>0</v>
      </c>
      <c r="X15" s="567">
        <f ca="1">HLOOKUP($B15,INDIRECT(X$1&amp;"!$I$2:$x$40"),('Partner-period(er)'!$A15+14),FALSE)</f>
        <v>0</v>
      </c>
      <c r="Z15" s="33">
        <f t="shared" ca="1" si="5"/>
        <v>0</v>
      </c>
      <c r="AA15" s="34">
        <f ca="1">SUM($J15:K15)</f>
        <v>0</v>
      </c>
      <c r="AB15" s="34">
        <f ca="1">SUM($J15:L15)</f>
        <v>0</v>
      </c>
      <c r="AC15" s="34">
        <f ca="1">SUM($J15:M15)</f>
        <v>0</v>
      </c>
      <c r="AD15" s="34">
        <f ca="1">SUM($J15:N15)</f>
        <v>0</v>
      </c>
      <c r="AE15" s="34">
        <f ca="1">SUM($J15:O15)</f>
        <v>0</v>
      </c>
      <c r="AF15" s="34">
        <f ca="1">SUM($J15:P15)</f>
        <v>0</v>
      </c>
      <c r="AG15" s="34">
        <f ca="1">SUM($J15:Q15)</f>
        <v>0</v>
      </c>
      <c r="AH15" s="34">
        <f ca="1">SUM($J15:R15)</f>
        <v>0</v>
      </c>
      <c r="AI15" s="34">
        <f ca="1">SUM($J15:S15)</f>
        <v>0</v>
      </c>
      <c r="AJ15" s="34">
        <f ca="1">SUM($J15:T15)</f>
        <v>0</v>
      </c>
      <c r="AK15" s="34">
        <f ca="1">SUM($J15:U15)</f>
        <v>0</v>
      </c>
      <c r="AL15" s="34">
        <f ca="1">SUM($J15:V15)</f>
        <v>0</v>
      </c>
      <c r="AM15" s="34">
        <f ca="1">SUM($J15:W15)</f>
        <v>0</v>
      </c>
      <c r="AN15" s="38">
        <f ca="1">SUM($J15:X15)</f>
        <v>0</v>
      </c>
      <c r="AO15" s="30"/>
      <c r="AP15" s="29">
        <f ca="1">IF(Data!$H$2="ja",IF(Z15&gt;$G15,Z15-$G15,0),0)</f>
        <v>0</v>
      </c>
      <c r="AQ15" s="29">
        <f ca="1">IF(Data!$H$2="ja",IF(AA15&gt;$G15,AA15-$G15-SUM($AP15:AP15),0),0)</f>
        <v>0</v>
      </c>
      <c r="AR15" s="29">
        <f ca="1">IF(Data!$H$2="ja",IF(AB15&gt;$G15,AB15-$G15-SUM($AP15:AQ15),0),0)</f>
        <v>0</v>
      </c>
      <c r="AS15" s="29">
        <f ca="1">IF(Data!$H$2="ja",IF(AC15&gt;$G15,AC15-$G15-SUM($AP15:AR15),0),0)</f>
        <v>0</v>
      </c>
      <c r="AT15" s="29">
        <f ca="1">IF(Data!$H$2="ja",IF(AD15&gt;$G15,AD15-$G15-SUM($AP15:AS15),0),0)</f>
        <v>0</v>
      </c>
      <c r="AU15" s="29">
        <f ca="1">IF(Data!$H$2="ja",IF(AE15&gt;$G15,AE15-$G15-SUM($AP15:AT15),0),0)</f>
        <v>0</v>
      </c>
      <c r="AV15" s="29">
        <f ca="1">IF(Data!$H$2="ja",IF(AF15&gt;$G15,AF15-$G15-SUM($AP15:AU15),0),0)</f>
        <v>0</v>
      </c>
      <c r="AW15" s="29">
        <f ca="1">IF(Data!$H$2="ja",IF(AG15&gt;$G15,AG15-$G15-SUM($AP15:AV15),0),0)</f>
        <v>0</v>
      </c>
      <c r="AX15" s="29">
        <f ca="1">IF(Data!$H$2="ja",IF(AH15&gt;$G15,AH15-$G15-SUM($AP15:AW15),0),0)</f>
        <v>0</v>
      </c>
      <c r="AY15" s="29">
        <f ca="1">IF(Data!$H$2="ja",IF(AI15&gt;$G15,AI15-$G15-SUM($AP15:AX15),0),0)</f>
        <v>0</v>
      </c>
      <c r="AZ15" s="29">
        <f ca="1">IF(Data!$H$2="ja",IF(AJ15&gt;$G15,AJ15-$G15-SUM($AP15:AY15),0),0)</f>
        <v>0</v>
      </c>
      <c r="BA15" s="29">
        <f ca="1">IF(Data!$H$2="ja",IF(AK15&gt;$G15,AK15-$G15-SUM($AP15:AZ15),0),0)</f>
        <v>0</v>
      </c>
      <c r="BB15" s="29">
        <f ca="1">IF(Data!$H$2="ja",IF(AL15&gt;$G15,AL15-$G15-SUM($AP15:BA15),0),0)</f>
        <v>0</v>
      </c>
      <c r="BC15" s="29">
        <f ca="1">IF(Data!$H$2="ja",IF(AM15&gt;$G15,AM15-$G15-SUM($AP15:BB15),0),0)</f>
        <v>0</v>
      </c>
      <c r="BD15" s="29">
        <f ca="1">IF(Data!$H$2="ja",IF(AN15&gt;$G15,AN15-$G15-SUM($AP15:BC15),0),0)</f>
        <v>0</v>
      </c>
    </row>
    <row r="16" spans="1:56" x14ac:dyDescent="0.2">
      <c r="A16" s="44">
        <v>12</v>
      </c>
      <c r="B16" s="44">
        <v>1</v>
      </c>
      <c r="C16" s="60"/>
      <c r="D16" s="27" t="str">
        <f>Data!B$9</f>
        <v>Eksterne leverancer / underleverancer</v>
      </c>
      <c r="E16" s="27"/>
      <c r="F16" s="14"/>
      <c r="G16" s="370">
        <f>HLOOKUP(B16,'Budget &amp; Total'!$1:$44,(32),FALSE)</f>
        <v>0</v>
      </c>
      <c r="H16" s="674">
        <f t="shared" ca="1" si="4"/>
        <v>0</v>
      </c>
      <c r="I16" s="101"/>
      <c r="J16" s="239">
        <f ca="1">HLOOKUP($B16,INDIRECT(J$1&amp;"!$I$2:$x$40"),('Partner-period(er)'!$A16+14),FALSE)</f>
        <v>0</v>
      </c>
      <c r="K16" s="85">
        <f ca="1">HLOOKUP($B16,INDIRECT(K$1&amp;"!$I$2:$x$40"),('Partner-period(er)'!$A16+14),FALSE)</f>
        <v>0</v>
      </c>
      <c r="L16" s="85">
        <f ca="1">HLOOKUP($B16,INDIRECT(L$1&amp;"!$I$2:$x$40"),('Partner-period(er)'!$A16+14),FALSE)</f>
        <v>0</v>
      </c>
      <c r="M16" s="85">
        <f ca="1">HLOOKUP($B16,INDIRECT(M$1&amp;"!$I$2:$x$40"),('Partner-period(er)'!$A16+14),FALSE)</f>
        <v>0</v>
      </c>
      <c r="N16" s="85">
        <f ca="1">HLOOKUP($B16,INDIRECT(N$1&amp;"!$I$2:$x$40"),('Partner-period(er)'!$A16+14),FALSE)</f>
        <v>0</v>
      </c>
      <c r="O16" s="52">
        <f ca="1">HLOOKUP($B16,INDIRECT(O$1&amp;"!$I$2:$x$40"),('Partner-period(er)'!$A16+14),FALSE)</f>
        <v>0</v>
      </c>
      <c r="P16" s="52">
        <f ca="1">HLOOKUP($B16,INDIRECT(P$1&amp;"!$I$2:$x$40"),('Partner-period(er)'!$A16+14),FALSE)</f>
        <v>0</v>
      </c>
      <c r="Q16" s="52">
        <f ca="1">HLOOKUP($B16,INDIRECT(Q$1&amp;"!$I$2:$x$40"),('Partner-period(er)'!$A16+14),FALSE)</f>
        <v>0</v>
      </c>
      <c r="R16" s="52">
        <f ca="1">HLOOKUP($B16,INDIRECT(R$1&amp;"!$I$2:$x$40"),('Partner-period(er)'!$A16+14),FALSE)</f>
        <v>0</v>
      </c>
      <c r="S16" s="52">
        <f ca="1">HLOOKUP($B16,INDIRECT(S$1&amp;"!$I$2:$x$40"),('Partner-period(er)'!$A16+14),FALSE)</f>
        <v>0</v>
      </c>
      <c r="T16" s="52">
        <f ca="1">HLOOKUP($B16,INDIRECT(T$1&amp;"!$I$2:$x$40"),('Partner-period(er)'!$A16+14),FALSE)</f>
        <v>0</v>
      </c>
      <c r="U16" s="52">
        <f ca="1">HLOOKUP($B16,INDIRECT(U$1&amp;"!$I$2:$x$40"),('Partner-period(er)'!$A16+14),FALSE)</f>
        <v>0</v>
      </c>
      <c r="V16" s="52">
        <f ca="1">HLOOKUP($B16,INDIRECT(V$1&amp;"!$I$2:$x$40"),('Partner-period(er)'!$A16+14),FALSE)</f>
        <v>0</v>
      </c>
      <c r="W16" s="52">
        <f ca="1">HLOOKUP($B16,INDIRECT(W$1&amp;"!$I$2:$x$40"),('Partner-period(er)'!$A16+14),FALSE)</f>
        <v>0</v>
      </c>
      <c r="X16" s="567">
        <f ca="1">HLOOKUP($B16,INDIRECT(X$1&amp;"!$I$2:$x$40"),('Partner-period(er)'!$A16+14),FALSE)</f>
        <v>0</v>
      </c>
      <c r="Z16" s="33">
        <f t="shared" ca="1" si="5"/>
        <v>0</v>
      </c>
      <c r="AA16" s="34">
        <f ca="1">SUM($J16:K16)</f>
        <v>0</v>
      </c>
      <c r="AB16" s="34">
        <f ca="1">SUM($J16:L16)</f>
        <v>0</v>
      </c>
      <c r="AC16" s="34">
        <f ca="1">SUM($J16:M16)</f>
        <v>0</v>
      </c>
      <c r="AD16" s="34">
        <f ca="1">SUM($J16:N16)</f>
        <v>0</v>
      </c>
      <c r="AE16" s="34">
        <f ca="1">SUM($J16:O16)</f>
        <v>0</v>
      </c>
      <c r="AF16" s="34">
        <f ca="1">SUM($J16:P16)</f>
        <v>0</v>
      </c>
      <c r="AG16" s="34">
        <f ca="1">SUM($J16:Q16)</f>
        <v>0</v>
      </c>
      <c r="AH16" s="34">
        <f ca="1">SUM($J16:R16)</f>
        <v>0</v>
      </c>
      <c r="AI16" s="34">
        <f ca="1">SUM($J16:S16)</f>
        <v>0</v>
      </c>
      <c r="AJ16" s="34">
        <f ca="1">SUM($J16:T16)</f>
        <v>0</v>
      </c>
      <c r="AK16" s="34">
        <f ca="1">SUM($J16:U16)</f>
        <v>0</v>
      </c>
      <c r="AL16" s="34">
        <f ca="1">SUM($J16:V16)</f>
        <v>0</v>
      </c>
      <c r="AM16" s="34">
        <f ca="1">SUM($J16:W16)</f>
        <v>0</v>
      </c>
      <c r="AN16" s="38">
        <f ca="1">SUM($J16:X16)</f>
        <v>0</v>
      </c>
      <c r="AO16" s="30"/>
      <c r="AP16" s="29">
        <f ca="1">IF(Data!$H$2="ja",IF(Z16&gt;$G16,Z16-$G16,0),0)</f>
        <v>0</v>
      </c>
      <c r="AQ16" s="29">
        <f ca="1">IF(Data!$H$2="ja",IF(AA16&gt;$G16,AA16-$G16-SUM($AP16:AP16),0),0)</f>
        <v>0</v>
      </c>
      <c r="AR16" s="29">
        <f ca="1">IF(Data!$H$2="ja",IF(AB16&gt;$G16,AB16-$G16-SUM($AP16:AQ16),0),0)</f>
        <v>0</v>
      </c>
      <c r="AS16" s="29">
        <f ca="1">IF(Data!$H$2="ja",IF(AC16&gt;$G16,AC16-$G16-SUM($AP16:AR16),0),0)</f>
        <v>0</v>
      </c>
      <c r="AT16" s="29">
        <f ca="1">IF(Data!$H$2="ja",IF(AD16&gt;$G16,AD16-$G16-SUM($AP16:AS16),0),0)</f>
        <v>0</v>
      </c>
      <c r="AU16" s="29">
        <f ca="1">IF(Data!$H$2="ja",IF(AE16&gt;$G16,AE16-$G16-SUM($AP16:AT16),0),0)</f>
        <v>0</v>
      </c>
      <c r="AV16" s="29">
        <f ca="1">IF(Data!$H$2="ja",IF(AF16&gt;$G16,AF16-$G16-SUM($AP16:AU16),0),0)</f>
        <v>0</v>
      </c>
      <c r="AW16" s="29">
        <f ca="1">IF(Data!$H$2="ja",IF(AG16&gt;$G16,AG16-$G16-SUM($AP16:AV16),0),0)</f>
        <v>0</v>
      </c>
      <c r="AX16" s="29">
        <f ca="1">IF(Data!$H$2="ja",IF(AH16&gt;$G16,AH16-$G16-SUM($AP16:AW16),0),0)</f>
        <v>0</v>
      </c>
      <c r="AY16" s="29">
        <f ca="1">IF(Data!$H$2="ja",IF(AI16&gt;$G16,AI16-$G16-SUM($AP16:AX16),0),0)</f>
        <v>0</v>
      </c>
      <c r="AZ16" s="29">
        <f ca="1">IF(Data!$H$2="ja",IF(AJ16&gt;$G16,AJ16-$G16-SUM($AP16:AY16),0),0)</f>
        <v>0</v>
      </c>
      <c r="BA16" s="29">
        <f ca="1">IF(Data!$H$2="ja",IF(AK16&gt;$G16,AK16-$G16-SUM($AP16:AZ16),0),0)</f>
        <v>0</v>
      </c>
      <c r="BB16" s="29">
        <f ca="1">IF(Data!$H$2="ja",IF(AL16&gt;$G16,AL16-$G16-SUM($AP16:BA16),0),0)</f>
        <v>0</v>
      </c>
      <c r="BC16" s="29">
        <f ca="1">IF(Data!$H$2="ja",IF(AM16&gt;$G16,AM16-$G16-SUM($AP16:BB16),0),0)</f>
        <v>0</v>
      </c>
      <c r="BD16" s="29">
        <f ca="1">IF(Data!$H$2="ja",IF(AN16&gt;$G16,AN16-$G16-SUM($AP16:BC16),0),0)</f>
        <v>0</v>
      </c>
    </row>
    <row r="17" spans="1:56" x14ac:dyDescent="0.2">
      <c r="A17" s="44">
        <v>13</v>
      </c>
      <c r="B17" s="44">
        <v>1</v>
      </c>
      <c r="C17" s="60"/>
      <c r="D17" s="27" t="str">
        <f>Data!B$10</f>
        <v>Indtægter (negative tal)</v>
      </c>
      <c r="E17" s="27"/>
      <c r="F17" s="14"/>
      <c r="G17" s="370">
        <f>HLOOKUP(B17,'Budget &amp; Total'!$1:$44,(33),FALSE)</f>
        <v>0</v>
      </c>
      <c r="H17" s="674">
        <f t="shared" ca="1" si="4"/>
        <v>0</v>
      </c>
      <c r="I17" s="101"/>
      <c r="J17" s="239">
        <f ca="1">HLOOKUP($B17,INDIRECT(J$1&amp;"!$I$2:$x$40"),('Partner-period(er)'!$A17+14),FALSE)</f>
        <v>0</v>
      </c>
      <c r="K17" s="85">
        <f ca="1">HLOOKUP($B17,INDIRECT(K$1&amp;"!$I$2:$x$40"),('Partner-period(er)'!$A17+14),FALSE)</f>
        <v>0</v>
      </c>
      <c r="L17" s="85">
        <f ca="1">HLOOKUP($B17,INDIRECT(L$1&amp;"!$I$2:$x$40"),('Partner-period(er)'!$A17+14),FALSE)</f>
        <v>0</v>
      </c>
      <c r="M17" s="85">
        <f ca="1">HLOOKUP($B17,INDIRECT(M$1&amp;"!$I$2:$x$40"),('Partner-period(er)'!$A17+14),FALSE)</f>
        <v>0</v>
      </c>
      <c r="N17" s="85">
        <f ca="1">HLOOKUP($B17,INDIRECT(N$1&amp;"!$I$2:$x$40"),('Partner-period(er)'!$A17+14),FALSE)</f>
        <v>0</v>
      </c>
      <c r="O17" s="52">
        <f ca="1">HLOOKUP($B17,INDIRECT(O$1&amp;"!$I$2:$x$40"),('Partner-period(er)'!$A17+14),FALSE)</f>
        <v>0</v>
      </c>
      <c r="P17" s="52">
        <f ca="1">HLOOKUP($B17,INDIRECT(P$1&amp;"!$I$2:$x$40"),('Partner-period(er)'!$A17+14),FALSE)</f>
        <v>0</v>
      </c>
      <c r="Q17" s="52">
        <f ca="1">HLOOKUP($B17,INDIRECT(Q$1&amp;"!$I$2:$x$40"),('Partner-period(er)'!$A17+14),FALSE)</f>
        <v>0</v>
      </c>
      <c r="R17" s="52">
        <f ca="1">HLOOKUP($B17,INDIRECT(R$1&amp;"!$I$2:$x$40"),('Partner-period(er)'!$A17+14),FALSE)</f>
        <v>0</v>
      </c>
      <c r="S17" s="52">
        <f ca="1">HLOOKUP($B17,INDIRECT(S$1&amp;"!$I$2:$x$40"),('Partner-period(er)'!$A17+14),FALSE)</f>
        <v>0</v>
      </c>
      <c r="T17" s="52">
        <f ca="1">HLOOKUP($B17,INDIRECT(T$1&amp;"!$I$2:$x$40"),('Partner-period(er)'!$A17+14),FALSE)</f>
        <v>0</v>
      </c>
      <c r="U17" s="52">
        <f ca="1">HLOOKUP($B17,INDIRECT(U$1&amp;"!$I$2:$x$40"),('Partner-period(er)'!$A17+14),FALSE)</f>
        <v>0</v>
      </c>
      <c r="V17" s="52">
        <f ca="1">HLOOKUP($B17,INDIRECT(V$1&amp;"!$I$2:$x$40"),('Partner-period(er)'!$A17+14),FALSE)</f>
        <v>0</v>
      </c>
      <c r="W17" s="52">
        <f ca="1">HLOOKUP($B17,INDIRECT(W$1&amp;"!$I$2:$x$40"),('Partner-period(er)'!$A17+14),FALSE)</f>
        <v>0</v>
      </c>
      <c r="X17" s="567">
        <f ca="1">HLOOKUP($B17,INDIRECT(X$1&amp;"!$I$2:$x$40"),('Partner-period(er)'!$A17+14),FALSE)</f>
        <v>0</v>
      </c>
      <c r="Z17" s="33">
        <f t="shared" ca="1" si="5"/>
        <v>0</v>
      </c>
      <c r="AA17" s="34">
        <f ca="1">SUM($J17:K17)</f>
        <v>0</v>
      </c>
      <c r="AB17" s="34">
        <f ca="1">SUM($J17:L17)</f>
        <v>0</v>
      </c>
      <c r="AC17" s="34">
        <f ca="1">SUM($J17:M17)</f>
        <v>0</v>
      </c>
      <c r="AD17" s="34">
        <f ca="1">SUM($J17:N17)</f>
        <v>0</v>
      </c>
      <c r="AE17" s="34">
        <f ca="1">SUM($J17:O17)</f>
        <v>0</v>
      </c>
      <c r="AF17" s="34">
        <f ca="1">SUM($J17:P17)</f>
        <v>0</v>
      </c>
      <c r="AG17" s="34">
        <f ca="1">SUM($J17:Q17)</f>
        <v>0</v>
      </c>
      <c r="AH17" s="34">
        <f ca="1">SUM($J17:R17)</f>
        <v>0</v>
      </c>
      <c r="AI17" s="34">
        <f ca="1">SUM($J17:S17)</f>
        <v>0</v>
      </c>
      <c r="AJ17" s="34">
        <f ca="1">SUM($J17:T17)</f>
        <v>0</v>
      </c>
      <c r="AK17" s="34">
        <f ca="1">SUM($J17:U17)</f>
        <v>0</v>
      </c>
      <c r="AL17" s="34">
        <f ca="1">SUM($J17:V17)</f>
        <v>0</v>
      </c>
      <c r="AM17" s="34">
        <f ca="1">SUM($J17:W17)</f>
        <v>0</v>
      </c>
      <c r="AN17" s="38">
        <f ca="1">SUM($J17:X17)</f>
        <v>0</v>
      </c>
      <c r="AO17" s="30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x14ac:dyDescent="0.2">
      <c r="A18" s="44">
        <v>14</v>
      </c>
      <c r="B18" s="44">
        <v>1</v>
      </c>
      <c r="C18" s="60"/>
      <c r="D18" s="27" t="str">
        <f>Data!B$11</f>
        <v>Andet, herunder rejser og formidling</v>
      </c>
      <c r="E18" s="27"/>
      <c r="F18" s="14"/>
      <c r="G18" s="370">
        <f>HLOOKUP(B18,'Budget &amp; Total'!$1:$44,(34),FALSE)</f>
        <v>0</v>
      </c>
      <c r="H18" s="674">
        <f t="shared" ca="1" si="4"/>
        <v>0</v>
      </c>
      <c r="I18" s="101"/>
      <c r="J18" s="239">
        <f ca="1">HLOOKUP($B18,INDIRECT(J$1&amp;"!$I$2:$x$40"),('Partner-period(er)'!$A18+14),FALSE)</f>
        <v>0</v>
      </c>
      <c r="K18" s="85">
        <f ca="1">HLOOKUP($B18,INDIRECT(K$1&amp;"!$I$2:$x$40"),('Partner-period(er)'!$A18+14),FALSE)</f>
        <v>0</v>
      </c>
      <c r="L18" s="85">
        <f ca="1">HLOOKUP($B18,INDIRECT(L$1&amp;"!$I$2:$x$40"),('Partner-period(er)'!$A18+14),FALSE)</f>
        <v>0</v>
      </c>
      <c r="M18" s="85">
        <f ca="1">HLOOKUP($B18,INDIRECT(M$1&amp;"!$I$2:$x$40"),('Partner-period(er)'!$A18+14),FALSE)</f>
        <v>0</v>
      </c>
      <c r="N18" s="85">
        <f ca="1">HLOOKUP($B18,INDIRECT(N$1&amp;"!$I$2:$x$40"),('Partner-period(er)'!$A18+14),FALSE)</f>
        <v>0</v>
      </c>
      <c r="O18" s="52">
        <f ca="1">HLOOKUP($B18,INDIRECT(O$1&amp;"!$I$2:$x$40"),('Partner-period(er)'!$A18+14),FALSE)</f>
        <v>0</v>
      </c>
      <c r="P18" s="52">
        <f ca="1">HLOOKUP($B18,INDIRECT(P$1&amp;"!$I$2:$x$40"),('Partner-period(er)'!$A18+14),FALSE)</f>
        <v>0</v>
      </c>
      <c r="Q18" s="52">
        <f ca="1">HLOOKUP($B18,INDIRECT(Q$1&amp;"!$I$2:$x$40"),('Partner-period(er)'!$A18+14),FALSE)</f>
        <v>0</v>
      </c>
      <c r="R18" s="52">
        <f ca="1">HLOOKUP($B18,INDIRECT(R$1&amp;"!$I$2:$x$40"),('Partner-period(er)'!$A18+14),FALSE)</f>
        <v>0</v>
      </c>
      <c r="S18" s="52">
        <f ca="1">HLOOKUP($B18,INDIRECT(S$1&amp;"!$I$2:$x$40"),('Partner-period(er)'!$A18+14),FALSE)</f>
        <v>0</v>
      </c>
      <c r="T18" s="52">
        <f ca="1">HLOOKUP($B18,INDIRECT(T$1&amp;"!$I$2:$x$40"),('Partner-period(er)'!$A18+14),FALSE)</f>
        <v>0</v>
      </c>
      <c r="U18" s="52">
        <f ca="1">HLOOKUP($B18,INDIRECT(U$1&amp;"!$I$2:$x$40"),('Partner-period(er)'!$A18+14),FALSE)</f>
        <v>0</v>
      </c>
      <c r="V18" s="52">
        <f ca="1">HLOOKUP($B18,INDIRECT(V$1&amp;"!$I$2:$x$40"),('Partner-period(er)'!$A18+14),FALSE)</f>
        <v>0</v>
      </c>
      <c r="W18" s="52">
        <f ca="1">HLOOKUP($B18,INDIRECT(W$1&amp;"!$I$2:$x$40"),('Partner-period(er)'!$A18+14),FALSE)</f>
        <v>0</v>
      </c>
      <c r="X18" s="567">
        <f ca="1">HLOOKUP($B18,INDIRECT(X$1&amp;"!$I$2:$x$40"),('Partner-period(er)'!$A18+14),FALSE)</f>
        <v>0</v>
      </c>
      <c r="Z18" s="33">
        <f t="shared" ca="1" si="5"/>
        <v>0</v>
      </c>
      <c r="AA18" s="34">
        <f ca="1">SUM($J18:K18)</f>
        <v>0</v>
      </c>
      <c r="AB18" s="34">
        <f ca="1">SUM($J18:L18)</f>
        <v>0</v>
      </c>
      <c r="AC18" s="34">
        <f ca="1">SUM($J18:M18)</f>
        <v>0</v>
      </c>
      <c r="AD18" s="34">
        <f ca="1">SUM($J18:N18)</f>
        <v>0</v>
      </c>
      <c r="AE18" s="34">
        <f ca="1">SUM($J18:O18)</f>
        <v>0</v>
      </c>
      <c r="AF18" s="34">
        <f ca="1">SUM($J18:P18)</f>
        <v>0</v>
      </c>
      <c r="AG18" s="34">
        <f ca="1">SUM($J18:Q18)</f>
        <v>0</v>
      </c>
      <c r="AH18" s="34">
        <f ca="1">SUM($J18:R18)</f>
        <v>0</v>
      </c>
      <c r="AI18" s="34">
        <f ca="1">SUM($J18:S18)</f>
        <v>0</v>
      </c>
      <c r="AJ18" s="34">
        <f ca="1">SUM($J18:T18)</f>
        <v>0</v>
      </c>
      <c r="AK18" s="34">
        <f ca="1">SUM($J18:U18)</f>
        <v>0</v>
      </c>
      <c r="AL18" s="34">
        <f ca="1">SUM($J18:V18)</f>
        <v>0</v>
      </c>
      <c r="AM18" s="34">
        <f ca="1">SUM($J18:W18)</f>
        <v>0</v>
      </c>
      <c r="AN18" s="38">
        <f ca="1">SUM($J18:X18)</f>
        <v>0</v>
      </c>
      <c r="AO18" s="30"/>
      <c r="AP18" s="29">
        <f ca="1">IF(Data!$H$2="ja",IF(Z18&gt;$G18,Z18-$G18,0),0)</f>
        <v>0</v>
      </c>
      <c r="AQ18" s="29">
        <f ca="1">IF(Data!$H$2="ja",IF(AA18&gt;$G18,AA18-$G18-SUM($AP18:AP18),0),0)</f>
        <v>0</v>
      </c>
      <c r="AR18" s="29">
        <f ca="1">IF(Data!$H$2="ja",IF(AB18&gt;$G18,AB18-$G18-SUM($AP18:AQ18),0),0)</f>
        <v>0</v>
      </c>
      <c r="AS18" s="29">
        <f ca="1">IF(Data!$H$2="ja",IF(AC18&gt;$G18,AC18-$G18-SUM($AP18:AR18),0),0)</f>
        <v>0</v>
      </c>
      <c r="AT18" s="29">
        <f ca="1">IF(Data!$H$2="ja",IF(AD18&gt;$G18,AD18-$G18-SUM($AP18:AS18),0),0)</f>
        <v>0</v>
      </c>
      <c r="AU18" s="29">
        <f ca="1">IF(Data!$H$2="ja",IF(AE18&gt;$G18,AE18-$G18-SUM($AP18:AT18),0),0)</f>
        <v>0</v>
      </c>
      <c r="AV18" s="29">
        <f ca="1">IF(Data!$H$2="ja",IF(AF18&gt;$G18,AF18-$G18-SUM($AP18:AU18),0),0)</f>
        <v>0</v>
      </c>
      <c r="AW18" s="29">
        <f ca="1">IF(Data!$H$2="ja",IF(AG18&gt;$G18,AG18-$G18-SUM($AP18:AV18),0),0)</f>
        <v>0</v>
      </c>
      <c r="AX18" s="29">
        <f ca="1">IF(Data!$H$2="ja",IF(AH18&gt;$G18,AH18-$G18-SUM($AP18:AW18),0),0)</f>
        <v>0</v>
      </c>
      <c r="AY18" s="29">
        <f ca="1">IF(Data!$H$2="ja",IF(AI18&gt;$G18,AI18-$G18-SUM($AP18:AX18),0),0)</f>
        <v>0</v>
      </c>
      <c r="AZ18" s="29">
        <f ca="1">IF(Data!$H$2="ja",IF(AJ18&gt;$G18,AJ18-$G18-SUM($AP18:AY18),0),0)</f>
        <v>0</v>
      </c>
      <c r="BA18" s="29">
        <f ca="1">IF(Data!$H$2="ja",IF(AK18&gt;$G18,AK18-$G18-SUM($AP18:AZ18),0),0)</f>
        <v>0</v>
      </c>
      <c r="BB18" s="29">
        <f ca="1">IF(Data!$H$2="ja",IF(AL18&gt;$G18,AL18-$G18-SUM($AP18:BA18),0),0)</f>
        <v>0</v>
      </c>
      <c r="BC18" s="29">
        <f ca="1">IF(Data!$H$2="ja",IF(AM18&gt;$G18,AM18-$G18-SUM($AP18:BB18),0),0)</f>
        <v>0</v>
      </c>
      <c r="BD18" s="29">
        <f ca="1">IF(Data!$H$2="ja",IF(AN18&gt;$G18,AN18-$G18-SUM($AP18:BC18),0),0)</f>
        <v>0</v>
      </c>
    </row>
    <row r="19" spans="1:56" x14ac:dyDescent="0.2">
      <c r="A19" s="44">
        <v>15</v>
      </c>
      <c r="B19" s="44">
        <v>1</v>
      </c>
      <c r="C19" s="60"/>
      <c r="D19" s="27" t="str">
        <f>Data!B$12</f>
        <v>Overheadomkostninger</v>
      </c>
      <c r="E19" s="27"/>
      <c r="F19" s="14"/>
      <c r="G19" s="371">
        <f>HLOOKUP(B19,'Budget &amp; Total'!$1:$44,(36),FALSE)</f>
        <v>0</v>
      </c>
      <c r="H19" s="674">
        <f t="shared" ca="1" si="4"/>
        <v>0</v>
      </c>
      <c r="I19" s="101"/>
      <c r="J19" s="239">
        <f ca="1">HLOOKUP($B19,INDIRECT(J$1&amp;"!$I$2:$x$40"),('Partner-period(er)'!$A19+14),FALSE)</f>
        <v>0</v>
      </c>
      <c r="K19" s="85">
        <f ca="1">HLOOKUP($B19,INDIRECT(K$1&amp;"!$I$2:$x$40"),('Partner-period(er)'!$A19+14),FALSE)</f>
        <v>0</v>
      </c>
      <c r="L19" s="85">
        <f ca="1">HLOOKUP($B19,INDIRECT(L$1&amp;"!$I$2:$x$40"),('Partner-period(er)'!$A19+14),FALSE)</f>
        <v>0</v>
      </c>
      <c r="M19" s="85">
        <f ca="1">HLOOKUP($B19,INDIRECT(M$1&amp;"!$I$2:$x$40"),('Partner-period(er)'!$A19+14),FALSE)</f>
        <v>0</v>
      </c>
      <c r="N19" s="85">
        <f ca="1">HLOOKUP($B19,INDIRECT(N$1&amp;"!$I$2:$x$40"),('Partner-period(er)'!$A19+14),FALSE)</f>
        <v>0</v>
      </c>
      <c r="O19" s="52">
        <f ca="1">HLOOKUP($B19,INDIRECT(O$1&amp;"!$I$2:$x$40"),('Partner-period(er)'!$A19+14),FALSE)</f>
        <v>0</v>
      </c>
      <c r="P19" s="52">
        <f ca="1">HLOOKUP($B19,INDIRECT(P$1&amp;"!$I$2:$x$40"),('Partner-period(er)'!$A19+14),FALSE)</f>
        <v>0</v>
      </c>
      <c r="Q19" s="52">
        <f ca="1">HLOOKUP($B19,INDIRECT(Q$1&amp;"!$I$2:$x$40"),('Partner-period(er)'!$A19+14),FALSE)</f>
        <v>0</v>
      </c>
      <c r="R19" s="52">
        <f ca="1">HLOOKUP($B19,INDIRECT(R$1&amp;"!$I$2:$x$40"),('Partner-period(er)'!$A19+14),FALSE)</f>
        <v>0</v>
      </c>
      <c r="S19" s="52">
        <f ca="1">HLOOKUP($B19,INDIRECT(S$1&amp;"!$I$2:$x$40"),('Partner-period(er)'!$A19+14),FALSE)</f>
        <v>0</v>
      </c>
      <c r="T19" s="52">
        <f ca="1">HLOOKUP($B19,INDIRECT(T$1&amp;"!$I$2:$x$40"),('Partner-period(er)'!$A19+14),FALSE)</f>
        <v>0</v>
      </c>
      <c r="U19" s="52">
        <f ca="1">HLOOKUP($B19,INDIRECT(U$1&amp;"!$I$2:$x$40"),('Partner-period(er)'!$A19+14),FALSE)</f>
        <v>0</v>
      </c>
      <c r="V19" s="52">
        <f ca="1">HLOOKUP($B19,INDIRECT(V$1&amp;"!$I$2:$x$40"),('Partner-period(er)'!$A19+14),FALSE)</f>
        <v>0</v>
      </c>
      <c r="W19" s="52">
        <f ca="1">HLOOKUP($B19,INDIRECT(W$1&amp;"!$I$2:$x$40"),('Partner-period(er)'!$A19+14),FALSE)</f>
        <v>0</v>
      </c>
      <c r="X19" s="567">
        <f ca="1">HLOOKUP($B19,INDIRECT(X$1&amp;"!$I$2:$x$40"),('Partner-period(er)'!$A19+14),FALSE)</f>
        <v>0</v>
      </c>
      <c r="Z19" s="33">
        <f t="shared" ca="1" si="5"/>
        <v>0</v>
      </c>
      <c r="AA19" s="34">
        <f ca="1">SUM($J19:K19)</f>
        <v>0</v>
      </c>
      <c r="AB19" s="34">
        <f ca="1">SUM($J19:L19)</f>
        <v>0</v>
      </c>
      <c r="AC19" s="34">
        <f ca="1">SUM($J19:M19)</f>
        <v>0</v>
      </c>
      <c r="AD19" s="34">
        <f ca="1">SUM($J19:N19)</f>
        <v>0</v>
      </c>
      <c r="AE19" s="34">
        <f ca="1">SUM($J19:O19)</f>
        <v>0</v>
      </c>
      <c r="AF19" s="34">
        <f ca="1">SUM($J19:P19)</f>
        <v>0</v>
      </c>
      <c r="AG19" s="34">
        <f ca="1">SUM($J19:Q19)</f>
        <v>0</v>
      </c>
      <c r="AH19" s="34">
        <f ca="1">SUM($J19:R19)</f>
        <v>0</v>
      </c>
      <c r="AI19" s="34">
        <f ca="1">SUM($J19:S19)</f>
        <v>0</v>
      </c>
      <c r="AJ19" s="34">
        <f ca="1">SUM($J19:T19)</f>
        <v>0</v>
      </c>
      <c r="AK19" s="34">
        <f ca="1">SUM($J19:U19)</f>
        <v>0</v>
      </c>
      <c r="AL19" s="34">
        <f ca="1">SUM($J19:V19)</f>
        <v>0</v>
      </c>
      <c r="AM19" s="34">
        <f ca="1">SUM($J19:W19)</f>
        <v>0</v>
      </c>
      <c r="AN19" s="38">
        <f ca="1">SUM($J19:X19)</f>
        <v>0</v>
      </c>
      <c r="AO19" s="30"/>
      <c r="AP19" s="29">
        <f ca="1">IF(Data!$H$2="ja",IF(Z19&gt;$G19,Z19-$G19,0),0)</f>
        <v>0</v>
      </c>
      <c r="AQ19" s="29">
        <f ca="1">IF(Data!$H$2="ja",IF(AA19&gt;$G19,AA19-$G19-SUM($AP19:AP19),0),0)</f>
        <v>0</v>
      </c>
      <c r="AR19" s="29">
        <f ca="1">IF(Data!$H$2="ja",IF(AB19&gt;$G19,AB19-$G19-SUM($AP19:AQ19),0),0)</f>
        <v>0</v>
      </c>
      <c r="AS19" s="29">
        <f ca="1">IF(Data!$H$2="ja",IF(AC19&gt;$G19,AC19-$G19-SUM($AP19:AR19),0),0)</f>
        <v>0</v>
      </c>
      <c r="AT19" s="29">
        <f ca="1">IF(Data!$H$2="ja",IF(AD19&gt;$G19,AD19-$G19-SUM($AP19:AS19),0),0)</f>
        <v>0</v>
      </c>
      <c r="AU19" s="29">
        <f ca="1">IF(Data!$H$2="ja",IF(AE19&gt;$G19,AE19-$G19-SUM($AP19:AT19),0),0)</f>
        <v>0</v>
      </c>
      <c r="AV19" s="29">
        <f ca="1">IF(Data!$H$2="ja",IF(AF19&gt;$G19,AF19-$G19-SUM($AP19:AU19),0),0)</f>
        <v>0</v>
      </c>
      <c r="AW19" s="29">
        <f ca="1">IF(Data!$H$2="ja",IF(AG19&gt;$G19,AG19-$G19-SUM($AP19:AV19),0),0)</f>
        <v>0</v>
      </c>
      <c r="AX19" s="29">
        <f ca="1">IF(Data!$H$2="ja",IF(AH19&gt;$G19,AH19-$G19-SUM($AP19:AW19),0),0)</f>
        <v>0</v>
      </c>
      <c r="AY19" s="29">
        <f ca="1">IF(Data!$H$2="ja",IF(AI19&gt;$G19,AI19-$G19-SUM($AP19:AX19),0),0)</f>
        <v>0</v>
      </c>
      <c r="AZ19" s="29">
        <f ca="1">IF(Data!$H$2="ja",IF(AJ19&gt;$G19,AJ19-$G19-SUM($AP19:AY19),0),0)</f>
        <v>0</v>
      </c>
      <c r="BA19" s="29">
        <f ca="1">IF(Data!$H$2="ja",IF(AK19&gt;$G19,AK19-$G19-SUM($AP19:AZ19),0),0)</f>
        <v>0</v>
      </c>
      <c r="BB19" s="29">
        <f ca="1">IF(Data!$H$2="ja",IF(AL19&gt;$G19,AL19-$G19-SUM($AP19:BA19),0),0)</f>
        <v>0</v>
      </c>
      <c r="BC19" s="29">
        <f ca="1">IF(Data!$H$2="ja",IF(AM19&gt;$G19,AM19-$G19-SUM($AP19:BB19),0),0)</f>
        <v>0</v>
      </c>
      <c r="BD19" s="29">
        <f ca="1">IF(Data!$H$2="ja",IF(AN19&gt;$G19,AN19-$G19-SUM($AP19:BC19),0),0)</f>
        <v>0</v>
      </c>
    </row>
    <row r="20" spans="1:56" x14ac:dyDescent="0.2">
      <c r="A20" s="44">
        <v>16</v>
      </c>
      <c r="B20" s="44">
        <v>1</v>
      </c>
      <c r="C20" s="56"/>
      <c r="D20" s="53" t="str">
        <f>Data!B$19</f>
        <v>Andre omkostninger total</v>
      </c>
      <c r="E20" s="53"/>
      <c r="F20" s="100"/>
      <c r="G20" s="370">
        <f>HLOOKUP(B20,'Budget &amp; Total'!$1:$44,(18+A20),FALSE)</f>
        <v>0</v>
      </c>
      <c r="H20" s="676">
        <f t="shared" ca="1" si="4"/>
        <v>0</v>
      </c>
      <c r="I20" s="101"/>
      <c r="J20" s="301">
        <f ca="1">HLOOKUP($B20,INDIRECT(J$1&amp;"!$I$2:$x$40"),('Partner-period(er)'!$A20+14),FALSE)</f>
        <v>0</v>
      </c>
      <c r="K20" s="89">
        <f ca="1">HLOOKUP($B20,INDIRECT(K$1&amp;"!$I$2:$x$40"),('Partner-period(er)'!$A20+14),FALSE)</f>
        <v>0</v>
      </c>
      <c r="L20" s="89">
        <f ca="1">HLOOKUP($B20,INDIRECT(L$1&amp;"!$I$2:$x$40"),('Partner-period(er)'!$A20+14),FALSE)</f>
        <v>0</v>
      </c>
      <c r="M20" s="89">
        <f ca="1">HLOOKUP($B20,INDIRECT(M$1&amp;"!$I$2:$x$40"),('Partner-period(er)'!$A20+14),FALSE)</f>
        <v>0</v>
      </c>
      <c r="N20" s="89">
        <f ca="1">HLOOKUP($B20,INDIRECT(N$1&amp;"!$I$2:$x$40"),('Partner-period(er)'!$A20+14),FALSE)</f>
        <v>0</v>
      </c>
      <c r="O20" s="570">
        <f ca="1">HLOOKUP($B20,INDIRECT(O$1&amp;"!$I$2:$x$40"),('Partner-period(er)'!$A20+14),FALSE)</f>
        <v>0</v>
      </c>
      <c r="P20" s="570">
        <f ca="1">HLOOKUP($B20,INDIRECT(P$1&amp;"!$I$2:$x$40"),('Partner-period(er)'!$A20+14),FALSE)</f>
        <v>0</v>
      </c>
      <c r="Q20" s="570">
        <f ca="1">HLOOKUP($B20,INDIRECT(Q$1&amp;"!$I$2:$x$40"),('Partner-period(er)'!$A20+14),FALSE)</f>
        <v>0</v>
      </c>
      <c r="R20" s="570">
        <f ca="1">HLOOKUP($B20,INDIRECT(R$1&amp;"!$I$2:$x$40"),('Partner-period(er)'!$A20+14),FALSE)</f>
        <v>0</v>
      </c>
      <c r="S20" s="570">
        <f ca="1">HLOOKUP($B20,INDIRECT(S$1&amp;"!$I$2:$x$40"),('Partner-period(er)'!$A20+14),FALSE)</f>
        <v>0</v>
      </c>
      <c r="T20" s="570">
        <f ca="1">HLOOKUP($B20,INDIRECT(T$1&amp;"!$I$2:$x$40"),('Partner-period(er)'!$A20+14),FALSE)</f>
        <v>0</v>
      </c>
      <c r="U20" s="570">
        <f ca="1">HLOOKUP($B20,INDIRECT(U$1&amp;"!$I$2:$x$40"),('Partner-period(er)'!$A20+14),FALSE)</f>
        <v>0</v>
      </c>
      <c r="V20" s="570">
        <f ca="1">HLOOKUP($B20,INDIRECT(V$1&amp;"!$I$2:$x$40"),('Partner-period(er)'!$A20+14),FALSE)</f>
        <v>0</v>
      </c>
      <c r="W20" s="570">
        <f ca="1">HLOOKUP($B20,INDIRECT(W$1&amp;"!$I$2:$x$40"),('Partner-period(er)'!$A20+14),FALSE)</f>
        <v>0</v>
      </c>
      <c r="X20" s="571">
        <f ca="1">HLOOKUP($B20,INDIRECT(X$1&amp;"!$I$2:$x$40"),('Partner-period(er)'!$A20+14),FALSE)</f>
        <v>0</v>
      </c>
      <c r="Z20" s="33">
        <f t="shared" ca="1" si="5"/>
        <v>0</v>
      </c>
      <c r="AA20" s="34">
        <f ca="1">SUM($J20:K20)</f>
        <v>0</v>
      </c>
      <c r="AB20" s="34">
        <f ca="1">SUM($J20:L20)</f>
        <v>0</v>
      </c>
      <c r="AC20" s="34">
        <f ca="1">SUM($J20:M20)</f>
        <v>0</v>
      </c>
      <c r="AD20" s="34">
        <f ca="1">SUM($J20:N20)</f>
        <v>0</v>
      </c>
      <c r="AE20" s="34">
        <f ca="1">SUM($J20:O20)</f>
        <v>0</v>
      </c>
      <c r="AF20" s="34">
        <f ca="1">SUM($J20:P20)</f>
        <v>0</v>
      </c>
      <c r="AG20" s="34">
        <f ca="1">SUM($J20:Q20)</f>
        <v>0</v>
      </c>
      <c r="AH20" s="34">
        <f ca="1">SUM($J20:R20)</f>
        <v>0</v>
      </c>
      <c r="AI20" s="34">
        <f ca="1">SUM($J20:S20)</f>
        <v>0</v>
      </c>
      <c r="AJ20" s="34">
        <f ca="1">SUM($J20:T20)</f>
        <v>0</v>
      </c>
      <c r="AK20" s="34">
        <f ca="1">SUM($J20:U20)</f>
        <v>0</v>
      </c>
      <c r="AL20" s="34">
        <f ca="1">SUM($J20:V20)</f>
        <v>0</v>
      </c>
      <c r="AM20" s="34">
        <f ca="1">SUM($J20:W20)</f>
        <v>0</v>
      </c>
      <c r="AN20" s="38">
        <f ca="1">SUM($J20:X20)</f>
        <v>0</v>
      </c>
      <c r="AO20" s="30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</row>
    <row r="21" spans="1:56" ht="18" customHeight="1" thickBot="1" x14ac:dyDescent="0.25">
      <c r="A21" s="44">
        <v>17</v>
      </c>
      <c r="B21" s="44">
        <v>1</v>
      </c>
      <c r="C21" s="384" t="str">
        <f>Data!B$55</f>
        <v>Totale omkostninger</v>
      </c>
      <c r="D21" s="385"/>
      <c r="E21" s="385"/>
      <c r="F21" s="386"/>
      <c r="G21" s="387">
        <f>HLOOKUP(B21,'Budget &amp; Total'!$1:$44,(37),FALSE)</f>
        <v>0</v>
      </c>
      <c r="H21" s="677">
        <f t="shared" ca="1" si="4"/>
        <v>0</v>
      </c>
      <c r="I21" s="109"/>
      <c r="J21" s="389">
        <f ca="1">HLOOKUP($B21,INDIRECT(J$1&amp;"!$I$2:$x$40"),('Partner-period(er)'!$A21+14),FALSE)</f>
        <v>0</v>
      </c>
      <c r="K21" s="390">
        <f ca="1">HLOOKUP($B21,INDIRECT(K$1&amp;"!$I$2:$x$40"),('Partner-period(er)'!$A21+14),FALSE)</f>
        <v>0</v>
      </c>
      <c r="L21" s="391">
        <f ca="1">HLOOKUP($B21,INDIRECT(L$1&amp;"!$I$2:$x$40"),('Partner-period(er)'!$A21+14),FALSE)</f>
        <v>0</v>
      </c>
      <c r="M21" s="391">
        <f ca="1">HLOOKUP($B21,INDIRECT(M$1&amp;"!$I$2:$x$40"),('Partner-period(er)'!$A21+14),FALSE)</f>
        <v>0</v>
      </c>
      <c r="N21" s="391">
        <f ca="1">HLOOKUP($B21,INDIRECT(N$1&amp;"!$I$2:$x$40"),('Partner-period(er)'!$A21+14),FALSE)</f>
        <v>0</v>
      </c>
      <c r="O21" s="572">
        <f ca="1">HLOOKUP($B21,INDIRECT(O$1&amp;"!$I$2:$x$40"),('Partner-period(er)'!$A21+14),FALSE)</f>
        <v>0</v>
      </c>
      <c r="P21" s="572">
        <f ca="1">HLOOKUP($B21,INDIRECT(P$1&amp;"!$I$2:$x$40"),('Partner-period(er)'!$A21+14),FALSE)</f>
        <v>0</v>
      </c>
      <c r="Q21" s="572">
        <f ca="1">HLOOKUP($B21,INDIRECT(Q$1&amp;"!$I$2:$x$40"),('Partner-period(er)'!$A21+14),FALSE)</f>
        <v>0</v>
      </c>
      <c r="R21" s="572">
        <f ca="1">HLOOKUP($B21,INDIRECT(R$1&amp;"!$I$2:$x$40"),('Partner-period(er)'!$A21+14),FALSE)</f>
        <v>0</v>
      </c>
      <c r="S21" s="572">
        <f ca="1">HLOOKUP($B21,INDIRECT(S$1&amp;"!$I$2:$x$40"),('Partner-period(er)'!$A21+14),FALSE)</f>
        <v>0</v>
      </c>
      <c r="T21" s="572">
        <f ca="1">HLOOKUP($B21,INDIRECT(T$1&amp;"!$I$2:$x$40"),('Partner-period(er)'!$A21+14),FALSE)</f>
        <v>0</v>
      </c>
      <c r="U21" s="572">
        <f ca="1">HLOOKUP($B21,INDIRECT(U$1&amp;"!$I$2:$x$40"),('Partner-period(er)'!$A21+14),FALSE)</f>
        <v>0</v>
      </c>
      <c r="V21" s="572">
        <f ca="1">HLOOKUP($B21,INDIRECT(V$1&amp;"!$I$2:$x$40"),('Partner-period(er)'!$A21+14),FALSE)</f>
        <v>0</v>
      </c>
      <c r="W21" s="572">
        <f ca="1">HLOOKUP($B21,INDIRECT(W$1&amp;"!$I$2:$x$40"),('Partner-period(er)'!$A21+14),FALSE)</f>
        <v>0</v>
      </c>
      <c r="X21" s="573">
        <f ca="1">HLOOKUP($B21,INDIRECT(X$1&amp;"!$I$2:$x$40"),('Partner-period(er)'!$A21+14),FALSE)</f>
        <v>0</v>
      </c>
      <c r="Z21" s="33">
        <f t="shared" ca="1" si="5"/>
        <v>0</v>
      </c>
      <c r="AA21" s="34">
        <f ca="1">SUM($J21:K21)</f>
        <v>0</v>
      </c>
      <c r="AB21" s="34">
        <f ca="1">SUM($J21:L21)</f>
        <v>0</v>
      </c>
      <c r="AC21" s="34">
        <f ca="1">SUM($J21:M21)</f>
        <v>0</v>
      </c>
      <c r="AD21" s="34">
        <f ca="1">SUM($J21:N21)</f>
        <v>0</v>
      </c>
      <c r="AE21" s="34">
        <f ca="1">SUM($J21:O21)</f>
        <v>0</v>
      </c>
      <c r="AF21" s="34">
        <f ca="1">SUM($J21:P21)</f>
        <v>0</v>
      </c>
      <c r="AG21" s="34">
        <f ca="1">SUM($J21:Q21)</f>
        <v>0</v>
      </c>
      <c r="AH21" s="34">
        <f ca="1">SUM($J21:R21)</f>
        <v>0</v>
      </c>
      <c r="AI21" s="34">
        <f ca="1">SUM($J21:S21)</f>
        <v>0</v>
      </c>
      <c r="AJ21" s="34">
        <f ca="1">SUM($J21:T21)</f>
        <v>0</v>
      </c>
      <c r="AK21" s="34">
        <f ca="1">SUM($J21:U21)</f>
        <v>0</v>
      </c>
      <c r="AL21" s="34">
        <f ca="1">SUM($J21:V21)</f>
        <v>0</v>
      </c>
      <c r="AM21" s="34">
        <f ca="1">SUM($J21:W21)</f>
        <v>0</v>
      </c>
      <c r="AN21" s="38">
        <f ca="1">SUM($J21:X21)</f>
        <v>0</v>
      </c>
      <c r="AO21" s="30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</row>
    <row r="22" spans="1:56" ht="18" customHeight="1" thickTop="1" x14ac:dyDescent="0.2">
      <c r="A22" s="44">
        <v>18</v>
      </c>
      <c r="B22" s="44">
        <v>1</v>
      </c>
      <c r="C22" s="177">
        <f>'Budget &amp; Total'!B$40</f>
        <v>0</v>
      </c>
      <c r="D22" s="27"/>
      <c r="E22" s="27"/>
      <c r="F22" s="14"/>
      <c r="G22" s="370"/>
      <c r="H22" s="674">
        <f t="shared" ca="1" si="4"/>
        <v>0</v>
      </c>
      <c r="I22" s="101"/>
      <c r="J22" s="239">
        <f ca="1">HLOOKUP($B22,INDIRECT(J$1&amp;"!$I$2:$x$40"),('Partner-period(er)'!$A22+14),FALSE)</f>
        <v>0</v>
      </c>
      <c r="K22" s="85">
        <f ca="1">HLOOKUP($B22,INDIRECT(K$1&amp;"!$I$2:$x$40"),('Partner-period(er)'!$A22+14),FALSE)</f>
        <v>0</v>
      </c>
      <c r="L22" s="85">
        <f ca="1">HLOOKUP($B22,INDIRECT(L$1&amp;"!$I$2:$x$40"),('Partner-period(er)'!$A22+14),FALSE)</f>
        <v>0</v>
      </c>
      <c r="M22" s="85">
        <f ca="1">HLOOKUP($B22,INDIRECT(M$1&amp;"!$I$2:$x$40"),('Partner-period(er)'!$A22+14),FALSE)</f>
        <v>0</v>
      </c>
      <c r="N22" s="85">
        <f ca="1">HLOOKUP($B22,INDIRECT(N$1&amp;"!$I$2:$x$40"),('Partner-period(er)'!$A22+14),FALSE)</f>
        <v>0</v>
      </c>
      <c r="O22" s="52">
        <f ca="1">HLOOKUP($B22,INDIRECT(O$1&amp;"!$I$2:$x$40"),('Partner-period(er)'!$A22+14),FALSE)</f>
        <v>0</v>
      </c>
      <c r="P22" s="52">
        <f ca="1">HLOOKUP($B22,INDIRECT(P$1&amp;"!$I$2:$x$40"),('Partner-period(er)'!$A22+14),FALSE)</f>
        <v>0</v>
      </c>
      <c r="Q22" s="52">
        <f ca="1">HLOOKUP($B22,INDIRECT(Q$1&amp;"!$I$2:$x$40"),('Partner-period(er)'!$A22+14),FALSE)</f>
        <v>0</v>
      </c>
      <c r="R22" s="52">
        <f ca="1">HLOOKUP($B22,INDIRECT(R$1&amp;"!$I$2:$x$40"),('Partner-period(er)'!$A22+14),FALSE)</f>
        <v>0</v>
      </c>
      <c r="S22" s="52">
        <f ca="1">HLOOKUP($B22,INDIRECT(S$1&amp;"!$I$2:$x$40"),('Partner-period(er)'!$A22+14),FALSE)</f>
        <v>0</v>
      </c>
      <c r="T22" s="52">
        <f ca="1">HLOOKUP($B22,INDIRECT(T$1&amp;"!$I$2:$x$40"),('Partner-period(er)'!$A22+14),FALSE)</f>
        <v>0</v>
      </c>
      <c r="U22" s="52">
        <f ca="1">HLOOKUP($B22,INDIRECT(U$1&amp;"!$I$2:$x$40"),('Partner-period(er)'!$A22+14),FALSE)</f>
        <v>0</v>
      </c>
      <c r="V22" s="52">
        <f ca="1">HLOOKUP($B22,INDIRECT(V$1&amp;"!$I$2:$x$40"),('Partner-period(er)'!$A22+14),FALSE)</f>
        <v>0</v>
      </c>
      <c r="W22" s="52">
        <f ca="1">HLOOKUP($B22,INDIRECT(W$1&amp;"!$I$2:$x$40"),('Partner-period(er)'!$A22+14),FALSE)</f>
        <v>0</v>
      </c>
      <c r="X22" s="567">
        <f ca="1">HLOOKUP($B22,INDIRECT(X$1&amp;"!$I$2:$x$40"),('Partner-period(er)'!$A22+14),FALSE)</f>
        <v>0</v>
      </c>
      <c r="Z22" s="33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8"/>
      <c r="AO22" s="30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</row>
    <row r="23" spans="1:56" x14ac:dyDescent="0.2">
      <c r="A23" s="44">
        <v>19</v>
      </c>
      <c r="B23" s="44">
        <v>1</v>
      </c>
      <c r="C23" s="102"/>
      <c r="D23" s="151" t="str">
        <f>Data!B$26</f>
        <v>Beregnet støtte</v>
      </c>
      <c r="E23" s="27"/>
      <c r="F23" s="95">
        <f>HLOOKUP(B22,'Budget &amp; Total'!B:BB,41,FALSE)</f>
        <v>0</v>
      </c>
      <c r="G23" s="372"/>
      <c r="H23" s="674">
        <f t="shared" ca="1" si="4"/>
        <v>0</v>
      </c>
      <c r="I23" s="101"/>
      <c r="J23" s="239">
        <f ca="1">HLOOKUP($B23,INDIRECT(J$1&amp;"!$I$2:$x$40"),('Partner-period(er)'!$A23+14),FALSE)</f>
        <v>0</v>
      </c>
      <c r="K23" s="85">
        <f ca="1">HLOOKUP($B23,INDIRECT(K$1&amp;"!$I$2:$x$40"),('Partner-period(er)'!$A23+14),FALSE)</f>
        <v>0</v>
      </c>
      <c r="L23" s="85">
        <f ca="1">HLOOKUP($B23,INDIRECT(L$1&amp;"!$I$2:$x$40"),('Partner-period(er)'!$A23+14),FALSE)</f>
        <v>0</v>
      </c>
      <c r="M23" s="85">
        <f ca="1">HLOOKUP($B23,INDIRECT(M$1&amp;"!$I$2:$x$40"),('Partner-period(er)'!$A23+14),FALSE)</f>
        <v>0</v>
      </c>
      <c r="N23" s="85">
        <f ca="1">HLOOKUP($B23,INDIRECT(N$1&amp;"!$I$2:$x$40"),('Partner-period(er)'!$A23+14),FALSE)</f>
        <v>0</v>
      </c>
      <c r="O23" s="52">
        <f ca="1">HLOOKUP($B23,INDIRECT(O$1&amp;"!$I$2:$x$40"),('Partner-period(er)'!$A23+14),FALSE)</f>
        <v>0</v>
      </c>
      <c r="P23" s="52">
        <f ca="1">HLOOKUP($B23,INDIRECT(P$1&amp;"!$I$2:$x$40"),('Partner-period(er)'!$A23+14),FALSE)</f>
        <v>0</v>
      </c>
      <c r="Q23" s="52">
        <f ca="1">HLOOKUP($B23,INDIRECT(Q$1&amp;"!$I$2:$x$40"),('Partner-period(er)'!$A23+14),FALSE)</f>
        <v>0</v>
      </c>
      <c r="R23" s="52">
        <f ca="1">HLOOKUP($B23,INDIRECT(R$1&amp;"!$I$2:$x$40"),('Partner-period(er)'!$A23+14),FALSE)</f>
        <v>0</v>
      </c>
      <c r="S23" s="52">
        <f ca="1">HLOOKUP($B23,INDIRECT(S$1&amp;"!$I$2:$x$40"),('Partner-period(er)'!$A23+14),FALSE)</f>
        <v>0</v>
      </c>
      <c r="T23" s="52">
        <f ca="1">HLOOKUP($B23,INDIRECT(T$1&amp;"!$I$2:$x$40"),('Partner-period(er)'!$A23+14),FALSE)</f>
        <v>0</v>
      </c>
      <c r="U23" s="52">
        <f ca="1">HLOOKUP($B23,INDIRECT(U$1&amp;"!$I$2:$x$40"),('Partner-period(er)'!$A23+14),FALSE)</f>
        <v>0</v>
      </c>
      <c r="V23" s="52">
        <f ca="1">HLOOKUP($B23,INDIRECT(V$1&amp;"!$I$2:$x$40"),('Partner-period(er)'!$A23+14),FALSE)</f>
        <v>0</v>
      </c>
      <c r="W23" s="52">
        <f ca="1">HLOOKUP($B23,INDIRECT(W$1&amp;"!$I$2:$x$40"),('Partner-period(er)'!$A23+14),FALSE)</f>
        <v>0</v>
      </c>
      <c r="X23" s="567">
        <f ca="1">HLOOKUP($B23,INDIRECT(X$1&amp;"!$I$2:$x$40"),('Partner-period(er)'!$A23+14),FALSE)</f>
        <v>0</v>
      </c>
      <c r="Z23" s="33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8"/>
      <c r="AO23" s="30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</row>
    <row r="24" spans="1:56" x14ac:dyDescent="0.2">
      <c r="A24" s="44">
        <v>20</v>
      </c>
      <c r="B24" s="44">
        <v>1</v>
      </c>
      <c r="C24" s="102"/>
      <c r="D24" s="151" t="str">
        <f>Data!B$27</f>
        <v>Forudbetalt støtte (efter aftale)</v>
      </c>
      <c r="E24" s="47"/>
      <c r="F24" s="14"/>
      <c r="G24" s="370"/>
      <c r="H24" s="674">
        <f t="shared" ca="1" si="4"/>
        <v>0</v>
      </c>
      <c r="I24" s="101"/>
      <c r="J24" s="239">
        <f ca="1">HLOOKUP($B24,INDIRECT(J$1&amp;"!$I$2:$x$40"),('Partner-period(er)'!$A24+14),FALSE)</f>
        <v>0</v>
      </c>
      <c r="K24" s="85">
        <f ca="1">HLOOKUP($B24,INDIRECT(K$1&amp;"!$I$2:$x$40"),('Partner-period(er)'!$A24+14),FALSE)</f>
        <v>0</v>
      </c>
      <c r="L24" s="85">
        <f ca="1">HLOOKUP($B24,INDIRECT(L$1&amp;"!$I$2:$x$40"),('Partner-period(er)'!$A24+14),FALSE)</f>
        <v>0</v>
      </c>
      <c r="M24" s="85">
        <f ca="1">HLOOKUP($B24,INDIRECT(M$1&amp;"!$I$2:$x$40"),('Partner-period(er)'!$A24+14),FALSE)</f>
        <v>0</v>
      </c>
      <c r="N24" s="85">
        <f ca="1">HLOOKUP($B24,INDIRECT(N$1&amp;"!$I$2:$x$40"),('Partner-period(er)'!$A24+14),FALSE)</f>
        <v>0</v>
      </c>
      <c r="O24" s="52">
        <f ca="1">HLOOKUP($B24,INDIRECT(O$1&amp;"!$I$2:$x$40"),('Partner-period(er)'!$A24+14),FALSE)</f>
        <v>0</v>
      </c>
      <c r="P24" s="52">
        <f ca="1">HLOOKUP($B24,INDIRECT(P$1&amp;"!$I$2:$x$40"),('Partner-period(er)'!$A24+14),FALSE)</f>
        <v>0</v>
      </c>
      <c r="Q24" s="52">
        <f ca="1">HLOOKUP($B24,INDIRECT(Q$1&amp;"!$I$2:$x$40"),('Partner-period(er)'!$A24+14),FALSE)</f>
        <v>0</v>
      </c>
      <c r="R24" s="52">
        <f ca="1">HLOOKUP($B24,INDIRECT(R$1&amp;"!$I$2:$x$40"),('Partner-period(er)'!$A24+14),FALSE)</f>
        <v>0</v>
      </c>
      <c r="S24" s="52">
        <f ca="1">HLOOKUP($B24,INDIRECT(S$1&amp;"!$I$2:$x$40"),('Partner-period(er)'!$A24+14),FALSE)</f>
        <v>0</v>
      </c>
      <c r="T24" s="52">
        <f ca="1">HLOOKUP($B24,INDIRECT(T$1&amp;"!$I$2:$x$40"),('Partner-period(er)'!$A24+14),FALSE)</f>
        <v>0</v>
      </c>
      <c r="U24" s="52">
        <f ca="1">HLOOKUP($B24,INDIRECT(U$1&amp;"!$I$2:$x$40"),('Partner-period(er)'!$A24+14),FALSE)</f>
        <v>0</v>
      </c>
      <c r="V24" s="52">
        <f ca="1">HLOOKUP($B24,INDIRECT(V$1&amp;"!$I$2:$x$40"),('Partner-period(er)'!$A24+14),FALSE)</f>
        <v>0</v>
      </c>
      <c r="W24" s="52">
        <f ca="1">HLOOKUP($B24,INDIRECT(W$1&amp;"!$I$2:$x$40"),('Partner-period(er)'!$A24+14),FALSE)</f>
        <v>0</v>
      </c>
      <c r="X24" s="567">
        <f ca="1">HLOOKUP($B24,INDIRECT(X$1&amp;"!$I$2:$x$40"),('Partner-period(er)'!$A24+14),FALSE)</f>
        <v>0</v>
      </c>
      <c r="Z24" s="33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8"/>
      <c r="AO24" s="30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</row>
    <row r="25" spans="1:56" x14ac:dyDescent="0.2">
      <c r="A25" s="44">
        <v>21</v>
      </c>
      <c r="B25" s="44">
        <v>1</v>
      </c>
      <c r="C25" s="60"/>
      <c r="D25" s="151" t="str">
        <f>Data!B$28</f>
        <v>Justering for timepris inklusiv overhead</v>
      </c>
      <c r="E25" s="47"/>
      <c r="F25" s="14"/>
      <c r="G25" s="370"/>
      <c r="H25" s="674">
        <f t="shared" ca="1" si="4"/>
        <v>0</v>
      </c>
      <c r="I25" s="101"/>
      <c r="J25" s="239">
        <f t="shared" ref="J25:X25" ca="1" si="8">(J35+J42)*(1+$F10)*$F23</f>
        <v>0</v>
      </c>
      <c r="K25" s="85">
        <f t="shared" ca="1" si="8"/>
        <v>0</v>
      </c>
      <c r="L25" s="85">
        <f t="shared" ca="1" si="8"/>
        <v>0</v>
      </c>
      <c r="M25" s="85">
        <f t="shared" ca="1" si="8"/>
        <v>0</v>
      </c>
      <c r="N25" s="85">
        <f t="shared" ca="1" si="8"/>
        <v>0</v>
      </c>
      <c r="O25" s="85">
        <f t="shared" ca="1" si="8"/>
        <v>0</v>
      </c>
      <c r="P25" s="85">
        <f t="shared" ca="1" si="8"/>
        <v>0</v>
      </c>
      <c r="Q25" s="85">
        <f t="shared" ca="1" si="8"/>
        <v>0</v>
      </c>
      <c r="R25" s="85">
        <f t="shared" ca="1" si="8"/>
        <v>0</v>
      </c>
      <c r="S25" s="85">
        <f t="shared" ca="1" si="8"/>
        <v>0</v>
      </c>
      <c r="T25" s="85">
        <f t="shared" ca="1" si="8"/>
        <v>0</v>
      </c>
      <c r="U25" s="85">
        <f t="shared" ca="1" si="8"/>
        <v>0</v>
      </c>
      <c r="V25" s="85">
        <f t="shared" ca="1" si="8"/>
        <v>0</v>
      </c>
      <c r="W25" s="85">
        <f t="shared" ca="1" si="8"/>
        <v>0</v>
      </c>
      <c r="X25" s="560">
        <f t="shared" ca="1" si="8"/>
        <v>0</v>
      </c>
      <c r="Z25" s="33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8"/>
      <c r="AO25" s="30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6" x14ac:dyDescent="0.2">
      <c r="A26" s="44">
        <v>23</v>
      </c>
      <c r="B26" s="44">
        <v>1</v>
      </c>
      <c r="C26" s="60"/>
      <c r="D26" s="151" t="str">
        <f>Data!B$29</f>
        <v>Justering for budgetoverskridelse</v>
      </c>
      <c r="E26" s="47"/>
      <c r="F26" s="14"/>
      <c r="G26" s="371"/>
      <c r="H26" s="674">
        <f t="shared" ca="1" si="4"/>
        <v>0</v>
      </c>
      <c r="I26" s="101"/>
      <c r="J26" s="231">
        <f t="shared" ref="J26:X26" ca="1" si="9">-AP26*$F23</f>
        <v>0</v>
      </c>
      <c r="K26" s="86">
        <f t="shared" ca="1" si="9"/>
        <v>0</v>
      </c>
      <c r="L26" s="86">
        <f t="shared" ca="1" si="9"/>
        <v>0</v>
      </c>
      <c r="M26" s="86">
        <f t="shared" ca="1" si="9"/>
        <v>0</v>
      </c>
      <c r="N26" s="86">
        <f t="shared" ca="1" si="9"/>
        <v>0</v>
      </c>
      <c r="O26" s="565">
        <f t="shared" ca="1" si="9"/>
        <v>0</v>
      </c>
      <c r="P26" s="565">
        <f t="shared" ca="1" si="9"/>
        <v>0</v>
      </c>
      <c r="Q26" s="565">
        <f t="shared" ca="1" si="9"/>
        <v>0</v>
      </c>
      <c r="R26" s="565">
        <f t="shared" ca="1" si="9"/>
        <v>0</v>
      </c>
      <c r="S26" s="565">
        <f t="shared" ca="1" si="9"/>
        <v>0</v>
      </c>
      <c r="T26" s="565">
        <f t="shared" ca="1" si="9"/>
        <v>0</v>
      </c>
      <c r="U26" s="565">
        <f t="shared" ca="1" si="9"/>
        <v>0</v>
      </c>
      <c r="V26" s="565">
        <f t="shared" ca="1" si="9"/>
        <v>0</v>
      </c>
      <c r="W26" s="565">
        <f t="shared" ca="1" si="9"/>
        <v>0</v>
      </c>
      <c r="X26" s="566">
        <f t="shared" ca="1" si="9"/>
        <v>0</v>
      </c>
      <c r="Z26" s="33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8"/>
      <c r="AO26" s="30"/>
      <c r="AP26" s="29">
        <f ca="1">SUM(AP11:AP19)</f>
        <v>0</v>
      </c>
      <c r="AQ26" s="29">
        <f t="shared" ref="AQ26:BD26" ca="1" si="10">SUM(AQ11:AQ19)</f>
        <v>0</v>
      </c>
      <c r="AR26" s="29">
        <f t="shared" ca="1" si="10"/>
        <v>0</v>
      </c>
      <c r="AS26" s="29">
        <f t="shared" ca="1" si="10"/>
        <v>0</v>
      </c>
      <c r="AT26" s="29">
        <f t="shared" ca="1" si="10"/>
        <v>0</v>
      </c>
      <c r="AU26" s="29">
        <f t="shared" ca="1" si="10"/>
        <v>0</v>
      </c>
      <c r="AV26" s="29">
        <f t="shared" ca="1" si="10"/>
        <v>0</v>
      </c>
      <c r="AW26" s="29">
        <f t="shared" ca="1" si="10"/>
        <v>0</v>
      </c>
      <c r="AX26" s="29">
        <f t="shared" ca="1" si="10"/>
        <v>0</v>
      </c>
      <c r="AY26" s="29">
        <f t="shared" ca="1" si="10"/>
        <v>0</v>
      </c>
      <c r="AZ26" s="29">
        <f t="shared" ca="1" si="10"/>
        <v>0</v>
      </c>
      <c r="BA26" s="29">
        <f t="shared" ca="1" si="10"/>
        <v>0</v>
      </c>
      <c r="BB26" s="29">
        <f t="shared" ca="1" si="10"/>
        <v>0</v>
      </c>
      <c r="BC26" s="29">
        <f t="shared" ca="1" si="10"/>
        <v>0</v>
      </c>
      <c r="BD26" s="29">
        <f t="shared" ca="1" si="10"/>
        <v>0</v>
      </c>
    </row>
    <row r="27" spans="1:56" x14ac:dyDescent="0.2">
      <c r="A27" s="44">
        <v>24</v>
      </c>
      <c r="B27" s="44">
        <v>1</v>
      </c>
      <c r="C27" s="622"/>
      <c r="D27" s="207" t="str">
        <f>Data!B$30</f>
        <v>Støtte total / til faktura</v>
      </c>
      <c r="E27" s="623"/>
      <c r="F27" s="396"/>
      <c r="G27" s="619">
        <f>HLOOKUP(B23,'Budget &amp; Total'!$1:$44,42,FALSE)</f>
        <v>0</v>
      </c>
      <c r="H27" s="678">
        <f t="shared" ca="1" si="4"/>
        <v>0</v>
      </c>
      <c r="I27" s="108"/>
      <c r="J27" s="394">
        <f t="shared" ref="J27:X27" ca="1" si="11">SUM(J23:J26)</f>
        <v>0</v>
      </c>
      <c r="K27" s="395">
        <f t="shared" ca="1" si="11"/>
        <v>0</v>
      </c>
      <c r="L27" s="395">
        <f t="shared" ca="1" si="11"/>
        <v>0</v>
      </c>
      <c r="M27" s="395">
        <f t="shared" ca="1" si="11"/>
        <v>0</v>
      </c>
      <c r="N27" s="395">
        <f t="shared" ca="1" si="11"/>
        <v>0</v>
      </c>
      <c r="O27" s="574">
        <f t="shared" ca="1" si="11"/>
        <v>0</v>
      </c>
      <c r="P27" s="574">
        <f t="shared" ca="1" si="11"/>
        <v>0</v>
      </c>
      <c r="Q27" s="574">
        <f t="shared" ca="1" si="11"/>
        <v>0</v>
      </c>
      <c r="R27" s="574">
        <f t="shared" ca="1" si="11"/>
        <v>0</v>
      </c>
      <c r="S27" s="574">
        <f t="shared" ca="1" si="11"/>
        <v>0</v>
      </c>
      <c r="T27" s="574">
        <f t="shared" ca="1" si="11"/>
        <v>0</v>
      </c>
      <c r="U27" s="574">
        <f t="shared" ca="1" si="11"/>
        <v>0</v>
      </c>
      <c r="V27" s="574">
        <f t="shared" ca="1" si="11"/>
        <v>0</v>
      </c>
      <c r="W27" s="574">
        <f t="shared" ca="1" si="11"/>
        <v>0</v>
      </c>
      <c r="X27" s="575">
        <f t="shared" ca="1" si="11"/>
        <v>0</v>
      </c>
      <c r="Z27" s="33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8"/>
      <c r="AO27" s="30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</row>
    <row r="28" spans="1:56" x14ac:dyDescent="0.2">
      <c r="A28" s="44">
        <v>24</v>
      </c>
      <c r="B28" s="44">
        <v>1</v>
      </c>
      <c r="C28" s="103"/>
      <c r="D28" s="195" t="str">
        <f>Data!B$31</f>
        <v>Anden finansiering</v>
      </c>
      <c r="E28" s="54"/>
      <c r="F28" s="400"/>
      <c r="G28" s="620">
        <f>HLOOKUP(B28,'Budget &amp; Total'!$1:$44,43,FALSE)</f>
        <v>0</v>
      </c>
      <c r="H28" s="679">
        <f t="shared" ca="1" si="4"/>
        <v>0</v>
      </c>
      <c r="I28" s="108"/>
      <c r="J28" s="398">
        <f ca="1">HLOOKUP($B27,INDIRECT(J$1&amp;"!$I$2:$x$40"),('Partner-period(er)'!$A28+14),FALSE)</f>
        <v>0</v>
      </c>
      <c r="K28" s="399">
        <f ca="1">HLOOKUP($B27,INDIRECT(K$1&amp;"!$I$2:$x$40"),('Partner-period(er)'!$A28+14),FALSE)</f>
        <v>0</v>
      </c>
      <c r="L28" s="399">
        <f ca="1">HLOOKUP($B27,INDIRECT(L$1&amp;"!$I$2:$x$40"),('Partner-period(er)'!$A28+14),FALSE)</f>
        <v>0</v>
      </c>
      <c r="M28" s="399">
        <f ca="1">HLOOKUP($B27,INDIRECT(M$1&amp;"!$I$2:$x$40"),('Partner-period(er)'!$A28+14),FALSE)</f>
        <v>0</v>
      </c>
      <c r="N28" s="399">
        <f ca="1">HLOOKUP($B27,INDIRECT(N$1&amp;"!$I$2:$x$40"),('Partner-period(er)'!$A28+14),FALSE)</f>
        <v>0</v>
      </c>
      <c r="O28" s="576">
        <f ca="1">HLOOKUP($B27,INDIRECT(O$1&amp;"!$I$2:$x$40"),('Partner-period(er)'!$A28+14),FALSE)</f>
        <v>0</v>
      </c>
      <c r="P28" s="576">
        <f ca="1">HLOOKUP($B27,INDIRECT(P$1&amp;"!$I$2:$x$40"),('Partner-period(er)'!$A28+14),FALSE)</f>
        <v>0</v>
      </c>
      <c r="Q28" s="576">
        <f ca="1">HLOOKUP($B27,INDIRECT(Q$1&amp;"!$I$2:$x$40"),('Partner-period(er)'!$A28+14),FALSE)</f>
        <v>0</v>
      </c>
      <c r="R28" s="576">
        <f ca="1">HLOOKUP($B27,INDIRECT(R$1&amp;"!$I$2:$x$40"),('Partner-period(er)'!$A28+14),FALSE)</f>
        <v>0</v>
      </c>
      <c r="S28" s="576">
        <f ca="1">HLOOKUP($B27,INDIRECT(S$1&amp;"!$I$2:$x$40"),('Partner-period(er)'!$A28+14),FALSE)</f>
        <v>0</v>
      </c>
      <c r="T28" s="576">
        <f ca="1">HLOOKUP($B27,INDIRECT(T$1&amp;"!$I$2:$x$40"),('Partner-period(er)'!$A28+14),FALSE)</f>
        <v>0</v>
      </c>
      <c r="U28" s="576">
        <f ca="1">HLOOKUP($B27,INDIRECT(U$1&amp;"!$I$2:$x$40"),('Partner-period(er)'!$A28+14),FALSE)</f>
        <v>0</v>
      </c>
      <c r="V28" s="576">
        <f ca="1">HLOOKUP($B27,INDIRECT(V$1&amp;"!$I$2:$x$40"),('Partner-period(er)'!$A28+14),FALSE)</f>
        <v>0</v>
      </c>
      <c r="W28" s="576">
        <f ca="1">HLOOKUP($B27,INDIRECT(W$1&amp;"!$I$2:$x$40"),('Partner-period(er)'!$A28+14),FALSE)</f>
        <v>0</v>
      </c>
      <c r="X28" s="577">
        <f ca="1">HLOOKUP($B27,INDIRECT(X$1&amp;"!$I$2:$x$40"),('Partner-period(er)'!$A28+14),FALSE)</f>
        <v>0</v>
      </c>
      <c r="Z28" s="33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8"/>
      <c r="AO28" s="30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</row>
    <row r="29" spans="1:56" ht="13.5" thickBot="1" x14ac:dyDescent="0.25">
      <c r="A29" s="44">
        <v>26</v>
      </c>
      <c r="B29" s="44">
        <v>1</v>
      </c>
      <c r="C29" s="401"/>
      <c r="D29" s="211" t="str">
        <f>Data!B$32</f>
        <v>Egenfinansiering</v>
      </c>
      <c r="E29" s="55"/>
      <c r="F29" s="93"/>
      <c r="G29" s="621">
        <f>HLOOKUP(B29,'Budget &amp; Total'!$1:$44,44,FALSE)</f>
        <v>0</v>
      </c>
      <c r="H29" s="680">
        <f t="shared" ca="1" si="4"/>
        <v>0</v>
      </c>
      <c r="I29" s="108"/>
      <c r="J29" s="403">
        <f t="shared" ref="J29:X29" ca="1" si="12">J21-J27-J28</f>
        <v>0</v>
      </c>
      <c r="K29" s="91">
        <f t="shared" ca="1" si="12"/>
        <v>0</v>
      </c>
      <c r="L29" s="91">
        <f t="shared" ca="1" si="12"/>
        <v>0</v>
      </c>
      <c r="M29" s="91">
        <f t="shared" ca="1" si="12"/>
        <v>0</v>
      </c>
      <c r="N29" s="91">
        <f t="shared" ca="1" si="12"/>
        <v>0</v>
      </c>
      <c r="O29" s="578">
        <f t="shared" ca="1" si="12"/>
        <v>0</v>
      </c>
      <c r="P29" s="578">
        <f t="shared" ca="1" si="12"/>
        <v>0</v>
      </c>
      <c r="Q29" s="578">
        <f t="shared" ca="1" si="12"/>
        <v>0</v>
      </c>
      <c r="R29" s="578">
        <f t="shared" ca="1" si="12"/>
        <v>0</v>
      </c>
      <c r="S29" s="578">
        <f t="shared" ca="1" si="12"/>
        <v>0</v>
      </c>
      <c r="T29" s="578">
        <f t="shared" ca="1" si="12"/>
        <v>0</v>
      </c>
      <c r="U29" s="578">
        <f t="shared" ca="1" si="12"/>
        <v>0</v>
      </c>
      <c r="V29" s="578">
        <f t="shared" ca="1" si="12"/>
        <v>0</v>
      </c>
      <c r="W29" s="578">
        <f t="shared" ca="1" si="12"/>
        <v>0</v>
      </c>
      <c r="X29" s="579">
        <f t="shared" ca="1" si="12"/>
        <v>0</v>
      </c>
      <c r="Z29" s="3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9"/>
      <c r="AO29" s="30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</row>
    <row r="30" spans="1:56" ht="19.5" customHeight="1" x14ac:dyDescent="0.2">
      <c r="A30" s="44">
        <v>29</v>
      </c>
      <c r="C30" s="118" t="str">
        <f>Data!$B$95</f>
        <v>Kontrol for overskridelse af timepriser</v>
      </c>
      <c r="D30" s="88"/>
      <c r="E30" s="88"/>
      <c r="F30" s="14"/>
      <c r="G30" s="87"/>
      <c r="H30" s="87"/>
      <c r="I30" s="87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67"/>
    </row>
    <row r="31" spans="1:56" ht="13.5" customHeight="1" x14ac:dyDescent="0.2">
      <c r="A31" s="44">
        <v>30</v>
      </c>
      <c r="C31" s="264" t="s">
        <v>41</v>
      </c>
      <c r="D31" s="265"/>
      <c r="E31" s="266"/>
      <c r="F31" s="289" t="s">
        <v>40</v>
      </c>
      <c r="G31" s="111"/>
      <c r="H31" s="267"/>
      <c r="I31" s="267"/>
      <c r="J31" s="268">
        <f ca="1">J5</f>
        <v>0</v>
      </c>
      <c r="K31" s="269">
        <f t="shared" ref="K31:X31" ca="1" si="13">K5+J31</f>
        <v>0</v>
      </c>
      <c r="L31" s="269">
        <f t="shared" ca="1" si="13"/>
        <v>0</v>
      </c>
      <c r="M31" s="269">
        <f t="shared" ca="1" si="13"/>
        <v>0</v>
      </c>
      <c r="N31" s="269">
        <f t="shared" ca="1" si="13"/>
        <v>0</v>
      </c>
      <c r="O31" s="269">
        <f t="shared" ca="1" si="13"/>
        <v>0</v>
      </c>
      <c r="P31" s="269">
        <f t="shared" ca="1" si="13"/>
        <v>0</v>
      </c>
      <c r="Q31" s="269">
        <f t="shared" ca="1" si="13"/>
        <v>0</v>
      </c>
      <c r="R31" s="269">
        <f t="shared" ca="1" si="13"/>
        <v>0</v>
      </c>
      <c r="S31" s="269">
        <f t="shared" ca="1" si="13"/>
        <v>0</v>
      </c>
      <c r="T31" s="269">
        <f t="shared" ca="1" si="13"/>
        <v>0</v>
      </c>
      <c r="U31" s="269">
        <f t="shared" ca="1" si="13"/>
        <v>0</v>
      </c>
      <c r="V31" s="269">
        <f t="shared" ca="1" si="13"/>
        <v>0</v>
      </c>
      <c r="W31" s="269">
        <f t="shared" ca="1" si="13"/>
        <v>0</v>
      </c>
      <c r="X31" s="270">
        <f t="shared" ca="1" si="13"/>
        <v>0</v>
      </c>
    </row>
    <row r="32" spans="1:56" ht="13.5" customHeight="1" x14ac:dyDescent="0.2">
      <c r="A32" s="44">
        <v>31</v>
      </c>
      <c r="C32" s="271"/>
      <c r="D32" s="19"/>
      <c r="E32" s="272"/>
      <c r="F32" s="290" t="s">
        <v>42</v>
      </c>
      <c r="G32" s="18"/>
      <c r="H32" s="19"/>
      <c r="I32" s="19"/>
      <c r="J32" s="273">
        <f ca="1">J8</f>
        <v>0</v>
      </c>
      <c r="K32" s="274">
        <f t="shared" ref="K32:X32" ca="1" si="14">K8+J32</f>
        <v>0</v>
      </c>
      <c r="L32" s="274">
        <f t="shared" ca="1" si="14"/>
        <v>0</v>
      </c>
      <c r="M32" s="274">
        <f t="shared" ca="1" si="14"/>
        <v>0</v>
      </c>
      <c r="N32" s="274">
        <f t="shared" ca="1" si="14"/>
        <v>0</v>
      </c>
      <c r="O32" s="274">
        <f t="shared" ca="1" si="14"/>
        <v>0</v>
      </c>
      <c r="P32" s="274">
        <f t="shared" ca="1" si="14"/>
        <v>0</v>
      </c>
      <c r="Q32" s="274">
        <f t="shared" ca="1" si="14"/>
        <v>0</v>
      </c>
      <c r="R32" s="274">
        <f t="shared" ca="1" si="14"/>
        <v>0</v>
      </c>
      <c r="S32" s="274">
        <f t="shared" ca="1" si="14"/>
        <v>0</v>
      </c>
      <c r="T32" s="274">
        <f t="shared" ca="1" si="14"/>
        <v>0</v>
      </c>
      <c r="U32" s="274">
        <f t="shared" ca="1" si="14"/>
        <v>0</v>
      </c>
      <c r="V32" s="274">
        <f t="shared" ca="1" si="14"/>
        <v>0</v>
      </c>
      <c r="W32" s="274">
        <f t="shared" ca="1" si="14"/>
        <v>0</v>
      </c>
      <c r="X32" s="275">
        <f t="shared" ca="1" si="14"/>
        <v>0</v>
      </c>
    </row>
    <row r="33" spans="1:55" ht="13.5" customHeight="1" x14ac:dyDescent="0.2">
      <c r="A33" s="44">
        <v>32</v>
      </c>
      <c r="C33" s="276"/>
      <c r="D33" s="19"/>
      <c r="E33" s="19"/>
      <c r="F33" s="291" t="s">
        <v>124</v>
      </c>
      <c r="G33" s="18"/>
      <c r="H33" s="277"/>
      <c r="I33" s="277"/>
      <c r="J33" s="278">
        <f t="shared" ref="J33:X33" ca="1" si="15">J31*$F8</f>
        <v>0</v>
      </c>
      <c r="K33" s="279">
        <f t="shared" ca="1" si="15"/>
        <v>0</v>
      </c>
      <c r="L33" s="279">
        <f t="shared" ca="1" si="15"/>
        <v>0</v>
      </c>
      <c r="M33" s="279">
        <f t="shared" ca="1" si="15"/>
        <v>0</v>
      </c>
      <c r="N33" s="279">
        <f t="shared" ca="1" si="15"/>
        <v>0</v>
      </c>
      <c r="O33" s="279">
        <f t="shared" ca="1" si="15"/>
        <v>0</v>
      </c>
      <c r="P33" s="279">
        <f t="shared" ca="1" si="15"/>
        <v>0</v>
      </c>
      <c r="Q33" s="279">
        <f t="shared" ca="1" si="15"/>
        <v>0</v>
      </c>
      <c r="R33" s="279">
        <f t="shared" ca="1" si="15"/>
        <v>0</v>
      </c>
      <c r="S33" s="279">
        <f t="shared" ca="1" si="15"/>
        <v>0</v>
      </c>
      <c r="T33" s="279">
        <f t="shared" ca="1" si="15"/>
        <v>0</v>
      </c>
      <c r="U33" s="279">
        <f t="shared" ca="1" si="15"/>
        <v>0</v>
      </c>
      <c r="V33" s="279">
        <f t="shared" ca="1" si="15"/>
        <v>0</v>
      </c>
      <c r="W33" s="279">
        <f t="shared" ca="1" si="15"/>
        <v>0</v>
      </c>
      <c r="X33" s="280">
        <f t="shared" ca="1" si="15"/>
        <v>0</v>
      </c>
    </row>
    <row r="34" spans="1:55" ht="13.5" customHeight="1" x14ac:dyDescent="0.2">
      <c r="A34" s="44">
        <v>33</v>
      </c>
      <c r="C34" s="276"/>
      <c r="D34" s="19"/>
      <c r="E34" s="272"/>
      <c r="F34" s="290" t="s">
        <v>123</v>
      </c>
      <c r="G34" s="18"/>
      <c r="H34" s="281"/>
      <c r="I34" s="281"/>
      <c r="J34" s="278">
        <f ca="1">MIN(J32:J33)</f>
        <v>0</v>
      </c>
      <c r="K34" s="279">
        <f t="shared" ref="K34:X34" ca="1" si="16">MIN(K32:K33)-MIN(J32:J33)</f>
        <v>0</v>
      </c>
      <c r="L34" s="279">
        <f t="shared" ca="1" si="16"/>
        <v>0</v>
      </c>
      <c r="M34" s="279">
        <f t="shared" ca="1" si="16"/>
        <v>0</v>
      </c>
      <c r="N34" s="279">
        <f t="shared" ca="1" si="16"/>
        <v>0</v>
      </c>
      <c r="O34" s="279">
        <f t="shared" ca="1" si="16"/>
        <v>0</v>
      </c>
      <c r="P34" s="279">
        <f t="shared" ca="1" si="16"/>
        <v>0</v>
      </c>
      <c r="Q34" s="279">
        <f t="shared" ca="1" si="16"/>
        <v>0</v>
      </c>
      <c r="R34" s="279">
        <f t="shared" ca="1" si="16"/>
        <v>0</v>
      </c>
      <c r="S34" s="279">
        <f t="shared" ca="1" si="16"/>
        <v>0</v>
      </c>
      <c r="T34" s="279">
        <f t="shared" ca="1" si="16"/>
        <v>0</v>
      </c>
      <c r="U34" s="279">
        <f t="shared" ca="1" si="16"/>
        <v>0</v>
      </c>
      <c r="V34" s="279">
        <f t="shared" ca="1" si="16"/>
        <v>0</v>
      </c>
      <c r="W34" s="279">
        <f t="shared" ca="1" si="16"/>
        <v>0</v>
      </c>
      <c r="X34" s="280">
        <f t="shared" ca="1" si="16"/>
        <v>0</v>
      </c>
      <c r="AO34" s="30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</row>
    <row r="35" spans="1:55" ht="13.5" customHeight="1" x14ac:dyDescent="0.2">
      <c r="A35" s="44">
        <v>34</v>
      </c>
      <c r="C35" s="276"/>
      <c r="D35" s="19"/>
      <c r="E35" s="272"/>
      <c r="F35" s="290" t="s">
        <v>118</v>
      </c>
      <c r="G35" s="18"/>
      <c r="H35" s="277"/>
      <c r="I35" s="277"/>
      <c r="J35" s="278">
        <f t="shared" ref="J35:X35" ca="1" si="17">J34-J8</f>
        <v>0</v>
      </c>
      <c r="K35" s="279">
        <f t="shared" ca="1" si="17"/>
        <v>0</v>
      </c>
      <c r="L35" s="279">
        <f t="shared" ca="1" si="17"/>
        <v>0</v>
      </c>
      <c r="M35" s="279">
        <f t="shared" ca="1" si="17"/>
        <v>0</v>
      </c>
      <c r="N35" s="279">
        <f t="shared" ca="1" si="17"/>
        <v>0</v>
      </c>
      <c r="O35" s="279">
        <f t="shared" ca="1" si="17"/>
        <v>0</v>
      </c>
      <c r="P35" s="279">
        <f t="shared" ca="1" si="17"/>
        <v>0</v>
      </c>
      <c r="Q35" s="279">
        <f t="shared" ca="1" si="17"/>
        <v>0</v>
      </c>
      <c r="R35" s="279">
        <f t="shared" ca="1" si="17"/>
        <v>0</v>
      </c>
      <c r="S35" s="279">
        <f t="shared" ca="1" si="17"/>
        <v>0</v>
      </c>
      <c r="T35" s="279">
        <f t="shared" ca="1" si="17"/>
        <v>0</v>
      </c>
      <c r="U35" s="279">
        <f t="shared" ca="1" si="17"/>
        <v>0</v>
      </c>
      <c r="V35" s="279">
        <f t="shared" ca="1" si="17"/>
        <v>0</v>
      </c>
      <c r="W35" s="279">
        <f t="shared" ca="1" si="17"/>
        <v>0</v>
      </c>
      <c r="X35" s="280">
        <f t="shared" ca="1" si="17"/>
        <v>0</v>
      </c>
    </row>
    <row r="36" spans="1:55" ht="13.5" customHeight="1" x14ac:dyDescent="0.2">
      <c r="A36" s="44">
        <v>35</v>
      </c>
      <c r="C36" s="276"/>
      <c r="D36" s="19"/>
      <c r="E36" s="272"/>
      <c r="F36" s="290" t="s">
        <v>119</v>
      </c>
      <c r="G36" s="18"/>
      <c r="H36" s="277"/>
      <c r="I36" s="277"/>
      <c r="J36" s="278">
        <f ca="1">-J35</f>
        <v>0</v>
      </c>
      <c r="K36" s="279">
        <f ca="1">-SUM($J35:K35)</f>
        <v>0</v>
      </c>
      <c r="L36" s="279">
        <f ca="1">-SUM($J35:L35)</f>
        <v>0</v>
      </c>
      <c r="M36" s="279">
        <f ca="1">-SUM($J35:M35)</f>
        <v>0</v>
      </c>
      <c r="N36" s="279">
        <f ca="1">-SUM($J35:N35)</f>
        <v>0</v>
      </c>
      <c r="O36" s="279">
        <f ca="1">-SUM($J35:O35)</f>
        <v>0</v>
      </c>
      <c r="P36" s="279">
        <f ca="1">-SUM($J35:P35)</f>
        <v>0</v>
      </c>
      <c r="Q36" s="279">
        <f ca="1">-SUM($J35:Q35)</f>
        <v>0</v>
      </c>
      <c r="R36" s="279">
        <f ca="1">-SUM($J35:R35)</f>
        <v>0</v>
      </c>
      <c r="S36" s="279">
        <f ca="1">-SUM($J35:S35)</f>
        <v>0</v>
      </c>
      <c r="T36" s="279">
        <f ca="1">-SUM($J35:T35)</f>
        <v>0</v>
      </c>
      <c r="U36" s="279">
        <f ca="1">-SUM($J35:U35)</f>
        <v>0</v>
      </c>
      <c r="V36" s="279">
        <f ca="1">-SUM($J35:V35)</f>
        <v>0</v>
      </c>
      <c r="W36" s="279">
        <f ca="1">-SUM($J35:W35)</f>
        <v>0</v>
      </c>
      <c r="X36" s="280">
        <f ca="1">-SUM($J35:X35)</f>
        <v>0</v>
      </c>
    </row>
    <row r="37" spans="1:55" ht="1.5" customHeight="1" x14ac:dyDescent="0.2">
      <c r="C37" s="282"/>
      <c r="D37" s="283"/>
      <c r="E37" s="283"/>
      <c r="F37" s="292"/>
      <c r="G37" s="284"/>
      <c r="H37" s="284"/>
      <c r="I37" s="284"/>
      <c r="J37" s="273"/>
      <c r="K37" s="274"/>
      <c r="L37" s="274"/>
      <c r="M37" s="274">
        <f ca="1">IF(M5&gt;0,(M33-SUM($J34:L34))/M5,0)</f>
        <v>0</v>
      </c>
      <c r="N37" s="274">
        <f ca="1">IF(N5&gt;0,(N33-SUM($J34:M34))/N5,0)</f>
        <v>0</v>
      </c>
      <c r="O37" s="274">
        <f ca="1">IF(O5&gt;0,(O33-SUM($J34:N34))/O5,0)</f>
        <v>0</v>
      </c>
      <c r="P37" s="274">
        <f ca="1">IF(P5&gt;0,(P33-SUM($J34:O34))/P5,0)</f>
        <v>0</v>
      </c>
      <c r="Q37" s="274">
        <f ca="1">IF(Q5&gt;0,(Q33-SUM($J34:P34))/Q5,0)</f>
        <v>0</v>
      </c>
      <c r="R37" s="274">
        <f ca="1">IF(R5&gt;0,(R33-SUM($J34:Q34))/R5,0)</f>
        <v>0</v>
      </c>
      <c r="S37" s="274">
        <f ca="1">IF(S5&gt;0,(S33-SUM($J34:R34))/S5,0)</f>
        <v>0</v>
      </c>
      <c r="T37" s="274">
        <f ca="1">IF(T5&gt;0,(T33-SUM($J34:S34))/T5,0)</f>
        <v>0</v>
      </c>
      <c r="U37" s="274">
        <f ca="1">IF(U5&gt;0,(U33-SUM($J34:T34))/U5,0)</f>
        <v>0</v>
      </c>
      <c r="V37" s="274">
        <f ca="1">IF(V5&gt;0,(V33-SUM($J34:U34))/V5,0)</f>
        <v>0</v>
      </c>
      <c r="W37" s="274">
        <f ca="1">IF(W5&gt;0,(W33-SUM($J34:V34))/W5,0)</f>
        <v>0</v>
      </c>
      <c r="X37" s="275">
        <f ca="1">IF(X5&gt;0,(X33-SUM($J34:W34))/X5,0)</f>
        <v>0</v>
      </c>
    </row>
    <row r="38" spans="1:55" ht="13.5" customHeight="1" x14ac:dyDescent="0.2">
      <c r="A38" s="44">
        <v>36</v>
      </c>
      <c r="C38" s="276" t="s">
        <v>45</v>
      </c>
      <c r="D38" s="19"/>
      <c r="E38" s="272"/>
      <c r="F38" s="290" t="s">
        <v>40</v>
      </c>
      <c r="G38" s="18"/>
      <c r="H38" s="18"/>
      <c r="I38" s="18"/>
      <c r="J38" s="278">
        <f ca="1">J6</f>
        <v>0</v>
      </c>
      <c r="K38" s="279">
        <f t="shared" ref="K38:X38" ca="1" si="18">K6+J38</f>
        <v>0</v>
      </c>
      <c r="L38" s="279">
        <f t="shared" ca="1" si="18"/>
        <v>0</v>
      </c>
      <c r="M38" s="279">
        <f t="shared" ca="1" si="18"/>
        <v>0</v>
      </c>
      <c r="N38" s="279">
        <f t="shared" ca="1" si="18"/>
        <v>0</v>
      </c>
      <c r="O38" s="279">
        <f t="shared" ca="1" si="18"/>
        <v>0</v>
      </c>
      <c r="P38" s="279">
        <f t="shared" ca="1" si="18"/>
        <v>0</v>
      </c>
      <c r="Q38" s="279">
        <f t="shared" ca="1" si="18"/>
        <v>0</v>
      </c>
      <c r="R38" s="279">
        <f t="shared" ca="1" si="18"/>
        <v>0</v>
      </c>
      <c r="S38" s="279">
        <f t="shared" ca="1" si="18"/>
        <v>0</v>
      </c>
      <c r="T38" s="279">
        <f t="shared" ca="1" si="18"/>
        <v>0</v>
      </c>
      <c r="U38" s="279">
        <f t="shared" ca="1" si="18"/>
        <v>0</v>
      </c>
      <c r="V38" s="279">
        <f t="shared" ca="1" si="18"/>
        <v>0</v>
      </c>
      <c r="W38" s="279">
        <f t="shared" ca="1" si="18"/>
        <v>0</v>
      </c>
      <c r="X38" s="280">
        <f t="shared" ca="1" si="18"/>
        <v>0</v>
      </c>
    </row>
    <row r="39" spans="1:55" ht="13.5" customHeight="1" x14ac:dyDescent="0.2">
      <c r="A39" s="44">
        <v>37</v>
      </c>
      <c r="C39" s="276"/>
      <c r="D39" s="19"/>
      <c r="E39" s="272"/>
      <c r="F39" s="290" t="s">
        <v>42</v>
      </c>
      <c r="G39" s="18"/>
      <c r="H39" s="18"/>
      <c r="I39" s="18"/>
      <c r="J39" s="278">
        <f ca="1">J9</f>
        <v>0</v>
      </c>
      <c r="K39" s="279">
        <f t="shared" ref="K39:X39" ca="1" si="19">K9+J39</f>
        <v>0</v>
      </c>
      <c r="L39" s="279">
        <f t="shared" ca="1" si="19"/>
        <v>0</v>
      </c>
      <c r="M39" s="279">
        <f t="shared" ca="1" si="19"/>
        <v>0</v>
      </c>
      <c r="N39" s="279">
        <f t="shared" ca="1" si="19"/>
        <v>0</v>
      </c>
      <c r="O39" s="279">
        <f t="shared" ca="1" si="19"/>
        <v>0</v>
      </c>
      <c r="P39" s="279">
        <f t="shared" ca="1" si="19"/>
        <v>0</v>
      </c>
      <c r="Q39" s="279">
        <f t="shared" ca="1" si="19"/>
        <v>0</v>
      </c>
      <c r="R39" s="279">
        <f t="shared" ca="1" si="19"/>
        <v>0</v>
      </c>
      <c r="S39" s="279">
        <f t="shared" ca="1" si="19"/>
        <v>0</v>
      </c>
      <c r="T39" s="279">
        <f t="shared" ca="1" si="19"/>
        <v>0</v>
      </c>
      <c r="U39" s="279">
        <f t="shared" ca="1" si="19"/>
        <v>0</v>
      </c>
      <c r="V39" s="279">
        <f t="shared" ca="1" si="19"/>
        <v>0</v>
      </c>
      <c r="W39" s="279">
        <f t="shared" ca="1" si="19"/>
        <v>0</v>
      </c>
      <c r="X39" s="280">
        <f t="shared" ca="1" si="19"/>
        <v>0</v>
      </c>
    </row>
    <row r="40" spans="1:55" ht="13.5" customHeight="1" x14ac:dyDescent="0.2">
      <c r="A40" s="44">
        <v>38</v>
      </c>
      <c r="C40" s="285"/>
      <c r="D40" s="19"/>
      <c r="E40" s="19"/>
      <c r="F40" s="291" t="s">
        <v>124</v>
      </c>
      <c r="G40" s="18"/>
      <c r="H40" s="18"/>
      <c r="I40" s="18"/>
      <c r="J40" s="278">
        <f t="shared" ref="J40:X40" ca="1" si="20">J38*$F9</f>
        <v>0</v>
      </c>
      <c r="K40" s="279">
        <f t="shared" ca="1" si="20"/>
        <v>0</v>
      </c>
      <c r="L40" s="279">
        <f t="shared" ca="1" si="20"/>
        <v>0</v>
      </c>
      <c r="M40" s="279">
        <f t="shared" ca="1" si="20"/>
        <v>0</v>
      </c>
      <c r="N40" s="279">
        <f t="shared" ca="1" si="20"/>
        <v>0</v>
      </c>
      <c r="O40" s="279">
        <f t="shared" ca="1" si="20"/>
        <v>0</v>
      </c>
      <c r="P40" s="279">
        <f t="shared" ca="1" si="20"/>
        <v>0</v>
      </c>
      <c r="Q40" s="279">
        <f t="shared" ca="1" si="20"/>
        <v>0</v>
      </c>
      <c r="R40" s="279">
        <f t="shared" ca="1" si="20"/>
        <v>0</v>
      </c>
      <c r="S40" s="279">
        <f t="shared" ca="1" si="20"/>
        <v>0</v>
      </c>
      <c r="T40" s="279">
        <f t="shared" ca="1" si="20"/>
        <v>0</v>
      </c>
      <c r="U40" s="279">
        <f t="shared" ca="1" si="20"/>
        <v>0</v>
      </c>
      <c r="V40" s="279">
        <f t="shared" ca="1" si="20"/>
        <v>0</v>
      </c>
      <c r="W40" s="279">
        <f t="shared" ca="1" si="20"/>
        <v>0</v>
      </c>
      <c r="X40" s="280">
        <f t="shared" ca="1" si="20"/>
        <v>0</v>
      </c>
    </row>
    <row r="41" spans="1:55" ht="13.5" customHeight="1" x14ac:dyDescent="0.2">
      <c r="A41" s="44">
        <v>39</v>
      </c>
      <c r="C41" s="276"/>
      <c r="D41" s="19"/>
      <c r="E41" s="272"/>
      <c r="F41" s="290" t="s">
        <v>123</v>
      </c>
      <c r="G41" s="18"/>
      <c r="H41" s="18"/>
      <c r="I41" s="18"/>
      <c r="J41" s="278">
        <f ca="1">MIN(J39:J40)</f>
        <v>0</v>
      </c>
      <c r="K41" s="279">
        <f t="shared" ref="K41:X41" ca="1" si="21">MIN(K39:K40)-MIN(J39:J40)</f>
        <v>0</v>
      </c>
      <c r="L41" s="279">
        <f t="shared" ca="1" si="21"/>
        <v>0</v>
      </c>
      <c r="M41" s="279">
        <f t="shared" ca="1" si="21"/>
        <v>0</v>
      </c>
      <c r="N41" s="279">
        <f t="shared" ca="1" si="21"/>
        <v>0</v>
      </c>
      <c r="O41" s="279">
        <f t="shared" ca="1" si="21"/>
        <v>0</v>
      </c>
      <c r="P41" s="279">
        <f t="shared" ca="1" si="21"/>
        <v>0</v>
      </c>
      <c r="Q41" s="279">
        <f t="shared" ca="1" si="21"/>
        <v>0</v>
      </c>
      <c r="R41" s="279">
        <f t="shared" ca="1" si="21"/>
        <v>0</v>
      </c>
      <c r="S41" s="279">
        <f t="shared" ca="1" si="21"/>
        <v>0</v>
      </c>
      <c r="T41" s="279">
        <f t="shared" ca="1" si="21"/>
        <v>0</v>
      </c>
      <c r="U41" s="279">
        <f t="shared" ca="1" si="21"/>
        <v>0</v>
      </c>
      <c r="V41" s="279">
        <f t="shared" ca="1" si="21"/>
        <v>0</v>
      </c>
      <c r="W41" s="279">
        <f t="shared" ca="1" si="21"/>
        <v>0</v>
      </c>
      <c r="X41" s="280">
        <f t="shared" ca="1" si="21"/>
        <v>0</v>
      </c>
    </row>
    <row r="42" spans="1:55" ht="13.5" customHeight="1" x14ac:dyDescent="0.2">
      <c r="A42" s="44">
        <v>40</v>
      </c>
      <c r="C42" s="276"/>
      <c r="D42" s="19"/>
      <c r="E42" s="272"/>
      <c r="F42" s="290" t="s">
        <v>118</v>
      </c>
      <c r="G42" s="18"/>
      <c r="H42" s="18"/>
      <c r="I42" s="18"/>
      <c r="J42" s="278">
        <f t="shared" ref="J42:X42" ca="1" si="22">J41-J9</f>
        <v>0</v>
      </c>
      <c r="K42" s="279">
        <f t="shared" ca="1" si="22"/>
        <v>0</v>
      </c>
      <c r="L42" s="279">
        <f t="shared" ca="1" si="22"/>
        <v>0</v>
      </c>
      <c r="M42" s="279">
        <f t="shared" ca="1" si="22"/>
        <v>0</v>
      </c>
      <c r="N42" s="279">
        <f t="shared" ca="1" si="22"/>
        <v>0</v>
      </c>
      <c r="O42" s="279">
        <f t="shared" ca="1" si="22"/>
        <v>0</v>
      </c>
      <c r="P42" s="279">
        <f t="shared" ca="1" si="22"/>
        <v>0</v>
      </c>
      <c r="Q42" s="279">
        <f t="shared" ca="1" si="22"/>
        <v>0</v>
      </c>
      <c r="R42" s="279">
        <f t="shared" ca="1" si="22"/>
        <v>0</v>
      </c>
      <c r="S42" s="279">
        <f t="shared" ca="1" si="22"/>
        <v>0</v>
      </c>
      <c r="T42" s="279">
        <f t="shared" ca="1" si="22"/>
        <v>0</v>
      </c>
      <c r="U42" s="279">
        <f t="shared" ca="1" si="22"/>
        <v>0</v>
      </c>
      <c r="V42" s="279">
        <f t="shared" ca="1" si="22"/>
        <v>0</v>
      </c>
      <c r="W42" s="279">
        <f t="shared" ca="1" si="22"/>
        <v>0</v>
      </c>
      <c r="X42" s="280">
        <f t="shared" ca="1" si="22"/>
        <v>0</v>
      </c>
    </row>
    <row r="43" spans="1:55" ht="13.5" customHeight="1" x14ac:dyDescent="0.2">
      <c r="A43" s="44">
        <v>41</v>
      </c>
      <c r="C43" s="276"/>
      <c r="D43" s="19"/>
      <c r="E43" s="272"/>
      <c r="F43" s="290" t="s">
        <v>119</v>
      </c>
      <c r="G43" s="18"/>
      <c r="H43" s="18"/>
      <c r="I43" s="18"/>
      <c r="J43" s="278">
        <f ca="1">-J42</f>
        <v>0</v>
      </c>
      <c r="K43" s="279">
        <f ca="1">-SUM($J42:K42)</f>
        <v>0</v>
      </c>
      <c r="L43" s="279">
        <f ca="1">-SUM($J42:L42)</f>
        <v>0</v>
      </c>
      <c r="M43" s="279">
        <f ca="1">-SUM($J42:M42)</f>
        <v>0</v>
      </c>
      <c r="N43" s="279">
        <f ca="1">-SUM($J42:N42)</f>
        <v>0</v>
      </c>
      <c r="O43" s="279">
        <f ca="1">-SUM($J42:O42)</f>
        <v>0</v>
      </c>
      <c r="P43" s="279">
        <f ca="1">-SUM($J42:P42)</f>
        <v>0</v>
      </c>
      <c r="Q43" s="279">
        <f ca="1">-SUM($J42:Q42)</f>
        <v>0</v>
      </c>
      <c r="R43" s="279">
        <f ca="1">-SUM($J42:R42)</f>
        <v>0</v>
      </c>
      <c r="S43" s="279">
        <f ca="1">-SUM($J42:S42)</f>
        <v>0</v>
      </c>
      <c r="T43" s="279">
        <f ca="1">-SUM($J42:T42)</f>
        <v>0</v>
      </c>
      <c r="U43" s="279">
        <f ca="1">-SUM($J42:U42)</f>
        <v>0</v>
      </c>
      <c r="V43" s="279">
        <f ca="1">-SUM($J42:V42)</f>
        <v>0</v>
      </c>
      <c r="W43" s="279">
        <f ca="1">-SUM($J42:W42)</f>
        <v>0</v>
      </c>
      <c r="X43" s="280">
        <f ca="1">-SUM($J42:X42)</f>
        <v>0</v>
      </c>
    </row>
    <row r="44" spans="1:55" ht="13.5" customHeight="1" x14ac:dyDescent="0.2">
      <c r="A44" s="44">
        <v>42</v>
      </c>
      <c r="B44" s="232"/>
      <c r="C44" s="264" t="s">
        <v>76</v>
      </c>
      <c r="D44" s="265"/>
      <c r="E44" s="265"/>
      <c r="F44" s="293" t="s">
        <v>68</v>
      </c>
      <c r="G44" s="111"/>
      <c r="H44" s="111"/>
      <c r="I44" s="111"/>
      <c r="J44" s="286">
        <f t="shared" ref="J44:X44" ca="1" si="23">(J42+J35)*$F10</f>
        <v>0</v>
      </c>
      <c r="K44" s="287">
        <f t="shared" ca="1" si="23"/>
        <v>0</v>
      </c>
      <c r="L44" s="287">
        <f t="shared" ca="1" si="23"/>
        <v>0</v>
      </c>
      <c r="M44" s="287">
        <f t="shared" ca="1" si="23"/>
        <v>0</v>
      </c>
      <c r="N44" s="287">
        <f t="shared" ca="1" si="23"/>
        <v>0</v>
      </c>
      <c r="O44" s="287">
        <f t="shared" ca="1" si="23"/>
        <v>0</v>
      </c>
      <c r="P44" s="287">
        <f t="shared" ca="1" si="23"/>
        <v>0</v>
      </c>
      <c r="Q44" s="287">
        <f t="shared" ca="1" si="23"/>
        <v>0</v>
      </c>
      <c r="R44" s="287">
        <f t="shared" ca="1" si="23"/>
        <v>0</v>
      </c>
      <c r="S44" s="287">
        <f t="shared" ca="1" si="23"/>
        <v>0</v>
      </c>
      <c r="T44" s="287">
        <f t="shared" ca="1" si="23"/>
        <v>0</v>
      </c>
      <c r="U44" s="287">
        <f t="shared" ca="1" si="23"/>
        <v>0</v>
      </c>
      <c r="V44" s="287">
        <f t="shared" ca="1" si="23"/>
        <v>0</v>
      </c>
      <c r="W44" s="287">
        <f t="shared" ca="1" si="23"/>
        <v>0</v>
      </c>
      <c r="X44" s="288">
        <f t="shared" ca="1" si="23"/>
        <v>0</v>
      </c>
    </row>
    <row r="45" spans="1:55" ht="13.5" customHeight="1" x14ac:dyDescent="0.2">
      <c r="A45" s="44">
        <v>43</v>
      </c>
      <c r="C45" s="276"/>
      <c r="D45" s="19"/>
      <c r="E45" s="19"/>
      <c r="F45" s="290" t="str">
        <f>Data!B$99</f>
        <v>Støttet overhead</v>
      </c>
      <c r="G45" s="18"/>
      <c r="H45" s="18"/>
      <c r="I45" s="18"/>
      <c r="J45" s="278">
        <f t="shared" ref="J45:X45" ca="1" si="24">(J41+J34)*$F10</f>
        <v>0</v>
      </c>
      <c r="K45" s="279">
        <f t="shared" ca="1" si="24"/>
        <v>0</v>
      </c>
      <c r="L45" s="279">
        <f t="shared" ca="1" si="24"/>
        <v>0</v>
      </c>
      <c r="M45" s="279">
        <f t="shared" ca="1" si="24"/>
        <v>0</v>
      </c>
      <c r="N45" s="279">
        <f t="shared" ca="1" si="24"/>
        <v>0</v>
      </c>
      <c r="O45" s="279">
        <f t="shared" ca="1" si="24"/>
        <v>0</v>
      </c>
      <c r="P45" s="279">
        <f t="shared" ca="1" si="24"/>
        <v>0</v>
      </c>
      <c r="Q45" s="279">
        <f t="shared" ca="1" si="24"/>
        <v>0</v>
      </c>
      <c r="R45" s="279">
        <f t="shared" ca="1" si="24"/>
        <v>0</v>
      </c>
      <c r="S45" s="279">
        <f t="shared" ca="1" si="24"/>
        <v>0</v>
      </c>
      <c r="T45" s="279">
        <f t="shared" ca="1" si="24"/>
        <v>0</v>
      </c>
      <c r="U45" s="279">
        <f t="shared" ca="1" si="24"/>
        <v>0</v>
      </c>
      <c r="V45" s="279">
        <f t="shared" ca="1" si="24"/>
        <v>0</v>
      </c>
      <c r="W45" s="279">
        <f t="shared" ca="1" si="24"/>
        <v>0</v>
      </c>
      <c r="X45" s="280">
        <f t="shared" ca="1" si="24"/>
        <v>0</v>
      </c>
    </row>
    <row r="46" spans="1:55" ht="13.5" customHeight="1" x14ac:dyDescent="0.2">
      <c r="C46" s="264" t="s">
        <v>125</v>
      </c>
      <c r="D46" s="265"/>
      <c r="E46" s="265"/>
      <c r="F46" s="294" t="str">
        <f>Data!B$33</f>
        <v>Udbetalingsloft</v>
      </c>
      <c r="G46" s="111"/>
      <c r="H46" s="111"/>
      <c r="I46" s="111"/>
      <c r="J46" s="286">
        <f t="shared" ref="J46:X46" ca="1" si="25">(J33+J40)*(1+$F10)*$F23</f>
        <v>0</v>
      </c>
      <c r="K46" s="287">
        <f t="shared" ca="1" si="25"/>
        <v>0</v>
      </c>
      <c r="L46" s="287">
        <f t="shared" ca="1" si="25"/>
        <v>0</v>
      </c>
      <c r="M46" s="287">
        <f t="shared" ca="1" si="25"/>
        <v>0</v>
      </c>
      <c r="N46" s="287">
        <f t="shared" ca="1" si="25"/>
        <v>0</v>
      </c>
      <c r="O46" s="287">
        <f t="shared" ca="1" si="25"/>
        <v>0</v>
      </c>
      <c r="P46" s="287">
        <f t="shared" ca="1" si="25"/>
        <v>0</v>
      </c>
      <c r="Q46" s="287">
        <f t="shared" ca="1" si="25"/>
        <v>0</v>
      </c>
      <c r="R46" s="287">
        <f t="shared" ca="1" si="25"/>
        <v>0</v>
      </c>
      <c r="S46" s="287">
        <f t="shared" ca="1" si="25"/>
        <v>0</v>
      </c>
      <c r="T46" s="287">
        <f t="shared" ca="1" si="25"/>
        <v>0</v>
      </c>
      <c r="U46" s="287">
        <f t="shared" ca="1" si="25"/>
        <v>0</v>
      </c>
      <c r="V46" s="287">
        <f t="shared" ca="1" si="25"/>
        <v>0</v>
      </c>
      <c r="W46" s="287">
        <f t="shared" ca="1" si="25"/>
        <v>0</v>
      </c>
      <c r="X46" s="288">
        <f t="shared" ca="1" si="25"/>
        <v>0</v>
      </c>
    </row>
    <row r="47" spans="1:55" ht="13.5" customHeight="1" x14ac:dyDescent="0.2">
      <c r="C47" s="276"/>
      <c r="D47" s="19"/>
      <c r="E47" s="19"/>
      <c r="F47" s="295" t="str">
        <f>Data!B$34</f>
        <v>Til/fra pulje</v>
      </c>
      <c r="G47" s="18"/>
      <c r="H47" s="18"/>
      <c r="I47" s="18"/>
      <c r="J47" s="278">
        <f t="shared" ref="J47:X47" ca="1" si="26">(J35+J42)*(1+$F10)*$F23</f>
        <v>0</v>
      </c>
      <c r="K47" s="279">
        <f t="shared" ca="1" si="26"/>
        <v>0</v>
      </c>
      <c r="L47" s="279">
        <f t="shared" ca="1" si="26"/>
        <v>0</v>
      </c>
      <c r="M47" s="279">
        <f t="shared" ca="1" si="26"/>
        <v>0</v>
      </c>
      <c r="N47" s="279">
        <f t="shared" ca="1" si="26"/>
        <v>0</v>
      </c>
      <c r="O47" s="279">
        <f t="shared" ca="1" si="26"/>
        <v>0</v>
      </c>
      <c r="P47" s="279">
        <f t="shared" ca="1" si="26"/>
        <v>0</v>
      </c>
      <c r="Q47" s="279">
        <f t="shared" ca="1" si="26"/>
        <v>0</v>
      </c>
      <c r="R47" s="279">
        <f t="shared" ca="1" si="26"/>
        <v>0</v>
      </c>
      <c r="S47" s="279">
        <f t="shared" ca="1" si="26"/>
        <v>0</v>
      </c>
      <c r="T47" s="279">
        <f t="shared" ca="1" si="26"/>
        <v>0</v>
      </c>
      <c r="U47" s="279">
        <f t="shared" ca="1" si="26"/>
        <v>0</v>
      </c>
      <c r="V47" s="279">
        <f t="shared" ca="1" si="26"/>
        <v>0</v>
      </c>
      <c r="W47" s="279">
        <f t="shared" ca="1" si="26"/>
        <v>0</v>
      </c>
      <c r="X47" s="280">
        <f t="shared" ca="1" si="26"/>
        <v>0</v>
      </c>
    </row>
    <row r="48" spans="1:55" ht="13.5" customHeight="1" x14ac:dyDescent="0.2">
      <c r="C48" s="282"/>
      <c r="D48" s="283"/>
      <c r="E48" s="283"/>
      <c r="F48" s="296" t="str">
        <f>Data!B$35</f>
        <v>Pulje for tilbageholdt støtte</v>
      </c>
      <c r="G48" s="284"/>
      <c r="H48" s="284"/>
      <c r="I48" s="284"/>
      <c r="J48" s="273">
        <f t="shared" ref="J48:X48" ca="1" si="27">(J36+J43)*(1+$F10)*$F23</f>
        <v>0</v>
      </c>
      <c r="K48" s="274">
        <f t="shared" ca="1" si="27"/>
        <v>0</v>
      </c>
      <c r="L48" s="274">
        <f t="shared" ca="1" si="27"/>
        <v>0</v>
      </c>
      <c r="M48" s="274">
        <f t="shared" ca="1" si="27"/>
        <v>0</v>
      </c>
      <c r="N48" s="274">
        <f t="shared" ca="1" si="27"/>
        <v>0</v>
      </c>
      <c r="O48" s="274">
        <f t="shared" ca="1" si="27"/>
        <v>0</v>
      </c>
      <c r="P48" s="274">
        <f t="shared" ca="1" si="27"/>
        <v>0</v>
      </c>
      <c r="Q48" s="274">
        <f t="shared" ca="1" si="27"/>
        <v>0</v>
      </c>
      <c r="R48" s="274">
        <f t="shared" ca="1" si="27"/>
        <v>0</v>
      </c>
      <c r="S48" s="274">
        <f t="shared" ca="1" si="27"/>
        <v>0</v>
      </c>
      <c r="T48" s="274">
        <f t="shared" ca="1" si="27"/>
        <v>0</v>
      </c>
      <c r="U48" s="274">
        <f t="shared" ca="1" si="27"/>
        <v>0</v>
      </c>
      <c r="V48" s="274">
        <f t="shared" ca="1" si="27"/>
        <v>0</v>
      </c>
      <c r="W48" s="274">
        <f t="shared" ca="1" si="27"/>
        <v>0</v>
      </c>
      <c r="X48" s="275">
        <f t="shared" ca="1" si="27"/>
        <v>0</v>
      </c>
    </row>
    <row r="49" spans="1:56" ht="13.5" customHeight="1" x14ac:dyDescent="0.2">
      <c r="C49" s="721" t="s">
        <v>274</v>
      </c>
      <c r="D49" s="722"/>
      <c r="E49" s="722"/>
      <c r="F49" s="723"/>
      <c r="G49" s="723"/>
      <c r="H49" s="723"/>
      <c r="I49" s="723"/>
      <c r="J49" s="724">
        <f ca="1">J24</f>
        <v>0</v>
      </c>
      <c r="K49" s="725">
        <f ca="1">SUM($J24:K24)</f>
        <v>0</v>
      </c>
      <c r="L49" s="725">
        <f ca="1">SUM($J24:L24)</f>
        <v>0</v>
      </c>
      <c r="M49" s="725">
        <f ca="1">SUM($J24:M24)</f>
        <v>0</v>
      </c>
      <c r="N49" s="725">
        <f ca="1">SUM($J24:N24)</f>
        <v>0</v>
      </c>
      <c r="O49" s="725">
        <f ca="1">SUM($J24:O24)</f>
        <v>0</v>
      </c>
      <c r="P49" s="725">
        <f ca="1">SUM($J24:P24)</f>
        <v>0</v>
      </c>
      <c r="Q49" s="725">
        <f ca="1">SUM($J24:Q24)</f>
        <v>0</v>
      </c>
      <c r="R49" s="725">
        <f ca="1">SUM($J24:R24)</f>
        <v>0</v>
      </c>
      <c r="S49" s="725">
        <f ca="1">SUM($J24:S24)</f>
        <v>0</v>
      </c>
      <c r="T49" s="725">
        <f ca="1">SUM($J24:T24)</f>
        <v>0</v>
      </c>
      <c r="U49" s="725">
        <f ca="1">SUM($J24:U24)</f>
        <v>0</v>
      </c>
      <c r="V49" s="725">
        <f ca="1">SUM($J24:V24)</f>
        <v>0</v>
      </c>
      <c r="W49" s="725">
        <f ca="1">SUM($J24:W24)</f>
        <v>0</v>
      </c>
      <c r="X49" s="726">
        <f ca="1">SUM($J24:X24)</f>
        <v>0</v>
      </c>
    </row>
    <row r="50" spans="1:56" ht="12.95" customHeight="1" x14ac:dyDescent="0.2">
      <c r="J50" s="23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56" ht="12.95" customHeight="1" x14ac:dyDescent="0.2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56" ht="12.95" customHeight="1" x14ac:dyDescent="0.2">
      <c r="B52" s="28"/>
      <c r="C52" s="404" t="str">
        <f>Data!B$53</f>
        <v>Virksomhed</v>
      </c>
      <c r="D52" s="405"/>
      <c r="E52" s="611">
        <f>HLOOKUP(B53,'Budget &amp; Total'!A:BB,6,FALSE)</f>
        <v>0</v>
      </c>
      <c r="F52" s="984">
        <f>HLOOKUP(B53,'Budget &amp; Total'!A:BB,5,FALSE)</f>
        <v>0</v>
      </c>
      <c r="G52" s="984"/>
      <c r="H52" s="984"/>
      <c r="I52" s="110"/>
      <c r="J52" s="111" t="str">
        <f t="shared" ref="J52:X52" ca="1" si="28">J$1</f>
        <v>P1</v>
      </c>
      <c r="K52" s="111" t="str">
        <f t="shared" ca="1" si="28"/>
        <v>P2</v>
      </c>
      <c r="L52" s="111" t="str">
        <f t="shared" ca="1" si="28"/>
        <v>P3</v>
      </c>
      <c r="M52" s="111" t="str">
        <f t="shared" ca="1" si="28"/>
        <v>P4</v>
      </c>
      <c r="N52" s="111" t="str">
        <f t="shared" ca="1" si="28"/>
        <v>P5</v>
      </c>
      <c r="O52" s="111" t="str">
        <f t="shared" ca="1" si="28"/>
        <v>P6</v>
      </c>
      <c r="P52" s="111" t="str">
        <f t="shared" ca="1" si="28"/>
        <v>P7</v>
      </c>
      <c r="Q52" s="111" t="str">
        <f t="shared" ca="1" si="28"/>
        <v>P8</v>
      </c>
      <c r="R52" s="111" t="str">
        <f t="shared" ca="1" si="28"/>
        <v>P9</v>
      </c>
      <c r="S52" s="111" t="str">
        <f t="shared" ca="1" si="28"/>
        <v>P10</v>
      </c>
      <c r="T52" s="111" t="str">
        <f t="shared" ca="1" si="28"/>
        <v>P11</v>
      </c>
      <c r="U52" s="111" t="str">
        <f t="shared" ca="1" si="28"/>
        <v>P12</v>
      </c>
      <c r="V52" s="111" t="str">
        <f t="shared" ca="1" si="28"/>
        <v>P13</v>
      </c>
      <c r="W52" s="111" t="str">
        <f t="shared" ca="1" si="28"/>
        <v>P14</v>
      </c>
      <c r="X52" s="112" t="str">
        <f t="shared" ca="1" si="28"/>
        <v>P15</v>
      </c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X52" s="2"/>
      <c r="AY52" s="2"/>
      <c r="AZ52" s="2"/>
      <c r="BA52" s="2"/>
      <c r="BB52" s="2"/>
      <c r="BC52" s="2"/>
      <c r="BD52" s="2"/>
    </row>
    <row r="53" spans="1:56" ht="18.75" customHeight="1" x14ac:dyDescent="0.2">
      <c r="B53" s="445">
        <f>B3+1</f>
        <v>2</v>
      </c>
      <c r="C53" s="113" t="str">
        <f>Data!B$52</f>
        <v>Projekt</v>
      </c>
      <c r="D53" s="303"/>
      <c r="E53" s="449">
        <f>'Budget &amp; Total'!$C$5</f>
        <v>0</v>
      </c>
      <c r="F53" s="985">
        <f>'Budget &amp; Total'!$C$8</f>
        <v>0</v>
      </c>
      <c r="G53" s="985"/>
      <c r="H53" s="985"/>
      <c r="I53" s="115"/>
      <c r="J53" s="116">
        <f ca="1">INDIRECT(J$1&amp;"!d$5")</f>
        <v>42005</v>
      </c>
      <c r="K53" s="116">
        <f ca="1">INDIRECT(K$1&amp;"!d$5")</f>
        <v>1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714"/>
      <c r="Z53">
        <v>1</v>
      </c>
      <c r="AA53">
        <v>2</v>
      </c>
      <c r="AB53">
        <v>3</v>
      </c>
      <c r="AC53">
        <v>4</v>
      </c>
      <c r="AD53">
        <v>5</v>
      </c>
      <c r="AE53">
        <v>6</v>
      </c>
      <c r="AF53">
        <v>7</v>
      </c>
      <c r="AG53">
        <v>8</v>
      </c>
      <c r="AH53">
        <v>9</v>
      </c>
      <c r="AI53">
        <v>10</v>
      </c>
      <c r="AJ53">
        <v>11</v>
      </c>
      <c r="AK53">
        <v>12</v>
      </c>
      <c r="AL53">
        <v>13</v>
      </c>
      <c r="AM53">
        <v>14</v>
      </c>
      <c r="AN53">
        <v>15</v>
      </c>
    </row>
    <row r="54" spans="1:56" ht="13.5" thickBot="1" x14ac:dyDescent="0.25">
      <c r="B54" s="44">
        <f>B53</f>
        <v>2</v>
      </c>
      <c r="C54" s="117"/>
      <c r="D54" s="114"/>
      <c r="E54" s="114"/>
      <c r="F54" s="46"/>
      <c r="G54" s="666" t="s">
        <v>5</v>
      </c>
      <c r="H54" s="667" t="str">
        <f>Data!B53</f>
        <v>Virksomhed</v>
      </c>
      <c r="I54" s="18"/>
      <c r="J54" s="116">
        <f ca="1">INDIRECT(J$1&amp;"!f$5")</f>
        <v>0</v>
      </c>
      <c r="K54" s="116">
        <f ca="1">INDIRECT(K$1&amp;"!f$5")</f>
        <v>0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714"/>
      <c r="Z54" s="2">
        <f t="shared" ref="Z54:AN54" ca="1" si="29">J54+20</f>
        <v>20</v>
      </c>
      <c r="AA54" s="2">
        <f t="shared" ca="1" si="29"/>
        <v>20</v>
      </c>
      <c r="AB54" s="2">
        <f t="shared" si="29"/>
        <v>20</v>
      </c>
      <c r="AC54" s="2">
        <f t="shared" si="29"/>
        <v>20</v>
      </c>
      <c r="AD54" s="2">
        <f t="shared" si="29"/>
        <v>20</v>
      </c>
      <c r="AE54" s="2">
        <f t="shared" si="29"/>
        <v>20</v>
      </c>
      <c r="AF54" s="2">
        <f t="shared" si="29"/>
        <v>20</v>
      </c>
      <c r="AG54" s="2">
        <f t="shared" si="29"/>
        <v>20</v>
      </c>
      <c r="AH54" s="2">
        <f t="shared" si="29"/>
        <v>20</v>
      </c>
      <c r="AI54" s="2">
        <f t="shared" si="29"/>
        <v>20</v>
      </c>
      <c r="AJ54" s="2">
        <f t="shared" si="29"/>
        <v>20</v>
      </c>
      <c r="AK54" s="2">
        <f t="shared" si="29"/>
        <v>20</v>
      </c>
      <c r="AL54" s="2">
        <f t="shared" si="29"/>
        <v>20</v>
      </c>
      <c r="AM54" s="2">
        <f t="shared" si="29"/>
        <v>20</v>
      </c>
      <c r="AN54" s="2">
        <f t="shared" si="29"/>
        <v>20</v>
      </c>
    </row>
    <row r="55" spans="1:56" x14ac:dyDescent="0.2">
      <c r="A55" s="44">
        <v>1</v>
      </c>
      <c r="B55" s="44">
        <f t="shared" ref="B55:B79" si="30">B54</f>
        <v>2</v>
      </c>
      <c r="C55" s="57" t="str">
        <f>Data!B$24</f>
        <v>Timer</v>
      </c>
      <c r="D55" s="97" t="str">
        <f>Data!B$13</f>
        <v>Funktionær timer</v>
      </c>
      <c r="E55" s="97"/>
      <c r="F55" s="58"/>
      <c r="G55" s="369">
        <f>HLOOKUP(B55,'Budget &amp; Total'!$1:$44,(19),FALSE)</f>
        <v>0</v>
      </c>
      <c r="H55" s="672">
        <f ca="1">SUM(J55:X55)</f>
        <v>0</v>
      </c>
      <c r="I55" s="101"/>
      <c r="J55" s="230">
        <f ca="1">HLOOKUP($B55,INDIRECT(J$1&amp;"!$I$2:$x$40"),('Partner-period(er)'!$A55+14),FALSE)</f>
        <v>0</v>
      </c>
      <c r="K55" s="98">
        <f ca="1">HLOOKUP($B55,INDIRECT(K$1&amp;"!$I$2:$x$40"),('Partner-period(er)'!$A55+14),FALSE)</f>
        <v>0</v>
      </c>
      <c r="L55" s="98">
        <f ca="1">HLOOKUP($B55,INDIRECT(L$1&amp;"!$I$2:$x$40"),('Partner-period(er)'!$A55+14),FALSE)</f>
        <v>0</v>
      </c>
      <c r="M55" s="98">
        <f ca="1">HLOOKUP($B55,INDIRECT(M$1&amp;"!$I$2:$x$40"),('Partner-period(er)'!$A55+14),FALSE)</f>
        <v>0</v>
      </c>
      <c r="N55" s="98">
        <f ca="1">HLOOKUP($B55,INDIRECT(N$1&amp;"!$I$2:$x$40"),('Partner-period(er)'!$A55+14),FALSE)</f>
        <v>0</v>
      </c>
      <c r="O55" s="563">
        <f ca="1">HLOOKUP($B55,INDIRECT(O$1&amp;"!$I$2:$x$40"),('Partner-period(er)'!$A55+14),FALSE)</f>
        <v>0</v>
      </c>
      <c r="P55" s="563">
        <f ca="1">HLOOKUP($B55,INDIRECT(P$1&amp;"!$I$2:$x$40"),('Partner-period(er)'!$A55+14),FALSE)</f>
        <v>0</v>
      </c>
      <c r="Q55" s="563">
        <f ca="1">HLOOKUP($B55,INDIRECT(Q$1&amp;"!$I$2:$x$40"),('Partner-period(er)'!$A55+14),FALSE)</f>
        <v>0</v>
      </c>
      <c r="R55" s="563">
        <f ca="1">HLOOKUP($B55,INDIRECT(R$1&amp;"!$I$2:$x$40"),('Partner-period(er)'!$A55+14),FALSE)</f>
        <v>0</v>
      </c>
      <c r="S55" s="563">
        <f ca="1">HLOOKUP($B55,INDIRECT(S$1&amp;"!$I$2:$x$40"),('Partner-period(er)'!$A55+14),FALSE)</f>
        <v>0</v>
      </c>
      <c r="T55" s="563">
        <f ca="1">HLOOKUP($B55,INDIRECT(T$1&amp;"!$I$2:$x$40"),('Partner-period(er)'!$A55+14),FALSE)</f>
        <v>0</v>
      </c>
      <c r="U55" s="563">
        <f ca="1">HLOOKUP($B55,INDIRECT(U$1&amp;"!$I$2:$x$40"),('Partner-period(er)'!$A55+14),FALSE)</f>
        <v>0</v>
      </c>
      <c r="V55" s="563">
        <f ca="1">HLOOKUP($B55,INDIRECT(V$1&amp;"!$I$2:$x$40"),('Partner-period(er)'!$A55+14),FALSE)</f>
        <v>0</v>
      </c>
      <c r="W55" s="563">
        <f ca="1">HLOOKUP($B55,INDIRECT(W$1&amp;"!$I$2:$x$40"),('Partner-period(er)'!$A55+14),FALSE)</f>
        <v>0</v>
      </c>
      <c r="X55" s="564">
        <f ca="1">HLOOKUP($B55,INDIRECT(X$1&amp;"!$I$2:$x$40"),('Partner-period(er)'!$A55+14),FALSE)</f>
        <v>0</v>
      </c>
      <c r="Z55" s="31">
        <f ca="1">J55</f>
        <v>0</v>
      </c>
      <c r="AA55" s="32">
        <f ca="1">SUM($J55:K55)</f>
        <v>0</v>
      </c>
      <c r="AB55" s="32">
        <f ca="1">SUM($J55:L55)</f>
        <v>0</v>
      </c>
      <c r="AC55" s="32">
        <f ca="1">SUM($J55:M55)</f>
        <v>0</v>
      </c>
      <c r="AD55" s="32">
        <f ca="1">SUM($J55:N55)</f>
        <v>0</v>
      </c>
      <c r="AE55" s="32">
        <f ca="1">SUM($J55:O55)</f>
        <v>0</v>
      </c>
      <c r="AF55" s="32">
        <f ca="1">SUM($J55:P55)</f>
        <v>0</v>
      </c>
      <c r="AG55" s="32">
        <f ca="1">SUM($J55:Q55)</f>
        <v>0</v>
      </c>
      <c r="AH55" s="32">
        <f ca="1">SUM($J55:R55)</f>
        <v>0</v>
      </c>
      <c r="AI55" s="32">
        <f ca="1">SUM($J55:S55)</f>
        <v>0</v>
      </c>
      <c r="AJ55" s="32">
        <f ca="1">SUM($J55:T55)</f>
        <v>0</v>
      </c>
      <c r="AK55" s="32">
        <f ca="1">SUM($J55:U55)</f>
        <v>0</v>
      </c>
      <c r="AL55" s="32">
        <f ca="1">SUM($J55:V55)</f>
        <v>0</v>
      </c>
      <c r="AM55" s="32">
        <f ca="1">SUM($J55:W55)</f>
        <v>0</v>
      </c>
      <c r="AN55" s="37">
        <f ca="1">SUM($J55:X55)</f>
        <v>0</v>
      </c>
      <c r="AO55" s="30"/>
      <c r="AP55" s="29"/>
      <c r="AQ55" s="29"/>
      <c r="AR55" s="29"/>
      <c r="AS55" s="29"/>
      <c r="AT55" s="29"/>
    </row>
    <row r="56" spans="1:56" x14ac:dyDescent="0.2">
      <c r="A56" s="44">
        <v>2</v>
      </c>
      <c r="B56" s="44">
        <f t="shared" si="30"/>
        <v>2</v>
      </c>
      <c r="C56" s="661">
        <f>Data!L52</f>
        <v>0</v>
      </c>
      <c r="D56" s="27" t="str">
        <f>Data!B$14</f>
        <v>Teknisk/adm timer</v>
      </c>
      <c r="E56" s="27"/>
      <c r="F56" s="14"/>
      <c r="G56" s="370">
        <f>HLOOKUP(B56,'Budget &amp; Total'!$1:$44,(20),FALSE)</f>
        <v>0</v>
      </c>
      <c r="H56" s="673">
        <f t="shared" ref="H56:H79" ca="1" si="31">SUM(J56:X56)</f>
        <v>0</v>
      </c>
      <c r="I56" s="101"/>
      <c r="J56" s="231">
        <f ca="1">HLOOKUP($B56,INDIRECT(J$1&amp;"!$I$2:$x$40"),('Partner-period(er)'!$A56+14),FALSE)</f>
        <v>0</v>
      </c>
      <c r="K56" s="86">
        <f ca="1">HLOOKUP($B56,INDIRECT(K$1&amp;"!$I$2:$x$40"),('Partner-period(er)'!$A56+14),FALSE)</f>
        <v>0</v>
      </c>
      <c r="L56" s="86">
        <f ca="1">HLOOKUP($B56,INDIRECT(L$1&amp;"!$I$2:$x$40"),('Partner-period(er)'!$A56+14),FALSE)</f>
        <v>0</v>
      </c>
      <c r="M56" s="86">
        <f ca="1">HLOOKUP($B56,INDIRECT(M$1&amp;"!$I$2:$x$40"),('Partner-period(er)'!$A56+14),FALSE)</f>
        <v>0</v>
      </c>
      <c r="N56" s="86">
        <f ca="1">HLOOKUP($B56,INDIRECT(N$1&amp;"!$I$2:$x$40"),('Partner-period(er)'!$A56+14),FALSE)</f>
        <v>0</v>
      </c>
      <c r="O56" s="565">
        <f ca="1">HLOOKUP($B56,INDIRECT(O$1&amp;"!$I$2:$x$40"),('Partner-period(er)'!$A56+14),FALSE)</f>
        <v>0</v>
      </c>
      <c r="P56" s="565">
        <f ca="1">HLOOKUP($B56,INDIRECT(P$1&amp;"!$I$2:$x$40"),('Partner-period(er)'!$A56+14),FALSE)</f>
        <v>0</v>
      </c>
      <c r="Q56" s="565">
        <f ca="1">HLOOKUP($B56,INDIRECT(Q$1&amp;"!$I$2:$x$40"),('Partner-period(er)'!$A56+14),FALSE)</f>
        <v>0</v>
      </c>
      <c r="R56" s="565">
        <f ca="1">HLOOKUP($B56,INDIRECT(R$1&amp;"!$I$2:$x$40"),('Partner-period(er)'!$A56+14),FALSE)</f>
        <v>0</v>
      </c>
      <c r="S56" s="565">
        <f ca="1">HLOOKUP($B56,INDIRECT(S$1&amp;"!$I$2:$x$40"),('Partner-period(er)'!$A56+14),FALSE)</f>
        <v>0</v>
      </c>
      <c r="T56" s="565">
        <f ca="1">HLOOKUP($B56,INDIRECT(T$1&amp;"!$I$2:$x$40"),('Partner-period(er)'!$A56+14),FALSE)</f>
        <v>0</v>
      </c>
      <c r="U56" s="565">
        <f ca="1">HLOOKUP($B56,INDIRECT(U$1&amp;"!$I$2:$x$40"),('Partner-period(er)'!$A56+14),FALSE)</f>
        <v>0</v>
      </c>
      <c r="V56" s="565">
        <f ca="1">HLOOKUP($B56,INDIRECT(V$1&amp;"!$I$2:$x$40"),('Partner-period(er)'!$A56+14),FALSE)</f>
        <v>0</v>
      </c>
      <c r="W56" s="565">
        <f ca="1">HLOOKUP($B56,INDIRECT(W$1&amp;"!$I$2:$x$40"),('Partner-period(er)'!$A56+14),FALSE)</f>
        <v>0</v>
      </c>
      <c r="X56" s="566">
        <f ca="1">HLOOKUP($B56,INDIRECT(X$1&amp;"!$I$2:$x$40"),('Partner-period(er)'!$A56+14),FALSE)</f>
        <v>0</v>
      </c>
      <c r="Z56" s="33">
        <f ca="1">J56</f>
        <v>0</v>
      </c>
      <c r="AA56" s="34">
        <f ca="1">SUM($J56:K56)</f>
        <v>0</v>
      </c>
      <c r="AB56" s="34">
        <f ca="1">SUM($J56:L56)</f>
        <v>0</v>
      </c>
      <c r="AC56" s="34">
        <f ca="1">SUM($J56:M56)</f>
        <v>0</v>
      </c>
      <c r="AD56" s="34">
        <f ca="1">SUM($J56:N56)</f>
        <v>0</v>
      </c>
      <c r="AE56" s="34">
        <f ca="1">SUM($J56:O56)</f>
        <v>0</v>
      </c>
      <c r="AF56" s="34">
        <f ca="1">SUM($J56:P56)</f>
        <v>0</v>
      </c>
      <c r="AG56" s="34">
        <f ca="1">SUM($J56:Q56)</f>
        <v>0</v>
      </c>
      <c r="AH56" s="34">
        <f ca="1">SUM($J56:R56)</f>
        <v>0</v>
      </c>
      <c r="AI56" s="34">
        <f ca="1">SUM($J56:S56)</f>
        <v>0</v>
      </c>
      <c r="AJ56" s="34">
        <f ca="1">SUM($J56:T56)</f>
        <v>0</v>
      </c>
      <c r="AK56" s="34">
        <f ca="1">SUM($J56:U56)</f>
        <v>0</v>
      </c>
      <c r="AL56" s="34">
        <f ca="1">SUM($J56:V56)</f>
        <v>0</v>
      </c>
      <c r="AM56" s="34">
        <f ca="1">SUM($J56:W56)</f>
        <v>0</v>
      </c>
      <c r="AN56" s="38">
        <f ca="1">SUM($J56:X56)</f>
        <v>0</v>
      </c>
      <c r="AO56" s="30"/>
      <c r="AP56" s="29"/>
      <c r="AQ56" s="29"/>
      <c r="AR56" s="29"/>
      <c r="AS56" s="29"/>
      <c r="AT56" s="29"/>
    </row>
    <row r="57" spans="1:56" x14ac:dyDescent="0.2">
      <c r="A57" s="44">
        <v>3</v>
      </c>
      <c r="B57" s="44">
        <f t="shared" si="30"/>
        <v>2</v>
      </c>
      <c r="C57" s="57" t="str">
        <f>Data!B$5</f>
        <v>Personaleudgifter</v>
      </c>
      <c r="D57" s="96"/>
      <c r="E57" s="96"/>
      <c r="F57" s="58"/>
      <c r="G57" s="369"/>
      <c r="H57" s="674">
        <f t="shared" ca="1" si="31"/>
        <v>0</v>
      </c>
      <c r="I57" s="101"/>
      <c r="J57" s="239">
        <f ca="1">HLOOKUP($B57,INDIRECT(J$1&amp;"!$I$2:$x$40"),('Partner-period(er)'!$A57+14),FALSE)</f>
        <v>0</v>
      </c>
      <c r="K57" s="85">
        <f ca="1">HLOOKUP($B57,INDIRECT(K$1&amp;"!$I$2:$x$40"),('Partner-period(er)'!$A57+14),FALSE)</f>
        <v>0</v>
      </c>
      <c r="L57" s="85">
        <f ca="1">HLOOKUP($B57,INDIRECT(L$1&amp;"!$I$2:$x$40"),('Partner-period(er)'!$A57+14),FALSE)</f>
        <v>0</v>
      </c>
      <c r="M57" s="85">
        <f ca="1">HLOOKUP($B57,INDIRECT(M$1&amp;"!$I$2:$x$40"),('Partner-period(er)'!$A57+14),FALSE)</f>
        <v>0</v>
      </c>
      <c r="N57" s="85">
        <f ca="1">HLOOKUP($B57,INDIRECT(N$1&amp;"!$I$2:$x$40"),('Partner-period(er)'!$A57+14),FALSE)</f>
        <v>0</v>
      </c>
      <c r="O57" s="52">
        <f ca="1">HLOOKUP($B57,INDIRECT(O$1&amp;"!$I$2:$x$40"),('Partner-period(er)'!$A57+14),FALSE)</f>
        <v>0</v>
      </c>
      <c r="P57" s="52">
        <f ca="1">HLOOKUP($B57,INDIRECT(P$1&amp;"!$I$2:$x$40"),('Partner-period(er)'!$A57+14),FALSE)</f>
        <v>0</v>
      </c>
      <c r="Q57" s="52">
        <f ca="1">HLOOKUP($B57,INDIRECT(Q$1&amp;"!$I$2:$x$40"),('Partner-period(er)'!$A57+14),FALSE)</f>
        <v>0</v>
      </c>
      <c r="R57" s="52">
        <f ca="1">HLOOKUP($B57,INDIRECT(R$1&amp;"!$I$2:$x$40"),('Partner-period(er)'!$A57+14),FALSE)</f>
        <v>0</v>
      </c>
      <c r="S57" s="52">
        <f ca="1">HLOOKUP($B57,INDIRECT(S$1&amp;"!$I$2:$x$40"),('Partner-period(er)'!$A57+14),FALSE)</f>
        <v>0</v>
      </c>
      <c r="T57" s="52">
        <f ca="1">HLOOKUP($B57,INDIRECT(T$1&amp;"!$I$2:$x$40"),('Partner-period(er)'!$A57+14),FALSE)</f>
        <v>0</v>
      </c>
      <c r="U57" s="52">
        <f ca="1">HLOOKUP($B57,INDIRECT(U$1&amp;"!$I$2:$x$40"),('Partner-period(er)'!$A57+14),FALSE)</f>
        <v>0</v>
      </c>
      <c r="V57" s="52">
        <f ca="1">HLOOKUP($B57,INDIRECT(V$1&amp;"!$I$2:$x$40"),('Partner-period(er)'!$A57+14),FALSE)</f>
        <v>0</v>
      </c>
      <c r="W57" s="52">
        <f ca="1">HLOOKUP($B57,INDIRECT(W$1&amp;"!$I$2:$x$40"),('Partner-period(er)'!$A57+14),FALSE)</f>
        <v>0</v>
      </c>
      <c r="X57" s="567">
        <f ca="1">HLOOKUP($B57,INDIRECT(X$1&amp;"!$I$2:$x$40"),('Partner-period(er)'!$A57+14),FALSE)</f>
        <v>0</v>
      </c>
      <c r="Z57" s="33">
        <f ca="1">J57</f>
        <v>0</v>
      </c>
      <c r="AA57" s="34">
        <f ca="1">SUM($J57:K57)</f>
        <v>0</v>
      </c>
      <c r="AB57" s="34">
        <f ca="1">SUM($J57:L57)</f>
        <v>0</v>
      </c>
      <c r="AC57" s="34">
        <f ca="1">SUM($J57:M57)</f>
        <v>0</v>
      </c>
      <c r="AD57" s="34">
        <f ca="1">SUM($J57:N57)</f>
        <v>0</v>
      </c>
      <c r="AE57" s="34">
        <f ca="1">SUM($J57:O57)</f>
        <v>0</v>
      </c>
      <c r="AF57" s="34">
        <f ca="1">SUM($J57:P57)</f>
        <v>0</v>
      </c>
      <c r="AG57" s="34">
        <f ca="1">SUM($J57:Q57)</f>
        <v>0</v>
      </c>
      <c r="AH57" s="34">
        <f ca="1">SUM($J57:R57)</f>
        <v>0</v>
      </c>
      <c r="AI57" s="34">
        <f ca="1">SUM($J57:S57)</f>
        <v>0</v>
      </c>
      <c r="AJ57" s="34">
        <f ca="1">SUM($J57:T57)</f>
        <v>0</v>
      </c>
      <c r="AK57" s="34">
        <f ca="1">SUM($J57:U57)</f>
        <v>0</v>
      </c>
      <c r="AL57" s="34">
        <f ca="1">SUM($J57:V57)</f>
        <v>0</v>
      </c>
      <c r="AM57" s="34">
        <f ca="1">SUM($J57:W57)</f>
        <v>0</v>
      </c>
      <c r="AN57" s="38">
        <f ca="1">SUM($J57:X57)</f>
        <v>0</v>
      </c>
      <c r="AO57" s="30"/>
      <c r="AP57" s="29"/>
      <c r="AQ57" s="29"/>
      <c r="AR57" s="29"/>
      <c r="AS57" s="29"/>
      <c r="AT57" s="29"/>
    </row>
    <row r="58" spans="1:56" x14ac:dyDescent="0.2">
      <c r="A58" s="44">
        <v>4</v>
      </c>
      <c r="B58" s="44">
        <f t="shared" si="30"/>
        <v>2</v>
      </c>
      <c r="C58" s="66"/>
      <c r="D58" s="27" t="str">
        <f>Data!B$15</f>
        <v>Funktionær løn</v>
      </c>
      <c r="E58" s="27"/>
      <c r="F58" s="94">
        <f>HLOOKUP(B58,'Budget &amp; Total'!B:BB,49,FALSE)</f>
        <v>0</v>
      </c>
      <c r="G58" s="370">
        <f>HLOOKUP(B58,'Budget &amp; Total'!$1:$44,(23),FALSE)</f>
        <v>0</v>
      </c>
      <c r="H58" s="674">
        <f t="shared" ca="1" si="31"/>
        <v>0</v>
      </c>
      <c r="I58" s="101"/>
      <c r="J58" s="239">
        <f ca="1">HLOOKUP($B58,INDIRECT(J$1&amp;"!$I$2:$x$40"),('Partner-period(er)'!$A58+14),FALSE)</f>
        <v>0</v>
      </c>
      <c r="K58" s="85">
        <f ca="1">HLOOKUP($B58,INDIRECT(K$1&amp;"!$I$2:$x$40"),('Partner-period(er)'!$A58+14),FALSE)</f>
        <v>0</v>
      </c>
      <c r="L58" s="85">
        <f ca="1">HLOOKUP($B58,INDIRECT(L$1&amp;"!$I$2:$x$40"),('Partner-period(er)'!$A58+14),FALSE)</f>
        <v>0</v>
      </c>
      <c r="M58" s="85">
        <f ca="1">HLOOKUP($B58,INDIRECT(M$1&amp;"!$I$2:$x$40"),('Partner-period(er)'!$A58+14),FALSE)</f>
        <v>0</v>
      </c>
      <c r="N58" s="85">
        <f ca="1">HLOOKUP($B58,INDIRECT(N$1&amp;"!$I$2:$x$40"),('Partner-period(er)'!$A58+14),FALSE)</f>
        <v>0</v>
      </c>
      <c r="O58" s="52">
        <f ca="1">HLOOKUP($B58,INDIRECT(O$1&amp;"!$I$2:$x$40"),('Partner-period(er)'!$A58+14),FALSE)</f>
        <v>0</v>
      </c>
      <c r="P58" s="52">
        <f ca="1">HLOOKUP($B58,INDIRECT(P$1&amp;"!$I$2:$x$40"),('Partner-period(er)'!$A58+14),FALSE)</f>
        <v>0</v>
      </c>
      <c r="Q58" s="52">
        <f ca="1">HLOOKUP($B58,INDIRECT(Q$1&amp;"!$I$2:$x$40"),('Partner-period(er)'!$A58+14),FALSE)</f>
        <v>0</v>
      </c>
      <c r="R58" s="52">
        <f ca="1">HLOOKUP($B58,INDIRECT(R$1&amp;"!$I$2:$x$40"),('Partner-period(er)'!$A58+14),FALSE)</f>
        <v>0</v>
      </c>
      <c r="S58" s="52">
        <f ca="1">HLOOKUP($B58,INDIRECT(S$1&amp;"!$I$2:$x$40"),('Partner-period(er)'!$A58+14),FALSE)</f>
        <v>0</v>
      </c>
      <c r="T58" s="52">
        <f ca="1">HLOOKUP($B58,INDIRECT(T$1&amp;"!$I$2:$x$40"),('Partner-period(er)'!$A58+14),FALSE)</f>
        <v>0</v>
      </c>
      <c r="U58" s="52">
        <f ca="1">HLOOKUP($B58,INDIRECT(U$1&amp;"!$I$2:$x$40"),('Partner-period(er)'!$A58+14),FALSE)</f>
        <v>0</v>
      </c>
      <c r="V58" s="52">
        <f ca="1">HLOOKUP($B58,INDIRECT(V$1&amp;"!$I$2:$x$40"),('Partner-period(er)'!$A58+14),FALSE)</f>
        <v>0</v>
      </c>
      <c r="W58" s="52">
        <f ca="1">HLOOKUP($B58,INDIRECT(W$1&amp;"!$I$2:$x$40"),('Partner-period(er)'!$A58+14),FALSE)</f>
        <v>0</v>
      </c>
      <c r="X58" s="567">
        <f ca="1">HLOOKUP($B58,INDIRECT(X$1&amp;"!$I$2:$x$40"),('Partner-period(er)'!$A58+14),FALSE)</f>
        <v>0</v>
      </c>
      <c r="Z58" s="40">
        <f ca="1">J84</f>
        <v>0</v>
      </c>
      <c r="AA58" s="41">
        <f ca="1">SUM($J84:K84)</f>
        <v>0</v>
      </c>
      <c r="AB58" s="41">
        <f ca="1">SUM($J84:L84)</f>
        <v>0</v>
      </c>
      <c r="AC58" s="41">
        <f ca="1">SUM($J84:M84)</f>
        <v>0</v>
      </c>
      <c r="AD58" s="41">
        <f ca="1">SUM($J84:N84)</f>
        <v>0</v>
      </c>
      <c r="AE58" s="41">
        <f ca="1">SUM($J84:O84)</f>
        <v>0</v>
      </c>
      <c r="AF58" s="41">
        <f ca="1">SUM($J84:P84)</f>
        <v>0</v>
      </c>
      <c r="AG58" s="41">
        <f ca="1">SUM($J84:Q84)</f>
        <v>0</v>
      </c>
      <c r="AH58" s="41">
        <f ca="1">SUM($J84:R84)</f>
        <v>0</v>
      </c>
      <c r="AI58" s="41">
        <f ca="1">SUM($J84:S84)</f>
        <v>0</v>
      </c>
      <c r="AJ58" s="41">
        <f ca="1">SUM($J84:T84)</f>
        <v>0</v>
      </c>
      <c r="AK58" s="41">
        <f ca="1">SUM($J84:U84)</f>
        <v>0</v>
      </c>
      <c r="AL58" s="41">
        <f ca="1">SUM($J84:V84)</f>
        <v>0</v>
      </c>
      <c r="AM58" s="41">
        <f ca="1">SUM($J84:W84)</f>
        <v>0</v>
      </c>
      <c r="AN58" s="42">
        <f ca="1">SUM($J84:X84)</f>
        <v>0</v>
      </c>
      <c r="AO58" s="30"/>
      <c r="AP58" s="29">
        <f ca="1">IF(Data!$H$2="ja",IF(Z58&gt;$G58,Z58-$G58,0),0)</f>
        <v>0</v>
      </c>
      <c r="AQ58" s="29">
        <f ca="1">IF(Data!$H$2="ja",IF(AA58&gt;$G58,AA58-$G58-SUM($AP58:AP58),0),0)</f>
        <v>0</v>
      </c>
      <c r="AR58" s="29">
        <f ca="1">IF(Data!$H$2="ja",IF(AB58&gt;$G58,AB58-$G58-SUM($AP58:AQ58),0),0)</f>
        <v>0</v>
      </c>
      <c r="AS58" s="29">
        <f ca="1">IF(Data!$H$2="ja",IF(AC58&gt;$G58,AC58-$G58-SUM($AP58:AR58),0),0)</f>
        <v>0</v>
      </c>
      <c r="AT58" s="29">
        <f ca="1">IF(Data!$H$2="ja",IF(AD58&gt;$G58,AD58-$G58-SUM($AP58:AS58),0),0)</f>
        <v>0</v>
      </c>
      <c r="AU58" s="29">
        <f ca="1">IF(Data!$H$2="ja",IF(AE58&gt;$G58,AE58-$G58-SUM($AP58:AT58),0),0)</f>
        <v>0</v>
      </c>
      <c r="AV58" s="29">
        <f ca="1">IF(Data!$H$2="ja",IF(AF58&gt;$G58,AF58-$G58-SUM($AP58:AU58),0),0)</f>
        <v>0</v>
      </c>
      <c r="AW58" s="29">
        <f ca="1">IF(Data!$H$2="ja",IF(AG58&gt;$G58,AG58-$G58-SUM($AP58:AV58),0),0)</f>
        <v>0</v>
      </c>
      <c r="AX58" s="29">
        <f ca="1">IF(Data!$H$2="ja",IF(AH58&gt;$G58,AH58-$G58-SUM($AP58:AW58),0),0)</f>
        <v>0</v>
      </c>
      <c r="AY58" s="29">
        <f ca="1">IF(Data!$H$2="ja",IF(AI58&gt;$G58,AI58-$G58-SUM($AP58:AX58),0),0)</f>
        <v>0</v>
      </c>
      <c r="AZ58" s="29">
        <f ca="1">IF(Data!$H$2="ja",IF(AJ58&gt;$G58,AJ58-$G58-SUM($AP58:AY58),0),0)</f>
        <v>0</v>
      </c>
      <c r="BA58" s="29">
        <f ca="1">IF(Data!$H$2="ja",IF(AK58&gt;$G58,AK58-$G58-SUM($AP58:AZ58),0),0)</f>
        <v>0</v>
      </c>
      <c r="BB58" s="29">
        <f ca="1">IF(Data!$H$2="ja",IF(AL58&gt;$G58,AL58-$G58-SUM($AP58:BA58),0),0)</f>
        <v>0</v>
      </c>
      <c r="BC58" s="29">
        <f ca="1">IF(Data!$H$2="ja",IF(AM58&gt;$G58,AM58-$G58-SUM($AP58:BB58),0),0)</f>
        <v>0</v>
      </c>
      <c r="BD58" s="29">
        <f ca="1">IF(Data!$H$2="ja",IF(AN58&gt;$G58,AN58-$G58-SUM($AP58:BC58),0),0)</f>
        <v>0</v>
      </c>
    </row>
    <row r="59" spans="1:56" x14ac:dyDescent="0.2">
      <c r="A59" s="44">
        <v>5</v>
      </c>
      <c r="B59" s="44">
        <f t="shared" si="30"/>
        <v>2</v>
      </c>
      <c r="C59" s="60"/>
      <c r="D59" s="27" t="str">
        <f>Data!B$16</f>
        <v>Teknisk/adm løn</v>
      </c>
      <c r="E59" s="27"/>
      <c r="F59" s="94">
        <f>HLOOKUP(B58,'Budget &amp; Total'!B:BB,50,FALSE)</f>
        <v>0</v>
      </c>
      <c r="G59" s="370">
        <f>HLOOKUP(B59,'Budget &amp; Total'!$1:$44,(24),FALSE)</f>
        <v>0</v>
      </c>
      <c r="H59" s="674">
        <f t="shared" ca="1" si="31"/>
        <v>0</v>
      </c>
      <c r="I59" s="101"/>
      <c r="J59" s="239">
        <f ca="1">HLOOKUP($B59,INDIRECT(J$1&amp;"!$I$2:$x$40"),('Partner-period(er)'!$A59+14),FALSE)</f>
        <v>0</v>
      </c>
      <c r="K59" s="85">
        <f ca="1">HLOOKUP($B59,INDIRECT(K$1&amp;"!$I$2:$x$40"),('Partner-period(er)'!$A59+14),FALSE)</f>
        <v>0</v>
      </c>
      <c r="L59" s="85">
        <f ca="1">HLOOKUP($B59,INDIRECT(L$1&amp;"!$I$2:$x$40"),('Partner-period(er)'!$A59+14),FALSE)</f>
        <v>0</v>
      </c>
      <c r="M59" s="85">
        <f ca="1">HLOOKUP($B59,INDIRECT(M$1&amp;"!$I$2:$x$40"),('Partner-period(er)'!$A59+14),FALSE)</f>
        <v>0</v>
      </c>
      <c r="N59" s="85">
        <f ca="1">HLOOKUP($B59,INDIRECT(N$1&amp;"!$I$2:$x$40"),('Partner-period(er)'!$A59+14),FALSE)</f>
        <v>0</v>
      </c>
      <c r="O59" s="52">
        <f ca="1">HLOOKUP($B59,INDIRECT(O$1&amp;"!$I$2:$x$40"),('Partner-period(er)'!$A59+14),FALSE)</f>
        <v>0</v>
      </c>
      <c r="P59" s="52">
        <f ca="1">HLOOKUP($B59,INDIRECT(P$1&amp;"!$I$2:$x$40"),('Partner-period(er)'!$A59+14),FALSE)</f>
        <v>0</v>
      </c>
      <c r="Q59" s="52">
        <f ca="1">HLOOKUP($B59,INDIRECT(Q$1&amp;"!$I$2:$x$40"),('Partner-period(er)'!$A59+14),FALSE)</f>
        <v>0</v>
      </c>
      <c r="R59" s="52">
        <f ca="1">HLOOKUP($B59,INDIRECT(R$1&amp;"!$I$2:$x$40"),('Partner-period(er)'!$A59+14),FALSE)</f>
        <v>0</v>
      </c>
      <c r="S59" s="52">
        <f ca="1">HLOOKUP($B59,INDIRECT(S$1&amp;"!$I$2:$x$40"),('Partner-period(er)'!$A59+14),FALSE)</f>
        <v>0</v>
      </c>
      <c r="T59" s="52">
        <f ca="1">HLOOKUP($B59,INDIRECT(T$1&amp;"!$I$2:$x$40"),('Partner-period(er)'!$A59+14),FALSE)</f>
        <v>0</v>
      </c>
      <c r="U59" s="52">
        <f ca="1">HLOOKUP($B59,INDIRECT(U$1&amp;"!$I$2:$x$40"),('Partner-period(er)'!$A59+14),FALSE)</f>
        <v>0</v>
      </c>
      <c r="V59" s="52">
        <f ca="1">HLOOKUP($B59,INDIRECT(V$1&amp;"!$I$2:$x$40"),('Partner-period(er)'!$A59+14),FALSE)</f>
        <v>0</v>
      </c>
      <c r="W59" s="52">
        <f ca="1">HLOOKUP($B59,INDIRECT(W$1&amp;"!$I$2:$x$40"),('Partner-period(er)'!$A59+14),FALSE)</f>
        <v>0</v>
      </c>
      <c r="X59" s="567">
        <f ca="1">HLOOKUP($B59,INDIRECT(X$1&amp;"!$I$2:$x$40"),('Partner-period(er)'!$A59+14),FALSE)</f>
        <v>0</v>
      </c>
      <c r="Z59" s="40">
        <f ca="1">J91</f>
        <v>0</v>
      </c>
      <c r="AA59" s="41">
        <f ca="1">SUM($J91:K91)</f>
        <v>0</v>
      </c>
      <c r="AB59" s="41">
        <f ca="1">SUM($J91:L91)</f>
        <v>0</v>
      </c>
      <c r="AC59" s="41">
        <f ca="1">SUM($J91:M91)</f>
        <v>0</v>
      </c>
      <c r="AD59" s="41">
        <f ca="1">SUM($J91:N91)</f>
        <v>0</v>
      </c>
      <c r="AE59" s="41">
        <f ca="1">SUM($J91:O91)</f>
        <v>0</v>
      </c>
      <c r="AF59" s="41">
        <f ca="1">SUM($J91:P91)</f>
        <v>0</v>
      </c>
      <c r="AG59" s="41">
        <f ca="1">SUM($J91:Q91)</f>
        <v>0</v>
      </c>
      <c r="AH59" s="41">
        <f ca="1">SUM($J91:R91)</f>
        <v>0</v>
      </c>
      <c r="AI59" s="41">
        <f ca="1">SUM($J91:S91)</f>
        <v>0</v>
      </c>
      <c r="AJ59" s="41">
        <f ca="1">SUM($J91:T91)</f>
        <v>0</v>
      </c>
      <c r="AK59" s="41">
        <f ca="1">SUM($J91:U91)</f>
        <v>0</v>
      </c>
      <c r="AL59" s="41">
        <f ca="1">SUM($J91:V91)</f>
        <v>0</v>
      </c>
      <c r="AM59" s="41">
        <f ca="1">SUM($J91:W91)</f>
        <v>0</v>
      </c>
      <c r="AN59" s="41">
        <f ca="1">SUM($J91:X91)</f>
        <v>0</v>
      </c>
      <c r="AO59" s="30"/>
      <c r="AP59" s="29">
        <f ca="1">IF(Data!$H$2="ja",IF(Z59&gt;$G59,Z59-$G59,0),0)</f>
        <v>0</v>
      </c>
      <c r="AQ59" s="29">
        <f ca="1">IF(Data!$H$2="ja",IF(AA59&gt;$G59,AA59-$G59-SUM($AP59:AP59),0),0)</f>
        <v>0</v>
      </c>
      <c r="AR59" s="29">
        <f ca="1">IF(Data!$H$2="ja",IF(AB59&gt;$G59,AB59-$G59-SUM($AP59:AQ59),0),0)</f>
        <v>0</v>
      </c>
      <c r="AS59" s="29">
        <f ca="1">IF(Data!$H$2="ja",IF(AC59&gt;$G59,AC59-$G59-SUM($AP59:AR59),0),0)</f>
        <v>0</v>
      </c>
      <c r="AT59" s="29">
        <f ca="1">IF(Data!$H$2="ja",IF(AD59&gt;$G59,AD59-$G59-SUM($AP59:AS59),0),0)</f>
        <v>0</v>
      </c>
      <c r="AU59" s="29">
        <f ca="1">IF(Data!$H$2="ja",IF(AE59&gt;$G59,AE59-$G59-SUM($AP59:AT59),0),0)</f>
        <v>0</v>
      </c>
      <c r="AV59" s="29">
        <f ca="1">IF(Data!$H$2="ja",IF(AF59&gt;$G59,AF59-$G59-SUM($AP59:AU59),0),0)</f>
        <v>0</v>
      </c>
      <c r="AW59" s="29">
        <f ca="1">IF(Data!$H$2="ja",IF(AG59&gt;$G59,AG59-$G59-SUM($AP59:AV59),0),0)</f>
        <v>0</v>
      </c>
      <c r="AX59" s="29">
        <f ca="1">IF(Data!$H$2="ja",IF(AH59&gt;$G59,AH59-$G59-SUM($AP59:AW59),0),0)</f>
        <v>0</v>
      </c>
      <c r="AY59" s="29">
        <f ca="1">IF(Data!$H$2="ja",IF(AI59&gt;$G59,AI59-$G59-SUM($AP59:AX59),0),0)</f>
        <v>0</v>
      </c>
      <c r="AZ59" s="29">
        <f ca="1">IF(Data!$H$2="ja",IF(AJ59&gt;$G59,AJ59-$G59-SUM($AP59:AY59),0),0)</f>
        <v>0</v>
      </c>
      <c r="BA59" s="29">
        <f ca="1">IF(Data!$H$2="ja",IF(AK59&gt;$G59,AK59-$G59-SUM($AP59:AZ59),0),0)</f>
        <v>0</v>
      </c>
      <c r="BB59" s="29">
        <f ca="1">IF(Data!$H$2="ja",IF(AL59&gt;$G59,AL59-$G59-SUM($AP59:BA59),0),0)</f>
        <v>0</v>
      </c>
      <c r="BC59" s="29">
        <f ca="1">IF(Data!$H$2="ja",IF(AM59&gt;$G59,AM59-$G59-SUM($AP59:BB59),0),0)</f>
        <v>0</v>
      </c>
      <c r="BD59" s="29">
        <f ca="1">IF(Data!$H$2="ja",IF(AN59&gt;$G59,AN59-$G59-SUM($AP59:BC59),0),0)</f>
        <v>0</v>
      </c>
    </row>
    <row r="60" spans="1:56" x14ac:dyDescent="0.2">
      <c r="A60" s="44">
        <v>6</v>
      </c>
      <c r="B60" s="44">
        <f t="shared" si="30"/>
        <v>2</v>
      </c>
      <c r="C60" s="61"/>
      <c r="D60" s="62" t="str">
        <f>Data!B$17</f>
        <v>Overhead løn</v>
      </c>
      <c r="E60" s="62"/>
      <c r="F60" s="99">
        <f>HLOOKUP(B58,'Budget &amp; Total'!B:BB,25,FALSE)</f>
        <v>0</v>
      </c>
      <c r="G60" s="371">
        <f>HLOOKUP(B60,'Budget &amp; Total'!$1:$44,(26),FALSE)</f>
        <v>0</v>
      </c>
      <c r="H60" s="673">
        <f t="shared" ca="1" si="31"/>
        <v>0</v>
      </c>
      <c r="I60" s="101"/>
      <c r="J60" s="239">
        <f ca="1">HLOOKUP($B60,INDIRECT(J$1&amp;"!$I$2:$x$40"),('Partner-period(er)'!$A60+14),FALSE)</f>
        <v>0</v>
      </c>
      <c r="K60" s="85">
        <f ca="1">HLOOKUP($B60,INDIRECT(K$1&amp;"!$I$2:$x$40"),('Partner-period(er)'!$A60+14),FALSE)</f>
        <v>0</v>
      </c>
      <c r="L60" s="85">
        <f ca="1">HLOOKUP($B60,INDIRECT(L$1&amp;"!$I$2:$x$40"),('Partner-period(er)'!$A60+14),FALSE)</f>
        <v>0</v>
      </c>
      <c r="M60" s="85">
        <f ca="1">HLOOKUP($B60,INDIRECT(M$1&amp;"!$I$2:$x$40"),('Partner-period(er)'!$A60+14),FALSE)</f>
        <v>0</v>
      </c>
      <c r="N60" s="85">
        <f ca="1">HLOOKUP($B60,INDIRECT(N$1&amp;"!$I$2:$x$40"),('Partner-period(er)'!$A60+14),FALSE)</f>
        <v>0</v>
      </c>
      <c r="O60" s="52">
        <f ca="1">HLOOKUP($B60,INDIRECT(O$1&amp;"!$I$2:$x$40"),('Partner-period(er)'!$A60+14),FALSE)</f>
        <v>0</v>
      </c>
      <c r="P60" s="52">
        <f ca="1">HLOOKUP($B60,INDIRECT(P$1&amp;"!$I$2:$x$40"),('Partner-period(er)'!$A60+14),FALSE)</f>
        <v>0</v>
      </c>
      <c r="Q60" s="52">
        <f ca="1">HLOOKUP($B60,INDIRECT(Q$1&amp;"!$I$2:$x$40"),('Partner-period(er)'!$A60+14),FALSE)</f>
        <v>0</v>
      </c>
      <c r="R60" s="52">
        <f ca="1">HLOOKUP($B60,INDIRECT(R$1&amp;"!$I$2:$x$40"),('Partner-period(er)'!$A60+14),FALSE)</f>
        <v>0</v>
      </c>
      <c r="S60" s="52">
        <f ca="1">HLOOKUP($B60,INDIRECT(S$1&amp;"!$I$2:$x$40"),('Partner-period(er)'!$A60+14),FALSE)</f>
        <v>0</v>
      </c>
      <c r="T60" s="52">
        <f ca="1">HLOOKUP($B60,INDIRECT(T$1&amp;"!$I$2:$x$40"),('Partner-period(er)'!$A60+14),FALSE)</f>
        <v>0</v>
      </c>
      <c r="U60" s="52">
        <f ca="1">HLOOKUP($B60,INDIRECT(U$1&amp;"!$I$2:$x$40"),('Partner-period(er)'!$A60+14),FALSE)</f>
        <v>0</v>
      </c>
      <c r="V60" s="52">
        <f ca="1">HLOOKUP($B60,INDIRECT(V$1&amp;"!$I$2:$x$40"),('Partner-period(er)'!$A60+14),FALSE)</f>
        <v>0</v>
      </c>
      <c r="W60" s="52">
        <f ca="1">HLOOKUP($B60,INDIRECT(W$1&amp;"!$I$2:$x$40"),('Partner-period(er)'!$A60+14),FALSE)</f>
        <v>0</v>
      </c>
      <c r="X60" s="567">
        <f ca="1">HLOOKUP($B60,INDIRECT(X$1&amp;"!$I$2:$x$40"),('Partner-period(er)'!$A60+14),FALSE)</f>
        <v>0</v>
      </c>
      <c r="Z60" s="40">
        <f ca="1">J60+J94</f>
        <v>0</v>
      </c>
      <c r="AA60" s="41">
        <f ca="1">SUM($J94:K94)+SUM($J60:K60)</f>
        <v>0</v>
      </c>
      <c r="AB60" s="41">
        <f ca="1">SUM($J94:L94)+SUM($J60:L60)</f>
        <v>0</v>
      </c>
      <c r="AC60" s="41">
        <f ca="1">SUM($J94:M94)+SUM($J60:M60)</f>
        <v>0</v>
      </c>
      <c r="AD60" s="41">
        <f ca="1">SUM($J94:N94)+SUM($J60:N60)</f>
        <v>0</v>
      </c>
      <c r="AE60" s="41">
        <f ca="1">SUM($J94:O94)+SUM($J60:O60)</f>
        <v>0</v>
      </c>
      <c r="AF60" s="41">
        <f ca="1">SUM($J94:P94)+SUM($J60:P60)</f>
        <v>0</v>
      </c>
      <c r="AG60" s="41">
        <f ca="1">SUM($J94:Q94)+SUM($J60:Q60)</f>
        <v>0</v>
      </c>
      <c r="AH60" s="41">
        <f ca="1">SUM($J94:R94)+SUM($J60:R60)</f>
        <v>0</v>
      </c>
      <c r="AI60" s="41">
        <f ca="1">SUM($J94:S94)+SUM($J60:S60)</f>
        <v>0</v>
      </c>
      <c r="AJ60" s="41">
        <f ca="1">SUM($J94:T94)+SUM($J60:T60)</f>
        <v>0</v>
      </c>
      <c r="AK60" s="41">
        <f ca="1">SUM($J94:U94)+SUM($J60:U60)</f>
        <v>0</v>
      </c>
      <c r="AL60" s="41">
        <f ca="1">SUM($J94:V94)+SUM($J60:V60)</f>
        <v>0</v>
      </c>
      <c r="AM60" s="41">
        <f ca="1">SUM($J94:W94)+SUM($J60:W60)</f>
        <v>0</v>
      </c>
      <c r="AN60" s="41">
        <f ca="1">SUM($J94:X94)+SUM($J60:X60)</f>
        <v>0</v>
      </c>
      <c r="AO60" s="30"/>
      <c r="AP60" s="29">
        <f ca="1">IF(Data!$H$2="ja",IF(Z60&gt;$G60,Z60-$G60,0),0)</f>
        <v>0</v>
      </c>
      <c r="AQ60" s="29">
        <f ca="1">IF(Data!$H$2="ja",IF(AA60&gt;$G60,AA60-$G60-SUM($AP60:AP60),0),0)</f>
        <v>0</v>
      </c>
      <c r="AR60" s="29">
        <f ca="1">IF(Data!$H$2="ja",IF(AB60&gt;$G60,AB60-$G60-SUM($AP60:AQ60),0),0)</f>
        <v>0</v>
      </c>
      <c r="AS60" s="29">
        <f ca="1">IF(Data!$H$2="ja",IF(AC60&gt;$G60,AC60-$G60-SUM($AP60:AR60),0),0)</f>
        <v>0</v>
      </c>
      <c r="AT60" s="29">
        <f ca="1">IF(Data!$H$2="ja",IF(AD60&gt;$G60,AD60-$G60-SUM($AP60:AS60),0),0)</f>
        <v>0</v>
      </c>
      <c r="AU60" s="29">
        <f ca="1">IF(Data!$H$2="ja",IF(AE60&gt;$G60,AE60-$G60-SUM($AP60:AT60),0),0)</f>
        <v>0</v>
      </c>
      <c r="AV60" s="29">
        <f ca="1">IF(Data!$H$2="ja",IF(AF60&gt;$G60,AF60-$G60-SUM($AP60:AU60),0),0)</f>
        <v>0</v>
      </c>
      <c r="AW60" s="29">
        <f ca="1">IF(Data!$H$2="ja",IF(AG60&gt;$G60,AG60-$G60-SUM($AP60:AV60),0),0)</f>
        <v>0</v>
      </c>
      <c r="AX60" s="29">
        <f ca="1">IF(Data!$H$2="ja",IF(AH60&gt;$G60,AH60-$G60-SUM($AP60:AW60),0),0)</f>
        <v>0</v>
      </c>
      <c r="AY60" s="29">
        <f ca="1">IF(Data!$H$2="ja",IF(AI60&gt;$G60,AI60-$G60-SUM($AP60:AX60),0),0)</f>
        <v>0</v>
      </c>
      <c r="AZ60" s="29">
        <f ca="1">IF(Data!$H$2="ja",IF(AJ60&gt;$G60,AJ60-$G60-SUM($AP60:AY60),0),0)</f>
        <v>0</v>
      </c>
      <c r="BA60" s="29">
        <f ca="1">IF(Data!$H$2="ja",IF(AK60&gt;$G60,AK60-$G60-SUM($AP60:AZ60),0),0)</f>
        <v>0</v>
      </c>
      <c r="BB60" s="29">
        <f ca="1">IF(Data!$H$2="ja",IF(AL60&gt;$G60,AL60-$G60-SUM($AP60:BA60),0),0)</f>
        <v>0</v>
      </c>
      <c r="BC60" s="29">
        <f ca="1">IF(Data!$H$2="ja",IF(AM60&gt;$G60,AM60-$G60-SUM($AP60:BB60),0),0)</f>
        <v>0</v>
      </c>
      <c r="BD60" s="29">
        <f ca="1">IF(Data!$H$2="ja",IF(AN60&gt;$G60,AN60-$G60-SUM($AP60:BC60),0),0)</f>
        <v>0</v>
      </c>
    </row>
    <row r="61" spans="1:56" x14ac:dyDescent="0.2">
      <c r="A61" s="44">
        <v>7</v>
      </c>
      <c r="B61" s="44">
        <f t="shared" si="30"/>
        <v>2</v>
      </c>
      <c r="C61" s="90"/>
      <c r="D61" s="55" t="str">
        <f>Data!B$39</f>
        <v>Lønomkostninger total</v>
      </c>
      <c r="E61" s="55"/>
      <c r="F61" s="84"/>
      <c r="G61" s="370">
        <f>HLOOKUP(B61,'Budget &amp; Total'!$1:$44,(27),FALSE)</f>
        <v>0</v>
      </c>
      <c r="H61" s="675">
        <f t="shared" ca="1" si="31"/>
        <v>0</v>
      </c>
      <c r="I61" s="108"/>
      <c r="J61" s="301">
        <f ca="1">HLOOKUP($B61,INDIRECT(J$1&amp;"!$I$2:$x$40"),('Partner-period(er)'!$A61+14),FALSE)</f>
        <v>0</v>
      </c>
      <c r="K61" s="89">
        <f ca="1">HLOOKUP($B61,INDIRECT(K$1&amp;"!$I$2:$x$40"),('Partner-period(er)'!$A61+14),FALSE)</f>
        <v>0</v>
      </c>
      <c r="L61" s="302">
        <f ca="1">HLOOKUP($B61,INDIRECT(L$1&amp;"!$I$2:$x$40"),('Partner-period(er)'!$A61+14),FALSE)</f>
        <v>0</v>
      </c>
      <c r="M61" s="302">
        <f ca="1">HLOOKUP($B61,INDIRECT(M$1&amp;"!$I$2:$x$40"),('Partner-period(er)'!$A61+14),FALSE)</f>
        <v>0</v>
      </c>
      <c r="N61" s="302">
        <f ca="1">HLOOKUP($B61,INDIRECT(N$1&amp;"!$I$2:$x$40"),('Partner-period(er)'!$A61+14),FALSE)</f>
        <v>0</v>
      </c>
      <c r="O61" s="568">
        <f ca="1">HLOOKUP($B61,INDIRECT(O$1&amp;"!$I$2:$x$40"),('Partner-period(er)'!$A61+14),FALSE)</f>
        <v>0</v>
      </c>
      <c r="P61" s="568">
        <f ca="1">HLOOKUP($B61,INDIRECT(P$1&amp;"!$I$2:$x$40"),('Partner-period(er)'!$A61+14),FALSE)</f>
        <v>0</v>
      </c>
      <c r="Q61" s="568">
        <f ca="1">HLOOKUP($B61,INDIRECT(Q$1&amp;"!$I$2:$x$40"),('Partner-period(er)'!$A61+14),FALSE)</f>
        <v>0</v>
      </c>
      <c r="R61" s="568">
        <f ca="1">HLOOKUP($B61,INDIRECT(R$1&amp;"!$I$2:$x$40"),('Partner-period(er)'!$A61+14),FALSE)</f>
        <v>0</v>
      </c>
      <c r="S61" s="568">
        <f ca="1">HLOOKUP($B61,INDIRECT(S$1&amp;"!$I$2:$x$40"),('Partner-period(er)'!$A61+14),FALSE)</f>
        <v>0</v>
      </c>
      <c r="T61" s="568">
        <f ca="1">HLOOKUP($B61,INDIRECT(T$1&amp;"!$I$2:$x$40"),('Partner-period(er)'!$A61+14),FALSE)</f>
        <v>0</v>
      </c>
      <c r="U61" s="568">
        <f ca="1">HLOOKUP($B61,INDIRECT(U$1&amp;"!$I$2:$x$40"),('Partner-period(er)'!$A61+14),FALSE)</f>
        <v>0</v>
      </c>
      <c r="V61" s="568">
        <f ca="1">HLOOKUP($B61,INDIRECT(V$1&amp;"!$I$2:$x$40"),('Partner-period(er)'!$A61+14),FALSE)</f>
        <v>0</v>
      </c>
      <c r="W61" s="568">
        <f ca="1">HLOOKUP($B61,INDIRECT(W$1&amp;"!$I$2:$x$40"),('Partner-period(er)'!$A61+14),FALSE)</f>
        <v>0</v>
      </c>
      <c r="X61" s="569">
        <f ca="1">HLOOKUP($B61,INDIRECT(X$1&amp;"!$I$2:$x$40"),('Partner-period(er)'!$A61+14),FALSE)</f>
        <v>0</v>
      </c>
      <c r="Z61" s="33">
        <f t="shared" ref="Z61:AN61" ca="1" si="32">SUM(Z58:Z60)</f>
        <v>0</v>
      </c>
      <c r="AA61" s="34">
        <f t="shared" ca="1" si="32"/>
        <v>0</v>
      </c>
      <c r="AB61" s="34">
        <f t="shared" ca="1" si="32"/>
        <v>0</v>
      </c>
      <c r="AC61" s="34">
        <f t="shared" ca="1" si="32"/>
        <v>0</v>
      </c>
      <c r="AD61" s="34">
        <f t="shared" ca="1" si="32"/>
        <v>0</v>
      </c>
      <c r="AE61" s="34">
        <f t="shared" ca="1" si="32"/>
        <v>0</v>
      </c>
      <c r="AF61" s="34">
        <f t="shared" ca="1" si="32"/>
        <v>0</v>
      </c>
      <c r="AG61" s="34">
        <f t="shared" ca="1" si="32"/>
        <v>0</v>
      </c>
      <c r="AH61" s="34">
        <f t="shared" ca="1" si="32"/>
        <v>0</v>
      </c>
      <c r="AI61" s="34">
        <f t="shared" ca="1" si="32"/>
        <v>0</v>
      </c>
      <c r="AJ61" s="34">
        <f t="shared" ca="1" si="32"/>
        <v>0</v>
      </c>
      <c r="AK61" s="34">
        <f t="shared" ca="1" si="32"/>
        <v>0</v>
      </c>
      <c r="AL61" s="34">
        <f t="shared" ca="1" si="32"/>
        <v>0</v>
      </c>
      <c r="AM61" s="34">
        <f t="shared" ca="1" si="32"/>
        <v>0</v>
      </c>
      <c r="AN61" s="38">
        <f t="shared" ca="1" si="32"/>
        <v>0</v>
      </c>
      <c r="AO61" s="30"/>
      <c r="AP61" s="29">
        <f t="shared" ref="AP61:BD61" ca="1" si="33">SUM(AP58:AP60)</f>
        <v>0</v>
      </c>
      <c r="AQ61" s="29">
        <f t="shared" ca="1" si="33"/>
        <v>0</v>
      </c>
      <c r="AR61" s="29">
        <f t="shared" ca="1" si="33"/>
        <v>0</v>
      </c>
      <c r="AS61" s="29">
        <f t="shared" ca="1" si="33"/>
        <v>0</v>
      </c>
      <c r="AT61" s="29">
        <f t="shared" ca="1" si="33"/>
        <v>0</v>
      </c>
      <c r="AU61" s="29">
        <f t="shared" ca="1" si="33"/>
        <v>0</v>
      </c>
      <c r="AV61" s="29">
        <f t="shared" ca="1" si="33"/>
        <v>0</v>
      </c>
      <c r="AW61" s="29">
        <f t="shared" ca="1" si="33"/>
        <v>0</v>
      </c>
      <c r="AX61" s="29">
        <f t="shared" ca="1" si="33"/>
        <v>0</v>
      </c>
      <c r="AY61" s="29">
        <f t="shared" ca="1" si="33"/>
        <v>0</v>
      </c>
      <c r="AZ61" s="29">
        <f t="shared" ca="1" si="33"/>
        <v>0</v>
      </c>
      <c r="BA61" s="29">
        <f t="shared" ca="1" si="33"/>
        <v>0</v>
      </c>
      <c r="BB61" s="29">
        <f t="shared" ca="1" si="33"/>
        <v>0</v>
      </c>
      <c r="BC61" s="29">
        <f t="shared" ca="1" si="33"/>
        <v>0</v>
      </c>
      <c r="BD61" s="29">
        <f t="shared" ca="1" si="33"/>
        <v>0</v>
      </c>
    </row>
    <row r="62" spans="1:56" x14ac:dyDescent="0.2">
      <c r="B62" s="44">
        <f t="shared" si="30"/>
        <v>2</v>
      </c>
      <c r="C62" s="59" t="str">
        <f>Data!B$18</f>
        <v>Andre omkostninger</v>
      </c>
      <c r="D62" s="27"/>
      <c r="E62" s="27"/>
      <c r="F62" s="14"/>
      <c r="G62" s="369"/>
      <c r="H62" s="674">
        <f t="shared" ca="1" si="31"/>
        <v>0</v>
      </c>
      <c r="I62" s="101"/>
      <c r="J62" s="239">
        <f ca="1">HLOOKUP($B62,INDIRECT(J$1&amp;"!$I$2:$x$40"),('Partner-period(er)'!$A62+14),FALSE)</f>
        <v>0</v>
      </c>
      <c r="K62" s="85">
        <f ca="1">HLOOKUP($B62,INDIRECT(K$1&amp;"!$I$2:$x$40"),('Partner-period(er)'!$A62+14),FALSE)</f>
        <v>0</v>
      </c>
      <c r="L62" s="85">
        <f ca="1">HLOOKUP($B62,INDIRECT(L$1&amp;"!$I$2:$x$40"),('Partner-period(er)'!$A62+14),FALSE)</f>
        <v>0</v>
      </c>
      <c r="M62" s="85">
        <f ca="1">HLOOKUP($B62,INDIRECT(M$1&amp;"!$I$2:$x$40"),('Partner-period(er)'!$A62+14),FALSE)</f>
        <v>0</v>
      </c>
      <c r="N62" s="85">
        <f ca="1">HLOOKUP($B62,INDIRECT(N$1&amp;"!$I$2:$x$40"),('Partner-period(er)'!$A62+14),FALSE)</f>
        <v>0</v>
      </c>
      <c r="O62" s="52">
        <f ca="1">HLOOKUP($B62,INDIRECT(O$1&amp;"!$I$2:$x$40"),('Partner-period(er)'!$A62+14),FALSE)</f>
        <v>0</v>
      </c>
      <c r="P62" s="52">
        <f ca="1">HLOOKUP($B62,INDIRECT(P$1&amp;"!$I$2:$x$40"),('Partner-period(er)'!$A62+14),FALSE)</f>
        <v>0</v>
      </c>
      <c r="Q62" s="52">
        <f ca="1">HLOOKUP($B62,INDIRECT(Q$1&amp;"!$I$2:$x$40"),('Partner-period(er)'!$A62+14),FALSE)</f>
        <v>0</v>
      </c>
      <c r="R62" s="52">
        <f ca="1">HLOOKUP($B62,INDIRECT(R$1&amp;"!$I$2:$x$40"),('Partner-period(er)'!$A62+14),FALSE)</f>
        <v>0</v>
      </c>
      <c r="S62" s="52">
        <f ca="1">HLOOKUP($B62,INDIRECT(S$1&amp;"!$I$2:$x$40"),('Partner-period(er)'!$A62+14),FALSE)</f>
        <v>0</v>
      </c>
      <c r="T62" s="52">
        <f ca="1">HLOOKUP($B62,INDIRECT(T$1&amp;"!$I$2:$x$40"),('Partner-period(er)'!$A62+14),FALSE)</f>
        <v>0</v>
      </c>
      <c r="U62" s="52">
        <f ca="1">HLOOKUP($B62,INDIRECT(U$1&amp;"!$I$2:$x$40"),('Partner-period(er)'!$A62+14),FALSE)</f>
        <v>0</v>
      </c>
      <c r="V62" s="52">
        <f ca="1">HLOOKUP($B62,INDIRECT(V$1&amp;"!$I$2:$x$40"),('Partner-period(er)'!$A62+14),FALSE)</f>
        <v>0</v>
      </c>
      <c r="W62" s="52">
        <f ca="1">HLOOKUP($B62,INDIRECT(W$1&amp;"!$I$2:$x$40"),('Partner-period(er)'!$A62+14),FALSE)</f>
        <v>0</v>
      </c>
      <c r="X62" s="567">
        <f ca="1">HLOOKUP($B62,INDIRECT(X$1&amp;"!$I$2:$x$40"),('Partner-period(er)'!$A62+14),FALSE)</f>
        <v>0</v>
      </c>
      <c r="Z62" s="33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8"/>
      <c r="AO62" s="30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</row>
    <row r="63" spans="1:56" x14ac:dyDescent="0.2">
      <c r="A63" s="44">
        <v>9</v>
      </c>
      <c r="B63" s="44">
        <f t="shared" si="30"/>
        <v>2</v>
      </c>
      <c r="C63" s="60"/>
      <c r="D63" s="27" t="str">
        <f>Data!B$6</f>
        <v>Instrumenter og udstyr</v>
      </c>
      <c r="E63" s="27"/>
      <c r="F63" s="14"/>
      <c r="G63" s="370">
        <f>HLOOKUP(B63,'Budget &amp; Total'!$1:$44,(29),FALSE)</f>
        <v>0</v>
      </c>
      <c r="H63" s="674">
        <f t="shared" ca="1" si="31"/>
        <v>0</v>
      </c>
      <c r="I63" s="101"/>
      <c r="J63" s="239">
        <f ca="1">HLOOKUP($B63,INDIRECT(J$1&amp;"!$I$2:$x$40"),('Partner-period(er)'!$A63+14),FALSE)</f>
        <v>0</v>
      </c>
      <c r="K63" s="85">
        <f ca="1">HLOOKUP($B63,INDIRECT(K$1&amp;"!$I$2:$x$40"),('Partner-period(er)'!$A63+14),FALSE)</f>
        <v>0</v>
      </c>
      <c r="L63" s="85">
        <f ca="1">HLOOKUP($B63,INDIRECT(L$1&amp;"!$I$2:$x$40"),('Partner-period(er)'!$A63+14),FALSE)</f>
        <v>0</v>
      </c>
      <c r="M63" s="85">
        <f ca="1">HLOOKUP($B63,INDIRECT(M$1&amp;"!$I$2:$x$40"),('Partner-period(er)'!$A63+14),FALSE)</f>
        <v>0</v>
      </c>
      <c r="N63" s="85">
        <f ca="1">HLOOKUP($B63,INDIRECT(N$1&amp;"!$I$2:$x$40"),('Partner-period(er)'!$A63+14),FALSE)</f>
        <v>0</v>
      </c>
      <c r="O63" s="52">
        <f ca="1">HLOOKUP($B63,INDIRECT(O$1&amp;"!$I$2:$x$40"),('Partner-period(er)'!$A63+14),FALSE)</f>
        <v>0</v>
      </c>
      <c r="P63" s="52">
        <f ca="1">HLOOKUP($B63,INDIRECT(P$1&amp;"!$I$2:$x$40"),('Partner-period(er)'!$A63+14),FALSE)</f>
        <v>0</v>
      </c>
      <c r="Q63" s="52">
        <f ca="1">HLOOKUP($B63,INDIRECT(Q$1&amp;"!$I$2:$x$40"),('Partner-period(er)'!$A63+14),FALSE)</f>
        <v>0</v>
      </c>
      <c r="R63" s="52">
        <f ca="1">HLOOKUP($B63,INDIRECT(R$1&amp;"!$I$2:$x$40"),('Partner-period(er)'!$A63+14),FALSE)</f>
        <v>0</v>
      </c>
      <c r="S63" s="52">
        <f ca="1">HLOOKUP($B63,INDIRECT(S$1&amp;"!$I$2:$x$40"),('Partner-period(er)'!$A63+14),FALSE)</f>
        <v>0</v>
      </c>
      <c r="T63" s="52">
        <f ca="1">HLOOKUP($B63,INDIRECT(T$1&amp;"!$I$2:$x$40"),('Partner-period(er)'!$A63+14),FALSE)</f>
        <v>0</v>
      </c>
      <c r="U63" s="52">
        <f ca="1">HLOOKUP($B63,INDIRECT(U$1&amp;"!$I$2:$x$40"),('Partner-period(er)'!$A63+14),FALSE)</f>
        <v>0</v>
      </c>
      <c r="V63" s="52">
        <f ca="1">HLOOKUP($B63,INDIRECT(V$1&amp;"!$I$2:$x$40"),('Partner-period(er)'!$A63+14),FALSE)</f>
        <v>0</v>
      </c>
      <c r="W63" s="52">
        <f ca="1">HLOOKUP($B63,INDIRECT(W$1&amp;"!$I$2:$x$40"),('Partner-period(er)'!$A63+14),FALSE)</f>
        <v>0</v>
      </c>
      <c r="X63" s="567">
        <f ca="1">HLOOKUP($B63,INDIRECT(X$1&amp;"!$I$2:$x$40"),('Partner-period(er)'!$A63+14),FALSE)</f>
        <v>0</v>
      </c>
      <c r="Z63" s="33">
        <f t="shared" ref="Z63:Z71" ca="1" si="34">J63</f>
        <v>0</v>
      </c>
      <c r="AA63" s="34">
        <f ca="1">SUM($J63:K63)</f>
        <v>0</v>
      </c>
      <c r="AB63" s="34">
        <f ca="1">SUM($J63:L63)</f>
        <v>0</v>
      </c>
      <c r="AC63" s="34">
        <f ca="1">SUM($J63:M63)</f>
        <v>0</v>
      </c>
      <c r="AD63" s="34">
        <f ca="1">SUM($J63:N63)</f>
        <v>0</v>
      </c>
      <c r="AE63" s="34">
        <f ca="1">SUM($J63:O63)</f>
        <v>0</v>
      </c>
      <c r="AF63" s="34">
        <f ca="1">SUM($J63:P63)</f>
        <v>0</v>
      </c>
      <c r="AG63" s="34">
        <f ca="1">SUM($J63:Q63)</f>
        <v>0</v>
      </c>
      <c r="AH63" s="34">
        <f ca="1">SUM($J63:R63)</f>
        <v>0</v>
      </c>
      <c r="AI63" s="34">
        <f ca="1">SUM($J63:S63)</f>
        <v>0</v>
      </c>
      <c r="AJ63" s="34">
        <f ca="1">SUM($J63:T63)</f>
        <v>0</v>
      </c>
      <c r="AK63" s="34">
        <f ca="1">SUM($J63:U63)</f>
        <v>0</v>
      </c>
      <c r="AL63" s="34">
        <f ca="1">SUM($J63:V63)</f>
        <v>0</v>
      </c>
      <c r="AM63" s="34">
        <f ca="1">SUM($J63:W63)</f>
        <v>0</v>
      </c>
      <c r="AN63" s="38">
        <f ca="1">SUM($J63:X63)</f>
        <v>0</v>
      </c>
      <c r="AO63" s="30"/>
      <c r="AP63" s="29">
        <f ca="1">IF(Data!$H$2="ja",IF(Z63&gt;$G63,Z63-$G63,0),0)</f>
        <v>0</v>
      </c>
      <c r="AQ63" s="29">
        <f ca="1">IF(Data!$H$2="ja",IF(AA63&gt;$G63,AA63-$G63-SUM($AP63:AP63),0),0)</f>
        <v>0</v>
      </c>
      <c r="AR63" s="29">
        <f ca="1">IF(Data!$H$2="ja",IF(AB63&gt;$G63,AB63-$G63-SUM($AP63:AQ63),0),0)</f>
        <v>0</v>
      </c>
      <c r="AS63" s="29">
        <f ca="1">IF(Data!$H$2="ja",IF(AC63&gt;$G63,AC63-$G63-SUM($AP63:AR63),0),0)</f>
        <v>0</v>
      </c>
      <c r="AT63" s="29">
        <f ca="1">IF(Data!$H$2="ja",IF(AD63&gt;$G63,AD63-$G63-SUM($AP63:AS63),0),0)</f>
        <v>0</v>
      </c>
      <c r="AU63" s="29">
        <f ca="1">IF(Data!$H$2="ja",IF(AE63&gt;$G63,AE63-$G63-SUM($AP63:AT63),0),0)</f>
        <v>0</v>
      </c>
      <c r="AV63" s="29">
        <f ca="1">IF(Data!$H$2="ja",IF(AF63&gt;$G63,AF63-$G63-SUM($AP63:AU63),0),0)</f>
        <v>0</v>
      </c>
      <c r="AW63" s="29">
        <f ca="1">IF(Data!$H$2="ja",IF(AG63&gt;$G63,AG63-$G63-SUM($AP63:AV63),0),0)</f>
        <v>0</v>
      </c>
      <c r="AX63" s="29">
        <f ca="1">IF(Data!$H$2="ja",IF(AH63&gt;$G63,AH63-$G63-SUM($AP63:AW63),0),0)</f>
        <v>0</v>
      </c>
      <c r="AY63" s="29">
        <f ca="1">IF(Data!$H$2="ja",IF(AI63&gt;$G63,AI63-$G63-SUM($AP63:AX63),0),0)</f>
        <v>0</v>
      </c>
      <c r="AZ63" s="29">
        <f ca="1">IF(Data!$H$2="ja",IF(AJ63&gt;$G63,AJ63-$G63-SUM($AP63:AY63),0),0)</f>
        <v>0</v>
      </c>
      <c r="BA63" s="29">
        <f ca="1">IF(Data!$H$2="ja",IF(AK63&gt;$G63,AK63-$G63-SUM($AP63:AZ63),0),0)</f>
        <v>0</v>
      </c>
      <c r="BB63" s="29">
        <f ca="1">IF(Data!$H$2="ja",IF(AL63&gt;$G63,AL63-$G63-SUM($AP63:BA63),0),0)</f>
        <v>0</v>
      </c>
      <c r="BC63" s="29">
        <f ca="1">IF(Data!$H$2="ja",IF(AM63&gt;$G63,AM63-$G63-SUM($AP63:BB63),0),0)</f>
        <v>0</v>
      </c>
      <c r="BD63" s="29">
        <f ca="1">IF(Data!$H$2="ja",IF(AN63&gt;$G63,AN63-$G63-SUM($AP63:BC63),0),0)</f>
        <v>0</v>
      </c>
    </row>
    <row r="64" spans="1:56" x14ac:dyDescent="0.2">
      <c r="A64" s="44">
        <v>10</v>
      </c>
      <c r="B64" s="44">
        <f t="shared" si="30"/>
        <v>2</v>
      </c>
      <c r="C64" s="60"/>
      <c r="D64" s="27" t="str">
        <f>Data!B$7</f>
        <v>Bygninger</v>
      </c>
      <c r="E64" s="27"/>
      <c r="F64" s="14"/>
      <c r="G64" s="370">
        <f>HLOOKUP(B64,'Budget &amp; Total'!$1:$44,(30),FALSE)</f>
        <v>0</v>
      </c>
      <c r="H64" s="674">
        <f t="shared" ca="1" si="31"/>
        <v>0</v>
      </c>
      <c r="I64" s="101"/>
      <c r="J64" s="239">
        <f ca="1">HLOOKUP($B64,INDIRECT(J$1&amp;"!$I$2:$x$40"),('Partner-period(er)'!$A64+14),FALSE)</f>
        <v>0</v>
      </c>
      <c r="K64" s="85">
        <f ca="1">HLOOKUP($B64,INDIRECT(K$1&amp;"!$I$2:$x$40"),('Partner-period(er)'!$A64+14),FALSE)</f>
        <v>0</v>
      </c>
      <c r="L64" s="85">
        <f ca="1">HLOOKUP($B64,INDIRECT(L$1&amp;"!$I$2:$x$40"),('Partner-period(er)'!$A64+14),FALSE)</f>
        <v>0</v>
      </c>
      <c r="M64" s="85">
        <f ca="1">HLOOKUP($B64,INDIRECT(M$1&amp;"!$I$2:$x$40"),('Partner-period(er)'!$A64+14),FALSE)</f>
        <v>0</v>
      </c>
      <c r="N64" s="85">
        <f ca="1">HLOOKUP($B64,INDIRECT(N$1&amp;"!$I$2:$x$40"),('Partner-period(er)'!$A64+14),FALSE)</f>
        <v>0</v>
      </c>
      <c r="O64" s="52">
        <f ca="1">HLOOKUP($B64,INDIRECT(O$1&amp;"!$I$2:$x$40"),('Partner-period(er)'!$A64+14),FALSE)</f>
        <v>0</v>
      </c>
      <c r="P64" s="52">
        <f ca="1">HLOOKUP($B64,INDIRECT(P$1&amp;"!$I$2:$x$40"),('Partner-period(er)'!$A64+14),FALSE)</f>
        <v>0</v>
      </c>
      <c r="Q64" s="52">
        <f ca="1">HLOOKUP($B64,INDIRECT(Q$1&amp;"!$I$2:$x$40"),('Partner-period(er)'!$A64+14),FALSE)</f>
        <v>0</v>
      </c>
      <c r="R64" s="52">
        <f ca="1">HLOOKUP($B64,INDIRECT(R$1&amp;"!$I$2:$x$40"),('Partner-period(er)'!$A64+14),FALSE)</f>
        <v>0</v>
      </c>
      <c r="S64" s="52">
        <f ca="1">HLOOKUP($B64,INDIRECT(S$1&amp;"!$I$2:$x$40"),('Partner-period(er)'!$A64+14),FALSE)</f>
        <v>0</v>
      </c>
      <c r="T64" s="52">
        <f ca="1">HLOOKUP($B64,INDIRECT(T$1&amp;"!$I$2:$x$40"),('Partner-period(er)'!$A64+14),FALSE)</f>
        <v>0</v>
      </c>
      <c r="U64" s="52">
        <f ca="1">HLOOKUP($B64,INDIRECT(U$1&amp;"!$I$2:$x$40"),('Partner-period(er)'!$A64+14),FALSE)</f>
        <v>0</v>
      </c>
      <c r="V64" s="52">
        <f ca="1">HLOOKUP($B64,INDIRECT(V$1&amp;"!$I$2:$x$40"),('Partner-period(er)'!$A64+14),FALSE)</f>
        <v>0</v>
      </c>
      <c r="W64" s="52">
        <f ca="1">HLOOKUP($B64,INDIRECT(W$1&amp;"!$I$2:$x$40"),('Partner-period(er)'!$A64+14),FALSE)</f>
        <v>0</v>
      </c>
      <c r="X64" s="567">
        <f ca="1">HLOOKUP($B64,INDIRECT(X$1&amp;"!$I$2:$x$40"),('Partner-period(er)'!$A64+14),FALSE)</f>
        <v>0</v>
      </c>
      <c r="Z64" s="33">
        <f t="shared" ca="1" si="34"/>
        <v>0</v>
      </c>
      <c r="AA64" s="34">
        <f ca="1">SUM($J64:K64)</f>
        <v>0</v>
      </c>
      <c r="AB64" s="34">
        <f ca="1">SUM($J64:L64)</f>
        <v>0</v>
      </c>
      <c r="AC64" s="34">
        <f ca="1">SUM($J64:M64)</f>
        <v>0</v>
      </c>
      <c r="AD64" s="34">
        <f ca="1">SUM($J64:N64)</f>
        <v>0</v>
      </c>
      <c r="AE64" s="34">
        <f ca="1">SUM($J64:O64)</f>
        <v>0</v>
      </c>
      <c r="AF64" s="34">
        <f ca="1">SUM($J64:P64)</f>
        <v>0</v>
      </c>
      <c r="AG64" s="34">
        <f ca="1">SUM($J64:Q64)</f>
        <v>0</v>
      </c>
      <c r="AH64" s="34">
        <f ca="1">SUM($J64:R64)</f>
        <v>0</v>
      </c>
      <c r="AI64" s="34">
        <f ca="1">SUM($J64:S64)</f>
        <v>0</v>
      </c>
      <c r="AJ64" s="34">
        <f ca="1">SUM($J64:T64)</f>
        <v>0</v>
      </c>
      <c r="AK64" s="34">
        <f ca="1">SUM($J64:U64)</f>
        <v>0</v>
      </c>
      <c r="AL64" s="34">
        <f ca="1">SUM($J64:V64)</f>
        <v>0</v>
      </c>
      <c r="AM64" s="34">
        <f ca="1">SUM($J64:W64)</f>
        <v>0</v>
      </c>
      <c r="AN64" s="38">
        <f ca="1">SUM($J64:X64)</f>
        <v>0</v>
      </c>
      <c r="AO64" s="30"/>
      <c r="AP64" s="29">
        <f ca="1">IF(Data!$H$2="ja",IF(Z64&gt;$G64,Z64-$G64,0),0)</f>
        <v>0</v>
      </c>
      <c r="AQ64" s="29">
        <f ca="1">IF(Data!$H$2="ja",IF(AA64&gt;$G64,AA64-$G64-SUM($AP64:AP64),0),0)</f>
        <v>0</v>
      </c>
      <c r="AR64" s="29">
        <f ca="1">IF(Data!$H$2="ja",IF(AB64&gt;$G64,AB64-$G64-SUM($AP64:AQ64),0),0)</f>
        <v>0</v>
      </c>
      <c r="AS64" s="29">
        <f ca="1">IF(Data!$H$2="ja",IF(AC64&gt;$G64,AC64-$G64-SUM($AP64:AR64),0),0)</f>
        <v>0</v>
      </c>
      <c r="AT64" s="29">
        <f ca="1">IF(Data!$H$2="ja",IF(AD64&gt;$G64,AD64-$G64-SUM($AP64:AS64),0),0)</f>
        <v>0</v>
      </c>
      <c r="AU64" s="29">
        <f ca="1">IF(Data!$H$2="ja",IF(AE64&gt;$G64,AE64-$G64-SUM($AP64:AT64),0),0)</f>
        <v>0</v>
      </c>
      <c r="AV64" s="29">
        <f ca="1">IF(Data!$H$2="ja",IF(AF64&gt;$G64,AF64-$G64-SUM($AP64:AU64),0),0)</f>
        <v>0</v>
      </c>
      <c r="AW64" s="29">
        <f ca="1">IF(Data!$H$2="ja",IF(AG64&gt;$G64,AG64-$G64-SUM($AP64:AV64),0),0)</f>
        <v>0</v>
      </c>
      <c r="AX64" s="29">
        <f ca="1">IF(Data!$H$2="ja",IF(AH64&gt;$G64,AH64-$G64-SUM($AP64:AW64),0),0)</f>
        <v>0</v>
      </c>
      <c r="AY64" s="29">
        <f ca="1">IF(Data!$H$2="ja",IF(AI64&gt;$G64,AI64-$G64-SUM($AP64:AX64),0),0)</f>
        <v>0</v>
      </c>
      <c r="AZ64" s="29">
        <f ca="1">IF(Data!$H$2="ja",IF(AJ64&gt;$G64,AJ64-$G64-SUM($AP64:AY64),0),0)</f>
        <v>0</v>
      </c>
      <c r="BA64" s="29">
        <f ca="1">IF(Data!$H$2="ja",IF(AK64&gt;$G64,AK64-$G64-SUM($AP64:AZ64),0),0)</f>
        <v>0</v>
      </c>
      <c r="BB64" s="29">
        <f ca="1">IF(Data!$H$2="ja",IF(AL64&gt;$G64,AL64-$G64-SUM($AP64:BA64),0),0)</f>
        <v>0</v>
      </c>
      <c r="BC64" s="29">
        <f ca="1">IF(Data!$H$2="ja",IF(AM64&gt;$G64,AM64-$G64-SUM($AP64:BB64),0),0)</f>
        <v>0</v>
      </c>
      <c r="BD64" s="29">
        <f ca="1">IF(Data!$H$2="ja",IF(AN64&gt;$G64,AN64-$G64-SUM($AP64:BC64),0),0)</f>
        <v>0</v>
      </c>
    </row>
    <row r="65" spans="1:56" x14ac:dyDescent="0.2">
      <c r="A65" s="44">
        <v>11</v>
      </c>
      <c r="B65" s="44">
        <f t="shared" si="30"/>
        <v>2</v>
      </c>
      <c r="C65" s="60"/>
      <c r="D65" s="27" t="str">
        <f>Data!B$8</f>
        <v>Andre driftsudgifter, herunder materialer</v>
      </c>
      <c r="E65" s="27"/>
      <c r="F65" s="14"/>
      <c r="G65" s="370">
        <f>HLOOKUP(B65,'Budget &amp; Total'!$1:$44,(31),FALSE)</f>
        <v>0</v>
      </c>
      <c r="H65" s="674">
        <f t="shared" ca="1" si="31"/>
        <v>0</v>
      </c>
      <c r="I65" s="101"/>
      <c r="J65" s="239">
        <f ca="1">HLOOKUP($B65,INDIRECT(J$1&amp;"!$I$2:$x$40"),('Partner-period(er)'!$A65+14),FALSE)</f>
        <v>0</v>
      </c>
      <c r="K65" s="85">
        <f ca="1">HLOOKUP($B65,INDIRECT(K$1&amp;"!$I$2:$x$40"),('Partner-period(er)'!$A65+14),FALSE)</f>
        <v>0</v>
      </c>
      <c r="L65" s="85">
        <f ca="1">HLOOKUP($B65,INDIRECT(L$1&amp;"!$I$2:$x$40"),('Partner-period(er)'!$A65+14),FALSE)</f>
        <v>0</v>
      </c>
      <c r="M65" s="85">
        <f ca="1">HLOOKUP($B65,INDIRECT(M$1&amp;"!$I$2:$x$40"),('Partner-period(er)'!$A65+14),FALSE)</f>
        <v>0</v>
      </c>
      <c r="N65" s="85">
        <f ca="1">HLOOKUP($B65,INDIRECT(N$1&amp;"!$I$2:$x$40"),('Partner-period(er)'!$A65+14),FALSE)</f>
        <v>0</v>
      </c>
      <c r="O65" s="52">
        <f ca="1">HLOOKUP($B65,INDIRECT(O$1&amp;"!$I$2:$x$40"),('Partner-period(er)'!$A65+14),FALSE)</f>
        <v>0</v>
      </c>
      <c r="P65" s="52">
        <f ca="1">HLOOKUP($B65,INDIRECT(P$1&amp;"!$I$2:$x$40"),('Partner-period(er)'!$A65+14),FALSE)</f>
        <v>0</v>
      </c>
      <c r="Q65" s="52">
        <f ca="1">HLOOKUP($B65,INDIRECT(Q$1&amp;"!$I$2:$x$40"),('Partner-period(er)'!$A65+14),FALSE)</f>
        <v>0</v>
      </c>
      <c r="R65" s="52">
        <f ca="1">HLOOKUP($B65,INDIRECT(R$1&amp;"!$I$2:$x$40"),('Partner-period(er)'!$A65+14),FALSE)</f>
        <v>0</v>
      </c>
      <c r="S65" s="52">
        <f ca="1">HLOOKUP($B65,INDIRECT(S$1&amp;"!$I$2:$x$40"),('Partner-period(er)'!$A65+14),FALSE)</f>
        <v>0</v>
      </c>
      <c r="T65" s="52">
        <f ca="1">HLOOKUP($B65,INDIRECT(T$1&amp;"!$I$2:$x$40"),('Partner-period(er)'!$A65+14),FALSE)</f>
        <v>0</v>
      </c>
      <c r="U65" s="52">
        <f ca="1">HLOOKUP($B65,INDIRECT(U$1&amp;"!$I$2:$x$40"),('Partner-period(er)'!$A65+14),FALSE)</f>
        <v>0</v>
      </c>
      <c r="V65" s="52">
        <f ca="1">HLOOKUP($B65,INDIRECT(V$1&amp;"!$I$2:$x$40"),('Partner-period(er)'!$A65+14),FALSE)</f>
        <v>0</v>
      </c>
      <c r="W65" s="52">
        <f ca="1">HLOOKUP($B65,INDIRECT(W$1&amp;"!$I$2:$x$40"),('Partner-period(er)'!$A65+14),FALSE)</f>
        <v>0</v>
      </c>
      <c r="X65" s="567">
        <f ca="1">HLOOKUP($B65,INDIRECT(X$1&amp;"!$I$2:$x$40"),('Partner-period(er)'!$A65+14),FALSE)</f>
        <v>0</v>
      </c>
      <c r="Z65" s="33">
        <f t="shared" ca="1" si="34"/>
        <v>0</v>
      </c>
      <c r="AA65" s="34">
        <f ca="1">SUM($J65:K65)</f>
        <v>0</v>
      </c>
      <c r="AB65" s="34">
        <f ca="1">SUM($J65:L65)</f>
        <v>0</v>
      </c>
      <c r="AC65" s="34">
        <f ca="1">SUM($J65:M65)</f>
        <v>0</v>
      </c>
      <c r="AD65" s="34">
        <f ca="1">SUM($J65:N65)</f>
        <v>0</v>
      </c>
      <c r="AE65" s="34">
        <f ca="1">SUM($J65:O65)</f>
        <v>0</v>
      </c>
      <c r="AF65" s="34">
        <f ca="1">SUM($J65:P65)</f>
        <v>0</v>
      </c>
      <c r="AG65" s="34">
        <f ca="1">SUM($J65:Q65)</f>
        <v>0</v>
      </c>
      <c r="AH65" s="34">
        <f ca="1">SUM($J65:R65)</f>
        <v>0</v>
      </c>
      <c r="AI65" s="34">
        <f ca="1">SUM($J65:S65)</f>
        <v>0</v>
      </c>
      <c r="AJ65" s="34">
        <f ca="1">SUM($J65:T65)</f>
        <v>0</v>
      </c>
      <c r="AK65" s="34">
        <f ca="1">SUM($J65:U65)</f>
        <v>0</v>
      </c>
      <c r="AL65" s="34">
        <f ca="1">SUM($J65:V65)</f>
        <v>0</v>
      </c>
      <c r="AM65" s="34">
        <f ca="1">SUM($J65:W65)</f>
        <v>0</v>
      </c>
      <c r="AN65" s="38">
        <f ca="1">SUM($J65:X65)</f>
        <v>0</v>
      </c>
      <c r="AO65" s="30"/>
      <c r="AP65" s="29">
        <f ca="1">IF(Data!$H$2="ja",IF(Z65&gt;$G65,Z65-$G65,0),0)</f>
        <v>0</v>
      </c>
      <c r="AQ65" s="29">
        <f ca="1">IF(Data!$H$2="ja",IF(AA65&gt;$G65,AA65-$G65-SUM($AP65:AP65),0),0)</f>
        <v>0</v>
      </c>
      <c r="AR65" s="29">
        <f ca="1">IF(Data!$H$2="ja",IF(AB65&gt;$G65,AB65-$G65-SUM($AP65:AQ65),0),0)</f>
        <v>0</v>
      </c>
      <c r="AS65" s="29">
        <f ca="1">IF(Data!$H$2="ja",IF(AC65&gt;$G65,AC65-$G65-SUM($AP65:AR65),0),0)</f>
        <v>0</v>
      </c>
      <c r="AT65" s="29">
        <f ca="1">IF(Data!$H$2="ja",IF(AD65&gt;$G65,AD65-$G65-SUM($AP65:AS65),0),0)</f>
        <v>0</v>
      </c>
      <c r="AU65" s="29">
        <f ca="1">IF(Data!$H$2="ja",IF(AE65&gt;$G65,AE65-$G65-SUM($AP65:AT65),0),0)</f>
        <v>0</v>
      </c>
      <c r="AV65" s="29">
        <f ca="1">IF(Data!$H$2="ja",IF(AF65&gt;$G65,AF65-$G65-SUM($AP65:AU65),0),0)</f>
        <v>0</v>
      </c>
      <c r="AW65" s="29">
        <f ca="1">IF(Data!$H$2="ja",IF(AG65&gt;$G65,AG65-$G65-SUM($AP65:AV65),0),0)</f>
        <v>0</v>
      </c>
      <c r="AX65" s="29">
        <f ca="1">IF(Data!$H$2="ja",IF(AH65&gt;$G65,AH65-$G65-SUM($AP65:AW65),0),0)</f>
        <v>0</v>
      </c>
      <c r="AY65" s="29">
        <f ca="1">IF(Data!$H$2="ja",IF(AI65&gt;$G65,AI65-$G65-SUM($AP65:AX65),0),0)</f>
        <v>0</v>
      </c>
      <c r="AZ65" s="29">
        <f ca="1">IF(Data!$H$2="ja",IF(AJ65&gt;$G65,AJ65-$G65-SUM($AP65:AY65),0),0)</f>
        <v>0</v>
      </c>
      <c r="BA65" s="29">
        <f ca="1">IF(Data!$H$2="ja",IF(AK65&gt;$G65,AK65-$G65-SUM($AP65:AZ65),0),0)</f>
        <v>0</v>
      </c>
      <c r="BB65" s="29">
        <f ca="1">IF(Data!$H$2="ja",IF(AL65&gt;$G65,AL65-$G65-SUM($AP65:BA65),0),0)</f>
        <v>0</v>
      </c>
      <c r="BC65" s="29">
        <f ca="1">IF(Data!$H$2="ja",IF(AM65&gt;$G65,AM65-$G65-SUM($AP65:BB65),0),0)</f>
        <v>0</v>
      </c>
      <c r="BD65" s="29">
        <f ca="1">IF(Data!$H$2="ja",IF(AN65&gt;$G65,AN65-$G65-SUM($AP65:BC65),0),0)</f>
        <v>0</v>
      </c>
    </row>
    <row r="66" spans="1:56" x14ac:dyDescent="0.2">
      <c r="A66" s="44">
        <v>12</v>
      </c>
      <c r="B66" s="44">
        <f t="shared" si="30"/>
        <v>2</v>
      </c>
      <c r="C66" s="60"/>
      <c r="D66" s="27" t="str">
        <f>Data!B$9</f>
        <v>Eksterne leverancer / underleverancer</v>
      </c>
      <c r="E66" s="27"/>
      <c r="F66" s="14"/>
      <c r="G66" s="370">
        <f>HLOOKUP(B66,'Budget &amp; Total'!$1:$44,(32),FALSE)</f>
        <v>0</v>
      </c>
      <c r="H66" s="674">
        <f t="shared" ca="1" si="31"/>
        <v>0</v>
      </c>
      <c r="I66" s="101"/>
      <c r="J66" s="239">
        <f ca="1">HLOOKUP($B66,INDIRECT(J$1&amp;"!$I$2:$x$40"),('Partner-period(er)'!$A66+14),FALSE)</f>
        <v>0</v>
      </c>
      <c r="K66" s="85">
        <f ca="1">HLOOKUP($B66,INDIRECT(K$1&amp;"!$I$2:$x$40"),('Partner-period(er)'!$A66+14),FALSE)</f>
        <v>0</v>
      </c>
      <c r="L66" s="85">
        <f ca="1">HLOOKUP($B66,INDIRECT(L$1&amp;"!$I$2:$x$40"),('Partner-period(er)'!$A66+14),FALSE)</f>
        <v>0</v>
      </c>
      <c r="M66" s="85">
        <f ca="1">HLOOKUP($B66,INDIRECT(M$1&amp;"!$I$2:$x$40"),('Partner-period(er)'!$A66+14),FALSE)</f>
        <v>0</v>
      </c>
      <c r="N66" s="85">
        <f ca="1">HLOOKUP($B66,INDIRECT(N$1&amp;"!$I$2:$x$40"),('Partner-period(er)'!$A66+14),FALSE)</f>
        <v>0</v>
      </c>
      <c r="O66" s="52">
        <f ca="1">HLOOKUP($B66,INDIRECT(O$1&amp;"!$I$2:$x$40"),('Partner-period(er)'!$A66+14),FALSE)</f>
        <v>0</v>
      </c>
      <c r="P66" s="52">
        <f ca="1">HLOOKUP($B66,INDIRECT(P$1&amp;"!$I$2:$x$40"),('Partner-period(er)'!$A66+14),FALSE)</f>
        <v>0</v>
      </c>
      <c r="Q66" s="52">
        <f ca="1">HLOOKUP($B66,INDIRECT(Q$1&amp;"!$I$2:$x$40"),('Partner-period(er)'!$A66+14),FALSE)</f>
        <v>0</v>
      </c>
      <c r="R66" s="52">
        <f ca="1">HLOOKUP($B66,INDIRECT(R$1&amp;"!$I$2:$x$40"),('Partner-period(er)'!$A66+14),FALSE)</f>
        <v>0</v>
      </c>
      <c r="S66" s="52">
        <f ca="1">HLOOKUP($B66,INDIRECT(S$1&amp;"!$I$2:$x$40"),('Partner-period(er)'!$A66+14),FALSE)</f>
        <v>0</v>
      </c>
      <c r="T66" s="52">
        <f ca="1">HLOOKUP($B66,INDIRECT(T$1&amp;"!$I$2:$x$40"),('Partner-period(er)'!$A66+14),FALSE)</f>
        <v>0</v>
      </c>
      <c r="U66" s="52">
        <f ca="1">HLOOKUP($B66,INDIRECT(U$1&amp;"!$I$2:$x$40"),('Partner-period(er)'!$A66+14),FALSE)</f>
        <v>0</v>
      </c>
      <c r="V66" s="52">
        <f ca="1">HLOOKUP($B66,INDIRECT(V$1&amp;"!$I$2:$x$40"),('Partner-period(er)'!$A66+14),FALSE)</f>
        <v>0</v>
      </c>
      <c r="W66" s="52">
        <f ca="1">HLOOKUP($B66,INDIRECT(W$1&amp;"!$I$2:$x$40"),('Partner-period(er)'!$A66+14),FALSE)</f>
        <v>0</v>
      </c>
      <c r="X66" s="567">
        <f ca="1">HLOOKUP($B66,INDIRECT(X$1&amp;"!$I$2:$x$40"),('Partner-period(er)'!$A66+14),FALSE)</f>
        <v>0</v>
      </c>
      <c r="Z66" s="33">
        <f t="shared" ca="1" si="34"/>
        <v>0</v>
      </c>
      <c r="AA66" s="34">
        <f ca="1">SUM($J66:K66)</f>
        <v>0</v>
      </c>
      <c r="AB66" s="34">
        <f ca="1">SUM($J66:L66)</f>
        <v>0</v>
      </c>
      <c r="AC66" s="34">
        <f ca="1">SUM($J66:M66)</f>
        <v>0</v>
      </c>
      <c r="AD66" s="34">
        <f ca="1">SUM($J66:N66)</f>
        <v>0</v>
      </c>
      <c r="AE66" s="34">
        <f ca="1">SUM($J66:O66)</f>
        <v>0</v>
      </c>
      <c r="AF66" s="34">
        <f ca="1">SUM($J66:P66)</f>
        <v>0</v>
      </c>
      <c r="AG66" s="34">
        <f ca="1">SUM($J66:Q66)</f>
        <v>0</v>
      </c>
      <c r="AH66" s="34">
        <f ca="1">SUM($J66:R66)</f>
        <v>0</v>
      </c>
      <c r="AI66" s="34">
        <f ca="1">SUM($J66:S66)</f>
        <v>0</v>
      </c>
      <c r="AJ66" s="34">
        <f ca="1">SUM($J66:T66)</f>
        <v>0</v>
      </c>
      <c r="AK66" s="34">
        <f ca="1">SUM($J66:U66)</f>
        <v>0</v>
      </c>
      <c r="AL66" s="34">
        <f ca="1">SUM($J66:V66)</f>
        <v>0</v>
      </c>
      <c r="AM66" s="34">
        <f ca="1">SUM($J66:W66)</f>
        <v>0</v>
      </c>
      <c r="AN66" s="38">
        <f ca="1">SUM($J66:X66)</f>
        <v>0</v>
      </c>
      <c r="AO66" s="30"/>
      <c r="AP66" s="29">
        <f ca="1">IF(Data!$H$2="ja",IF(Z66&gt;$G66,Z66-$G66,0),0)</f>
        <v>0</v>
      </c>
      <c r="AQ66" s="29">
        <f ca="1">IF(Data!$H$2="ja",IF(AA66&gt;$G66,AA66-$G66-SUM($AP66:AP66),0),0)</f>
        <v>0</v>
      </c>
      <c r="AR66" s="29">
        <f ca="1">IF(Data!$H$2="ja",IF(AB66&gt;$G66,AB66-$G66-SUM($AP66:AQ66),0),0)</f>
        <v>0</v>
      </c>
      <c r="AS66" s="29">
        <f ca="1">IF(Data!$H$2="ja",IF(AC66&gt;$G66,AC66-$G66-SUM($AP66:AR66),0),0)</f>
        <v>0</v>
      </c>
      <c r="AT66" s="29">
        <f ca="1">IF(Data!$H$2="ja",IF(AD66&gt;$G66,AD66-$G66-SUM($AP66:AS66),0),0)</f>
        <v>0</v>
      </c>
      <c r="AU66" s="29">
        <f ca="1">IF(Data!$H$2="ja",IF(AE66&gt;$G66,AE66-$G66-SUM($AP66:AT66),0),0)</f>
        <v>0</v>
      </c>
      <c r="AV66" s="29">
        <f ca="1">IF(Data!$H$2="ja",IF(AF66&gt;$G66,AF66-$G66-SUM($AP66:AU66),0),0)</f>
        <v>0</v>
      </c>
      <c r="AW66" s="29">
        <f ca="1">IF(Data!$H$2="ja",IF(AG66&gt;$G66,AG66-$G66-SUM($AP66:AV66),0),0)</f>
        <v>0</v>
      </c>
      <c r="AX66" s="29">
        <f ca="1">IF(Data!$H$2="ja",IF(AH66&gt;$G66,AH66-$G66-SUM($AP66:AW66),0),0)</f>
        <v>0</v>
      </c>
      <c r="AY66" s="29">
        <f ca="1">IF(Data!$H$2="ja",IF(AI66&gt;$G66,AI66-$G66-SUM($AP66:AX66),0),0)</f>
        <v>0</v>
      </c>
      <c r="AZ66" s="29">
        <f ca="1">IF(Data!$H$2="ja",IF(AJ66&gt;$G66,AJ66-$G66-SUM($AP66:AY66),0),0)</f>
        <v>0</v>
      </c>
      <c r="BA66" s="29">
        <f ca="1">IF(Data!$H$2="ja",IF(AK66&gt;$G66,AK66-$G66-SUM($AP66:AZ66),0),0)</f>
        <v>0</v>
      </c>
      <c r="BB66" s="29">
        <f ca="1">IF(Data!$H$2="ja",IF(AL66&gt;$G66,AL66-$G66-SUM($AP66:BA66),0),0)</f>
        <v>0</v>
      </c>
      <c r="BC66" s="29">
        <f ca="1">IF(Data!$H$2="ja",IF(AM66&gt;$G66,AM66-$G66-SUM($AP66:BB66),0),0)</f>
        <v>0</v>
      </c>
      <c r="BD66" s="29">
        <f ca="1">IF(Data!$H$2="ja",IF(AN66&gt;$G66,AN66-$G66-SUM($AP66:BC66),0),0)</f>
        <v>0</v>
      </c>
    </row>
    <row r="67" spans="1:56" x14ac:dyDescent="0.2">
      <c r="A67" s="44">
        <v>13</v>
      </c>
      <c r="B67" s="44">
        <f t="shared" si="30"/>
        <v>2</v>
      </c>
      <c r="C67" s="60"/>
      <c r="D67" s="27" t="str">
        <f>Data!B$10</f>
        <v>Indtægter (negative tal)</v>
      </c>
      <c r="E67" s="27"/>
      <c r="F67" s="14"/>
      <c r="G67" s="370">
        <f>HLOOKUP(B67,'Budget &amp; Total'!$1:$44,(33),FALSE)</f>
        <v>0</v>
      </c>
      <c r="H67" s="674">
        <f t="shared" ca="1" si="31"/>
        <v>0</v>
      </c>
      <c r="I67" s="101"/>
      <c r="J67" s="239">
        <f ca="1">HLOOKUP($B67,INDIRECT(J$1&amp;"!$I$2:$x$40"),('Partner-period(er)'!$A67+14),FALSE)</f>
        <v>0</v>
      </c>
      <c r="K67" s="85">
        <f ca="1">HLOOKUP($B67,INDIRECT(K$1&amp;"!$I$2:$x$40"),('Partner-period(er)'!$A67+14),FALSE)</f>
        <v>0</v>
      </c>
      <c r="L67" s="85">
        <f ca="1">HLOOKUP($B67,INDIRECT(L$1&amp;"!$I$2:$x$40"),('Partner-period(er)'!$A67+14),FALSE)</f>
        <v>0</v>
      </c>
      <c r="M67" s="85">
        <f ca="1">HLOOKUP($B67,INDIRECT(M$1&amp;"!$I$2:$x$40"),('Partner-period(er)'!$A67+14),FALSE)</f>
        <v>0</v>
      </c>
      <c r="N67" s="85">
        <f ca="1">HLOOKUP($B67,INDIRECT(N$1&amp;"!$I$2:$x$40"),('Partner-period(er)'!$A67+14),FALSE)</f>
        <v>0</v>
      </c>
      <c r="O67" s="52">
        <f ca="1">HLOOKUP($B67,INDIRECT(O$1&amp;"!$I$2:$x$40"),('Partner-period(er)'!$A67+14),FALSE)</f>
        <v>0</v>
      </c>
      <c r="P67" s="52">
        <f ca="1">HLOOKUP($B67,INDIRECT(P$1&amp;"!$I$2:$x$40"),('Partner-period(er)'!$A67+14),FALSE)</f>
        <v>0</v>
      </c>
      <c r="Q67" s="52">
        <f ca="1">HLOOKUP($B67,INDIRECT(Q$1&amp;"!$I$2:$x$40"),('Partner-period(er)'!$A67+14),FALSE)</f>
        <v>0</v>
      </c>
      <c r="R67" s="52">
        <f ca="1">HLOOKUP($B67,INDIRECT(R$1&amp;"!$I$2:$x$40"),('Partner-period(er)'!$A67+14),FALSE)</f>
        <v>0</v>
      </c>
      <c r="S67" s="52">
        <f ca="1">HLOOKUP($B67,INDIRECT(S$1&amp;"!$I$2:$x$40"),('Partner-period(er)'!$A67+14),FALSE)</f>
        <v>0</v>
      </c>
      <c r="T67" s="52">
        <f ca="1">HLOOKUP($B67,INDIRECT(T$1&amp;"!$I$2:$x$40"),('Partner-period(er)'!$A67+14),FALSE)</f>
        <v>0</v>
      </c>
      <c r="U67" s="52">
        <f ca="1">HLOOKUP($B67,INDIRECT(U$1&amp;"!$I$2:$x$40"),('Partner-period(er)'!$A67+14),FALSE)</f>
        <v>0</v>
      </c>
      <c r="V67" s="52">
        <f ca="1">HLOOKUP($B67,INDIRECT(V$1&amp;"!$I$2:$x$40"),('Partner-period(er)'!$A67+14),FALSE)</f>
        <v>0</v>
      </c>
      <c r="W67" s="52">
        <f ca="1">HLOOKUP($B67,INDIRECT(W$1&amp;"!$I$2:$x$40"),('Partner-period(er)'!$A67+14),FALSE)</f>
        <v>0</v>
      </c>
      <c r="X67" s="567">
        <f ca="1">HLOOKUP($B67,INDIRECT(X$1&amp;"!$I$2:$x$40"),('Partner-period(er)'!$A67+14),FALSE)</f>
        <v>0</v>
      </c>
      <c r="Z67" s="33">
        <f t="shared" ca="1" si="34"/>
        <v>0</v>
      </c>
      <c r="AA67" s="34">
        <f ca="1">SUM($J67:K67)</f>
        <v>0</v>
      </c>
      <c r="AB67" s="34">
        <f ca="1">SUM($J67:L67)</f>
        <v>0</v>
      </c>
      <c r="AC67" s="34">
        <f ca="1">SUM($J67:M67)</f>
        <v>0</v>
      </c>
      <c r="AD67" s="34">
        <f ca="1">SUM($J67:N67)</f>
        <v>0</v>
      </c>
      <c r="AE67" s="34">
        <f ca="1">SUM($J67:O67)</f>
        <v>0</v>
      </c>
      <c r="AF67" s="34">
        <f ca="1">SUM($J67:P67)</f>
        <v>0</v>
      </c>
      <c r="AG67" s="34">
        <f ca="1">SUM($J67:Q67)</f>
        <v>0</v>
      </c>
      <c r="AH67" s="34">
        <f ca="1">SUM($J67:R67)</f>
        <v>0</v>
      </c>
      <c r="AI67" s="34">
        <f ca="1">SUM($J67:S67)</f>
        <v>0</v>
      </c>
      <c r="AJ67" s="34">
        <f ca="1">SUM($J67:T67)</f>
        <v>0</v>
      </c>
      <c r="AK67" s="34">
        <f ca="1">SUM($J67:U67)</f>
        <v>0</v>
      </c>
      <c r="AL67" s="34">
        <f ca="1">SUM($J67:V67)</f>
        <v>0</v>
      </c>
      <c r="AM67" s="34">
        <f ca="1">SUM($J67:W67)</f>
        <v>0</v>
      </c>
      <c r="AN67" s="38">
        <f ca="1">SUM($J67:X67)</f>
        <v>0</v>
      </c>
      <c r="AO67" s="30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</row>
    <row r="68" spans="1:56" x14ac:dyDescent="0.2">
      <c r="A68" s="44">
        <v>14</v>
      </c>
      <c r="B68" s="44">
        <f t="shared" si="30"/>
        <v>2</v>
      </c>
      <c r="C68" s="60"/>
      <c r="D68" s="27" t="str">
        <f>Data!B$11</f>
        <v>Andet, herunder rejser og formidling</v>
      </c>
      <c r="E68" s="27"/>
      <c r="F68" s="14"/>
      <c r="G68" s="370">
        <f>HLOOKUP(B68,'Budget &amp; Total'!$1:$44,(34),FALSE)</f>
        <v>0</v>
      </c>
      <c r="H68" s="674">
        <f t="shared" ca="1" si="31"/>
        <v>0</v>
      </c>
      <c r="I68" s="101"/>
      <c r="J68" s="239">
        <f ca="1">HLOOKUP($B68,INDIRECT(J$1&amp;"!$I$2:$x$40"),('Partner-period(er)'!$A68+14),FALSE)</f>
        <v>0</v>
      </c>
      <c r="K68" s="85">
        <f ca="1">HLOOKUP($B68,INDIRECT(K$1&amp;"!$I$2:$x$40"),('Partner-period(er)'!$A68+14),FALSE)</f>
        <v>0</v>
      </c>
      <c r="L68" s="85">
        <f ca="1">HLOOKUP($B68,INDIRECT(L$1&amp;"!$I$2:$x$40"),('Partner-period(er)'!$A68+14),FALSE)</f>
        <v>0</v>
      </c>
      <c r="M68" s="85">
        <f ca="1">HLOOKUP($B68,INDIRECT(M$1&amp;"!$I$2:$x$40"),('Partner-period(er)'!$A68+14),FALSE)</f>
        <v>0</v>
      </c>
      <c r="N68" s="85">
        <f ca="1">HLOOKUP($B68,INDIRECT(N$1&amp;"!$I$2:$x$40"),('Partner-period(er)'!$A68+14),FALSE)</f>
        <v>0</v>
      </c>
      <c r="O68" s="52">
        <f ca="1">HLOOKUP($B68,INDIRECT(O$1&amp;"!$I$2:$x$40"),('Partner-period(er)'!$A68+14),FALSE)</f>
        <v>0</v>
      </c>
      <c r="P68" s="52">
        <f ca="1">HLOOKUP($B68,INDIRECT(P$1&amp;"!$I$2:$x$40"),('Partner-period(er)'!$A68+14),FALSE)</f>
        <v>0</v>
      </c>
      <c r="Q68" s="52">
        <f ca="1">HLOOKUP($B68,INDIRECT(Q$1&amp;"!$I$2:$x$40"),('Partner-period(er)'!$A68+14),FALSE)</f>
        <v>0</v>
      </c>
      <c r="R68" s="52">
        <f ca="1">HLOOKUP($B68,INDIRECT(R$1&amp;"!$I$2:$x$40"),('Partner-period(er)'!$A68+14),FALSE)</f>
        <v>0</v>
      </c>
      <c r="S68" s="52">
        <f ca="1">HLOOKUP($B68,INDIRECT(S$1&amp;"!$I$2:$x$40"),('Partner-period(er)'!$A68+14),FALSE)</f>
        <v>0</v>
      </c>
      <c r="T68" s="52">
        <f ca="1">HLOOKUP($B68,INDIRECT(T$1&amp;"!$I$2:$x$40"),('Partner-period(er)'!$A68+14),FALSE)</f>
        <v>0</v>
      </c>
      <c r="U68" s="52">
        <f ca="1">HLOOKUP($B68,INDIRECT(U$1&amp;"!$I$2:$x$40"),('Partner-period(er)'!$A68+14),FALSE)</f>
        <v>0</v>
      </c>
      <c r="V68" s="52">
        <f ca="1">HLOOKUP($B68,INDIRECT(V$1&amp;"!$I$2:$x$40"),('Partner-period(er)'!$A68+14),FALSE)</f>
        <v>0</v>
      </c>
      <c r="W68" s="52">
        <f ca="1">HLOOKUP($B68,INDIRECT(W$1&amp;"!$I$2:$x$40"),('Partner-period(er)'!$A68+14),FALSE)</f>
        <v>0</v>
      </c>
      <c r="X68" s="567">
        <f ca="1">HLOOKUP($B68,INDIRECT(X$1&amp;"!$I$2:$x$40"),('Partner-period(er)'!$A68+14),FALSE)</f>
        <v>0</v>
      </c>
      <c r="Z68" s="33">
        <f t="shared" ca="1" si="34"/>
        <v>0</v>
      </c>
      <c r="AA68" s="34">
        <f ca="1">SUM($J68:K68)</f>
        <v>0</v>
      </c>
      <c r="AB68" s="34">
        <f ca="1">SUM($J68:L68)</f>
        <v>0</v>
      </c>
      <c r="AC68" s="34">
        <f ca="1">SUM($J68:M68)</f>
        <v>0</v>
      </c>
      <c r="AD68" s="34">
        <f ca="1">SUM($J68:N68)</f>
        <v>0</v>
      </c>
      <c r="AE68" s="34">
        <f ca="1">SUM($J68:O68)</f>
        <v>0</v>
      </c>
      <c r="AF68" s="34">
        <f ca="1">SUM($J68:P68)</f>
        <v>0</v>
      </c>
      <c r="AG68" s="34">
        <f ca="1">SUM($J68:Q68)</f>
        <v>0</v>
      </c>
      <c r="AH68" s="34">
        <f ca="1">SUM($J68:R68)</f>
        <v>0</v>
      </c>
      <c r="AI68" s="34">
        <f ca="1">SUM($J68:S68)</f>
        <v>0</v>
      </c>
      <c r="AJ68" s="34">
        <f ca="1">SUM($J68:T68)</f>
        <v>0</v>
      </c>
      <c r="AK68" s="34">
        <f ca="1">SUM($J68:U68)</f>
        <v>0</v>
      </c>
      <c r="AL68" s="34">
        <f ca="1">SUM($J68:V68)</f>
        <v>0</v>
      </c>
      <c r="AM68" s="34">
        <f ca="1">SUM($J68:W68)</f>
        <v>0</v>
      </c>
      <c r="AN68" s="38">
        <f ca="1">SUM($J68:X68)</f>
        <v>0</v>
      </c>
      <c r="AO68" s="30"/>
      <c r="AP68" s="29">
        <f ca="1">IF(Data!$H$2="ja",IF(Z68&gt;$G68,Z68-$G68,0),0)</f>
        <v>0</v>
      </c>
      <c r="AQ68" s="29">
        <f ca="1">IF(Data!$H$2="ja",IF(AA68&gt;$G68,AA68-$G68-SUM($AP68:AP68),0),0)</f>
        <v>0</v>
      </c>
      <c r="AR68" s="29">
        <f ca="1">IF(Data!$H$2="ja",IF(AB68&gt;$G68,AB68-$G68-SUM($AP68:AQ68),0),0)</f>
        <v>0</v>
      </c>
      <c r="AS68" s="29">
        <f ca="1">IF(Data!$H$2="ja",IF(AC68&gt;$G68,AC68-$G68-SUM($AP68:AR68),0),0)</f>
        <v>0</v>
      </c>
      <c r="AT68" s="29">
        <f ca="1">IF(Data!$H$2="ja",IF(AD68&gt;$G68,AD68-$G68-SUM($AP68:AS68),0),0)</f>
        <v>0</v>
      </c>
      <c r="AU68" s="29">
        <f ca="1">IF(Data!$H$2="ja",IF(AE68&gt;$G68,AE68-$G68-SUM($AP68:AT68),0),0)</f>
        <v>0</v>
      </c>
      <c r="AV68" s="29">
        <f ca="1">IF(Data!$H$2="ja",IF(AF68&gt;$G68,AF68-$G68-SUM($AP68:AU68),0),0)</f>
        <v>0</v>
      </c>
      <c r="AW68" s="29">
        <f ca="1">IF(Data!$H$2="ja",IF(AG68&gt;$G68,AG68-$G68-SUM($AP68:AV68),0),0)</f>
        <v>0</v>
      </c>
      <c r="AX68" s="29">
        <f ca="1">IF(Data!$H$2="ja",IF(AH68&gt;$G68,AH68-$G68-SUM($AP68:AW68),0),0)</f>
        <v>0</v>
      </c>
      <c r="AY68" s="29">
        <f ca="1">IF(Data!$H$2="ja",IF(AI68&gt;$G68,AI68-$G68-SUM($AP68:AX68),0),0)</f>
        <v>0</v>
      </c>
      <c r="AZ68" s="29">
        <f ca="1">IF(Data!$H$2="ja",IF(AJ68&gt;$G68,AJ68-$G68-SUM($AP68:AY68),0),0)</f>
        <v>0</v>
      </c>
      <c r="BA68" s="29">
        <f ca="1">IF(Data!$H$2="ja",IF(AK68&gt;$G68,AK68-$G68-SUM($AP68:AZ68),0),0)</f>
        <v>0</v>
      </c>
      <c r="BB68" s="29">
        <f ca="1">IF(Data!$H$2="ja",IF(AL68&gt;$G68,AL68-$G68-SUM($AP68:BA68),0),0)</f>
        <v>0</v>
      </c>
      <c r="BC68" s="29">
        <f ca="1">IF(Data!$H$2="ja",IF(AM68&gt;$G68,AM68-$G68-SUM($AP68:BB68),0),0)</f>
        <v>0</v>
      </c>
      <c r="BD68" s="29">
        <f ca="1">IF(Data!$H$2="ja",IF(AN68&gt;$G68,AN68-$G68-SUM($AP68:BC68),0),0)</f>
        <v>0</v>
      </c>
    </row>
    <row r="69" spans="1:56" x14ac:dyDescent="0.2">
      <c r="A69" s="44">
        <v>15</v>
      </c>
      <c r="B69" s="44">
        <f t="shared" si="30"/>
        <v>2</v>
      </c>
      <c r="C69" s="60"/>
      <c r="D69" s="27" t="str">
        <f>Data!B$12</f>
        <v>Overheadomkostninger</v>
      </c>
      <c r="E69" s="27"/>
      <c r="F69" s="14"/>
      <c r="G69" s="371">
        <f>HLOOKUP(B69,'Budget &amp; Total'!$1:$44,(36),FALSE)</f>
        <v>0</v>
      </c>
      <c r="H69" s="674">
        <f t="shared" ca="1" si="31"/>
        <v>0</v>
      </c>
      <c r="I69" s="101"/>
      <c r="J69" s="239">
        <f ca="1">HLOOKUP($B69,INDIRECT(J$1&amp;"!$I$2:$x$40"),('Partner-period(er)'!$A69+14),FALSE)</f>
        <v>0</v>
      </c>
      <c r="K69" s="85">
        <f ca="1">HLOOKUP($B69,INDIRECT(K$1&amp;"!$I$2:$x$40"),('Partner-period(er)'!$A69+14),FALSE)</f>
        <v>0</v>
      </c>
      <c r="L69" s="85">
        <f ca="1">HLOOKUP($B69,INDIRECT(L$1&amp;"!$I$2:$x$40"),('Partner-period(er)'!$A69+14),FALSE)</f>
        <v>0</v>
      </c>
      <c r="M69" s="85">
        <f ca="1">HLOOKUP($B69,INDIRECT(M$1&amp;"!$I$2:$x$40"),('Partner-period(er)'!$A69+14),FALSE)</f>
        <v>0</v>
      </c>
      <c r="N69" s="85">
        <f ca="1">HLOOKUP($B69,INDIRECT(N$1&amp;"!$I$2:$x$40"),('Partner-period(er)'!$A69+14),FALSE)</f>
        <v>0</v>
      </c>
      <c r="O69" s="52">
        <f ca="1">HLOOKUP($B69,INDIRECT(O$1&amp;"!$I$2:$x$40"),('Partner-period(er)'!$A69+14),FALSE)</f>
        <v>0</v>
      </c>
      <c r="P69" s="52">
        <f ca="1">HLOOKUP($B69,INDIRECT(P$1&amp;"!$I$2:$x$40"),('Partner-period(er)'!$A69+14),FALSE)</f>
        <v>0</v>
      </c>
      <c r="Q69" s="52">
        <f ca="1">HLOOKUP($B69,INDIRECT(Q$1&amp;"!$I$2:$x$40"),('Partner-period(er)'!$A69+14),FALSE)</f>
        <v>0</v>
      </c>
      <c r="R69" s="52">
        <f ca="1">HLOOKUP($B69,INDIRECT(R$1&amp;"!$I$2:$x$40"),('Partner-period(er)'!$A69+14),FALSE)</f>
        <v>0</v>
      </c>
      <c r="S69" s="52">
        <f ca="1">HLOOKUP($B69,INDIRECT(S$1&amp;"!$I$2:$x$40"),('Partner-period(er)'!$A69+14),FALSE)</f>
        <v>0</v>
      </c>
      <c r="T69" s="52">
        <f ca="1">HLOOKUP($B69,INDIRECT(T$1&amp;"!$I$2:$x$40"),('Partner-period(er)'!$A69+14),FALSE)</f>
        <v>0</v>
      </c>
      <c r="U69" s="52">
        <f ca="1">HLOOKUP($B69,INDIRECT(U$1&amp;"!$I$2:$x$40"),('Partner-period(er)'!$A69+14),FALSE)</f>
        <v>0</v>
      </c>
      <c r="V69" s="52">
        <f ca="1">HLOOKUP($B69,INDIRECT(V$1&amp;"!$I$2:$x$40"),('Partner-period(er)'!$A69+14),FALSE)</f>
        <v>0</v>
      </c>
      <c r="W69" s="52">
        <f ca="1">HLOOKUP($B69,INDIRECT(W$1&amp;"!$I$2:$x$40"),('Partner-period(er)'!$A69+14),FALSE)</f>
        <v>0</v>
      </c>
      <c r="X69" s="567">
        <f ca="1">HLOOKUP($B69,INDIRECT(X$1&amp;"!$I$2:$x$40"),('Partner-period(er)'!$A69+14),FALSE)</f>
        <v>0</v>
      </c>
      <c r="Z69" s="33">
        <f t="shared" ca="1" si="34"/>
        <v>0</v>
      </c>
      <c r="AA69" s="34">
        <f ca="1">SUM($J69:K69)</f>
        <v>0</v>
      </c>
      <c r="AB69" s="34">
        <f ca="1">SUM($J69:L69)</f>
        <v>0</v>
      </c>
      <c r="AC69" s="34">
        <f ca="1">SUM($J69:M69)</f>
        <v>0</v>
      </c>
      <c r="AD69" s="34">
        <f ca="1">SUM($J69:N69)</f>
        <v>0</v>
      </c>
      <c r="AE69" s="34">
        <f ca="1">SUM($J69:O69)</f>
        <v>0</v>
      </c>
      <c r="AF69" s="34">
        <f ca="1">SUM($J69:P69)</f>
        <v>0</v>
      </c>
      <c r="AG69" s="34">
        <f ca="1">SUM($J69:Q69)</f>
        <v>0</v>
      </c>
      <c r="AH69" s="34">
        <f ca="1">SUM($J69:R69)</f>
        <v>0</v>
      </c>
      <c r="AI69" s="34">
        <f ca="1">SUM($J69:S69)</f>
        <v>0</v>
      </c>
      <c r="AJ69" s="34">
        <f ca="1">SUM($J69:T69)</f>
        <v>0</v>
      </c>
      <c r="AK69" s="34">
        <f ca="1">SUM($J69:U69)</f>
        <v>0</v>
      </c>
      <c r="AL69" s="34">
        <f ca="1">SUM($J69:V69)</f>
        <v>0</v>
      </c>
      <c r="AM69" s="34">
        <f ca="1">SUM($J69:W69)</f>
        <v>0</v>
      </c>
      <c r="AN69" s="38">
        <f ca="1">SUM($J69:X69)</f>
        <v>0</v>
      </c>
      <c r="AO69" s="30"/>
      <c r="AP69" s="29">
        <f ca="1">IF(Data!$H$2="ja",IF(Z69&gt;$G69,Z69-$G69,0),0)</f>
        <v>0</v>
      </c>
      <c r="AQ69" s="29">
        <f ca="1">IF(Data!$H$2="ja",IF(AA69&gt;$G69,AA69-$G69-SUM($AP69:AP69),0),0)</f>
        <v>0</v>
      </c>
      <c r="AR69" s="29">
        <f ca="1">IF(Data!$H$2="ja",IF(AB69&gt;$G69,AB69-$G69-SUM($AP69:AQ69),0),0)</f>
        <v>0</v>
      </c>
      <c r="AS69" s="29">
        <f ca="1">IF(Data!$H$2="ja",IF(AC69&gt;$G69,AC69-$G69-SUM($AP69:AR69),0),0)</f>
        <v>0</v>
      </c>
      <c r="AT69" s="29">
        <f ca="1">IF(Data!$H$2="ja",IF(AD69&gt;$G69,AD69-$G69-SUM($AP69:AS69),0),0)</f>
        <v>0</v>
      </c>
      <c r="AU69" s="29">
        <f ca="1">IF(Data!$H$2="ja",IF(AE69&gt;$G69,AE69-$G69-SUM($AP69:AT69),0),0)</f>
        <v>0</v>
      </c>
      <c r="AV69" s="29">
        <f ca="1">IF(Data!$H$2="ja",IF(AF69&gt;$G69,AF69-$G69-SUM($AP69:AU69),0),0)</f>
        <v>0</v>
      </c>
      <c r="AW69" s="29">
        <f ca="1">IF(Data!$H$2="ja",IF(AG69&gt;$G69,AG69-$G69-SUM($AP69:AV69),0),0)</f>
        <v>0</v>
      </c>
      <c r="AX69" s="29">
        <f ca="1">IF(Data!$H$2="ja",IF(AH69&gt;$G69,AH69-$G69-SUM($AP69:AW69),0),0)</f>
        <v>0</v>
      </c>
      <c r="AY69" s="29">
        <f ca="1">IF(Data!$H$2="ja",IF(AI69&gt;$G69,AI69-$G69-SUM($AP69:AX69),0),0)</f>
        <v>0</v>
      </c>
      <c r="AZ69" s="29">
        <f ca="1">IF(Data!$H$2="ja",IF(AJ69&gt;$G69,AJ69-$G69-SUM($AP69:AY69),0),0)</f>
        <v>0</v>
      </c>
      <c r="BA69" s="29">
        <f ca="1">IF(Data!$H$2="ja",IF(AK69&gt;$G69,AK69-$G69-SUM($AP69:AZ69),0),0)</f>
        <v>0</v>
      </c>
      <c r="BB69" s="29">
        <f ca="1">IF(Data!$H$2="ja",IF(AL69&gt;$G69,AL69-$G69-SUM($AP69:BA69),0),0)</f>
        <v>0</v>
      </c>
      <c r="BC69" s="29">
        <f ca="1">IF(Data!$H$2="ja",IF(AM69&gt;$G69,AM69-$G69-SUM($AP69:BB69),0),0)</f>
        <v>0</v>
      </c>
      <c r="BD69" s="29">
        <f ca="1">IF(Data!$H$2="ja",IF(AN69&gt;$G69,AN69-$G69-SUM($AP69:BC69),0),0)</f>
        <v>0</v>
      </c>
    </row>
    <row r="70" spans="1:56" x14ac:dyDescent="0.2">
      <c r="A70" s="44">
        <v>16</v>
      </c>
      <c r="B70" s="44">
        <f t="shared" si="30"/>
        <v>2</v>
      </c>
      <c r="C70" s="56"/>
      <c r="D70" s="53" t="str">
        <f>Data!B$19</f>
        <v>Andre omkostninger total</v>
      </c>
      <c r="E70" s="53"/>
      <c r="F70" s="100"/>
      <c r="G70" s="370">
        <f>HLOOKUP(B70,'Budget &amp; Total'!$1:$44,(18+A70),FALSE)</f>
        <v>0</v>
      </c>
      <c r="H70" s="676">
        <f t="shared" ca="1" si="31"/>
        <v>0</v>
      </c>
      <c r="I70" s="101"/>
      <c r="J70" s="301">
        <f ca="1">HLOOKUP($B70,INDIRECT(J$1&amp;"!$I$2:$x$40"),('Partner-period(er)'!$A70+14),FALSE)</f>
        <v>0</v>
      </c>
      <c r="K70" s="89">
        <f ca="1">HLOOKUP($B70,INDIRECT(K$1&amp;"!$I$2:$x$40"),('Partner-period(er)'!$A70+14),FALSE)</f>
        <v>0</v>
      </c>
      <c r="L70" s="89">
        <f ca="1">HLOOKUP($B70,INDIRECT(L$1&amp;"!$I$2:$x$40"),('Partner-period(er)'!$A70+14),FALSE)</f>
        <v>0</v>
      </c>
      <c r="M70" s="89">
        <f ca="1">HLOOKUP($B70,INDIRECT(M$1&amp;"!$I$2:$x$40"),('Partner-period(er)'!$A70+14),FALSE)</f>
        <v>0</v>
      </c>
      <c r="N70" s="89">
        <f ca="1">HLOOKUP($B70,INDIRECT(N$1&amp;"!$I$2:$x$40"),('Partner-period(er)'!$A70+14),FALSE)</f>
        <v>0</v>
      </c>
      <c r="O70" s="570">
        <f ca="1">HLOOKUP($B70,INDIRECT(O$1&amp;"!$I$2:$x$40"),('Partner-period(er)'!$A70+14),FALSE)</f>
        <v>0</v>
      </c>
      <c r="P70" s="570">
        <f ca="1">HLOOKUP($B70,INDIRECT(P$1&amp;"!$I$2:$x$40"),('Partner-period(er)'!$A70+14),FALSE)</f>
        <v>0</v>
      </c>
      <c r="Q70" s="570">
        <f ca="1">HLOOKUP($B70,INDIRECT(Q$1&amp;"!$I$2:$x$40"),('Partner-period(er)'!$A70+14),FALSE)</f>
        <v>0</v>
      </c>
      <c r="R70" s="570">
        <f ca="1">HLOOKUP($B70,INDIRECT(R$1&amp;"!$I$2:$x$40"),('Partner-period(er)'!$A70+14),FALSE)</f>
        <v>0</v>
      </c>
      <c r="S70" s="570">
        <f ca="1">HLOOKUP($B70,INDIRECT(S$1&amp;"!$I$2:$x$40"),('Partner-period(er)'!$A70+14),FALSE)</f>
        <v>0</v>
      </c>
      <c r="T70" s="570">
        <f ca="1">HLOOKUP($B70,INDIRECT(T$1&amp;"!$I$2:$x$40"),('Partner-period(er)'!$A70+14),FALSE)</f>
        <v>0</v>
      </c>
      <c r="U70" s="570">
        <f ca="1">HLOOKUP($B70,INDIRECT(U$1&amp;"!$I$2:$x$40"),('Partner-period(er)'!$A70+14),FALSE)</f>
        <v>0</v>
      </c>
      <c r="V70" s="570">
        <f ca="1">HLOOKUP($B70,INDIRECT(V$1&amp;"!$I$2:$x$40"),('Partner-period(er)'!$A70+14),FALSE)</f>
        <v>0</v>
      </c>
      <c r="W70" s="570">
        <f ca="1">HLOOKUP($B70,INDIRECT(W$1&amp;"!$I$2:$x$40"),('Partner-period(er)'!$A70+14),FALSE)</f>
        <v>0</v>
      </c>
      <c r="X70" s="571">
        <f ca="1">HLOOKUP($B70,INDIRECT(X$1&amp;"!$I$2:$x$40"),('Partner-period(er)'!$A70+14),FALSE)</f>
        <v>0</v>
      </c>
      <c r="Z70" s="33">
        <f t="shared" ca="1" si="34"/>
        <v>0</v>
      </c>
      <c r="AA70" s="34">
        <f ca="1">SUM($J70:K70)</f>
        <v>0</v>
      </c>
      <c r="AB70" s="34">
        <f ca="1">SUM($J70:L70)</f>
        <v>0</v>
      </c>
      <c r="AC70" s="34">
        <f ca="1">SUM($J70:M70)</f>
        <v>0</v>
      </c>
      <c r="AD70" s="34">
        <f ca="1">SUM($J70:N70)</f>
        <v>0</v>
      </c>
      <c r="AE70" s="34">
        <f ca="1">SUM($J70:O70)</f>
        <v>0</v>
      </c>
      <c r="AF70" s="34">
        <f ca="1">SUM($J70:P70)</f>
        <v>0</v>
      </c>
      <c r="AG70" s="34">
        <f ca="1">SUM($J70:Q70)</f>
        <v>0</v>
      </c>
      <c r="AH70" s="34">
        <f ca="1">SUM($J70:R70)</f>
        <v>0</v>
      </c>
      <c r="AI70" s="34">
        <f ca="1">SUM($J70:S70)</f>
        <v>0</v>
      </c>
      <c r="AJ70" s="34">
        <f ca="1">SUM($J70:T70)</f>
        <v>0</v>
      </c>
      <c r="AK70" s="34">
        <f ca="1">SUM($J70:U70)</f>
        <v>0</v>
      </c>
      <c r="AL70" s="34">
        <f ca="1">SUM($J70:V70)</f>
        <v>0</v>
      </c>
      <c r="AM70" s="34">
        <f ca="1">SUM($J70:W70)</f>
        <v>0</v>
      </c>
      <c r="AN70" s="38">
        <f ca="1">SUM($J70:X70)</f>
        <v>0</v>
      </c>
      <c r="AO70" s="30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</row>
    <row r="71" spans="1:56" ht="18" customHeight="1" thickBot="1" x14ac:dyDescent="0.25">
      <c r="A71" s="44">
        <v>17</v>
      </c>
      <c r="B71" s="44">
        <f t="shared" si="30"/>
        <v>2</v>
      </c>
      <c r="C71" s="384" t="str">
        <f>Data!B$55</f>
        <v>Totale omkostninger</v>
      </c>
      <c r="D71" s="385"/>
      <c r="E71" s="385"/>
      <c r="F71" s="386"/>
      <c r="G71" s="387">
        <f>HLOOKUP(B71,'Budget &amp; Total'!$1:$44,(37),FALSE)</f>
        <v>0</v>
      </c>
      <c r="H71" s="677">
        <f t="shared" ca="1" si="31"/>
        <v>0</v>
      </c>
      <c r="I71" s="109"/>
      <c r="J71" s="389">
        <f ca="1">HLOOKUP($B71,INDIRECT(J$1&amp;"!$I$2:$x$40"),('Partner-period(er)'!$A71+14),FALSE)</f>
        <v>0</v>
      </c>
      <c r="K71" s="390">
        <f ca="1">HLOOKUP($B71,INDIRECT(K$1&amp;"!$I$2:$x$40"),('Partner-period(er)'!$A71+14),FALSE)</f>
        <v>0</v>
      </c>
      <c r="L71" s="391">
        <f ca="1">HLOOKUP($B71,INDIRECT(L$1&amp;"!$I$2:$x$40"),('Partner-period(er)'!$A71+14),FALSE)</f>
        <v>0</v>
      </c>
      <c r="M71" s="391">
        <f ca="1">HLOOKUP($B71,INDIRECT(M$1&amp;"!$I$2:$x$40"),('Partner-period(er)'!$A71+14),FALSE)</f>
        <v>0</v>
      </c>
      <c r="N71" s="391">
        <f ca="1">HLOOKUP($B71,INDIRECT(N$1&amp;"!$I$2:$x$40"),('Partner-period(er)'!$A71+14),FALSE)</f>
        <v>0</v>
      </c>
      <c r="O71" s="572">
        <f ca="1">HLOOKUP($B71,INDIRECT(O$1&amp;"!$I$2:$x$40"),('Partner-period(er)'!$A71+14),FALSE)</f>
        <v>0</v>
      </c>
      <c r="P71" s="572">
        <f ca="1">HLOOKUP($B71,INDIRECT(P$1&amp;"!$I$2:$x$40"),('Partner-period(er)'!$A71+14),FALSE)</f>
        <v>0</v>
      </c>
      <c r="Q71" s="572">
        <f ca="1">HLOOKUP($B71,INDIRECT(Q$1&amp;"!$I$2:$x$40"),('Partner-period(er)'!$A71+14),FALSE)</f>
        <v>0</v>
      </c>
      <c r="R71" s="572">
        <f ca="1">HLOOKUP($B71,INDIRECT(R$1&amp;"!$I$2:$x$40"),('Partner-period(er)'!$A71+14),FALSE)</f>
        <v>0</v>
      </c>
      <c r="S71" s="572">
        <f ca="1">HLOOKUP($B71,INDIRECT(S$1&amp;"!$I$2:$x$40"),('Partner-period(er)'!$A71+14),FALSE)</f>
        <v>0</v>
      </c>
      <c r="T71" s="572">
        <f ca="1">HLOOKUP($B71,INDIRECT(T$1&amp;"!$I$2:$x$40"),('Partner-period(er)'!$A71+14),FALSE)</f>
        <v>0</v>
      </c>
      <c r="U71" s="572">
        <f ca="1">HLOOKUP($B71,INDIRECT(U$1&amp;"!$I$2:$x$40"),('Partner-period(er)'!$A71+14),FALSE)</f>
        <v>0</v>
      </c>
      <c r="V71" s="572">
        <f ca="1">HLOOKUP($B71,INDIRECT(V$1&amp;"!$I$2:$x$40"),('Partner-period(er)'!$A71+14),FALSE)</f>
        <v>0</v>
      </c>
      <c r="W71" s="572">
        <f ca="1">HLOOKUP($B71,INDIRECT(W$1&amp;"!$I$2:$x$40"),('Partner-period(er)'!$A71+14),FALSE)</f>
        <v>0</v>
      </c>
      <c r="X71" s="573">
        <f ca="1">HLOOKUP($B71,INDIRECT(X$1&amp;"!$I$2:$x$40"),('Partner-period(er)'!$A71+14),FALSE)</f>
        <v>0</v>
      </c>
      <c r="Z71" s="33">
        <f t="shared" ca="1" si="34"/>
        <v>0</v>
      </c>
      <c r="AA71" s="34">
        <f ca="1">SUM($J71:K71)</f>
        <v>0</v>
      </c>
      <c r="AB71" s="34">
        <f ca="1">SUM($J71:L71)</f>
        <v>0</v>
      </c>
      <c r="AC71" s="34">
        <f ca="1">SUM($J71:M71)</f>
        <v>0</v>
      </c>
      <c r="AD71" s="34">
        <f ca="1">SUM($J71:N71)</f>
        <v>0</v>
      </c>
      <c r="AE71" s="34">
        <f ca="1">SUM($J71:O71)</f>
        <v>0</v>
      </c>
      <c r="AF71" s="34">
        <f ca="1">SUM($J71:P71)</f>
        <v>0</v>
      </c>
      <c r="AG71" s="34">
        <f ca="1">SUM($J71:Q71)</f>
        <v>0</v>
      </c>
      <c r="AH71" s="34">
        <f ca="1">SUM($J71:R71)</f>
        <v>0</v>
      </c>
      <c r="AI71" s="34">
        <f ca="1">SUM($J71:S71)</f>
        <v>0</v>
      </c>
      <c r="AJ71" s="34">
        <f ca="1">SUM($J71:T71)</f>
        <v>0</v>
      </c>
      <c r="AK71" s="34">
        <f ca="1">SUM($J71:U71)</f>
        <v>0</v>
      </c>
      <c r="AL71" s="34">
        <f ca="1">SUM($J71:V71)</f>
        <v>0</v>
      </c>
      <c r="AM71" s="34">
        <f ca="1">SUM($J71:W71)</f>
        <v>0</v>
      </c>
      <c r="AN71" s="38">
        <f ca="1">SUM($J71:X71)</f>
        <v>0</v>
      </c>
      <c r="AO71" s="30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</row>
    <row r="72" spans="1:56" ht="18" customHeight="1" thickTop="1" x14ac:dyDescent="0.2">
      <c r="A72" s="44">
        <v>18</v>
      </c>
      <c r="B72" s="44">
        <f t="shared" si="30"/>
        <v>2</v>
      </c>
      <c r="C72" s="177">
        <f>'Budget &amp; Total'!B$40</f>
        <v>0</v>
      </c>
      <c r="D72" s="27"/>
      <c r="E72" s="27"/>
      <c r="F72" s="14"/>
      <c r="G72" s="370"/>
      <c r="H72" s="674">
        <f t="shared" ca="1" si="31"/>
        <v>0</v>
      </c>
      <c r="I72" s="101"/>
      <c r="J72" s="239">
        <f ca="1">HLOOKUP($B72,INDIRECT(J$1&amp;"!$I$2:$x$40"),('Partner-period(er)'!$A72+14),FALSE)</f>
        <v>0</v>
      </c>
      <c r="K72" s="85">
        <f ca="1">HLOOKUP($B72,INDIRECT(K$1&amp;"!$I$2:$x$40"),('Partner-period(er)'!$A72+14),FALSE)</f>
        <v>0</v>
      </c>
      <c r="L72" s="85">
        <f ca="1">HLOOKUP($B72,INDIRECT(L$1&amp;"!$I$2:$x$40"),('Partner-period(er)'!$A72+14),FALSE)</f>
        <v>0</v>
      </c>
      <c r="M72" s="85">
        <f ca="1">HLOOKUP($B72,INDIRECT(M$1&amp;"!$I$2:$x$40"),('Partner-period(er)'!$A72+14),FALSE)</f>
        <v>0</v>
      </c>
      <c r="N72" s="85">
        <f ca="1">HLOOKUP($B72,INDIRECT(N$1&amp;"!$I$2:$x$40"),('Partner-period(er)'!$A72+14),FALSE)</f>
        <v>0</v>
      </c>
      <c r="O72" s="52">
        <f ca="1">HLOOKUP($B72,INDIRECT(O$1&amp;"!$I$2:$x$40"),('Partner-period(er)'!$A72+14),FALSE)</f>
        <v>0</v>
      </c>
      <c r="P72" s="52">
        <f ca="1">HLOOKUP($B72,INDIRECT(P$1&amp;"!$I$2:$x$40"),('Partner-period(er)'!$A72+14),FALSE)</f>
        <v>0</v>
      </c>
      <c r="Q72" s="52">
        <f ca="1">HLOOKUP($B72,INDIRECT(Q$1&amp;"!$I$2:$x$40"),('Partner-period(er)'!$A72+14),FALSE)</f>
        <v>0</v>
      </c>
      <c r="R72" s="52">
        <f ca="1">HLOOKUP($B72,INDIRECT(R$1&amp;"!$I$2:$x$40"),('Partner-period(er)'!$A72+14),FALSE)</f>
        <v>0</v>
      </c>
      <c r="S72" s="52">
        <f ca="1">HLOOKUP($B72,INDIRECT(S$1&amp;"!$I$2:$x$40"),('Partner-period(er)'!$A72+14),FALSE)</f>
        <v>0</v>
      </c>
      <c r="T72" s="52">
        <f ca="1">HLOOKUP($B72,INDIRECT(T$1&amp;"!$I$2:$x$40"),('Partner-period(er)'!$A72+14),FALSE)</f>
        <v>0</v>
      </c>
      <c r="U72" s="52">
        <f ca="1">HLOOKUP($B72,INDIRECT(U$1&amp;"!$I$2:$x$40"),('Partner-period(er)'!$A72+14),FALSE)</f>
        <v>0</v>
      </c>
      <c r="V72" s="52">
        <f ca="1">HLOOKUP($B72,INDIRECT(V$1&amp;"!$I$2:$x$40"),('Partner-period(er)'!$A72+14),FALSE)</f>
        <v>0</v>
      </c>
      <c r="W72" s="52">
        <f ca="1">HLOOKUP($B72,INDIRECT(W$1&amp;"!$I$2:$x$40"),('Partner-period(er)'!$A72+14),FALSE)</f>
        <v>0</v>
      </c>
      <c r="X72" s="567">
        <f ca="1">HLOOKUP($B72,INDIRECT(X$1&amp;"!$I$2:$x$40"),('Partner-period(er)'!$A72+14),FALSE)</f>
        <v>0</v>
      </c>
      <c r="Z72" s="33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8"/>
      <c r="AO72" s="30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</row>
    <row r="73" spans="1:56" x14ac:dyDescent="0.2">
      <c r="A73" s="44">
        <v>19</v>
      </c>
      <c r="B73" s="44">
        <f t="shared" si="30"/>
        <v>2</v>
      </c>
      <c r="C73" s="102"/>
      <c r="D73" s="151" t="str">
        <f>Data!B$26</f>
        <v>Beregnet støtte</v>
      </c>
      <c r="E73" s="27"/>
      <c r="F73" s="95">
        <f>HLOOKUP(B72,'Budget &amp; Total'!B:BB,41,FALSE)</f>
        <v>0</v>
      </c>
      <c r="G73" s="372"/>
      <c r="H73" s="674">
        <f t="shared" ca="1" si="31"/>
        <v>0</v>
      </c>
      <c r="I73" s="101"/>
      <c r="J73" s="239">
        <f ca="1">HLOOKUP($B73,INDIRECT(J$1&amp;"!$I$2:$x$40"),('Partner-period(er)'!$A73+14),FALSE)</f>
        <v>0</v>
      </c>
      <c r="K73" s="85">
        <f ca="1">HLOOKUP($B73,INDIRECT(K$1&amp;"!$I$2:$x$40"),('Partner-period(er)'!$A73+14),FALSE)</f>
        <v>0</v>
      </c>
      <c r="L73" s="85">
        <f ca="1">HLOOKUP($B73,INDIRECT(L$1&amp;"!$I$2:$x$40"),('Partner-period(er)'!$A73+14),FALSE)</f>
        <v>0</v>
      </c>
      <c r="M73" s="85">
        <f ca="1">HLOOKUP($B73,INDIRECT(M$1&amp;"!$I$2:$x$40"),('Partner-period(er)'!$A73+14),FALSE)</f>
        <v>0</v>
      </c>
      <c r="N73" s="85">
        <f ca="1">HLOOKUP($B73,INDIRECT(N$1&amp;"!$I$2:$x$40"),('Partner-period(er)'!$A73+14),FALSE)</f>
        <v>0</v>
      </c>
      <c r="O73" s="52">
        <f ca="1">HLOOKUP($B73,INDIRECT(O$1&amp;"!$I$2:$x$40"),('Partner-period(er)'!$A73+14),FALSE)</f>
        <v>0</v>
      </c>
      <c r="P73" s="52">
        <f ca="1">HLOOKUP($B73,INDIRECT(P$1&amp;"!$I$2:$x$40"),('Partner-period(er)'!$A73+14),FALSE)</f>
        <v>0</v>
      </c>
      <c r="Q73" s="52">
        <f ca="1">HLOOKUP($B73,INDIRECT(Q$1&amp;"!$I$2:$x$40"),('Partner-period(er)'!$A73+14),FALSE)</f>
        <v>0</v>
      </c>
      <c r="R73" s="52">
        <f ca="1">HLOOKUP($B73,INDIRECT(R$1&amp;"!$I$2:$x$40"),('Partner-period(er)'!$A73+14),FALSE)</f>
        <v>0</v>
      </c>
      <c r="S73" s="52">
        <f ca="1">HLOOKUP($B73,INDIRECT(S$1&amp;"!$I$2:$x$40"),('Partner-period(er)'!$A73+14),FALSE)</f>
        <v>0</v>
      </c>
      <c r="T73" s="52">
        <f ca="1">HLOOKUP($B73,INDIRECT(T$1&amp;"!$I$2:$x$40"),('Partner-period(er)'!$A73+14),FALSE)</f>
        <v>0</v>
      </c>
      <c r="U73" s="52">
        <f ca="1">HLOOKUP($B73,INDIRECT(U$1&amp;"!$I$2:$x$40"),('Partner-period(er)'!$A73+14),FALSE)</f>
        <v>0</v>
      </c>
      <c r="V73" s="52">
        <f ca="1">HLOOKUP($B73,INDIRECT(V$1&amp;"!$I$2:$x$40"),('Partner-period(er)'!$A73+14),FALSE)</f>
        <v>0</v>
      </c>
      <c r="W73" s="52">
        <f ca="1">HLOOKUP($B73,INDIRECT(W$1&amp;"!$I$2:$x$40"),('Partner-period(er)'!$A73+14),FALSE)</f>
        <v>0</v>
      </c>
      <c r="X73" s="567">
        <f ca="1">HLOOKUP($B73,INDIRECT(X$1&amp;"!$I$2:$x$40"),('Partner-period(er)'!$A73+14),FALSE)</f>
        <v>0</v>
      </c>
      <c r="Z73" s="33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8"/>
      <c r="AO73" s="30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</row>
    <row r="74" spans="1:56" x14ac:dyDescent="0.2">
      <c r="A74" s="44">
        <v>20</v>
      </c>
      <c r="B74" s="44">
        <f t="shared" si="30"/>
        <v>2</v>
      </c>
      <c r="C74" s="102"/>
      <c r="D74" s="151" t="str">
        <f>Data!B$27</f>
        <v>Forudbetalt støtte (efter aftale)</v>
      </c>
      <c r="E74" s="47"/>
      <c r="F74" s="14"/>
      <c r="G74" s="370"/>
      <c r="H74" s="674">
        <f t="shared" ca="1" si="31"/>
        <v>0</v>
      </c>
      <c r="I74" s="101"/>
      <c r="J74" s="239">
        <f ca="1">HLOOKUP($B74,INDIRECT(J$1&amp;"!$I$2:$x$40"),('Partner-period(er)'!$A74+14),FALSE)</f>
        <v>0</v>
      </c>
      <c r="K74" s="85">
        <f ca="1">HLOOKUP($B74,INDIRECT(K$1&amp;"!$I$2:$x$40"),('Partner-period(er)'!$A74+14),FALSE)</f>
        <v>0</v>
      </c>
      <c r="L74" s="85">
        <f ca="1">HLOOKUP($B74,INDIRECT(L$1&amp;"!$I$2:$x$40"),('Partner-period(er)'!$A74+14),FALSE)</f>
        <v>0</v>
      </c>
      <c r="M74" s="85">
        <f ca="1">HLOOKUP($B74,INDIRECT(M$1&amp;"!$I$2:$x$40"),('Partner-period(er)'!$A74+14),FALSE)</f>
        <v>0</v>
      </c>
      <c r="N74" s="85">
        <f ca="1">HLOOKUP($B74,INDIRECT(N$1&amp;"!$I$2:$x$40"),('Partner-period(er)'!$A74+14),FALSE)</f>
        <v>0</v>
      </c>
      <c r="O74" s="52">
        <f ca="1">HLOOKUP($B74,INDIRECT(O$1&amp;"!$I$2:$x$40"),('Partner-period(er)'!$A74+14),FALSE)</f>
        <v>0</v>
      </c>
      <c r="P74" s="52">
        <f ca="1">HLOOKUP($B74,INDIRECT(P$1&amp;"!$I$2:$x$40"),('Partner-period(er)'!$A74+14),FALSE)</f>
        <v>0</v>
      </c>
      <c r="Q74" s="52">
        <f ca="1">HLOOKUP($B74,INDIRECT(Q$1&amp;"!$I$2:$x$40"),('Partner-period(er)'!$A74+14),FALSE)</f>
        <v>0</v>
      </c>
      <c r="R74" s="52">
        <f ca="1">HLOOKUP($B74,INDIRECT(R$1&amp;"!$I$2:$x$40"),('Partner-period(er)'!$A74+14),FALSE)</f>
        <v>0</v>
      </c>
      <c r="S74" s="52">
        <f ca="1">HLOOKUP($B74,INDIRECT(S$1&amp;"!$I$2:$x$40"),('Partner-period(er)'!$A74+14),FALSE)</f>
        <v>0</v>
      </c>
      <c r="T74" s="52">
        <f ca="1">HLOOKUP($B74,INDIRECT(T$1&amp;"!$I$2:$x$40"),('Partner-period(er)'!$A74+14),FALSE)</f>
        <v>0</v>
      </c>
      <c r="U74" s="52">
        <f ca="1">HLOOKUP($B74,INDIRECT(U$1&amp;"!$I$2:$x$40"),('Partner-period(er)'!$A74+14),FALSE)</f>
        <v>0</v>
      </c>
      <c r="V74" s="52">
        <f ca="1">HLOOKUP($B74,INDIRECT(V$1&amp;"!$I$2:$x$40"),('Partner-period(er)'!$A74+14),FALSE)</f>
        <v>0</v>
      </c>
      <c r="W74" s="52">
        <f ca="1">HLOOKUP($B74,INDIRECT(W$1&amp;"!$I$2:$x$40"),('Partner-period(er)'!$A74+14),FALSE)</f>
        <v>0</v>
      </c>
      <c r="X74" s="567">
        <f ca="1">HLOOKUP($B74,INDIRECT(X$1&amp;"!$I$2:$x$40"),('Partner-period(er)'!$A74+14),FALSE)</f>
        <v>0</v>
      </c>
      <c r="Z74" s="33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8"/>
      <c r="AO74" s="30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</row>
    <row r="75" spans="1:56" x14ac:dyDescent="0.2">
      <c r="A75" s="44">
        <v>21</v>
      </c>
      <c r="B75" s="44">
        <f t="shared" si="30"/>
        <v>2</v>
      </c>
      <c r="C75" s="60"/>
      <c r="D75" s="151" t="str">
        <f>Data!B$28</f>
        <v>Justering for timepris inklusiv overhead</v>
      </c>
      <c r="E75" s="47"/>
      <c r="F75" s="14"/>
      <c r="G75" s="370"/>
      <c r="H75" s="674">
        <f t="shared" ca="1" si="31"/>
        <v>0</v>
      </c>
      <c r="I75" s="101"/>
      <c r="J75" s="239">
        <f t="shared" ref="J75:X75" ca="1" si="35">(J85+J92)*(1+$F60)*$F73</f>
        <v>0</v>
      </c>
      <c r="K75" s="85">
        <f t="shared" ca="1" si="35"/>
        <v>0</v>
      </c>
      <c r="L75" s="85">
        <f t="shared" ca="1" si="35"/>
        <v>0</v>
      </c>
      <c r="M75" s="85">
        <f t="shared" ca="1" si="35"/>
        <v>0</v>
      </c>
      <c r="N75" s="85">
        <f t="shared" ca="1" si="35"/>
        <v>0</v>
      </c>
      <c r="O75" s="85">
        <f t="shared" ca="1" si="35"/>
        <v>0</v>
      </c>
      <c r="P75" s="85">
        <f t="shared" ca="1" si="35"/>
        <v>0</v>
      </c>
      <c r="Q75" s="85">
        <f t="shared" ca="1" si="35"/>
        <v>0</v>
      </c>
      <c r="R75" s="85">
        <f t="shared" ca="1" si="35"/>
        <v>0</v>
      </c>
      <c r="S75" s="85">
        <f t="shared" ca="1" si="35"/>
        <v>0</v>
      </c>
      <c r="T75" s="85">
        <f t="shared" ca="1" si="35"/>
        <v>0</v>
      </c>
      <c r="U75" s="85">
        <f t="shared" ca="1" si="35"/>
        <v>0</v>
      </c>
      <c r="V75" s="85">
        <f t="shared" ca="1" si="35"/>
        <v>0</v>
      </c>
      <c r="W75" s="85">
        <f t="shared" ca="1" si="35"/>
        <v>0</v>
      </c>
      <c r="X75" s="560">
        <f t="shared" ca="1" si="35"/>
        <v>0</v>
      </c>
      <c r="Z75" s="33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8"/>
      <c r="AO75" s="30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</row>
    <row r="76" spans="1:56" x14ac:dyDescent="0.2">
      <c r="A76" s="44">
        <v>23</v>
      </c>
      <c r="B76" s="44">
        <f t="shared" si="30"/>
        <v>2</v>
      </c>
      <c r="C76" s="60"/>
      <c r="D76" s="151" t="str">
        <f>Data!B$29</f>
        <v>Justering for budgetoverskridelse</v>
      </c>
      <c r="E76" s="47"/>
      <c r="F76" s="14"/>
      <c r="G76" s="371"/>
      <c r="H76" s="674">
        <f t="shared" ca="1" si="31"/>
        <v>0</v>
      </c>
      <c r="I76" s="101"/>
      <c r="J76" s="231">
        <f t="shared" ref="J76:X76" ca="1" si="36">-AP76*$F73</f>
        <v>0</v>
      </c>
      <c r="K76" s="86">
        <f t="shared" ca="1" si="36"/>
        <v>0</v>
      </c>
      <c r="L76" s="86">
        <f t="shared" ca="1" si="36"/>
        <v>0</v>
      </c>
      <c r="M76" s="86">
        <f t="shared" ca="1" si="36"/>
        <v>0</v>
      </c>
      <c r="N76" s="86">
        <f t="shared" ca="1" si="36"/>
        <v>0</v>
      </c>
      <c r="O76" s="565">
        <f t="shared" ca="1" si="36"/>
        <v>0</v>
      </c>
      <c r="P76" s="565">
        <f t="shared" ca="1" si="36"/>
        <v>0</v>
      </c>
      <c r="Q76" s="565">
        <f t="shared" ca="1" si="36"/>
        <v>0</v>
      </c>
      <c r="R76" s="565">
        <f t="shared" ca="1" si="36"/>
        <v>0</v>
      </c>
      <c r="S76" s="565">
        <f t="shared" ca="1" si="36"/>
        <v>0</v>
      </c>
      <c r="T76" s="565">
        <f t="shared" ca="1" si="36"/>
        <v>0</v>
      </c>
      <c r="U76" s="565">
        <f t="shared" ca="1" si="36"/>
        <v>0</v>
      </c>
      <c r="V76" s="565">
        <f t="shared" ca="1" si="36"/>
        <v>0</v>
      </c>
      <c r="W76" s="565">
        <f t="shared" ca="1" si="36"/>
        <v>0</v>
      </c>
      <c r="X76" s="566">
        <f t="shared" ca="1" si="36"/>
        <v>0</v>
      </c>
      <c r="Z76" s="33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8"/>
      <c r="AO76" s="30"/>
      <c r="AP76" s="29">
        <f ca="1">SUM(AP61:AP69)</f>
        <v>0</v>
      </c>
      <c r="AQ76" s="29">
        <f t="shared" ref="AQ76:BD76" ca="1" si="37">SUM(AQ61:AQ69)</f>
        <v>0</v>
      </c>
      <c r="AR76" s="29">
        <f t="shared" ca="1" si="37"/>
        <v>0</v>
      </c>
      <c r="AS76" s="29">
        <f t="shared" ca="1" si="37"/>
        <v>0</v>
      </c>
      <c r="AT76" s="29">
        <f t="shared" ca="1" si="37"/>
        <v>0</v>
      </c>
      <c r="AU76" s="29">
        <f t="shared" ca="1" si="37"/>
        <v>0</v>
      </c>
      <c r="AV76" s="29">
        <f t="shared" ca="1" si="37"/>
        <v>0</v>
      </c>
      <c r="AW76" s="29">
        <f t="shared" ca="1" si="37"/>
        <v>0</v>
      </c>
      <c r="AX76" s="29">
        <f t="shared" ca="1" si="37"/>
        <v>0</v>
      </c>
      <c r="AY76" s="29">
        <f t="shared" ca="1" si="37"/>
        <v>0</v>
      </c>
      <c r="AZ76" s="29">
        <f t="shared" ca="1" si="37"/>
        <v>0</v>
      </c>
      <c r="BA76" s="29">
        <f t="shared" ca="1" si="37"/>
        <v>0</v>
      </c>
      <c r="BB76" s="29">
        <f t="shared" ca="1" si="37"/>
        <v>0</v>
      </c>
      <c r="BC76" s="29">
        <f t="shared" ca="1" si="37"/>
        <v>0</v>
      </c>
      <c r="BD76" s="29">
        <f t="shared" ca="1" si="37"/>
        <v>0</v>
      </c>
    </row>
    <row r="77" spans="1:56" x14ac:dyDescent="0.2">
      <c r="A77" s="44">
        <v>24</v>
      </c>
      <c r="B77" s="44">
        <f t="shared" si="30"/>
        <v>2</v>
      </c>
      <c r="C77" s="622"/>
      <c r="D77" s="207" t="str">
        <f>Data!B$30</f>
        <v>Støtte total / til faktura</v>
      </c>
      <c r="E77" s="623"/>
      <c r="F77" s="396"/>
      <c r="G77" s="619">
        <f>HLOOKUP(B73,'Budget &amp; Total'!$1:$44,42,FALSE)</f>
        <v>0</v>
      </c>
      <c r="H77" s="678">
        <f t="shared" ca="1" si="31"/>
        <v>0</v>
      </c>
      <c r="I77" s="108"/>
      <c r="J77" s="394">
        <f t="shared" ref="J77:X77" ca="1" si="38">SUM(J73:J76)</f>
        <v>0</v>
      </c>
      <c r="K77" s="395">
        <f t="shared" ca="1" si="38"/>
        <v>0</v>
      </c>
      <c r="L77" s="395">
        <f t="shared" ca="1" si="38"/>
        <v>0</v>
      </c>
      <c r="M77" s="395">
        <f t="shared" ca="1" si="38"/>
        <v>0</v>
      </c>
      <c r="N77" s="395">
        <f t="shared" ca="1" si="38"/>
        <v>0</v>
      </c>
      <c r="O77" s="574">
        <f t="shared" ca="1" si="38"/>
        <v>0</v>
      </c>
      <c r="P77" s="574">
        <f t="shared" ca="1" si="38"/>
        <v>0</v>
      </c>
      <c r="Q77" s="574">
        <f t="shared" ca="1" si="38"/>
        <v>0</v>
      </c>
      <c r="R77" s="574">
        <f t="shared" ca="1" si="38"/>
        <v>0</v>
      </c>
      <c r="S77" s="574">
        <f t="shared" ca="1" si="38"/>
        <v>0</v>
      </c>
      <c r="T77" s="574">
        <f t="shared" ca="1" si="38"/>
        <v>0</v>
      </c>
      <c r="U77" s="574">
        <f t="shared" ca="1" si="38"/>
        <v>0</v>
      </c>
      <c r="V77" s="574">
        <f t="shared" ca="1" si="38"/>
        <v>0</v>
      </c>
      <c r="W77" s="574">
        <f t="shared" ca="1" si="38"/>
        <v>0</v>
      </c>
      <c r="X77" s="575">
        <f t="shared" ca="1" si="38"/>
        <v>0</v>
      </c>
      <c r="Z77" s="33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8"/>
      <c r="AO77" s="30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</row>
    <row r="78" spans="1:56" x14ac:dyDescent="0.2">
      <c r="A78" s="44">
        <v>24</v>
      </c>
      <c r="B78" s="44">
        <f t="shared" si="30"/>
        <v>2</v>
      </c>
      <c r="C78" s="103"/>
      <c r="D78" s="195" t="str">
        <f>Data!B$31</f>
        <v>Anden finansiering</v>
      </c>
      <c r="E78" s="54"/>
      <c r="F78" s="400"/>
      <c r="G78" s="620">
        <f>HLOOKUP(B78,'Budget &amp; Total'!$1:$44,43,FALSE)</f>
        <v>0</v>
      </c>
      <c r="H78" s="679">
        <f t="shared" ca="1" si="31"/>
        <v>0</v>
      </c>
      <c r="I78" s="108"/>
      <c r="J78" s="398">
        <f ca="1">HLOOKUP($B77,INDIRECT(J$1&amp;"!$I$2:$x$40"),('Partner-period(er)'!$A78+14),FALSE)</f>
        <v>0</v>
      </c>
      <c r="K78" s="399">
        <f ca="1">HLOOKUP($B77,INDIRECT(K$1&amp;"!$I$2:$x$40"),('Partner-period(er)'!$A78+14),FALSE)</f>
        <v>0</v>
      </c>
      <c r="L78" s="399">
        <f ca="1">HLOOKUP($B77,INDIRECT(L$1&amp;"!$I$2:$x$40"),('Partner-period(er)'!$A78+14),FALSE)</f>
        <v>0</v>
      </c>
      <c r="M78" s="399">
        <f ca="1">HLOOKUP($B77,INDIRECT(M$1&amp;"!$I$2:$x$40"),('Partner-period(er)'!$A78+14),FALSE)</f>
        <v>0</v>
      </c>
      <c r="N78" s="399">
        <f ca="1">HLOOKUP($B77,INDIRECT(N$1&amp;"!$I$2:$x$40"),('Partner-period(er)'!$A78+14),FALSE)</f>
        <v>0</v>
      </c>
      <c r="O78" s="576">
        <f ca="1">HLOOKUP($B77,INDIRECT(O$1&amp;"!$I$2:$x$40"),('Partner-period(er)'!$A78+14),FALSE)</f>
        <v>0</v>
      </c>
      <c r="P78" s="576">
        <f ca="1">HLOOKUP($B77,INDIRECT(P$1&amp;"!$I$2:$x$40"),('Partner-period(er)'!$A78+14),FALSE)</f>
        <v>0</v>
      </c>
      <c r="Q78" s="576">
        <f ca="1">HLOOKUP($B77,INDIRECT(Q$1&amp;"!$I$2:$x$40"),('Partner-period(er)'!$A78+14),FALSE)</f>
        <v>0</v>
      </c>
      <c r="R78" s="576">
        <f ca="1">HLOOKUP($B77,INDIRECT(R$1&amp;"!$I$2:$x$40"),('Partner-period(er)'!$A78+14),FALSE)</f>
        <v>0</v>
      </c>
      <c r="S78" s="576">
        <f ca="1">HLOOKUP($B77,INDIRECT(S$1&amp;"!$I$2:$x$40"),('Partner-period(er)'!$A78+14),FALSE)</f>
        <v>0</v>
      </c>
      <c r="T78" s="576">
        <f ca="1">HLOOKUP($B77,INDIRECT(T$1&amp;"!$I$2:$x$40"),('Partner-period(er)'!$A78+14),FALSE)</f>
        <v>0</v>
      </c>
      <c r="U78" s="576">
        <f ca="1">HLOOKUP($B77,INDIRECT(U$1&amp;"!$I$2:$x$40"),('Partner-period(er)'!$A78+14),FALSE)</f>
        <v>0</v>
      </c>
      <c r="V78" s="576">
        <f ca="1">HLOOKUP($B77,INDIRECT(V$1&amp;"!$I$2:$x$40"),('Partner-period(er)'!$A78+14),FALSE)</f>
        <v>0</v>
      </c>
      <c r="W78" s="576">
        <f ca="1">HLOOKUP($B77,INDIRECT(W$1&amp;"!$I$2:$x$40"),('Partner-period(er)'!$A78+14),FALSE)</f>
        <v>0</v>
      </c>
      <c r="X78" s="577">
        <f ca="1">HLOOKUP($B77,INDIRECT(X$1&amp;"!$I$2:$x$40"),('Partner-period(er)'!$A78+14),FALSE)</f>
        <v>0</v>
      </c>
      <c r="Z78" s="33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8"/>
      <c r="AO78" s="30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</row>
    <row r="79" spans="1:56" ht="13.5" thickBot="1" x14ac:dyDescent="0.25">
      <c r="A79" s="44">
        <v>26</v>
      </c>
      <c r="B79" s="44">
        <f t="shared" si="30"/>
        <v>2</v>
      </c>
      <c r="C79" s="401"/>
      <c r="D79" s="211" t="str">
        <f>Data!B$32</f>
        <v>Egenfinansiering</v>
      </c>
      <c r="E79" s="55"/>
      <c r="F79" s="93"/>
      <c r="G79" s="621">
        <f>HLOOKUP(B79,'Budget &amp; Total'!$1:$44,44,FALSE)</f>
        <v>0</v>
      </c>
      <c r="H79" s="680">
        <f t="shared" ca="1" si="31"/>
        <v>0</v>
      </c>
      <c r="I79" s="108"/>
      <c r="J79" s="403">
        <f t="shared" ref="J79:X79" ca="1" si="39">J71-J77-J78</f>
        <v>0</v>
      </c>
      <c r="K79" s="91">
        <f t="shared" ca="1" si="39"/>
        <v>0</v>
      </c>
      <c r="L79" s="91">
        <f t="shared" ca="1" si="39"/>
        <v>0</v>
      </c>
      <c r="M79" s="91">
        <f t="shared" ca="1" si="39"/>
        <v>0</v>
      </c>
      <c r="N79" s="91">
        <f t="shared" ca="1" si="39"/>
        <v>0</v>
      </c>
      <c r="O79" s="578">
        <f t="shared" ca="1" si="39"/>
        <v>0</v>
      </c>
      <c r="P79" s="578">
        <f t="shared" ca="1" si="39"/>
        <v>0</v>
      </c>
      <c r="Q79" s="578">
        <f t="shared" ca="1" si="39"/>
        <v>0</v>
      </c>
      <c r="R79" s="578">
        <f t="shared" ca="1" si="39"/>
        <v>0</v>
      </c>
      <c r="S79" s="578">
        <f t="shared" ca="1" si="39"/>
        <v>0</v>
      </c>
      <c r="T79" s="578">
        <f t="shared" ca="1" si="39"/>
        <v>0</v>
      </c>
      <c r="U79" s="578">
        <f t="shared" ca="1" si="39"/>
        <v>0</v>
      </c>
      <c r="V79" s="578">
        <f t="shared" ca="1" si="39"/>
        <v>0</v>
      </c>
      <c r="W79" s="578">
        <f t="shared" ca="1" si="39"/>
        <v>0</v>
      </c>
      <c r="X79" s="579">
        <f t="shared" ca="1" si="39"/>
        <v>0</v>
      </c>
      <c r="Z79" s="35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9"/>
      <c r="AO79" s="30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</row>
    <row r="80" spans="1:56" ht="19.5" customHeight="1" x14ac:dyDescent="0.2">
      <c r="A80" s="44">
        <v>29</v>
      </c>
      <c r="C80" s="118" t="str">
        <f>Data!$B$95</f>
        <v>Kontrol for overskridelse af timepriser</v>
      </c>
      <c r="D80" s="88"/>
      <c r="E80" s="88"/>
      <c r="F80" s="14"/>
      <c r="G80" s="87"/>
      <c r="H80" s="87"/>
      <c r="I80" s="87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67"/>
    </row>
    <row r="81" spans="1:55" ht="13.5" customHeight="1" x14ac:dyDescent="0.2">
      <c r="A81" s="44">
        <v>30</v>
      </c>
      <c r="C81" s="264" t="s">
        <v>41</v>
      </c>
      <c r="D81" s="265"/>
      <c r="E81" s="266"/>
      <c r="F81" s="289" t="s">
        <v>40</v>
      </c>
      <c r="G81" s="111"/>
      <c r="H81" s="267"/>
      <c r="I81" s="267"/>
      <c r="J81" s="268">
        <f ca="1">J55</f>
        <v>0</v>
      </c>
      <c r="K81" s="269">
        <f t="shared" ref="K81:X81" ca="1" si="40">K55+J81</f>
        <v>0</v>
      </c>
      <c r="L81" s="269">
        <f t="shared" ca="1" si="40"/>
        <v>0</v>
      </c>
      <c r="M81" s="269">
        <f t="shared" ca="1" si="40"/>
        <v>0</v>
      </c>
      <c r="N81" s="269">
        <f t="shared" ca="1" si="40"/>
        <v>0</v>
      </c>
      <c r="O81" s="269">
        <f t="shared" ca="1" si="40"/>
        <v>0</v>
      </c>
      <c r="P81" s="269">
        <f t="shared" ca="1" si="40"/>
        <v>0</v>
      </c>
      <c r="Q81" s="269">
        <f t="shared" ca="1" si="40"/>
        <v>0</v>
      </c>
      <c r="R81" s="269">
        <f t="shared" ca="1" si="40"/>
        <v>0</v>
      </c>
      <c r="S81" s="269">
        <f t="shared" ca="1" si="40"/>
        <v>0</v>
      </c>
      <c r="T81" s="269">
        <f t="shared" ca="1" si="40"/>
        <v>0</v>
      </c>
      <c r="U81" s="269">
        <f t="shared" ca="1" si="40"/>
        <v>0</v>
      </c>
      <c r="V81" s="269">
        <f t="shared" ca="1" si="40"/>
        <v>0</v>
      </c>
      <c r="W81" s="269">
        <f t="shared" ca="1" si="40"/>
        <v>0</v>
      </c>
      <c r="X81" s="270">
        <f t="shared" ca="1" si="40"/>
        <v>0</v>
      </c>
    </row>
    <row r="82" spans="1:55" ht="13.5" customHeight="1" x14ac:dyDescent="0.2">
      <c r="A82" s="44">
        <v>31</v>
      </c>
      <c r="C82" s="271"/>
      <c r="D82" s="19"/>
      <c r="E82" s="272"/>
      <c r="F82" s="290" t="s">
        <v>42</v>
      </c>
      <c r="G82" s="18"/>
      <c r="H82" s="19"/>
      <c r="I82" s="19"/>
      <c r="J82" s="273">
        <f ca="1">J58</f>
        <v>0</v>
      </c>
      <c r="K82" s="274">
        <f t="shared" ref="K82:X82" ca="1" si="41">K58+J82</f>
        <v>0</v>
      </c>
      <c r="L82" s="274">
        <f t="shared" ca="1" si="41"/>
        <v>0</v>
      </c>
      <c r="M82" s="274">
        <f t="shared" ca="1" si="41"/>
        <v>0</v>
      </c>
      <c r="N82" s="274">
        <f t="shared" ca="1" si="41"/>
        <v>0</v>
      </c>
      <c r="O82" s="274">
        <f t="shared" ca="1" si="41"/>
        <v>0</v>
      </c>
      <c r="P82" s="274">
        <f t="shared" ca="1" si="41"/>
        <v>0</v>
      </c>
      <c r="Q82" s="274">
        <f t="shared" ca="1" si="41"/>
        <v>0</v>
      </c>
      <c r="R82" s="274">
        <f t="shared" ca="1" si="41"/>
        <v>0</v>
      </c>
      <c r="S82" s="274">
        <f t="shared" ca="1" si="41"/>
        <v>0</v>
      </c>
      <c r="T82" s="274">
        <f t="shared" ca="1" si="41"/>
        <v>0</v>
      </c>
      <c r="U82" s="274">
        <f t="shared" ca="1" si="41"/>
        <v>0</v>
      </c>
      <c r="V82" s="274">
        <f t="shared" ca="1" si="41"/>
        <v>0</v>
      </c>
      <c r="W82" s="274">
        <f t="shared" ca="1" si="41"/>
        <v>0</v>
      </c>
      <c r="X82" s="275">
        <f t="shared" ca="1" si="41"/>
        <v>0</v>
      </c>
    </row>
    <row r="83" spans="1:55" ht="13.5" customHeight="1" x14ac:dyDescent="0.2">
      <c r="A83" s="44">
        <v>32</v>
      </c>
      <c r="C83" s="276"/>
      <c r="D83" s="19"/>
      <c r="E83" s="19"/>
      <c r="F83" s="291" t="s">
        <v>124</v>
      </c>
      <c r="G83" s="18"/>
      <c r="H83" s="277"/>
      <c r="I83" s="277"/>
      <c r="J83" s="278">
        <f t="shared" ref="J83:X83" ca="1" si="42">J81*$F58</f>
        <v>0</v>
      </c>
      <c r="K83" s="279">
        <f t="shared" ca="1" si="42"/>
        <v>0</v>
      </c>
      <c r="L83" s="279">
        <f t="shared" ca="1" si="42"/>
        <v>0</v>
      </c>
      <c r="M83" s="279">
        <f t="shared" ca="1" si="42"/>
        <v>0</v>
      </c>
      <c r="N83" s="279">
        <f t="shared" ca="1" si="42"/>
        <v>0</v>
      </c>
      <c r="O83" s="279">
        <f t="shared" ca="1" si="42"/>
        <v>0</v>
      </c>
      <c r="P83" s="279">
        <f t="shared" ca="1" si="42"/>
        <v>0</v>
      </c>
      <c r="Q83" s="279">
        <f t="shared" ca="1" si="42"/>
        <v>0</v>
      </c>
      <c r="R83" s="279">
        <f t="shared" ca="1" si="42"/>
        <v>0</v>
      </c>
      <c r="S83" s="279">
        <f t="shared" ca="1" si="42"/>
        <v>0</v>
      </c>
      <c r="T83" s="279">
        <f t="shared" ca="1" si="42"/>
        <v>0</v>
      </c>
      <c r="U83" s="279">
        <f t="shared" ca="1" si="42"/>
        <v>0</v>
      </c>
      <c r="V83" s="279">
        <f t="shared" ca="1" si="42"/>
        <v>0</v>
      </c>
      <c r="W83" s="279">
        <f t="shared" ca="1" si="42"/>
        <v>0</v>
      </c>
      <c r="X83" s="280">
        <f t="shared" ca="1" si="42"/>
        <v>0</v>
      </c>
    </row>
    <row r="84" spans="1:55" ht="13.5" customHeight="1" x14ac:dyDescent="0.2">
      <c r="A84" s="44">
        <v>33</v>
      </c>
      <c r="C84" s="276"/>
      <c r="D84" s="19"/>
      <c r="E84" s="272"/>
      <c r="F84" s="290" t="s">
        <v>123</v>
      </c>
      <c r="G84" s="18"/>
      <c r="H84" s="281"/>
      <c r="I84" s="281"/>
      <c r="J84" s="278">
        <f ca="1">MIN(J82:J83)</f>
        <v>0</v>
      </c>
      <c r="K84" s="279">
        <f t="shared" ref="K84:X84" ca="1" si="43">MIN(K82:K83)-MIN(J82:J83)</f>
        <v>0</v>
      </c>
      <c r="L84" s="279">
        <f t="shared" ca="1" si="43"/>
        <v>0</v>
      </c>
      <c r="M84" s="279">
        <f t="shared" ca="1" si="43"/>
        <v>0</v>
      </c>
      <c r="N84" s="279">
        <f t="shared" ca="1" si="43"/>
        <v>0</v>
      </c>
      <c r="O84" s="279">
        <f t="shared" ca="1" si="43"/>
        <v>0</v>
      </c>
      <c r="P84" s="279">
        <f t="shared" ca="1" si="43"/>
        <v>0</v>
      </c>
      <c r="Q84" s="279">
        <f t="shared" ca="1" si="43"/>
        <v>0</v>
      </c>
      <c r="R84" s="279">
        <f t="shared" ca="1" si="43"/>
        <v>0</v>
      </c>
      <c r="S84" s="279">
        <f t="shared" ca="1" si="43"/>
        <v>0</v>
      </c>
      <c r="T84" s="279">
        <f t="shared" ca="1" si="43"/>
        <v>0</v>
      </c>
      <c r="U84" s="279">
        <f t="shared" ca="1" si="43"/>
        <v>0</v>
      </c>
      <c r="V84" s="279">
        <f t="shared" ca="1" si="43"/>
        <v>0</v>
      </c>
      <c r="W84" s="279">
        <f t="shared" ca="1" si="43"/>
        <v>0</v>
      </c>
      <c r="X84" s="280">
        <f t="shared" ca="1" si="43"/>
        <v>0</v>
      </c>
      <c r="AO84" s="30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</row>
    <row r="85" spans="1:55" ht="13.5" customHeight="1" x14ac:dyDescent="0.2">
      <c r="A85" s="44">
        <v>34</v>
      </c>
      <c r="C85" s="276"/>
      <c r="D85" s="19"/>
      <c r="E85" s="272"/>
      <c r="F85" s="290" t="s">
        <v>118</v>
      </c>
      <c r="G85" s="18"/>
      <c r="H85" s="277"/>
      <c r="I85" s="277"/>
      <c r="J85" s="278">
        <f t="shared" ref="J85:X85" ca="1" si="44">J84-J58</f>
        <v>0</v>
      </c>
      <c r="K85" s="279">
        <f t="shared" ca="1" si="44"/>
        <v>0</v>
      </c>
      <c r="L85" s="279">
        <f t="shared" ca="1" si="44"/>
        <v>0</v>
      </c>
      <c r="M85" s="279">
        <f t="shared" ca="1" si="44"/>
        <v>0</v>
      </c>
      <c r="N85" s="279">
        <f t="shared" ca="1" si="44"/>
        <v>0</v>
      </c>
      <c r="O85" s="279">
        <f t="shared" ca="1" si="44"/>
        <v>0</v>
      </c>
      <c r="P85" s="279">
        <f t="shared" ca="1" si="44"/>
        <v>0</v>
      </c>
      <c r="Q85" s="279">
        <f t="shared" ca="1" si="44"/>
        <v>0</v>
      </c>
      <c r="R85" s="279">
        <f t="shared" ca="1" si="44"/>
        <v>0</v>
      </c>
      <c r="S85" s="279">
        <f t="shared" ca="1" si="44"/>
        <v>0</v>
      </c>
      <c r="T85" s="279">
        <f t="shared" ca="1" si="44"/>
        <v>0</v>
      </c>
      <c r="U85" s="279">
        <f t="shared" ca="1" si="44"/>
        <v>0</v>
      </c>
      <c r="V85" s="279">
        <f t="shared" ca="1" si="44"/>
        <v>0</v>
      </c>
      <c r="W85" s="279">
        <f t="shared" ca="1" si="44"/>
        <v>0</v>
      </c>
      <c r="X85" s="280">
        <f t="shared" ca="1" si="44"/>
        <v>0</v>
      </c>
    </row>
    <row r="86" spans="1:55" ht="13.5" customHeight="1" x14ac:dyDescent="0.2">
      <c r="A86" s="44">
        <v>35</v>
      </c>
      <c r="C86" s="276"/>
      <c r="D86" s="19"/>
      <c r="E86" s="272"/>
      <c r="F86" s="290" t="s">
        <v>119</v>
      </c>
      <c r="G86" s="18"/>
      <c r="H86" s="277"/>
      <c r="I86" s="277"/>
      <c r="J86" s="278">
        <f ca="1">-J85</f>
        <v>0</v>
      </c>
      <c r="K86" s="279">
        <f ca="1">-SUM($J85:K85)</f>
        <v>0</v>
      </c>
      <c r="L86" s="279">
        <f ca="1">-SUM($J85:L85)</f>
        <v>0</v>
      </c>
      <c r="M86" s="279">
        <f ca="1">-SUM($J85:M85)</f>
        <v>0</v>
      </c>
      <c r="N86" s="279">
        <f ca="1">-SUM($J85:N85)</f>
        <v>0</v>
      </c>
      <c r="O86" s="279">
        <f ca="1">-SUM($J85:O85)</f>
        <v>0</v>
      </c>
      <c r="P86" s="279">
        <f ca="1">-SUM($J85:P85)</f>
        <v>0</v>
      </c>
      <c r="Q86" s="279">
        <f ca="1">-SUM($J85:Q85)</f>
        <v>0</v>
      </c>
      <c r="R86" s="279">
        <f ca="1">-SUM($J85:R85)</f>
        <v>0</v>
      </c>
      <c r="S86" s="279">
        <f ca="1">-SUM($J85:S85)</f>
        <v>0</v>
      </c>
      <c r="T86" s="279">
        <f ca="1">-SUM($J85:T85)</f>
        <v>0</v>
      </c>
      <c r="U86" s="279">
        <f ca="1">-SUM($J85:U85)</f>
        <v>0</v>
      </c>
      <c r="V86" s="279">
        <f ca="1">-SUM($J85:V85)</f>
        <v>0</v>
      </c>
      <c r="W86" s="279">
        <f ca="1">-SUM($J85:W85)</f>
        <v>0</v>
      </c>
      <c r="X86" s="280">
        <f ca="1">-SUM($J85:X85)</f>
        <v>0</v>
      </c>
    </row>
    <row r="87" spans="1:55" ht="1.5" customHeight="1" x14ac:dyDescent="0.2">
      <c r="C87" s="282"/>
      <c r="D87" s="283"/>
      <c r="E87" s="283"/>
      <c r="F87" s="292"/>
      <c r="G87" s="284"/>
      <c r="H87" s="284"/>
      <c r="I87" s="284"/>
      <c r="J87" s="273"/>
      <c r="K87" s="274"/>
      <c r="L87" s="274"/>
      <c r="M87" s="274">
        <f ca="1">IF(M55&gt;0,(M83-SUM($J84:L84))/M55,0)</f>
        <v>0</v>
      </c>
      <c r="N87" s="274">
        <f ca="1">IF(N55&gt;0,(N83-SUM($J84:M84))/N55,0)</f>
        <v>0</v>
      </c>
      <c r="O87" s="274">
        <f ca="1">IF(O55&gt;0,(O83-SUM($J84:N84))/O55,0)</f>
        <v>0</v>
      </c>
      <c r="P87" s="274">
        <f ca="1">IF(P55&gt;0,(P83-SUM($J84:O84))/P55,0)</f>
        <v>0</v>
      </c>
      <c r="Q87" s="274">
        <f ca="1">IF(Q55&gt;0,(Q83-SUM($J84:P84))/Q55,0)</f>
        <v>0</v>
      </c>
      <c r="R87" s="274">
        <f ca="1">IF(R55&gt;0,(R83-SUM($J84:Q84))/R55,0)</f>
        <v>0</v>
      </c>
      <c r="S87" s="274">
        <f ca="1">IF(S55&gt;0,(S83-SUM($J84:R84))/S55,0)</f>
        <v>0</v>
      </c>
      <c r="T87" s="274">
        <f ca="1">IF(T55&gt;0,(T83-SUM($J84:S84))/T55,0)</f>
        <v>0</v>
      </c>
      <c r="U87" s="274">
        <f ca="1">IF(U55&gt;0,(U83-SUM($J84:T84))/U55,0)</f>
        <v>0</v>
      </c>
      <c r="V87" s="274">
        <f ca="1">IF(V55&gt;0,(V83-SUM($J84:U84))/V55,0)</f>
        <v>0</v>
      </c>
      <c r="W87" s="274">
        <f ca="1">IF(W55&gt;0,(W83-SUM($J84:V84))/W55,0)</f>
        <v>0</v>
      </c>
      <c r="X87" s="275">
        <f ca="1">IF(X55&gt;0,(X83-SUM($J84:W84))/X55,0)</f>
        <v>0</v>
      </c>
    </row>
    <row r="88" spans="1:55" ht="13.5" customHeight="1" x14ac:dyDescent="0.2">
      <c r="A88" s="44">
        <v>36</v>
      </c>
      <c r="C88" s="276" t="s">
        <v>45</v>
      </c>
      <c r="D88" s="19"/>
      <c r="E88" s="272"/>
      <c r="F88" s="290" t="s">
        <v>40</v>
      </c>
      <c r="G88" s="18"/>
      <c r="H88" s="18"/>
      <c r="I88" s="18"/>
      <c r="J88" s="278">
        <f ca="1">J56</f>
        <v>0</v>
      </c>
      <c r="K88" s="279">
        <f t="shared" ref="K88:X88" ca="1" si="45">K56+J88</f>
        <v>0</v>
      </c>
      <c r="L88" s="279">
        <f t="shared" ca="1" si="45"/>
        <v>0</v>
      </c>
      <c r="M88" s="279">
        <f t="shared" ca="1" si="45"/>
        <v>0</v>
      </c>
      <c r="N88" s="279">
        <f t="shared" ca="1" si="45"/>
        <v>0</v>
      </c>
      <c r="O88" s="279">
        <f t="shared" ca="1" si="45"/>
        <v>0</v>
      </c>
      <c r="P88" s="279">
        <f t="shared" ca="1" si="45"/>
        <v>0</v>
      </c>
      <c r="Q88" s="279">
        <f t="shared" ca="1" si="45"/>
        <v>0</v>
      </c>
      <c r="R88" s="279">
        <f t="shared" ca="1" si="45"/>
        <v>0</v>
      </c>
      <c r="S88" s="279">
        <f t="shared" ca="1" si="45"/>
        <v>0</v>
      </c>
      <c r="T88" s="279">
        <f t="shared" ca="1" si="45"/>
        <v>0</v>
      </c>
      <c r="U88" s="279">
        <f t="shared" ca="1" si="45"/>
        <v>0</v>
      </c>
      <c r="V88" s="279">
        <f t="shared" ca="1" si="45"/>
        <v>0</v>
      </c>
      <c r="W88" s="279">
        <f t="shared" ca="1" si="45"/>
        <v>0</v>
      </c>
      <c r="X88" s="280">
        <f t="shared" ca="1" si="45"/>
        <v>0</v>
      </c>
    </row>
    <row r="89" spans="1:55" ht="13.5" customHeight="1" x14ac:dyDescent="0.2">
      <c r="A89" s="44">
        <v>37</v>
      </c>
      <c r="C89" s="276"/>
      <c r="D89" s="19"/>
      <c r="E89" s="272"/>
      <c r="F89" s="290" t="s">
        <v>42</v>
      </c>
      <c r="G89" s="18"/>
      <c r="H89" s="18"/>
      <c r="I89" s="18"/>
      <c r="J89" s="278">
        <f ca="1">J59</f>
        <v>0</v>
      </c>
      <c r="K89" s="279">
        <f t="shared" ref="K89:X89" ca="1" si="46">K59+J89</f>
        <v>0</v>
      </c>
      <c r="L89" s="279">
        <f t="shared" ca="1" si="46"/>
        <v>0</v>
      </c>
      <c r="M89" s="279">
        <f t="shared" ca="1" si="46"/>
        <v>0</v>
      </c>
      <c r="N89" s="279">
        <f t="shared" ca="1" si="46"/>
        <v>0</v>
      </c>
      <c r="O89" s="279">
        <f t="shared" ca="1" si="46"/>
        <v>0</v>
      </c>
      <c r="P89" s="279">
        <f t="shared" ca="1" si="46"/>
        <v>0</v>
      </c>
      <c r="Q89" s="279">
        <f t="shared" ca="1" si="46"/>
        <v>0</v>
      </c>
      <c r="R89" s="279">
        <f t="shared" ca="1" si="46"/>
        <v>0</v>
      </c>
      <c r="S89" s="279">
        <f t="shared" ca="1" si="46"/>
        <v>0</v>
      </c>
      <c r="T89" s="279">
        <f t="shared" ca="1" si="46"/>
        <v>0</v>
      </c>
      <c r="U89" s="279">
        <f t="shared" ca="1" si="46"/>
        <v>0</v>
      </c>
      <c r="V89" s="279">
        <f t="shared" ca="1" si="46"/>
        <v>0</v>
      </c>
      <c r="W89" s="279">
        <f t="shared" ca="1" si="46"/>
        <v>0</v>
      </c>
      <c r="X89" s="280">
        <f t="shared" ca="1" si="46"/>
        <v>0</v>
      </c>
    </row>
    <row r="90" spans="1:55" ht="13.5" customHeight="1" x14ac:dyDescent="0.2">
      <c r="A90" s="44">
        <v>38</v>
      </c>
      <c r="C90" s="285"/>
      <c r="D90" s="19"/>
      <c r="E90" s="19"/>
      <c r="F90" s="291" t="s">
        <v>124</v>
      </c>
      <c r="G90" s="18"/>
      <c r="H90" s="18"/>
      <c r="I90" s="18"/>
      <c r="J90" s="278">
        <f t="shared" ref="J90:X90" ca="1" si="47">J88*$F59</f>
        <v>0</v>
      </c>
      <c r="K90" s="279">
        <f t="shared" ca="1" si="47"/>
        <v>0</v>
      </c>
      <c r="L90" s="279">
        <f t="shared" ca="1" si="47"/>
        <v>0</v>
      </c>
      <c r="M90" s="279">
        <f t="shared" ca="1" si="47"/>
        <v>0</v>
      </c>
      <c r="N90" s="279">
        <f t="shared" ca="1" si="47"/>
        <v>0</v>
      </c>
      <c r="O90" s="279">
        <f t="shared" ca="1" si="47"/>
        <v>0</v>
      </c>
      <c r="P90" s="279">
        <f t="shared" ca="1" si="47"/>
        <v>0</v>
      </c>
      <c r="Q90" s="279">
        <f t="shared" ca="1" si="47"/>
        <v>0</v>
      </c>
      <c r="R90" s="279">
        <f t="shared" ca="1" si="47"/>
        <v>0</v>
      </c>
      <c r="S90" s="279">
        <f t="shared" ca="1" si="47"/>
        <v>0</v>
      </c>
      <c r="T90" s="279">
        <f t="shared" ca="1" si="47"/>
        <v>0</v>
      </c>
      <c r="U90" s="279">
        <f t="shared" ca="1" si="47"/>
        <v>0</v>
      </c>
      <c r="V90" s="279">
        <f t="shared" ca="1" si="47"/>
        <v>0</v>
      </c>
      <c r="W90" s="279">
        <f t="shared" ca="1" si="47"/>
        <v>0</v>
      </c>
      <c r="X90" s="280">
        <f t="shared" ca="1" si="47"/>
        <v>0</v>
      </c>
    </row>
    <row r="91" spans="1:55" ht="13.5" customHeight="1" x14ac:dyDescent="0.2">
      <c r="A91" s="44">
        <v>39</v>
      </c>
      <c r="C91" s="276"/>
      <c r="D91" s="19"/>
      <c r="E91" s="272"/>
      <c r="F91" s="290" t="s">
        <v>123</v>
      </c>
      <c r="G91" s="18"/>
      <c r="H91" s="18"/>
      <c r="I91" s="18"/>
      <c r="J91" s="278">
        <f ca="1">MIN(J89:J90)</f>
        <v>0</v>
      </c>
      <c r="K91" s="279">
        <f t="shared" ref="K91:X91" ca="1" si="48">MIN(K89:K90)-MIN(J89:J90)</f>
        <v>0</v>
      </c>
      <c r="L91" s="279">
        <f t="shared" ca="1" si="48"/>
        <v>0</v>
      </c>
      <c r="M91" s="279">
        <f t="shared" ca="1" si="48"/>
        <v>0</v>
      </c>
      <c r="N91" s="279">
        <f t="shared" ca="1" si="48"/>
        <v>0</v>
      </c>
      <c r="O91" s="279">
        <f t="shared" ca="1" si="48"/>
        <v>0</v>
      </c>
      <c r="P91" s="279">
        <f t="shared" ca="1" si="48"/>
        <v>0</v>
      </c>
      <c r="Q91" s="279">
        <f t="shared" ca="1" si="48"/>
        <v>0</v>
      </c>
      <c r="R91" s="279">
        <f t="shared" ca="1" si="48"/>
        <v>0</v>
      </c>
      <c r="S91" s="279">
        <f t="shared" ca="1" si="48"/>
        <v>0</v>
      </c>
      <c r="T91" s="279">
        <f t="shared" ca="1" si="48"/>
        <v>0</v>
      </c>
      <c r="U91" s="279">
        <f t="shared" ca="1" si="48"/>
        <v>0</v>
      </c>
      <c r="V91" s="279">
        <f t="shared" ca="1" si="48"/>
        <v>0</v>
      </c>
      <c r="W91" s="279">
        <f t="shared" ca="1" si="48"/>
        <v>0</v>
      </c>
      <c r="X91" s="280">
        <f t="shared" ca="1" si="48"/>
        <v>0</v>
      </c>
    </row>
    <row r="92" spans="1:55" ht="13.5" customHeight="1" x14ac:dyDescent="0.2">
      <c r="A92" s="44">
        <v>40</v>
      </c>
      <c r="C92" s="276"/>
      <c r="D92" s="19"/>
      <c r="E92" s="272"/>
      <c r="F92" s="290" t="s">
        <v>118</v>
      </c>
      <c r="G92" s="18"/>
      <c r="H92" s="18"/>
      <c r="I92" s="18"/>
      <c r="J92" s="278">
        <f t="shared" ref="J92:X92" ca="1" si="49">J91-J59</f>
        <v>0</v>
      </c>
      <c r="K92" s="279">
        <f t="shared" ca="1" si="49"/>
        <v>0</v>
      </c>
      <c r="L92" s="279">
        <f t="shared" ca="1" si="49"/>
        <v>0</v>
      </c>
      <c r="M92" s="279">
        <f t="shared" ca="1" si="49"/>
        <v>0</v>
      </c>
      <c r="N92" s="279">
        <f t="shared" ca="1" si="49"/>
        <v>0</v>
      </c>
      <c r="O92" s="279">
        <f t="shared" ca="1" si="49"/>
        <v>0</v>
      </c>
      <c r="P92" s="279">
        <f t="shared" ca="1" si="49"/>
        <v>0</v>
      </c>
      <c r="Q92" s="279">
        <f t="shared" ca="1" si="49"/>
        <v>0</v>
      </c>
      <c r="R92" s="279">
        <f t="shared" ca="1" si="49"/>
        <v>0</v>
      </c>
      <c r="S92" s="279">
        <f t="shared" ca="1" si="49"/>
        <v>0</v>
      </c>
      <c r="T92" s="279">
        <f t="shared" ca="1" si="49"/>
        <v>0</v>
      </c>
      <c r="U92" s="279">
        <f t="shared" ca="1" si="49"/>
        <v>0</v>
      </c>
      <c r="V92" s="279">
        <f t="shared" ca="1" si="49"/>
        <v>0</v>
      </c>
      <c r="W92" s="279">
        <f t="shared" ca="1" si="49"/>
        <v>0</v>
      </c>
      <c r="X92" s="280">
        <f t="shared" ca="1" si="49"/>
        <v>0</v>
      </c>
    </row>
    <row r="93" spans="1:55" ht="13.5" customHeight="1" x14ac:dyDescent="0.2">
      <c r="A93" s="44">
        <v>41</v>
      </c>
      <c r="C93" s="276"/>
      <c r="D93" s="19"/>
      <c r="E93" s="272"/>
      <c r="F93" s="290" t="s">
        <v>119</v>
      </c>
      <c r="G93" s="18"/>
      <c r="H93" s="18"/>
      <c r="I93" s="18"/>
      <c r="J93" s="278">
        <f ca="1">-J92</f>
        <v>0</v>
      </c>
      <c r="K93" s="279">
        <f ca="1">-SUM($J92:K92)</f>
        <v>0</v>
      </c>
      <c r="L93" s="279">
        <f ca="1">-SUM($J92:L92)</f>
        <v>0</v>
      </c>
      <c r="M93" s="279">
        <f ca="1">-SUM($J92:M92)</f>
        <v>0</v>
      </c>
      <c r="N93" s="279">
        <f ca="1">-SUM($J92:N92)</f>
        <v>0</v>
      </c>
      <c r="O93" s="279">
        <f ca="1">-SUM($J92:O92)</f>
        <v>0</v>
      </c>
      <c r="P93" s="279">
        <f ca="1">-SUM($J92:P92)</f>
        <v>0</v>
      </c>
      <c r="Q93" s="279">
        <f ca="1">-SUM($J92:Q92)</f>
        <v>0</v>
      </c>
      <c r="R93" s="279">
        <f ca="1">-SUM($J92:R92)</f>
        <v>0</v>
      </c>
      <c r="S93" s="279">
        <f ca="1">-SUM($J92:S92)</f>
        <v>0</v>
      </c>
      <c r="T93" s="279">
        <f ca="1">-SUM($J92:T92)</f>
        <v>0</v>
      </c>
      <c r="U93" s="279">
        <f ca="1">-SUM($J92:U92)</f>
        <v>0</v>
      </c>
      <c r="V93" s="279">
        <f ca="1">-SUM($J92:V92)</f>
        <v>0</v>
      </c>
      <c r="W93" s="279">
        <f ca="1">-SUM($J92:W92)</f>
        <v>0</v>
      </c>
      <c r="X93" s="280">
        <f ca="1">-SUM($J92:X92)</f>
        <v>0</v>
      </c>
    </row>
    <row r="94" spans="1:55" ht="13.5" customHeight="1" x14ac:dyDescent="0.2">
      <c r="A94" s="44">
        <v>42</v>
      </c>
      <c r="B94" s="232"/>
      <c r="C94" s="264" t="s">
        <v>76</v>
      </c>
      <c r="D94" s="265"/>
      <c r="E94" s="265"/>
      <c r="F94" s="293" t="s">
        <v>68</v>
      </c>
      <c r="G94" s="111"/>
      <c r="H94" s="111"/>
      <c r="I94" s="111"/>
      <c r="J94" s="286">
        <f t="shared" ref="J94:X94" ca="1" si="50">(J92+J85)*$F60</f>
        <v>0</v>
      </c>
      <c r="K94" s="287">
        <f t="shared" ca="1" si="50"/>
        <v>0</v>
      </c>
      <c r="L94" s="287">
        <f t="shared" ca="1" si="50"/>
        <v>0</v>
      </c>
      <c r="M94" s="287">
        <f t="shared" ca="1" si="50"/>
        <v>0</v>
      </c>
      <c r="N94" s="287">
        <f t="shared" ca="1" si="50"/>
        <v>0</v>
      </c>
      <c r="O94" s="287">
        <f t="shared" ca="1" si="50"/>
        <v>0</v>
      </c>
      <c r="P94" s="287">
        <f t="shared" ca="1" si="50"/>
        <v>0</v>
      </c>
      <c r="Q94" s="287">
        <f t="shared" ca="1" si="50"/>
        <v>0</v>
      </c>
      <c r="R94" s="287">
        <f t="shared" ca="1" si="50"/>
        <v>0</v>
      </c>
      <c r="S94" s="287">
        <f t="shared" ca="1" si="50"/>
        <v>0</v>
      </c>
      <c r="T94" s="287">
        <f t="shared" ca="1" si="50"/>
        <v>0</v>
      </c>
      <c r="U94" s="287">
        <f t="shared" ca="1" si="50"/>
        <v>0</v>
      </c>
      <c r="V94" s="287">
        <f t="shared" ca="1" si="50"/>
        <v>0</v>
      </c>
      <c r="W94" s="287">
        <f t="shared" ca="1" si="50"/>
        <v>0</v>
      </c>
      <c r="X94" s="288">
        <f t="shared" ca="1" si="50"/>
        <v>0</v>
      </c>
    </row>
    <row r="95" spans="1:55" ht="13.5" customHeight="1" x14ac:dyDescent="0.2">
      <c r="A95" s="44">
        <v>43</v>
      </c>
      <c r="C95" s="276"/>
      <c r="D95" s="19"/>
      <c r="E95" s="19"/>
      <c r="F95" s="290" t="str">
        <f>Data!B$99</f>
        <v>Støttet overhead</v>
      </c>
      <c r="G95" s="18"/>
      <c r="H95" s="18"/>
      <c r="I95" s="18"/>
      <c r="J95" s="278">
        <f t="shared" ref="J95:X95" ca="1" si="51">(J91+J84)*$F60</f>
        <v>0</v>
      </c>
      <c r="K95" s="279">
        <f t="shared" ca="1" si="51"/>
        <v>0</v>
      </c>
      <c r="L95" s="279">
        <f t="shared" ca="1" si="51"/>
        <v>0</v>
      </c>
      <c r="M95" s="279">
        <f t="shared" ca="1" si="51"/>
        <v>0</v>
      </c>
      <c r="N95" s="279">
        <f t="shared" ca="1" si="51"/>
        <v>0</v>
      </c>
      <c r="O95" s="279">
        <f t="shared" ca="1" si="51"/>
        <v>0</v>
      </c>
      <c r="P95" s="279">
        <f t="shared" ca="1" si="51"/>
        <v>0</v>
      </c>
      <c r="Q95" s="279">
        <f t="shared" ca="1" si="51"/>
        <v>0</v>
      </c>
      <c r="R95" s="279">
        <f t="shared" ca="1" si="51"/>
        <v>0</v>
      </c>
      <c r="S95" s="279">
        <f t="shared" ca="1" si="51"/>
        <v>0</v>
      </c>
      <c r="T95" s="279">
        <f t="shared" ca="1" si="51"/>
        <v>0</v>
      </c>
      <c r="U95" s="279">
        <f t="shared" ca="1" si="51"/>
        <v>0</v>
      </c>
      <c r="V95" s="279">
        <f t="shared" ca="1" si="51"/>
        <v>0</v>
      </c>
      <c r="W95" s="279">
        <f t="shared" ca="1" si="51"/>
        <v>0</v>
      </c>
      <c r="X95" s="280">
        <f t="shared" ca="1" si="51"/>
        <v>0</v>
      </c>
    </row>
    <row r="96" spans="1:55" ht="13.5" customHeight="1" x14ac:dyDescent="0.2">
      <c r="C96" s="264" t="s">
        <v>125</v>
      </c>
      <c r="D96" s="265"/>
      <c r="E96" s="265"/>
      <c r="F96" s="294" t="str">
        <f>Data!B$33</f>
        <v>Udbetalingsloft</v>
      </c>
      <c r="G96" s="111"/>
      <c r="H96" s="111"/>
      <c r="I96" s="111"/>
      <c r="J96" s="286">
        <f t="shared" ref="J96:X96" ca="1" si="52">(J83+J90)*(1+$F60)*$F73</f>
        <v>0</v>
      </c>
      <c r="K96" s="287">
        <f t="shared" ca="1" si="52"/>
        <v>0</v>
      </c>
      <c r="L96" s="287">
        <f t="shared" ca="1" si="52"/>
        <v>0</v>
      </c>
      <c r="M96" s="287">
        <f t="shared" ca="1" si="52"/>
        <v>0</v>
      </c>
      <c r="N96" s="287">
        <f t="shared" ca="1" si="52"/>
        <v>0</v>
      </c>
      <c r="O96" s="287">
        <f t="shared" ca="1" si="52"/>
        <v>0</v>
      </c>
      <c r="P96" s="287">
        <f t="shared" ca="1" si="52"/>
        <v>0</v>
      </c>
      <c r="Q96" s="287">
        <f t="shared" ca="1" si="52"/>
        <v>0</v>
      </c>
      <c r="R96" s="287">
        <f t="shared" ca="1" si="52"/>
        <v>0</v>
      </c>
      <c r="S96" s="287">
        <f t="shared" ca="1" si="52"/>
        <v>0</v>
      </c>
      <c r="T96" s="287">
        <f t="shared" ca="1" si="52"/>
        <v>0</v>
      </c>
      <c r="U96" s="287">
        <f t="shared" ca="1" si="52"/>
        <v>0</v>
      </c>
      <c r="V96" s="287">
        <f t="shared" ca="1" si="52"/>
        <v>0</v>
      </c>
      <c r="W96" s="287">
        <f t="shared" ca="1" si="52"/>
        <v>0</v>
      </c>
      <c r="X96" s="288">
        <f t="shared" ca="1" si="52"/>
        <v>0</v>
      </c>
    </row>
    <row r="97" spans="1:56" ht="13.5" customHeight="1" x14ac:dyDescent="0.2">
      <c r="C97" s="276"/>
      <c r="D97" s="19"/>
      <c r="E97" s="19"/>
      <c r="F97" s="295" t="str">
        <f>Data!B$34</f>
        <v>Til/fra pulje</v>
      </c>
      <c r="G97" s="18"/>
      <c r="H97" s="18"/>
      <c r="I97" s="18"/>
      <c r="J97" s="278">
        <f t="shared" ref="J97:X97" ca="1" si="53">(J85+J92)*(1+$F60)*$F73</f>
        <v>0</v>
      </c>
      <c r="K97" s="279">
        <f t="shared" ca="1" si="53"/>
        <v>0</v>
      </c>
      <c r="L97" s="279">
        <f t="shared" ca="1" si="53"/>
        <v>0</v>
      </c>
      <c r="M97" s="279">
        <f t="shared" ca="1" si="53"/>
        <v>0</v>
      </c>
      <c r="N97" s="279">
        <f t="shared" ca="1" si="53"/>
        <v>0</v>
      </c>
      <c r="O97" s="279">
        <f t="shared" ca="1" si="53"/>
        <v>0</v>
      </c>
      <c r="P97" s="279">
        <f t="shared" ca="1" si="53"/>
        <v>0</v>
      </c>
      <c r="Q97" s="279">
        <f t="shared" ca="1" si="53"/>
        <v>0</v>
      </c>
      <c r="R97" s="279">
        <f t="shared" ca="1" si="53"/>
        <v>0</v>
      </c>
      <c r="S97" s="279">
        <f t="shared" ca="1" si="53"/>
        <v>0</v>
      </c>
      <c r="T97" s="279">
        <f t="shared" ca="1" si="53"/>
        <v>0</v>
      </c>
      <c r="U97" s="279">
        <f t="shared" ca="1" si="53"/>
        <v>0</v>
      </c>
      <c r="V97" s="279">
        <f t="shared" ca="1" si="53"/>
        <v>0</v>
      </c>
      <c r="W97" s="279">
        <f t="shared" ca="1" si="53"/>
        <v>0</v>
      </c>
      <c r="X97" s="280">
        <f t="shared" ca="1" si="53"/>
        <v>0</v>
      </c>
    </row>
    <row r="98" spans="1:56" ht="13.5" customHeight="1" x14ac:dyDescent="0.2">
      <c r="C98" s="282"/>
      <c r="D98" s="283"/>
      <c r="E98" s="283"/>
      <c r="F98" s="296" t="str">
        <f>Data!B$35</f>
        <v>Pulje for tilbageholdt støtte</v>
      </c>
      <c r="G98" s="284"/>
      <c r="H98" s="284"/>
      <c r="I98" s="284"/>
      <c r="J98" s="273">
        <f t="shared" ref="J98:X98" ca="1" si="54">(J86+J93)*(1+$F60)*$F73</f>
        <v>0</v>
      </c>
      <c r="K98" s="274">
        <f t="shared" ca="1" si="54"/>
        <v>0</v>
      </c>
      <c r="L98" s="274">
        <f t="shared" ca="1" si="54"/>
        <v>0</v>
      </c>
      <c r="M98" s="274">
        <f t="shared" ca="1" si="54"/>
        <v>0</v>
      </c>
      <c r="N98" s="274">
        <f t="shared" ca="1" si="54"/>
        <v>0</v>
      </c>
      <c r="O98" s="274">
        <f t="shared" ca="1" si="54"/>
        <v>0</v>
      </c>
      <c r="P98" s="274">
        <f t="shared" ca="1" si="54"/>
        <v>0</v>
      </c>
      <c r="Q98" s="274">
        <f t="shared" ca="1" si="54"/>
        <v>0</v>
      </c>
      <c r="R98" s="274">
        <f t="shared" ca="1" si="54"/>
        <v>0</v>
      </c>
      <c r="S98" s="274">
        <f t="shared" ca="1" si="54"/>
        <v>0</v>
      </c>
      <c r="T98" s="274">
        <f t="shared" ca="1" si="54"/>
        <v>0</v>
      </c>
      <c r="U98" s="274">
        <f t="shared" ca="1" si="54"/>
        <v>0</v>
      </c>
      <c r="V98" s="274">
        <f t="shared" ca="1" si="54"/>
        <v>0</v>
      </c>
      <c r="W98" s="274">
        <f t="shared" ca="1" si="54"/>
        <v>0</v>
      </c>
      <c r="X98" s="275">
        <f t="shared" ca="1" si="54"/>
        <v>0</v>
      </c>
    </row>
    <row r="99" spans="1:56" ht="13.5" customHeight="1" x14ac:dyDescent="0.2">
      <c r="C99" s="721" t="s">
        <v>274</v>
      </c>
      <c r="D99" s="722"/>
      <c r="E99" s="722"/>
      <c r="F99" s="723"/>
      <c r="G99" s="723"/>
      <c r="H99" s="723"/>
      <c r="I99" s="723"/>
      <c r="J99" s="724">
        <f ca="1">J74</f>
        <v>0</v>
      </c>
      <c r="K99" s="725">
        <f ca="1">SUM($J74:K74)</f>
        <v>0</v>
      </c>
      <c r="L99" s="725">
        <f ca="1">SUM($J74:L74)</f>
        <v>0</v>
      </c>
      <c r="M99" s="725">
        <f ca="1">SUM($J74:M74)</f>
        <v>0</v>
      </c>
      <c r="N99" s="725">
        <f ca="1">SUM($J74:N74)</f>
        <v>0</v>
      </c>
      <c r="O99" s="725">
        <f ca="1">SUM($J74:O74)</f>
        <v>0</v>
      </c>
      <c r="P99" s="725">
        <f ca="1">SUM($J74:P74)</f>
        <v>0</v>
      </c>
      <c r="Q99" s="725">
        <f ca="1">SUM($J74:Q74)</f>
        <v>0</v>
      </c>
      <c r="R99" s="725">
        <f ca="1">SUM($J74:R74)</f>
        <v>0</v>
      </c>
      <c r="S99" s="725">
        <f ca="1">SUM($J74:S74)</f>
        <v>0</v>
      </c>
      <c r="T99" s="725">
        <f ca="1">SUM($J74:T74)</f>
        <v>0</v>
      </c>
      <c r="U99" s="725">
        <f ca="1">SUM($J74:U74)</f>
        <v>0</v>
      </c>
      <c r="V99" s="725">
        <f ca="1">SUM($J74:V74)</f>
        <v>0</v>
      </c>
      <c r="W99" s="725">
        <f ca="1">SUM($J74:W74)</f>
        <v>0</v>
      </c>
      <c r="X99" s="726">
        <f ca="1">SUM($J74:X74)</f>
        <v>0</v>
      </c>
    </row>
    <row r="100" spans="1:56" ht="13.5" customHeight="1" x14ac:dyDescent="0.2">
      <c r="J100" s="23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56" ht="13.5" customHeight="1" x14ac:dyDescent="0.2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56" x14ac:dyDescent="0.2">
      <c r="B102" s="28"/>
      <c r="C102" s="404" t="str">
        <f>Data!B$53</f>
        <v>Virksomhed</v>
      </c>
      <c r="D102" s="405"/>
      <c r="E102" s="611">
        <f>HLOOKUP(B103,'Budget &amp; Total'!A:BB,6,FALSE)</f>
        <v>0</v>
      </c>
      <c r="F102" s="984">
        <f>HLOOKUP(B103,'Budget &amp; Total'!A:BB,5,FALSE)</f>
        <v>0</v>
      </c>
      <c r="G102" s="984"/>
      <c r="H102" s="984"/>
      <c r="I102" s="110"/>
      <c r="J102" s="111" t="str">
        <f t="shared" ref="J102:X102" ca="1" si="55">J$1</f>
        <v>P1</v>
      </c>
      <c r="K102" s="111" t="str">
        <f t="shared" ca="1" si="55"/>
        <v>P2</v>
      </c>
      <c r="L102" s="111" t="str">
        <f t="shared" ca="1" si="55"/>
        <v>P3</v>
      </c>
      <c r="M102" s="111" t="str">
        <f t="shared" ca="1" si="55"/>
        <v>P4</v>
      </c>
      <c r="N102" s="111" t="str">
        <f t="shared" ca="1" si="55"/>
        <v>P5</v>
      </c>
      <c r="O102" s="111" t="str">
        <f t="shared" ca="1" si="55"/>
        <v>P6</v>
      </c>
      <c r="P102" s="111" t="str">
        <f t="shared" ca="1" si="55"/>
        <v>P7</v>
      </c>
      <c r="Q102" s="111" t="str">
        <f t="shared" ca="1" si="55"/>
        <v>P8</v>
      </c>
      <c r="R102" s="111" t="str">
        <f t="shared" ca="1" si="55"/>
        <v>P9</v>
      </c>
      <c r="S102" s="111" t="str">
        <f t="shared" ca="1" si="55"/>
        <v>P10</v>
      </c>
      <c r="T102" s="111" t="str">
        <f t="shared" ca="1" si="55"/>
        <v>P11</v>
      </c>
      <c r="U102" s="111" t="str">
        <f t="shared" ca="1" si="55"/>
        <v>P12</v>
      </c>
      <c r="V102" s="111" t="str">
        <f t="shared" ca="1" si="55"/>
        <v>P13</v>
      </c>
      <c r="W102" s="111" t="str">
        <f t="shared" ca="1" si="55"/>
        <v>P14</v>
      </c>
      <c r="X102" s="112" t="str">
        <f t="shared" ca="1" si="55"/>
        <v>P15</v>
      </c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X102" s="2"/>
      <c r="AY102" s="2"/>
      <c r="AZ102" s="2"/>
      <c r="BA102" s="2"/>
      <c r="BB102" s="2"/>
      <c r="BC102" s="2"/>
      <c r="BD102" s="2"/>
    </row>
    <row r="103" spans="1:56" ht="18.75" customHeight="1" x14ac:dyDescent="0.2">
      <c r="B103" s="445">
        <f>B53+1</f>
        <v>3</v>
      </c>
      <c r="C103" s="113" t="str">
        <f>Data!B$52</f>
        <v>Projekt</v>
      </c>
      <c r="D103" s="303"/>
      <c r="E103" s="449">
        <f>'Budget &amp; Total'!$C$5</f>
        <v>0</v>
      </c>
      <c r="F103" s="985">
        <f>'Budget &amp; Total'!$C$8</f>
        <v>0</v>
      </c>
      <c r="G103" s="985"/>
      <c r="H103" s="985"/>
      <c r="I103" s="115"/>
      <c r="J103" s="116">
        <f ca="1">INDIRECT(J$1&amp;"!d$5")</f>
        <v>42005</v>
      </c>
      <c r="K103" s="116">
        <f ca="1">INDIRECT(K$1&amp;"!d$5")</f>
        <v>1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714"/>
      <c r="Z103">
        <v>1</v>
      </c>
      <c r="AA103">
        <v>2</v>
      </c>
      <c r="AB103">
        <v>3</v>
      </c>
      <c r="AC103">
        <v>4</v>
      </c>
      <c r="AD103">
        <v>5</v>
      </c>
      <c r="AE103">
        <v>6</v>
      </c>
      <c r="AF103">
        <v>7</v>
      </c>
      <c r="AG103">
        <v>8</v>
      </c>
      <c r="AH103">
        <v>9</v>
      </c>
      <c r="AI103">
        <v>10</v>
      </c>
      <c r="AJ103">
        <v>11</v>
      </c>
      <c r="AK103">
        <v>12</v>
      </c>
      <c r="AL103">
        <v>13</v>
      </c>
      <c r="AM103">
        <v>14</v>
      </c>
      <c r="AN103">
        <v>15</v>
      </c>
    </row>
    <row r="104" spans="1:56" ht="13.5" thickBot="1" x14ac:dyDescent="0.25">
      <c r="B104" s="44">
        <f>B103</f>
        <v>3</v>
      </c>
      <c r="C104" s="117"/>
      <c r="D104" s="114"/>
      <c r="E104" s="114"/>
      <c r="F104" s="46"/>
      <c r="G104" s="666" t="s">
        <v>5</v>
      </c>
      <c r="H104" s="667">
        <f>Data!B103</f>
        <v>0</v>
      </c>
      <c r="I104" s="18"/>
      <c r="J104" s="116">
        <f ca="1">INDIRECT(J$1&amp;"!f$5")</f>
        <v>0</v>
      </c>
      <c r="K104" s="116">
        <f ca="1">INDIRECT(K$1&amp;"!f$5")</f>
        <v>0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714"/>
      <c r="Z104" s="2">
        <f t="shared" ref="Z104:AN104" ca="1" si="56">J104+20</f>
        <v>20</v>
      </c>
      <c r="AA104" s="2">
        <f t="shared" ca="1" si="56"/>
        <v>20</v>
      </c>
      <c r="AB104" s="2">
        <f t="shared" si="56"/>
        <v>20</v>
      </c>
      <c r="AC104" s="2">
        <f t="shared" si="56"/>
        <v>20</v>
      </c>
      <c r="AD104" s="2">
        <f t="shared" si="56"/>
        <v>20</v>
      </c>
      <c r="AE104" s="2">
        <f t="shared" si="56"/>
        <v>20</v>
      </c>
      <c r="AF104" s="2">
        <f t="shared" si="56"/>
        <v>20</v>
      </c>
      <c r="AG104" s="2">
        <f t="shared" si="56"/>
        <v>20</v>
      </c>
      <c r="AH104" s="2">
        <f t="shared" si="56"/>
        <v>20</v>
      </c>
      <c r="AI104" s="2">
        <f t="shared" si="56"/>
        <v>20</v>
      </c>
      <c r="AJ104" s="2">
        <f t="shared" si="56"/>
        <v>20</v>
      </c>
      <c r="AK104" s="2">
        <f t="shared" si="56"/>
        <v>20</v>
      </c>
      <c r="AL104" s="2">
        <f t="shared" si="56"/>
        <v>20</v>
      </c>
      <c r="AM104" s="2">
        <f t="shared" si="56"/>
        <v>20</v>
      </c>
      <c r="AN104" s="2">
        <f t="shared" si="56"/>
        <v>20</v>
      </c>
    </row>
    <row r="105" spans="1:56" x14ac:dyDescent="0.2">
      <c r="A105" s="44">
        <v>1</v>
      </c>
      <c r="B105" s="44">
        <f t="shared" ref="B105:B129" si="57">B104</f>
        <v>3</v>
      </c>
      <c r="C105" s="57" t="str">
        <f>Data!B$24</f>
        <v>Timer</v>
      </c>
      <c r="D105" s="97" t="str">
        <f>Data!B$13</f>
        <v>Funktionær timer</v>
      </c>
      <c r="E105" s="97"/>
      <c r="F105" s="58"/>
      <c r="G105" s="369">
        <f>HLOOKUP(B105,'Budget &amp; Total'!$1:$44,(19),FALSE)</f>
        <v>0</v>
      </c>
      <c r="H105" s="672">
        <f ca="1">SUM(J105:X105)</f>
        <v>0</v>
      </c>
      <c r="I105" s="101"/>
      <c r="J105" s="230">
        <f ca="1">HLOOKUP($B105,INDIRECT(J$1&amp;"!$I$2:$x$40"),('Partner-period(er)'!$A105+14),FALSE)</f>
        <v>0</v>
      </c>
      <c r="K105" s="98">
        <f ca="1">HLOOKUP($B105,INDIRECT(K$1&amp;"!$I$2:$x$40"),('Partner-period(er)'!$A105+14),FALSE)</f>
        <v>0</v>
      </c>
      <c r="L105" s="98">
        <f ca="1">HLOOKUP($B105,INDIRECT(L$1&amp;"!$I$2:$x$40"),('Partner-period(er)'!$A105+14),FALSE)</f>
        <v>0</v>
      </c>
      <c r="M105" s="98">
        <f ca="1">HLOOKUP($B105,INDIRECT(M$1&amp;"!$I$2:$x$40"),('Partner-period(er)'!$A105+14),FALSE)</f>
        <v>0</v>
      </c>
      <c r="N105" s="98">
        <f ca="1">HLOOKUP($B105,INDIRECT(N$1&amp;"!$I$2:$x$40"),('Partner-period(er)'!$A105+14),FALSE)</f>
        <v>0</v>
      </c>
      <c r="O105" s="563">
        <f ca="1">HLOOKUP($B105,INDIRECT(O$1&amp;"!$I$2:$x$40"),('Partner-period(er)'!$A105+14),FALSE)</f>
        <v>0</v>
      </c>
      <c r="P105" s="563">
        <f ca="1">HLOOKUP($B105,INDIRECT(P$1&amp;"!$I$2:$x$40"),('Partner-period(er)'!$A105+14),FALSE)</f>
        <v>0</v>
      </c>
      <c r="Q105" s="563">
        <f ca="1">HLOOKUP($B105,INDIRECT(Q$1&amp;"!$I$2:$x$40"),('Partner-period(er)'!$A105+14),FALSE)</f>
        <v>0</v>
      </c>
      <c r="R105" s="563">
        <f ca="1">HLOOKUP($B105,INDIRECT(R$1&amp;"!$I$2:$x$40"),('Partner-period(er)'!$A105+14),FALSE)</f>
        <v>0</v>
      </c>
      <c r="S105" s="563">
        <f ca="1">HLOOKUP($B105,INDIRECT(S$1&amp;"!$I$2:$x$40"),('Partner-period(er)'!$A105+14),FALSE)</f>
        <v>0</v>
      </c>
      <c r="T105" s="563">
        <f ca="1">HLOOKUP($B105,INDIRECT(T$1&amp;"!$I$2:$x$40"),('Partner-period(er)'!$A105+14),FALSE)</f>
        <v>0</v>
      </c>
      <c r="U105" s="563">
        <f ca="1">HLOOKUP($B105,INDIRECT(U$1&amp;"!$I$2:$x$40"),('Partner-period(er)'!$A105+14),FALSE)</f>
        <v>0</v>
      </c>
      <c r="V105" s="563">
        <f ca="1">HLOOKUP($B105,INDIRECT(V$1&amp;"!$I$2:$x$40"),('Partner-period(er)'!$A105+14),FALSE)</f>
        <v>0</v>
      </c>
      <c r="W105" s="563">
        <f ca="1">HLOOKUP($B105,INDIRECT(W$1&amp;"!$I$2:$x$40"),('Partner-period(er)'!$A105+14),FALSE)</f>
        <v>0</v>
      </c>
      <c r="X105" s="564">
        <f ca="1">HLOOKUP($B105,INDIRECT(X$1&amp;"!$I$2:$x$40"),('Partner-period(er)'!$A105+14),FALSE)</f>
        <v>0</v>
      </c>
      <c r="Z105" s="31">
        <f ca="1">J105</f>
        <v>0</v>
      </c>
      <c r="AA105" s="32">
        <f ca="1">SUM($J105:K105)</f>
        <v>0</v>
      </c>
      <c r="AB105" s="32">
        <f ca="1">SUM($J105:L105)</f>
        <v>0</v>
      </c>
      <c r="AC105" s="32">
        <f ca="1">SUM($J105:M105)</f>
        <v>0</v>
      </c>
      <c r="AD105" s="32">
        <f ca="1">SUM($J105:N105)</f>
        <v>0</v>
      </c>
      <c r="AE105" s="32">
        <f ca="1">SUM($J105:O105)</f>
        <v>0</v>
      </c>
      <c r="AF105" s="32">
        <f ca="1">SUM($J105:P105)</f>
        <v>0</v>
      </c>
      <c r="AG105" s="32">
        <f ca="1">SUM($J105:Q105)</f>
        <v>0</v>
      </c>
      <c r="AH105" s="32">
        <f ca="1">SUM($J105:R105)</f>
        <v>0</v>
      </c>
      <c r="AI105" s="32">
        <f ca="1">SUM($J105:S105)</f>
        <v>0</v>
      </c>
      <c r="AJ105" s="32">
        <f ca="1">SUM($J105:T105)</f>
        <v>0</v>
      </c>
      <c r="AK105" s="32">
        <f ca="1">SUM($J105:U105)</f>
        <v>0</v>
      </c>
      <c r="AL105" s="32">
        <f ca="1">SUM($J105:V105)</f>
        <v>0</v>
      </c>
      <c r="AM105" s="32">
        <f ca="1">SUM($J105:W105)</f>
        <v>0</v>
      </c>
      <c r="AN105" s="37">
        <f ca="1">SUM($J105:X105)</f>
        <v>0</v>
      </c>
      <c r="AO105" s="30"/>
      <c r="AP105" s="29"/>
      <c r="AQ105" s="29"/>
      <c r="AR105" s="29"/>
      <c r="AS105" s="29"/>
      <c r="AT105" s="29"/>
    </row>
    <row r="106" spans="1:56" x14ac:dyDescent="0.2">
      <c r="A106" s="44">
        <v>2</v>
      </c>
      <c r="B106" s="44">
        <f t="shared" si="57"/>
        <v>3</v>
      </c>
      <c r="C106" s="661">
        <f>Data!L102</f>
        <v>0</v>
      </c>
      <c r="D106" s="27" t="str">
        <f>Data!B$14</f>
        <v>Teknisk/adm timer</v>
      </c>
      <c r="E106" s="27"/>
      <c r="F106" s="14"/>
      <c r="G106" s="370">
        <f>HLOOKUP(B106,'Budget &amp; Total'!$1:$44,(20),FALSE)</f>
        <v>0</v>
      </c>
      <c r="H106" s="673">
        <f t="shared" ref="H106:H129" ca="1" si="58">SUM(J106:X106)</f>
        <v>0</v>
      </c>
      <c r="I106" s="101"/>
      <c r="J106" s="231">
        <f ca="1">HLOOKUP($B106,INDIRECT(J$1&amp;"!$I$2:$x$40"),('Partner-period(er)'!$A106+14),FALSE)</f>
        <v>0</v>
      </c>
      <c r="K106" s="86">
        <f ca="1">HLOOKUP($B106,INDIRECT(K$1&amp;"!$I$2:$x$40"),('Partner-period(er)'!$A106+14),FALSE)</f>
        <v>0</v>
      </c>
      <c r="L106" s="86">
        <f ca="1">HLOOKUP($B106,INDIRECT(L$1&amp;"!$I$2:$x$40"),('Partner-period(er)'!$A106+14),FALSE)</f>
        <v>0</v>
      </c>
      <c r="M106" s="86">
        <f ca="1">HLOOKUP($B106,INDIRECT(M$1&amp;"!$I$2:$x$40"),('Partner-period(er)'!$A106+14),FALSE)</f>
        <v>0</v>
      </c>
      <c r="N106" s="86">
        <f ca="1">HLOOKUP($B106,INDIRECT(N$1&amp;"!$I$2:$x$40"),('Partner-period(er)'!$A106+14),FALSE)</f>
        <v>0</v>
      </c>
      <c r="O106" s="565">
        <f ca="1">HLOOKUP($B106,INDIRECT(O$1&amp;"!$I$2:$x$40"),('Partner-period(er)'!$A106+14),FALSE)</f>
        <v>0</v>
      </c>
      <c r="P106" s="565">
        <f ca="1">HLOOKUP($B106,INDIRECT(P$1&amp;"!$I$2:$x$40"),('Partner-period(er)'!$A106+14),FALSE)</f>
        <v>0</v>
      </c>
      <c r="Q106" s="565">
        <f ca="1">HLOOKUP($B106,INDIRECT(Q$1&amp;"!$I$2:$x$40"),('Partner-period(er)'!$A106+14),FALSE)</f>
        <v>0</v>
      </c>
      <c r="R106" s="565">
        <f ca="1">HLOOKUP($B106,INDIRECT(R$1&amp;"!$I$2:$x$40"),('Partner-period(er)'!$A106+14),FALSE)</f>
        <v>0</v>
      </c>
      <c r="S106" s="565">
        <f ca="1">HLOOKUP($B106,INDIRECT(S$1&amp;"!$I$2:$x$40"),('Partner-period(er)'!$A106+14),FALSE)</f>
        <v>0</v>
      </c>
      <c r="T106" s="565">
        <f ca="1">HLOOKUP($B106,INDIRECT(T$1&amp;"!$I$2:$x$40"),('Partner-period(er)'!$A106+14),FALSE)</f>
        <v>0</v>
      </c>
      <c r="U106" s="565">
        <f ca="1">HLOOKUP($B106,INDIRECT(U$1&amp;"!$I$2:$x$40"),('Partner-period(er)'!$A106+14),FALSE)</f>
        <v>0</v>
      </c>
      <c r="V106" s="565">
        <f ca="1">HLOOKUP($B106,INDIRECT(V$1&amp;"!$I$2:$x$40"),('Partner-period(er)'!$A106+14),FALSE)</f>
        <v>0</v>
      </c>
      <c r="W106" s="565">
        <f ca="1">HLOOKUP($B106,INDIRECT(W$1&amp;"!$I$2:$x$40"),('Partner-period(er)'!$A106+14),FALSE)</f>
        <v>0</v>
      </c>
      <c r="X106" s="566">
        <f ca="1">HLOOKUP($B106,INDIRECT(X$1&amp;"!$I$2:$x$40"),('Partner-period(er)'!$A106+14),FALSE)</f>
        <v>0</v>
      </c>
      <c r="Z106" s="33">
        <f ca="1">J106</f>
        <v>0</v>
      </c>
      <c r="AA106" s="34">
        <f ca="1">SUM($J106:K106)</f>
        <v>0</v>
      </c>
      <c r="AB106" s="34">
        <f ca="1">SUM($J106:L106)</f>
        <v>0</v>
      </c>
      <c r="AC106" s="34">
        <f ca="1">SUM($J106:M106)</f>
        <v>0</v>
      </c>
      <c r="AD106" s="34">
        <f ca="1">SUM($J106:N106)</f>
        <v>0</v>
      </c>
      <c r="AE106" s="34">
        <f ca="1">SUM($J106:O106)</f>
        <v>0</v>
      </c>
      <c r="AF106" s="34">
        <f ca="1">SUM($J106:P106)</f>
        <v>0</v>
      </c>
      <c r="AG106" s="34">
        <f ca="1">SUM($J106:Q106)</f>
        <v>0</v>
      </c>
      <c r="AH106" s="34">
        <f ca="1">SUM($J106:R106)</f>
        <v>0</v>
      </c>
      <c r="AI106" s="34">
        <f ca="1">SUM($J106:S106)</f>
        <v>0</v>
      </c>
      <c r="AJ106" s="34">
        <f ca="1">SUM($J106:T106)</f>
        <v>0</v>
      </c>
      <c r="AK106" s="34">
        <f ca="1">SUM($J106:U106)</f>
        <v>0</v>
      </c>
      <c r="AL106" s="34">
        <f ca="1">SUM($J106:V106)</f>
        <v>0</v>
      </c>
      <c r="AM106" s="34">
        <f ca="1">SUM($J106:W106)</f>
        <v>0</v>
      </c>
      <c r="AN106" s="38">
        <f ca="1">SUM($J106:X106)</f>
        <v>0</v>
      </c>
      <c r="AO106" s="30"/>
      <c r="AP106" s="29"/>
      <c r="AQ106" s="29"/>
      <c r="AR106" s="29"/>
      <c r="AS106" s="29"/>
      <c r="AT106" s="29"/>
    </row>
    <row r="107" spans="1:56" x14ac:dyDescent="0.2">
      <c r="A107" s="44">
        <v>3</v>
      </c>
      <c r="B107" s="44">
        <f t="shared" si="57"/>
        <v>3</v>
      </c>
      <c r="C107" s="57" t="str">
        <f>Data!B$5</f>
        <v>Personaleudgifter</v>
      </c>
      <c r="D107" s="96"/>
      <c r="E107" s="96"/>
      <c r="F107" s="58"/>
      <c r="G107" s="369"/>
      <c r="H107" s="674">
        <f t="shared" ca="1" si="58"/>
        <v>0</v>
      </c>
      <c r="I107" s="101"/>
      <c r="J107" s="239">
        <f ca="1">HLOOKUP($B107,INDIRECT(J$1&amp;"!$I$2:$x$40"),('Partner-period(er)'!$A107+14),FALSE)</f>
        <v>0</v>
      </c>
      <c r="K107" s="85">
        <f ca="1">HLOOKUP($B107,INDIRECT(K$1&amp;"!$I$2:$x$40"),('Partner-period(er)'!$A107+14),FALSE)</f>
        <v>0</v>
      </c>
      <c r="L107" s="85">
        <f ca="1">HLOOKUP($B107,INDIRECT(L$1&amp;"!$I$2:$x$40"),('Partner-period(er)'!$A107+14),FALSE)</f>
        <v>0</v>
      </c>
      <c r="M107" s="85">
        <f ca="1">HLOOKUP($B107,INDIRECT(M$1&amp;"!$I$2:$x$40"),('Partner-period(er)'!$A107+14),FALSE)</f>
        <v>0</v>
      </c>
      <c r="N107" s="85">
        <f ca="1">HLOOKUP($B107,INDIRECT(N$1&amp;"!$I$2:$x$40"),('Partner-period(er)'!$A107+14),FALSE)</f>
        <v>0</v>
      </c>
      <c r="O107" s="52">
        <f ca="1">HLOOKUP($B107,INDIRECT(O$1&amp;"!$I$2:$x$40"),('Partner-period(er)'!$A107+14),FALSE)</f>
        <v>0</v>
      </c>
      <c r="P107" s="52">
        <f ca="1">HLOOKUP($B107,INDIRECT(P$1&amp;"!$I$2:$x$40"),('Partner-period(er)'!$A107+14),FALSE)</f>
        <v>0</v>
      </c>
      <c r="Q107" s="52">
        <f ca="1">HLOOKUP($B107,INDIRECT(Q$1&amp;"!$I$2:$x$40"),('Partner-period(er)'!$A107+14),FALSE)</f>
        <v>0</v>
      </c>
      <c r="R107" s="52">
        <f ca="1">HLOOKUP($B107,INDIRECT(R$1&amp;"!$I$2:$x$40"),('Partner-period(er)'!$A107+14),FALSE)</f>
        <v>0</v>
      </c>
      <c r="S107" s="52">
        <f ca="1">HLOOKUP($B107,INDIRECT(S$1&amp;"!$I$2:$x$40"),('Partner-period(er)'!$A107+14),FALSE)</f>
        <v>0</v>
      </c>
      <c r="T107" s="52">
        <f ca="1">HLOOKUP($B107,INDIRECT(T$1&amp;"!$I$2:$x$40"),('Partner-period(er)'!$A107+14),FALSE)</f>
        <v>0</v>
      </c>
      <c r="U107" s="52">
        <f ca="1">HLOOKUP($B107,INDIRECT(U$1&amp;"!$I$2:$x$40"),('Partner-period(er)'!$A107+14),FALSE)</f>
        <v>0</v>
      </c>
      <c r="V107" s="52">
        <f ca="1">HLOOKUP($B107,INDIRECT(V$1&amp;"!$I$2:$x$40"),('Partner-period(er)'!$A107+14),FALSE)</f>
        <v>0</v>
      </c>
      <c r="W107" s="52">
        <f ca="1">HLOOKUP($B107,INDIRECT(W$1&amp;"!$I$2:$x$40"),('Partner-period(er)'!$A107+14),FALSE)</f>
        <v>0</v>
      </c>
      <c r="X107" s="567">
        <f ca="1">HLOOKUP($B107,INDIRECT(X$1&amp;"!$I$2:$x$40"),('Partner-period(er)'!$A107+14),FALSE)</f>
        <v>0</v>
      </c>
      <c r="Z107" s="33">
        <f ca="1">J107</f>
        <v>0</v>
      </c>
      <c r="AA107" s="34">
        <f ca="1">SUM($J107:K107)</f>
        <v>0</v>
      </c>
      <c r="AB107" s="34">
        <f ca="1">SUM($J107:L107)</f>
        <v>0</v>
      </c>
      <c r="AC107" s="34">
        <f ca="1">SUM($J107:M107)</f>
        <v>0</v>
      </c>
      <c r="AD107" s="34">
        <f ca="1">SUM($J107:N107)</f>
        <v>0</v>
      </c>
      <c r="AE107" s="34">
        <f ca="1">SUM($J107:O107)</f>
        <v>0</v>
      </c>
      <c r="AF107" s="34">
        <f ca="1">SUM($J107:P107)</f>
        <v>0</v>
      </c>
      <c r="AG107" s="34">
        <f ca="1">SUM($J107:Q107)</f>
        <v>0</v>
      </c>
      <c r="AH107" s="34">
        <f ca="1">SUM($J107:R107)</f>
        <v>0</v>
      </c>
      <c r="AI107" s="34">
        <f ca="1">SUM($J107:S107)</f>
        <v>0</v>
      </c>
      <c r="AJ107" s="34">
        <f ca="1">SUM($J107:T107)</f>
        <v>0</v>
      </c>
      <c r="AK107" s="34">
        <f ca="1">SUM($J107:U107)</f>
        <v>0</v>
      </c>
      <c r="AL107" s="34">
        <f ca="1">SUM($J107:V107)</f>
        <v>0</v>
      </c>
      <c r="AM107" s="34">
        <f ca="1">SUM($J107:W107)</f>
        <v>0</v>
      </c>
      <c r="AN107" s="38">
        <f ca="1">SUM($J107:X107)</f>
        <v>0</v>
      </c>
      <c r="AO107" s="30"/>
      <c r="AP107" s="29"/>
      <c r="AQ107" s="29"/>
      <c r="AR107" s="29"/>
      <c r="AS107" s="29"/>
      <c r="AT107" s="29"/>
    </row>
    <row r="108" spans="1:56" x14ac:dyDescent="0.2">
      <c r="A108" s="44">
        <v>4</v>
      </c>
      <c r="B108" s="44">
        <f t="shared" si="57"/>
        <v>3</v>
      </c>
      <c r="C108" s="66"/>
      <c r="D108" s="27" t="str">
        <f>Data!B$15</f>
        <v>Funktionær løn</v>
      </c>
      <c r="E108" s="27"/>
      <c r="F108" s="94">
        <f>HLOOKUP(B108,'Budget &amp; Total'!B:BB,49,FALSE)</f>
        <v>0</v>
      </c>
      <c r="G108" s="370">
        <f>HLOOKUP(B108,'Budget &amp; Total'!$1:$44,(23),FALSE)</f>
        <v>0</v>
      </c>
      <c r="H108" s="674">
        <f t="shared" ca="1" si="58"/>
        <v>0</v>
      </c>
      <c r="I108" s="101"/>
      <c r="J108" s="239">
        <f ca="1">HLOOKUP($B108,INDIRECT(J$1&amp;"!$I$2:$x$40"),('Partner-period(er)'!$A108+14),FALSE)</f>
        <v>0</v>
      </c>
      <c r="K108" s="85">
        <f ca="1">HLOOKUP($B108,INDIRECT(K$1&amp;"!$I$2:$x$40"),('Partner-period(er)'!$A108+14),FALSE)</f>
        <v>0</v>
      </c>
      <c r="L108" s="85">
        <f ca="1">HLOOKUP($B108,INDIRECT(L$1&amp;"!$I$2:$x$40"),('Partner-period(er)'!$A108+14),FALSE)</f>
        <v>0</v>
      </c>
      <c r="M108" s="85">
        <f ca="1">HLOOKUP($B108,INDIRECT(M$1&amp;"!$I$2:$x$40"),('Partner-period(er)'!$A108+14),FALSE)</f>
        <v>0</v>
      </c>
      <c r="N108" s="85">
        <f ca="1">HLOOKUP($B108,INDIRECT(N$1&amp;"!$I$2:$x$40"),('Partner-period(er)'!$A108+14),FALSE)</f>
        <v>0</v>
      </c>
      <c r="O108" s="52">
        <f ca="1">HLOOKUP($B108,INDIRECT(O$1&amp;"!$I$2:$x$40"),('Partner-period(er)'!$A108+14),FALSE)</f>
        <v>0</v>
      </c>
      <c r="P108" s="52">
        <f ca="1">HLOOKUP($B108,INDIRECT(P$1&amp;"!$I$2:$x$40"),('Partner-period(er)'!$A108+14),FALSE)</f>
        <v>0</v>
      </c>
      <c r="Q108" s="52">
        <f ca="1">HLOOKUP($B108,INDIRECT(Q$1&amp;"!$I$2:$x$40"),('Partner-period(er)'!$A108+14),FALSE)</f>
        <v>0</v>
      </c>
      <c r="R108" s="52">
        <f ca="1">HLOOKUP($B108,INDIRECT(R$1&amp;"!$I$2:$x$40"),('Partner-period(er)'!$A108+14),FALSE)</f>
        <v>0</v>
      </c>
      <c r="S108" s="52">
        <f ca="1">HLOOKUP($B108,INDIRECT(S$1&amp;"!$I$2:$x$40"),('Partner-period(er)'!$A108+14),FALSE)</f>
        <v>0</v>
      </c>
      <c r="T108" s="52">
        <f ca="1">HLOOKUP($B108,INDIRECT(T$1&amp;"!$I$2:$x$40"),('Partner-period(er)'!$A108+14),FALSE)</f>
        <v>0</v>
      </c>
      <c r="U108" s="52">
        <f ca="1">HLOOKUP($B108,INDIRECT(U$1&amp;"!$I$2:$x$40"),('Partner-period(er)'!$A108+14),FALSE)</f>
        <v>0</v>
      </c>
      <c r="V108" s="52">
        <f ca="1">HLOOKUP($B108,INDIRECT(V$1&amp;"!$I$2:$x$40"),('Partner-period(er)'!$A108+14),FALSE)</f>
        <v>0</v>
      </c>
      <c r="W108" s="52">
        <f ca="1">HLOOKUP($B108,INDIRECT(W$1&amp;"!$I$2:$x$40"),('Partner-period(er)'!$A108+14),FALSE)</f>
        <v>0</v>
      </c>
      <c r="X108" s="567">
        <f ca="1">HLOOKUP($B108,INDIRECT(X$1&amp;"!$I$2:$x$40"),('Partner-period(er)'!$A108+14),FALSE)</f>
        <v>0</v>
      </c>
      <c r="Z108" s="40">
        <f ca="1">J134</f>
        <v>0</v>
      </c>
      <c r="AA108" s="41">
        <f ca="1">SUM($J134:K134)</f>
        <v>0</v>
      </c>
      <c r="AB108" s="41">
        <f ca="1">SUM($J134:L134)</f>
        <v>0</v>
      </c>
      <c r="AC108" s="41">
        <f ca="1">SUM($J134:M134)</f>
        <v>0</v>
      </c>
      <c r="AD108" s="41">
        <f ca="1">SUM($J134:N134)</f>
        <v>0</v>
      </c>
      <c r="AE108" s="41">
        <f ca="1">SUM($J134:O134)</f>
        <v>0</v>
      </c>
      <c r="AF108" s="41">
        <f ca="1">SUM($J134:P134)</f>
        <v>0</v>
      </c>
      <c r="AG108" s="41">
        <f ca="1">SUM($J134:Q134)</f>
        <v>0</v>
      </c>
      <c r="AH108" s="41">
        <f ca="1">SUM($J134:R134)</f>
        <v>0</v>
      </c>
      <c r="AI108" s="41">
        <f ca="1">SUM($J134:S134)</f>
        <v>0</v>
      </c>
      <c r="AJ108" s="41">
        <f ca="1">SUM($J134:T134)</f>
        <v>0</v>
      </c>
      <c r="AK108" s="41">
        <f ca="1">SUM($J134:U134)</f>
        <v>0</v>
      </c>
      <c r="AL108" s="41">
        <f ca="1">SUM($J134:V134)</f>
        <v>0</v>
      </c>
      <c r="AM108" s="41">
        <f ca="1">SUM($J134:W134)</f>
        <v>0</v>
      </c>
      <c r="AN108" s="42">
        <f ca="1">SUM($J134:X134)</f>
        <v>0</v>
      </c>
      <c r="AO108" s="30"/>
      <c r="AP108" s="29">
        <f ca="1">IF(Data!$H$2="ja",IF(Z108&gt;$G108,Z108-$G108,0),0)</f>
        <v>0</v>
      </c>
      <c r="AQ108" s="29">
        <f ca="1">IF(Data!$H$2="ja",IF(AA108&gt;$G108,AA108-$G108-SUM($AP108:AP108),0),0)</f>
        <v>0</v>
      </c>
      <c r="AR108" s="29">
        <f ca="1">IF(Data!$H$2="ja",IF(AB108&gt;$G108,AB108-$G108-SUM($AP108:AQ108),0),0)</f>
        <v>0</v>
      </c>
      <c r="AS108" s="29">
        <f ca="1">IF(Data!$H$2="ja",IF(AC108&gt;$G108,AC108-$G108-SUM($AP108:AR108),0),0)</f>
        <v>0</v>
      </c>
      <c r="AT108" s="29">
        <f ca="1">IF(Data!$H$2="ja",IF(AD108&gt;$G108,AD108-$G108-SUM($AP108:AS108),0),0)</f>
        <v>0</v>
      </c>
      <c r="AU108" s="29">
        <f ca="1">IF(Data!$H$2="ja",IF(AE108&gt;$G108,AE108-$G108-SUM($AP108:AT108),0),0)</f>
        <v>0</v>
      </c>
      <c r="AV108" s="29">
        <f ca="1">IF(Data!$H$2="ja",IF(AF108&gt;$G108,AF108-$G108-SUM($AP108:AU108),0),0)</f>
        <v>0</v>
      </c>
      <c r="AW108" s="29">
        <f ca="1">IF(Data!$H$2="ja",IF(AG108&gt;$G108,AG108-$G108-SUM($AP108:AV108),0),0)</f>
        <v>0</v>
      </c>
      <c r="AX108" s="29">
        <f ca="1">IF(Data!$H$2="ja",IF(AH108&gt;$G108,AH108-$G108-SUM($AP108:AW108),0),0)</f>
        <v>0</v>
      </c>
      <c r="AY108" s="29">
        <f ca="1">IF(Data!$H$2="ja",IF(AI108&gt;$G108,AI108-$G108-SUM($AP108:AX108),0),0)</f>
        <v>0</v>
      </c>
      <c r="AZ108" s="29">
        <f ca="1">IF(Data!$H$2="ja",IF(AJ108&gt;$G108,AJ108-$G108-SUM($AP108:AY108),0),0)</f>
        <v>0</v>
      </c>
      <c r="BA108" s="29">
        <f ca="1">IF(Data!$H$2="ja",IF(AK108&gt;$G108,AK108-$G108-SUM($AP108:AZ108),0),0)</f>
        <v>0</v>
      </c>
      <c r="BB108" s="29">
        <f ca="1">IF(Data!$H$2="ja",IF(AL108&gt;$G108,AL108-$G108-SUM($AP108:BA108),0),0)</f>
        <v>0</v>
      </c>
      <c r="BC108" s="29">
        <f ca="1">IF(Data!$H$2="ja",IF(AM108&gt;$G108,AM108-$G108-SUM($AP108:BB108),0),0)</f>
        <v>0</v>
      </c>
      <c r="BD108" s="29">
        <f ca="1">IF(Data!$H$2="ja",IF(AN108&gt;$G108,AN108-$G108-SUM($AP108:BC108),0),0)</f>
        <v>0</v>
      </c>
    </row>
    <row r="109" spans="1:56" x14ac:dyDescent="0.2">
      <c r="A109" s="44">
        <v>5</v>
      </c>
      <c r="B109" s="44">
        <f t="shared" si="57"/>
        <v>3</v>
      </c>
      <c r="C109" s="60"/>
      <c r="D109" s="27" t="str">
        <f>Data!B$16</f>
        <v>Teknisk/adm løn</v>
      </c>
      <c r="E109" s="27"/>
      <c r="F109" s="94">
        <f>HLOOKUP(B108,'Budget &amp; Total'!B:BB,50,FALSE)</f>
        <v>0</v>
      </c>
      <c r="G109" s="370">
        <f>HLOOKUP(B109,'Budget &amp; Total'!$1:$44,(24),FALSE)</f>
        <v>0</v>
      </c>
      <c r="H109" s="674">
        <f t="shared" ca="1" si="58"/>
        <v>0</v>
      </c>
      <c r="I109" s="101"/>
      <c r="J109" s="239">
        <f ca="1">HLOOKUP($B109,INDIRECT(J$1&amp;"!$I$2:$x$40"),('Partner-period(er)'!$A109+14),FALSE)</f>
        <v>0</v>
      </c>
      <c r="K109" s="85">
        <f ca="1">HLOOKUP($B109,INDIRECT(K$1&amp;"!$I$2:$x$40"),('Partner-period(er)'!$A109+14),FALSE)</f>
        <v>0</v>
      </c>
      <c r="L109" s="85">
        <f ca="1">HLOOKUP($B109,INDIRECT(L$1&amp;"!$I$2:$x$40"),('Partner-period(er)'!$A109+14),FALSE)</f>
        <v>0</v>
      </c>
      <c r="M109" s="85">
        <f ca="1">HLOOKUP($B109,INDIRECT(M$1&amp;"!$I$2:$x$40"),('Partner-period(er)'!$A109+14),FALSE)</f>
        <v>0</v>
      </c>
      <c r="N109" s="85">
        <f ca="1">HLOOKUP($B109,INDIRECT(N$1&amp;"!$I$2:$x$40"),('Partner-period(er)'!$A109+14),FALSE)</f>
        <v>0</v>
      </c>
      <c r="O109" s="52">
        <f ca="1">HLOOKUP($B109,INDIRECT(O$1&amp;"!$I$2:$x$40"),('Partner-period(er)'!$A109+14),FALSE)</f>
        <v>0</v>
      </c>
      <c r="P109" s="52">
        <f ca="1">HLOOKUP($B109,INDIRECT(P$1&amp;"!$I$2:$x$40"),('Partner-period(er)'!$A109+14),FALSE)</f>
        <v>0</v>
      </c>
      <c r="Q109" s="52">
        <f ca="1">HLOOKUP($B109,INDIRECT(Q$1&amp;"!$I$2:$x$40"),('Partner-period(er)'!$A109+14),FALSE)</f>
        <v>0</v>
      </c>
      <c r="R109" s="52">
        <f ca="1">HLOOKUP($B109,INDIRECT(R$1&amp;"!$I$2:$x$40"),('Partner-period(er)'!$A109+14),FALSE)</f>
        <v>0</v>
      </c>
      <c r="S109" s="52">
        <f ca="1">HLOOKUP($B109,INDIRECT(S$1&amp;"!$I$2:$x$40"),('Partner-period(er)'!$A109+14),FALSE)</f>
        <v>0</v>
      </c>
      <c r="T109" s="52">
        <f ca="1">HLOOKUP($B109,INDIRECT(T$1&amp;"!$I$2:$x$40"),('Partner-period(er)'!$A109+14),FALSE)</f>
        <v>0</v>
      </c>
      <c r="U109" s="52">
        <f ca="1">HLOOKUP($B109,INDIRECT(U$1&amp;"!$I$2:$x$40"),('Partner-period(er)'!$A109+14),FALSE)</f>
        <v>0</v>
      </c>
      <c r="V109" s="52">
        <f ca="1">HLOOKUP($B109,INDIRECT(V$1&amp;"!$I$2:$x$40"),('Partner-period(er)'!$A109+14),FALSE)</f>
        <v>0</v>
      </c>
      <c r="W109" s="52">
        <f ca="1">HLOOKUP($B109,INDIRECT(W$1&amp;"!$I$2:$x$40"),('Partner-period(er)'!$A109+14),FALSE)</f>
        <v>0</v>
      </c>
      <c r="X109" s="567">
        <f ca="1">HLOOKUP($B109,INDIRECT(X$1&amp;"!$I$2:$x$40"),('Partner-period(er)'!$A109+14),FALSE)</f>
        <v>0</v>
      </c>
      <c r="Z109" s="40">
        <f ca="1">J141</f>
        <v>0</v>
      </c>
      <c r="AA109" s="41">
        <f ca="1">SUM($J141:K141)</f>
        <v>0</v>
      </c>
      <c r="AB109" s="41">
        <f ca="1">SUM($J141:L141)</f>
        <v>0</v>
      </c>
      <c r="AC109" s="41">
        <f ca="1">SUM($J141:M141)</f>
        <v>0</v>
      </c>
      <c r="AD109" s="41">
        <f ca="1">SUM($J141:N141)</f>
        <v>0</v>
      </c>
      <c r="AE109" s="41">
        <f ca="1">SUM($J141:O141)</f>
        <v>0</v>
      </c>
      <c r="AF109" s="41">
        <f ca="1">SUM($J141:P141)</f>
        <v>0</v>
      </c>
      <c r="AG109" s="41">
        <f ca="1">SUM($J141:Q141)</f>
        <v>0</v>
      </c>
      <c r="AH109" s="41">
        <f ca="1">SUM($J141:R141)</f>
        <v>0</v>
      </c>
      <c r="AI109" s="41">
        <f ca="1">SUM($J141:S141)</f>
        <v>0</v>
      </c>
      <c r="AJ109" s="41">
        <f ca="1">SUM($J141:T141)</f>
        <v>0</v>
      </c>
      <c r="AK109" s="41">
        <f ca="1">SUM($J141:U141)</f>
        <v>0</v>
      </c>
      <c r="AL109" s="41">
        <f ca="1">SUM($J141:V141)</f>
        <v>0</v>
      </c>
      <c r="AM109" s="41">
        <f ca="1">SUM($J141:W141)</f>
        <v>0</v>
      </c>
      <c r="AN109" s="41">
        <f ca="1">SUM($J141:X141)</f>
        <v>0</v>
      </c>
      <c r="AO109" s="30"/>
      <c r="AP109" s="29">
        <f ca="1">IF(Data!$H$2="ja",IF(Z109&gt;$G109,Z109-$G109,0),0)</f>
        <v>0</v>
      </c>
      <c r="AQ109" s="29">
        <f ca="1">IF(Data!$H$2="ja",IF(AA109&gt;$G109,AA109-$G109-SUM($AP109:AP109),0),0)</f>
        <v>0</v>
      </c>
      <c r="AR109" s="29">
        <f ca="1">IF(Data!$H$2="ja",IF(AB109&gt;$G109,AB109-$G109-SUM($AP109:AQ109),0),0)</f>
        <v>0</v>
      </c>
      <c r="AS109" s="29">
        <f ca="1">IF(Data!$H$2="ja",IF(AC109&gt;$G109,AC109-$G109-SUM($AP109:AR109),0),0)</f>
        <v>0</v>
      </c>
      <c r="AT109" s="29">
        <f ca="1">IF(Data!$H$2="ja",IF(AD109&gt;$G109,AD109-$G109-SUM($AP109:AS109),0),0)</f>
        <v>0</v>
      </c>
      <c r="AU109" s="29">
        <f ca="1">IF(Data!$H$2="ja",IF(AE109&gt;$G109,AE109-$G109-SUM($AP109:AT109),0),0)</f>
        <v>0</v>
      </c>
      <c r="AV109" s="29">
        <f ca="1">IF(Data!$H$2="ja",IF(AF109&gt;$G109,AF109-$G109-SUM($AP109:AU109),0),0)</f>
        <v>0</v>
      </c>
      <c r="AW109" s="29">
        <f ca="1">IF(Data!$H$2="ja",IF(AG109&gt;$G109,AG109-$G109-SUM($AP109:AV109),0),0)</f>
        <v>0</v>
      </c>
      <c r="AX109" s="29">
        <f ca="1">IF(Data!$H$2="ja",IF(AH109&gt;$G109,AH109-$G109-SUM($AP109:AW109),0),0)</f>
        <v>0</v>
      </c>
      <c r="AY109" s="29">
        <f ca="1">IF(Data!$H$2="ja",IF(AI109&gt;$G109,AI109-$G109-SUM($AP109:AX109),0),0)</f>
        <v>0</v>
      </c>
      <c r="AZ109" s="29">
        <f ca="1">IF(Data!$H$2="ja",IF(AJ109&gt;$G109,AJ109-$G109-SUM($AP109:AY109),0),0)</f>
        <v>0</v>
      </c>
      <c r="BA109" s="29">
        <f ca="1">IF(Data!$H$2="ja",IF(AK109&gt;$G109,AK109-$G109-SUM($AP109:AZ109),0),0)</f>
        <v>0</v>
      </c>
      <c r="BB109" s="29">
        <f ca="1">IF(Data!$H$2="ja",IF(AL109&gt;$G109,AL109-$G109-SUM($AP109:BA109),0),0)</f>
        <v>0</v>
      </c>
      <c r="BC109" s="29">
        <f ca="1">IF(Data!$H$2="ja",IF(AM109&gt;$G109,AM109-$G109-SUM($AP109:BB109),0),0)</f>
        <v>0</v>
      </c>
      <c r="BD109" s="29">
        <f ca="1">IF(Data!$H$2="ja",IF(AN109&gt;$G109,AN109-$G109-SUM($AP109:BC109),0),0)</f>
        <v>0</v>
      </c>
    </row>
    <row r="110" spans="1:56" x14ac:dyDescent="0.2">
      <c r="A110" s="44">
        <v>6</v>
      </c>
      <c r="B110" s="44">
        <f t="shared" si="57"/>
        <v>3</v>
      </c>
      <c r="C110" s="61"/>
      <c r="D110" s="62" t="str">
        <f>Data!B$17</f>
        <v>Overhead løn</v>
      </c>
      <c r="E110" s="62"/>
      <c r="F110" s="99">
        <f>HLOOKUP(B108,'Budget &amp; Total'!B:BB,25,FALSE)</f>
        <v>0</v>
      </c>
      <c r="G110" s="371">
        <f>HLOOKUP(B110,'Budget &amp; Total'!$1:$44,(26),FALSE)</f>
        <v>0</v>
      </c>
      <c r="H110" s="673">
        <f t="shared" ca="1" si="58"/>
        <v>0</v>
      </c>
      <c r="I110" s="101"/>
      <c r="J110" s="239">
        <f ca="1">HLOOKUP($B110,INDIRECT(J$1&amp;"!$I$2:$x$40"),('Partner-period(er)'!$A110+14),FALSE)</f>
        <v>0</v>
      </c>
      <c r="K110" s="85">
        <f ca="1">HLOOKUP($B110,INDIRECT(K$1&amp;"!$I$2:$x$40"),('Partner-period(er)'!$A110+14),FALSE)</f>
        <v>0</v>
      </c>
      <c r="L110" s="85">
        <f ca="1">HLOOKUP($B110,INDIRECT(L$1&amp;"!$I$2:$x$40"),('Partner-period(er)'!$A110+14),FALSE)</f>
        <v>0</v>
      </c>
      <c r="M110" s="85">
        <f ca="1">HLOOKUP($B110,INDIRECT(M$1&amp;"!$I$2:$x$40"),('Partner-period(er)'!$A110+14),FALSE)</f>
        <v>0</v>
      </c>
      <c r="N110" s="85">
        <f ca="1">HLOOKUP($B110,INDIRECT(N$1&amp;"!$I$2:$x$40"),('Partner-period(er)'!$A110+14),FALSE)</f>
        <v>0</v>
      </c>
      <c r="O110" s="52">
        <f ca="1">HLOOKUP($B110,INDIRECT(O$1&amp;"!$I$2:$x$40"),('Partner-period(er)'!$A110+14),FALSE)</f>
        <v>0</v>
      </c>
      <c r="P110" s="52">
        <f ca="1">HLOOKUP($B110,INDIRECT(P$1&amp;"!$I$2:$x$40"),('Partner-period(er)'!$A110+14),FALSE)</f>
        <v>0</v>
      </c>
      <c r="Q110" s="52">
        <f ca="1">HLOOKUP($B110,INDIRECT(Q$1&amp;"!$I$2:$x$40"),('Partner-period(er)'!$A110+14),FALSE)</f>
        <v>0</v>
      </c>
      <c r="R110" s="52">
        <f ca="1">HLOOKUP($B110,INDIRECT(R$1&amp;"!$I$2:$x$40"),('Partner-period(er)'!$A110+14),FALSE)</f>
        <v>0</v>
      </c>
      <c r="S110" s="52">
        <f ca="1">HLOOKUP($B110,INDIRECT(S$1&amp;"!$I$2:$x$40"),('Partner-period(er)'!$A110+14),FALSE)</f>
        <v>0</v>
      </c>
      <c r="T110" s="52">
        <f ca="1">HLOOKUP($B110,INDIRECT(T$1&amp;"!$I$2:$x$40"),('Partner-period(er)'!$A110+14),FALSE)</f>
        <v>0</v>
      </c>
      <c r="U110" s="52">
        <f ca="1">HLOOKUP($B110,INDIRECT(U$1&amp;"!$I$2:$x$40"),('Partner-period(er)'!$A110+14),FALSE)</f>
        <v>0</v>
      </c>
      <c r="V110" s="52">
        <f ca="1">HLOOKUP($B110,INDIRECT(V$1&amp;"!$I$2:$x$40"),('Partner-period(er)'!$A110+14),FALSE)</f>
        <v>0</v>
      </c>
      <c r="W110" s="52">
        <f ca="1">HLOOKUP($B110,INDIRECT(W$1&amp;"!$I$2:$x$40"),('Partner-period(er)'!$A110+14),FALSE)</f>
        <v>0</v>
      </c>
      <c r="X110" s="567">
        <f ca="1">HLOOKUP($B110,INDIRECT(X$1&amp;"!$I$2:$x$40"),('Partner-period(er)'!$A110+14),FALSE)</f>
        <v>0</v>
      </c>
      <c r="Z110" s="40">
        <f ca="1">J110+J144</f>
        <v>0</v>
      </c>
      <c r="AA110" s="41">
        <f ca="1">SUM($J144:K144)+SUM($J110:K110)</f>
        <v>0</v>
      </c>
      <c r="AB110" s="41">
        <f ca="1">SUM($J144:L144)+SUM($J110:L110)</f>
        <v>0</v>
      </c>
      <c r="AC110" s="41">
        <f ca="1">SUM($J144:M144)+SUM($J110:M110)</f>
        <v>0</v>
      </c>
      <c r="AD110" s="41">
        <f ca="1">SUM($J144:N144)+SUM($J110:N110)</f>
        <v>0</v>
      </c>
      <c r="AE110" s="41">
        <f ca="1">SUM($J144:O144)+SUM($J110:O110)</f>
        <v>0</v>
      </c>
      <c r="AF110" s="41">
        <f ca="1">SUM($J144:P144)+SUM($J110:P110)</f>
        <v>0</v>
      </c>
      <c r="AG110" s="41">
        <f ca="1">SUM($J144:Q144)+SUM($J110:Q110)</f>
        <v>0</v>
      </c>
      <c r="AH110" s="41">
        <f ca="1">SUM($J144:R144)+SUM($J110:R110)</f>
        <v>0</v>
      </c>
      <c r="AI110" s="41">
        <f ca="1">SUM($J144:S144)+SUM($J110:S110)</f>
        <v>0</v>
      </c>
      <c r="AJ110" s="41">
        <f ca="1">SUM($J144:T144)+SUM($J110:T110)</f>
        <v>0</v>
      </c>
      <c r="AK110" s="41">
        <f ca="1">SUM($J144:U144)+SUM($J110:U110)</f>
        <v>0</v>
      </c>
      <c r="AL110" s="41">
        <f ca="1">SUM($J144:V144)+SUM($J110:V110)</f>
        <v>0</v>
      </c>
      <c r="AM110" s="41">
        <f ca="1">SUM($J144:W144)+SUM($J110:W110)</f>
        <v>0</v>
      </c>
      <c r="AN110" s="41">
        <f ca="1">SUM($J144:X144)+SUM($J110:X110)</f>
        <v>0</v>
      </c>
      <c r="AO110" s="30"/>
      <c r="AP110" s="29">
        <f ca="1">IF(Data!$H$2="ja",IF(Z110&gt;$G110,Z110-$G110,0),0)</f>
        <v>0</v>
      </c>
      <c r="AQ110" s="29">
        <f ca="1">IF(Data!$H$2="ja",IF(AA110&gt;$G110,AA110-$G110-SUM($AP110:AP110),0),0)</f>
        <v>0</v>
      </c>
      <c r="AR110" s="29">
        <f ca="1">IF(Data!$H$2="ja",IF(AB110&gt;$G110,AB110-$G110-SUM($AP110:AQ110),0),0)</f>
        <v>0</v>
      </c>
      <c r="AS110" s="29">
        <f ca="1">IF(Data!$H$2="ja",IF(AC110&gt;$G110,AC110-$G110-SUM($AP110:AR110),0),0)</f>
        <v>0</v>
      </c>
      <c r="AT110" s="29">
        <f ca="1">IF(Data!$H$2="ja",IF(AD110&gt;$G110,AD110-$G110-SUM($AP110:AS110),0),0)</f>
        <v>0</v>
      </c>
      <c r="AU110" s="29">
        <f ca="1">IF(Data!$H$2="ja",IF(AE110&gt;$G110,AE110-$G110-SUM($AP110:AT110),0),0)</f>
        <v>0</v>
      </c>
      <c r="AV110" s="29">
        <f ca="1">IF(Data!$H$2="ja",IF(AF110&gt;$G110,AF110-$G110-SUM($AP110:AU110),0),0)</f>
        <v>0</v>
      </c>
      <c r="AW110" s="29">
        <f ca="1">IF(Data!$H$2="ja",IF(AG110&gt;$G110,AG110-$G110-SUM($AP110:AV110),0),0)</f>
        <v>0</v>
      </c>
      <c r="AX110" s="29">
        <f ca="1">IF(Data!$H$2="ja",IF(AH110&gt;$G110,AH110-$G110-SUM($AP110:AW110),0),0)</f>
        <v>0</v>
      </c>
      <c r="AY110" s="29">
        <f ca="1">IF(Data!$H$2="ja",IF(AI110&gt;$G110,AI110-$G110-SUM($AP110:AX110),0),0)</f>
        <v>0</v>
      </c>
      <c r="AZ110" s="29">
        <f ca="1">IF(Data!$H$2="ja",IF(AJ110&gt;$G110,AJ110-$G110-SUM($AP110:AY110),0),0)</f>
        <v>0</v>
      </c>
      <c r="BA110" s="29">
        <f ca="1">IF(Data!$H$2="ja",IF(AK110&gt;$G110,AK110-$G110-SUM($AP110:AZ110),0),0)</f>
        <v>0</v>
      </c>
      <c r="BB110" s="29">
        <f ca="1">IF(Data!$H$2="ja",IF(AL110&gt;$G110,AL110-$G110-SUM($AP110:BA110),0),0)</f>
        <v>0</v>
      </c>
      <c r="BC110" s="29">
        <f ca="1">IF(Data!$H$2="ja",IF(AM110&gt;$G110,AM110-$G110-SUM($AP110:BB110),0),0)</f>
        <v>0</v>
      </c>
      <c r="BD110" s="29">
        <f ca="1">IF(Data!$H$2="ja",IF(AN110&gt;$G110,AN110-$G110-SUM($AP110:BC110),0),0)</f>
        <v>0</v>
      </c>
    </row>
    <row r="111" spans="1:56" x14ac:dyDescent="0.2">
      <c r="A111" s="44">
        <v>7</v>
      </c>
      <c r="B111" s="44">
        <f t="shared" si="57"/>
        <v>3</v>
      </c>
      <c r="C111" s="90"/>
      <c r="D111" s="55" t="str">
        <f>Data!B$39</f>
        <v>Lønomkostninger total</v>
      </c>
      <c r="E111" s="55"/>
      <c r="F111" s="84"/>
      <c r="G111" s="370">
        <f>HLOOKUP(B111,'Budget &amp; Total'!$1:$44,(27),FALSE)</f>
        <v>0</v>
      </c>
      <c r="H111" s="675">
        <f t="shared" ca="1" si="58"/>
        <v>0</v>
      </c>
      <c r="I111" s="108"/>
      <c r="J111" s="301">
        <f ca="1">HLOOKUP($B111,INDIRECT(J$1&amp;"!$I$2:$x$40"),('Partner-period(er)'!$A111+14),FALSE)</f>
        <v>0</v>
      </c>
      <c r="K111" s="89">
        <f ca="1">HLOOKUP($B111,INDIRECT(K$1&amp;"!$I$2:$x$40"),('Partner-period(er)'!$A111+14),FALSE)</f>
        <v>0</v>
      </c>
      <c r="L111" s="302">
        <f ca="1">HLOOKUP($B111,INDIRECT(L$1&amp;"!$I$2:$x$40"),('Partner-period(er)'!$A111+14),FALSE)</f>
        <v>0</v>
      </c>
      <c r="M111" s="302">
        <f ca="1">HLOOKUP($B111,INDIRECT(M$1&amp;"!$I$2:$x$40"),('Partner-period(er)'!$A111+14),FALSE)</f>
        <v>0</v>
      </c>
      <c r="N111" s="302">
        <f ca="1">HLOOKUP($B111,INDIRECT(N$1&amp;"!$I$2:$x$40"),('Partner-period(er)'!$A111+14),FALSE)</f>
        <v>0</v>
      </c>
      <c r="O111" s="568">
        <f ca="1">HLOOKUP($B111,INDIRECT(O$1&amp;"!$I$2:$x$40"),('Partner-period(er)'!$A111+14),FALSE)</f>
        <v>0</v>
      </c>
      <c r="P111" s="568">
        <f ca="1">HLOOKUP($B111,INDIRECT(P$1&amp;"!$I$2:$x$40"),('Partner-period(er)'!$A111+14),FALSE)</f>
        <v>0</v>
      </c>
      <c r="Q111" s="568">
        <f ca="1">HLOOKUP($B111,INDIRECT(Q$1&amp;"!$I$2:$x$40"),('Partner-period(er)'!$A111+14),FALSE)</f>
        <v>0</v>
      </c>
      <c r="R111" s="568">
        <f ca="1">HLOOKUP($B111,INDIRECT(R$1&amp;"!$I$2:$x$40"),('Partner-period(er)'!$A111+14),FALSE)</f>
        <v>0</v>
      </c>
      <c r="S111" s="568">
        <f ca="1">HLOOKUP($B111,INDIRECT(S$1&amp;"!$I$2:$x$40"),('Partner-period(er)'!$A111+14),FALSE)</f>
        <v>0</v>
      </c>
      <c r="T111" s="568">
        <f ca="1">HLOOKUP($B111,INDIRECT(T$1&amp;"!$I$2:$x$40"),('Partner-period(er)'!$A111+14),FALSE)</f>
        <v>0</v>
      </c>
      <c r="U111" s="568">
        <f ca="1">HLOOKUP($B111,INDIRECT(U$1&amp;"!$I$2:$x$40"),('Partner-period(er)'!$A111+14),FALSE)</f>
        <v>0</v>
      </c>
      <c r="V111" s="568">
        <f ca="1">HLOOKUP($B111,INDIRECT(V$1&amp;"!$I$2:$x$40"),('Partner-period(er)'!$A111+14),FALSE)</f>
        <v>0</v>
      </c>
      <c r="W111" s="568">
        <f ca="1">HLOOKUP($B111,INDIRECT(W$1&amp;"!$I$2:$x$40"),('Partner-period(er)'!$A111+14),FALSE)</f>
        <v>0</v>
      </c>
      <c r="X111" s="569">
        <f ca="1">HLOOKUP($B111,INDIRECT(X$1&amp;"!$I$2:$x$40"),('Partner-period(er)'!$A111+14),FALSE)</f>
        <v>0</v>
      </c>
      <c r="Z111" s="33">
        <f t="shared" ref="Z111:AN111" ca="1" si="59">SUM(Z108:Z110)</f>
        <v>0</v>
      </c>
      <c r="AA111" s="34">
        <f t="shared" ca="1" si="59"/>
        <v>0</v>
      </c>
      <c r="AB111" s="34">
        <f t="shared" ca="1" si="59"/>
        <v>0</v>
      </c>
      <c r="AC111" s="34">
        <f t="shared" ca="1" si="59"/>
        <v>0</v>
      </c>
      <c r="AD111" s="34">
        <f t="shared" ca="1" si="59"/>
        <v>0</v>
      </c>
      <c r="AE111" s="34">
        <f t="shared" ca="1" si="59"/>
        <v>0</v>
      </c>
      <c r="AF111" s="34">
        <f t="shared" ca="1" si="59"/>
        <v>0</v>
      </c>
      <c r="AG111" s="34">
        <f t="shared" ca="1" si="59"/>
        <v>0</v>
      </c>
      <c r="AH111" s="34">
        <f t="shared" ca="1" si="59"/>
        <v>0</v>
      </c>
      <c r="AI111" s="34">
        <f t="shared" ca="1" si="59"/>
        <v>0</v>
      </c>
      <c r="AJ111" s="34">
        <f t="shared" ca="1" si="59"/>
        <v>0</v>
      </c>
      <c r="AK111" s="34">
        <f t="shared" ca="1" si="59"/>
        <v>0</v>
      </c>
      <c r="AL111" s="34">
        <f t="shared" ca="1" si="59"/>
        <v>0</v>
      </c>
      <c r="AM111" s="34">
        <f t="shared" ca="1" si="59"/>
        <v>0</v>
      </c>
      <c r="AN111" s="38">
        <f t="shared" ca="1" si="59"/>
        <v>0</v>
      </c>
      <c r="AO111" s="30"/>
      <c r="AP111" s="29">
        <f t="shared" ref="AP111:BD111" ca="1" si="60">SUM(AP108:AP110)</f>
        <v>0</v>
      </c>
      <c r="AQ111" s="29">
        <f t="shared" ca="1" si="60"/>
        <v>0</v>
      </c>
      <c r="AR111" s="29">
        <f t="shared" ca="1" si="60"/>
        <v>0</v>
      </c>
      <c r="AS111" s="29">
        <f t="shared" ca="1" si="60"/>
        <v>0</v>
      </c>
      <c r="AT111" s="29">
        <f t="shared" ca="1" si="60"/>
        <v>0</v>
      </c>
      <c r="AU111" s="29">
        <f t="shared" ca="1" si="60"/>
        <v>0</v>
      </c>
      <c r="AV111" s="29">
        <f t="shared" ca="1" si="60"/>
        <v>0</v>
      </c>
      <c r="AW111" s="29">
        <f t="shared" ca="1" si="60"/>
        <v>0</v>
      </c>
      <c r="AX111" s="29">
        <f t="shared" ca="1" si="60"/>
        <v>0</v>
      </c>
      <c r="AY111" s="29">
        <f t="shared" ca="1" si="60"/>
        <v>0</v>
      </c>
      <c r="AZ111" s="29">
        <f t="shared" ca="1" si="60"/>
        <v>0</v>
      </c>
      <c r="BA111" s="29">
        <f t="shared" ca="1" si="60"/>
        <v>0</v>
      </c>
      <c r="BB111" s="29">
        <f t="shared" ca="1" si="60"/>
        <v>0</v>
      </c>
      <c r="BC111" s="29">
        <f t="shared" ca="1" si="60"/>
        <v>0</v>
      </c>
      <c r="BD111" s="29">
        <f t="shared" ca="1" si="60"/>
        <v>0</v>
      </c>
    </row>
    <row r="112" spans="1:56" x14ac:dyDescent="0.2">
      <c r="B112" s="44">
        <f t="shared" si="57"/>
        <v>3</v>
      </c>
      <c r="C112" s="59" t="str">
        <f>Data!B$18</f>
        <v>Andre omkostninger</v>
      </c>
      <c r="D112" s="27"/>
      <c r="E112" s="27"/>
      <c r="F112" s="14"/>
      <c r="G112" s="369"/>
      <c r="H112" s="674">
        <f t="shared" ca="1" si="58"/>
        <v>0</v>
      </c>
      <c r="I112" s="101"/>
      <c r="J112" s="239">
        <f ca="1">HLOOKUP($B112,INDIRECT(J$1&amp;"!$I$2:$x$40"),('Partner-period(er)'!$A112+14),FALSE)</f>
        <v>0</v>
      </c>
      <c r="K112" s="85">
        <f ca="1">HLOOKUP($B112,INDIRECT(K$1&amp;"!$I$2:$x$40"),('Partner-period(er)'!$A112+14),FALSE)</f>
        <v>0</v>
      </c>
      <c r="L112" s="85">
        <f ca="1">HLOOKUP($B112,INDIRECT(L$1&amp;"!$I$2:$x$40"),('Partner-period(er)'!$A112+14),FALSE)</f>
        <v>0</v>
      </c>
      <c r="M112" s="85">
        <f ca="1">HLOOKUP($B112,INDIRECT(M$1&amp;"!$I$2:$x$40"),('Partner-period(er)'!$A112+14),FALSE)</f>
        <v>0</v>
      </c>
      <c r="N112" s="85">
        <f ca="1">HLOOKUP($B112,INDIRECT(N$1&amp;"!$I$2:$x$40"),('Partner-period(er)'!$A112+14),FALSE)</f>
        <v>0</v>
      </c>
      <c r="O112" s="52">
        <f ca="1">HLOOKUP($B112,INDIRECT(O$1&amp;"!$I$2:$x$40"),('Partner-period(er)'!$A112+14),FALSE)</f>
        <v>0</v>
      </c>
      <c r="P112" s="52">
        <f ca="1">HLOOKUP($B112,INDIRECT(P$1&amp;"!$I$2:$x$40"),('Partner-period(er)'!$A112+14),FALSE)</f>
        <v>0</v>
      </c>
      <c r="Q112" s="52">
        <f ca="1">HLOOKUP($B112,INDIRECT(Q$1&amp;"!$I$2:$x$40"),('Partner-period(er)'!$A112+14),FALSE)</f>
        <v>0</v>
      </c>
      <c r="R112" s="52">
        <f ca="1">HLOOKUP($B112,INDIRECT(R$1&amp;"!$I$2:$x$40"),('Partner-period(er)'!$A112+14),FALSE)</f>
        <v>0</v>
      </c>
      <c r="S112" s="52">
        <f ca="1">HLOOKUP($B112,INDIRECT(S$1&amp;"!$I$2:$x$40"),('Partner-period(er)'!$A112+14),FALSE)</f>
        <v>0</v>
      </c>
      <c r="T112" s="52">
        <f ca="1">HLOOKUP($B112,INDIRECT(T$1&amp;"!$I$2:$x$40"),('Partner-period(er)'!$A112+14),FALSE)</f>
        <v>0</v>
      </c>
      <c r="U112" s="52">
        <f ca="1">HLOOKUP($B112,INDIRECT(U$1&amp;"!$I$2:$x$40"),('Partner-period(er)'!$A112+14),FALSE)</f>
        <v>0</v>
      </c>
      <c r="V112" s="52">
        <f ca="1">HLOOKUP($B112,INDIRECT(V$1&amp;"!$I$2:$x$40"),('Partner-period(er)'!$A112+14),FALSE)</f>
        <v>0</v>
      </c>
      <c r="W112" s="52">
        <f ca="1">HLOOKUP($B112,INDIRECT(W$1&amp;"!$I$2:$x$40"),('Partner-period(er)'!$A112+14),FALSE)</f>
        <v>0</v>
      </c>
      <c r="X112" s="567">
        <f ca="1">HLOOKUP($B112,INDIRECT(X$1&amp;"!$I$2:$x$40"),('Partner-period(er)'!$A112+14),FALSE)</f>
        <v>0</v>
      </c>
      <c r="Z112" s="33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8"/>
      <c r="AO112" s="30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</row>
    <row r="113" spans="1:56" x14ac:dyDescent="0.2">
      <c r="A113" s="44">
        <v>9</v>
      </c>
      <c r="B113" s="44">
        <f t="shared" si="57"/>
        <v>3</v>
      </c>
      <c r="C113" s="60"/>
      <c r="D113" s="27" t="str">
        <f>Data!B$6</f>
        <v>Instrumenter og udstyr</v>
      </c>
      <c r="E113" s="27"/>
      <c r="F113" s="14"/>
      <c r="G113" s="370">
        <f>HLOOKUP(B113,'Budget &amp; Total'!$1:$44,(29),FALSE)</f>
        <v>0</v>
      </c>
      <c r="H113" s="674">
        <f t="shared" ca="1" si="58"/>
        <v>0</v>
      </c>
      <c r="I113" s="101"/>
      <c r="J113" s="239">
        <f ca="1">HLOOKUP($B113,INDIRECT(J$1&amp;"!$I$2:$x$40"),('Partner-period(er)'!$A113+14),FALSE)</f>
        <v>0</v>
      </c>
      <c r="K113" s="85">
        <f ca="1">HLOOKUP($B113,INDIRECT(K$1&amp;"!$I$2:$x$40"),('Partner-period(er)'!$A113+14),FALSE)</f>
        <v>0</v>
      </c>
      <c r="L113" s="85">
        <f ca="1">HLOOKUP($B113,INDIRECT(L$1&amp;"!$I$2:$x$40"),('Partner-period(er)'!$A113+14),FALSE)</f>
        <v>0</v>
      </c>
      <c r="M113" s="85">
        <f ca="1">HLOOKUP($B113,INDIRECT(M$1&amp;"!$I$2:$x$40"),('Partner-period(er)'!$A113+14),FALSE)</f>
        <v>0</v>
      </c>
      <c r="N113" s="85">
        <f ca="1">HLOOKUP($B113,INDIRECT(N$1&amp;"!$I$2:$x$40"),('Partner-period(er)'!$A113+14),FALSE)</f>
        <v>0</v>
      </c>
      <c r="O113" s="52">
        <f ca="1">HLOOKUP($B113,INDIRECT(O$1&amp;"!$I$2:$x$40"),('Partner-period(er)'!$A113+14),FALSE)</f>
        <v>0</v>
      </c>
      <c r="P113" s="52">
        <f ca="1">HLOOKUP($B113,INDIRECT(P$1&amp;"!$I$2:$x$40"),('Partner-period(er)'!$A113+14),FALSE)</f>
        <v>0</v>
      </c>
      <c r="Q113" s="52">
        <f ca="1">HLOOKUP($B113,INDIRECT(Q$1&amp;"!$I$2:$x$40"),('Partner-period(er)'!$A113+14),FALSE)</f>
        <v>0</v>
      </c>
      <c r="R113" s="52">
        <f ca="1">HLOOKUP($B113,INDIRECT(R$1&amp;"!$I$2:$x$40"),('Partner-period(er)'!$A113+14),FALSE)</f>
        <v>0</v>
      </c>
      <c r="S113" s="52">
        <f ca="1">HLOOKUP($B113,INDIRECT(S$1&amp;"!$I$2:$x$40"),('Partner-period(er)'!$A113+14),FALSE)</f>
        <v>0</v>
      </c>
      <c r="T113" s="52">
        <f ca="1">HLOOKUP($B113,INDIRECT(T$1&amp;"!$I$2:$x$40"),('Partner-period(er)'!$A113+14),FALSE)</f>
        <v>0</v>
      </c>
      <c r="U113" s="52">
        <f ca="1">HLOOKUP($B113,INDIRECT(U$1&amp;"!$I$2:$x$40"),('Partner-period(er)'!$A113+14),FALSE)</f>
        <v>0</v>
      </c>
      <c r="V113" s="52">
        <f ca="1">HLOOKUP($B113,INDIRECT(V$1&amp;"!$I$2:$x$40"),('Partner-period(er)'!$A113+14),FALSE)</f>
        <v>0</v>
      </c>
      <c r="W113" s="52">
        <f ca="1">HLOOKUP($B113,INDIRECT(W$1&amp;"!$I$2:$x$40"),('Partner-period(er)'!$A113+14),FALSE)</f>
        <v>0</v>
      </c>
      <c r="X113" s="567">
        <f ca="1">HLOOKUP($B113,INDIRECT(X$1&amp;"!$I$2:$x$40"),('Partner-period(er)'!$A113+14),FALSE)</f>
        <v>0</v>
      </c>
      <c r="Z113" s="33">
        <f t="shared" ref="Z113:Z121" ca="1" si="61">J113</f>
        <v>0</v>
      </c>
      <c r="AA113" s="34">
        <f ca="1">SUM($J113:K113)</f>
        <v>0</v>
      </c>
      <c r="AB113" s="34">
        <f ca="1">SUM($J113:L113)</f>
        <v>0</v>
      </c>
      <c r="AC113" s="34">
        <f ca="1">SUM($J113:M113)</f>
        <v>0</v>
      </c>
      <c r="AD113" s="34">
        <f ca="1">SUM($J113:N113)</f>
        <v>0</v>
      </c>
      <c r="AE113" s="34">
        <f ca="1">SUM($J113:O113)</f>
        <v>0</v>
      </c>
      <c r="AF113" s="34">
        <f ca="1">SUM($J113:P113)</f>
        <v>0</v>
      </c>
      <c r="AG113" s="34">
        <f ca="1">SUM($J113:Q113)</f>
        <v>0</v>
      </c>
      <c r="AH113" s="34">
        <f ca="1">SUM($J113:R113)</f>
        <v>0</v>
      </c>
      <c r="AI113" s="34">
        <f ca="1">SUM($J113:S113)</f>
        <v>0</v>
      </c>
      <c r="AJ113" s="34">
        <f ca="1">SUM($J113:T113)</f>
        <v>0</v>
      </c>
      <c r="AK113" s="34">
        <f ca="1">SUM($J113:U113)</f>
        <v>0</v>
      </c>
      <c r="AL113" s="34">
        <f ca="1">SUM($J113:V113)</f>
        <v>0</v>
      </c>
      <c r="AM113" s="34">
        <f ca="1">SUM($J113:W113)</f>
        <v>0</v>
      </c>
      <c r="AN113" s="38">
        <f ca="1">SUM($J113:X113)</f>
        <v>0</v>
      </c>
      <c r="AO113" s="30"/>
      <c r="AP113" s="29">
        <f ca="1">IF(Data!$H$2="ja",IF(Z113&gt;$G113,Z113-$G113,0),0)</f>
        <v>0</v>
      </c>
      <c r="AQ113" s="29">
        <f ca="1">IF(Data!$H$2="ja",IF(AA113&gt;$G113,AA113-$G113-SUM($AP113:AP113),0),0)</f>
        <v>0</v>
      </c>
      <c r="AR113" s="29">
        <f ca="1">IF(Data!$H$2="ja",IF(AB113&gt;$G113,AB113-$G113-SUM($AP113:AQ113),0),0)</f>
        <v>0</v>
      </c>
      <c r="AS113" s="29">
        <f ca="1">IF(Data!$H$2="ja",IF(AC113&gt;$G113,AC113-$G113-SUM($AP113:AR113),0),0)</f>
        <v>0</v>
      </c>
      <c r="AT113" s="29">
        <f ca="1">IF(Data!$H$2="ja",IF(AD113&gt;$G113,AD113-$G113-SUM($AP113:AS113),0),0)</f>
        <v>0</v>
      </c>
      <c r="AU113" s="29">
        <f ca="1">IF(Data!$H$2="ja",IF(AE113&gt;$G113,AE113-$G113-SUM($AP113:AT113),0),0)</f>
        <v>0</v>
      </c>
      <c r="AV113" s="29">
        <f ca="1">IF(Data!$H$2="ja",IF(AF113&gt;$G113,AF113-$G113-SUM($AP113:AU113),0),0)</f>
        <v>0</v>
      </c>
      <c r="AW113" s="29">
        <f ca="1">IF(Data!$H$2="ja",IF(AG113&gt;$G113,AG113-$G113-SUM($AP113:AV113),0),0)</f>
        <v>0</v>
      </c>
      <c r="AX113" s="29">
        <f ca="1">IF(Data!$H$2="ja",IF(AH113&gt;$G113,AH113-$G113-SUM($AP113:AW113),0),0)</f>
        <v>0</v>
      </c>
      <c r="AY113" s="29">
        <f ca="1">IF(Data!$H$2="ja",IF(AI113&gt;$G113,AI113-$G113-SUM($AP113:AX113),0),0)</f>
        <v>0</v>
      </c>
      <c r="AZ113" s="29">
        <f ca="1">IF(Data!$H$2="ja",IF(AJ113&gt;$G113,AJ113-$G113-SUM($AP113:AY113),0),0)</f>
        <v>0</v>
      </c>
      <c r="BA113" s="29">
        <f ca="1">IF(Data!$H$2="ja",IF(AK113&gt;$G113,AK113-$G113-SUM($AP113:AZ113),0),0)</f>
        <v>0</v>
      </c>
      <c r="BB113" s="29">
        <f ca="1">IF(Data!$H$2="ja",IF(AL113&gt;$G113,AL113-$G113-SUM($AP113:BA113),0),0)</f>
        <v>0</v>
      </c>
      <c r="BC113" s="29">
        <f ca="1">IF(Data!$H$2="ja",IF(AM113&gt;$G113,AM113-$G113-SUM($AP113:BB113),0),0)</f>
        <v>0</v>
      </c>
      <c r="BD113" s="29">
        <f ca="1">IF(Data!$H$2="ja",IF(AN113&gt;$G113,AN113-$G113-SUM($AP113:BC113),0),0)</f>
        <v>0</v>
      </c>
    </row>
    <row r="114" spans="1:56" x14ac:dyDescent="0.2">
      <c r="A114" s="44">
        <v>10</v>
      </c>
      <c r="B114" s="44">
        <f t="shared" si="57"/>
        <v>3</v>
      </c>
      <c r="C114" s="60"/>
      <c r="D114" s="27" t="str">
        <f>Data!B$7</f>
        <v>Bygninger</v>
      </c>
      <c r="E114" s="27"/>
      <c r="F114" s="14"/>
      <c r="G114" s="370">
        <f>HLOOKUP(B114,'Budget &amp; Total'!$1:$44,(30),FALSE)</f>
        <v>0</v>
      </c>
      <c r="H114" s="674">
        <f t="shared" ca="1" si="58"/>
        <v>0</v>
      </c>
      <c r="I114" s="101"/>
      <c r="J114" s="239">
        <f ca="1">HLOOKUP($B114,INDIRECT(J$1&amp;"!$I$2:$x$40"),('Partner-period(er)'!$A114+14),FALSE)</f>
        <v>0</v>
      </c>
      <c r="K114" s="85">
        <f ca="1">HLOOKUP($B114,INDIRECT(K$1&amp;"!$I$2:$x$40"),('Partner-period(er)'!$A114+14),FALSE)</f>
        <v>0</v>
      </c>
      <c r="L114" s="85">
        <f ca="1">HLOOKUP($B114,INDIRECT(L$1&amp;"!$I$2:$x$40"),('Partner-period(er)'!$A114+14),FALSE)</f>
        <v>0</v>
      </c>
      <c r="M114" s="85">
        <f ca="1">HLOOKUP($B114,INDIRECT(M$1&amp;"!$I$2:$x$40"),('Partner-period(er)'!$A114+14),FALSE)</f>
        <v>0</v>
      </c>
      <c r="N114" s="85">
        <f ca="1">HLOOKUP($B114,INDIRECT(N$1&amp;"!$I$2:$x$40"),('Partner-period(er)'!$A114+14),FALSE)</f>
        <v>0</v>
      </c>
      <c r="O114" s="52">
        <f ca="1">HLOOKUP($B114,INDIRECT(O$1&amp;"!$I$2:$x$40"),('Partner-period(er)'!$A114+14),FALSE)</f>
        <v>0</v>
      </c>
      <c r="P114" s="52">
        <f ca="1">HLOOKUP($B114,INDIRECT(P$1&amp;"!$I$2:$x$40"),('Partner-period(er)'!$A114+14),FALSE)</f>
        <v>0</v>
      </c>
      <c r="Q114" s="52">
        <f ca="1">HLOOKUP($B114,INDIRECT(Q$1&amp;"!$I$2:$x$40"),('Partner-period(er)'!$A114+14),FALSE)</f>
        <v>0</v>
      </c>
      <c r="R114" s="52">
        <f ca="1">HLOOKUP($B114,INDIRECT(R$1&amp;"!$I$2:$x$40"),('Partner-period(er)'!$A114+14),FALSE)</f>
        <v>0</v>
      </c>
      <c r="S114" s="52">
        <f ca="1">HLOOKUP($B114,INDIRECT(S$1&amp;"!$I$2:$x$40"),('Partner-period(er)'!$A114+14),FALSE)</f>
        <v>0</v>
      </c>
      <c r="T114" s="52">
        <f ca="1">HLOOKUP($B114,INDIRECT(T$1&amp;"!$I$2:$x$40"),('Partner-period(er)'!$A114+14),FALSE)</f>
        <v>0</v>
      </c>
      <c r="U114" s="52">
        <f ca="1">HLOOKUP($B114,INDIRECT(U$1&amp;"!$I$2:$x$40"),('Partner-period(er)'!$A114+14),FALSE)</f>
        <v>0</v>
      </c>
      <c r="V114" s="52">
        <f ca="1">HLOOKUP($B114,INDIRECT(V$1&amp;"!$I$2:$x$40"),('Partner-period(er)'!$A114+14),FALSE)</f>
        <v>0</v>
      </c>
      <c r="W114" s="52">
        <f ca="1">HLOOKUP($B114,INDIRECT(W$1&amp;"!$I$2:$x$40"),('Partner-period(er)'!$A114+14),FALSE)</f>
        <v>0</v>
      </c>
      <c r="X114" s="567">
        <f ca="1">HLOOKUP($B114,INDIRECT(X$1&amp;"!$I$2:$x$40"),('Partner-period(er)'!$A114+14),FALSE)</f>
        <v>0</v>
      </c>
      <c r="Z114" s="33">
        <f t="shared" ca="1" si="61"/>
        <v>0</v>
      </c>
      <c r="AA114" s="34">
        <f ca="1">SUM($J114:K114)</f>
        <v>0</v>
      </c>
      <c r="AB114" s="34">
        <f ca="1">SUM($J114:L114)</f>
        <v>0</v>
      </c>
      <c r="AC114" s="34">
        <f ca="1">SUM($J114:M114)</f>
        <v>0</v>
      </c>
      <c r="AD114" s="34">
        <f ca="1">SUM($J114:N114)</f>
        <v>0</v>
      </c>
      <c r="AE114" s="34">
        <f ca="1">SUM($J114:O114)</f>
        <v>0</v>
      </c>
      <c r="AF114" s="34">
        <f ca="1">SUM($J114:P114)</f>
        <v>0</v>
      </c>
      <c r="AG114" s="34">
        <f ca="1">SUM($J114:Q114)</f>
        <v>0</v>
      </c>
      <c r="AH114" s="34">
        <f ca="1">SUM($J114:R114)</f>
        <v>0</v>
      </c>
      <c r="AI114" s="34">
        <f ca="1">SUM($J114:S114)</f>
        <v>0</v>
      </c>
      <c r="AJ114" s="34">
        <f ca="1">SUM($J114:T114)</f>
        <v>0</v>
      </c>
      <c r="AK114" s="34">
        <f ca="1">SUM($J114:U114)</f>
        <v>0</v>
      </c>
      <c r="AL114" s="34">
        <f ca="1">SUM($J114:V114)</f>
        <v>0</v>
      </c>
      <c r="AM114" s="34">
        <f ca="1">SUM($J114:W114)</f>
        <v>0</v>
      </c>
      <c r="AN114" s="38">
        <f ca="1">SUM($J114:X114)</f>
        <v>0</v>
      </c>
      <c r="AO114" s="30"/>
      <c r="AP114" s="29">
        <f ca="1">IF(Data!$H$2="ja",IF(Z114&gt;$G114,Z114-$G114,0),0)</f>
        <v>0</v>
      </c>
      <c r="AQ114" s="29">
        <f ca="1">IF(Data!$H$2="ja",IF(AA114&gt;$G114,AA114-$G114-SUM($AP114:AP114),0),0)</f>
        <v>0</v>
      </c>
      <c r="AR114" s="29">
        <f ca="1">IF(Data!$H$2="ja",IF(AB114&gt;$G114,AB114-$G114-SUM($AP114:AQ114),0),0)</f>
        <v>0</v>
      </c>
      <c r="AS114" s="29">
        <f ca="1">IF(Data!$H$2="ja",IF(AC114&gt;$G114,AC114-$G114-SUM($AP114:AR114),0),0)</f>
        <v>0</v>
      </c>
      <c r="AT114" s="29">
        <f ca="1">IF(Data!$H$2="ja",IF(AD114&gt;$G114,AD114-$G114-SUM($AP114:AS114),0),0)</f>
        <v>0</v>
      </c>
      <c r="AU114" s="29">
        <f ca="1">IF(Data!$H$2="ja",IF(AE114&gt;$G114,AE114-$G114-SUM($AP114:AT114),0),0)</f>
        <v>0</v>
      </c>
      <c r="AV114" s="29">
        <f ca="1">IF(Data!$H$2="ja",IF(AF114&gt;$G114,AF114-$G114-SUM($AP114:AU114),0),0)</f>
        <v>0</v>
      </c>
      <c r="AW114" s="29">
        <f ca="1">IF(Data!$H$2="ja",IF(AG114&gt;$G114,AG114-$G114-SUM($AP114:AV114),0),0)</f>
        <v>0</v>
      </c>
      <c r="AX114" s="29">
        <f ca="1">IF(Data!$H$2="ja",IF(AH114&gt;$G114,AH114-$G114-SUM($AP114:AW114),0),0)</f>
        <v>0</v>
      </c>
      <c r="AY114" s="29">
        <f ca="1">IF(Data!$H$2="ja",IF(AI114&gt;$G114,AI114-$G114-SUM($AP114:AX114),0),0)</f>
        <v>0</v>
      </c>
      <c r="AZ114" s="29">
        <f ca="1">IF(Data!$H$2="ja",IF(AJ114&gt;$G114,AJ114-$G114-SUM($AP114:AY114),0),0)</f>
        <v>0</v>
      </c>
      <c r="BA114" s="29">
        <f ca="1">IF(Data!$H$2="ja",IF(AK114&gt;$G114,AK114-$G114-SUM($AP114:AZ114),0),0)</f>
        <v>0</v>
      </c>
      <c r="BB114" s="29">
        <f ca="1">IF(Data!$H$2="ja",IF(AL114&gt;$G114,AL114-$G114-SUM($AP114:BA114),0),0)</f>
        <v>0</v>
      </c>
      <c r="BC114" s="29">
        <f ca="1">IF(Data!$H$2="ja",IF(AM114&gt;$G114,AM114-$G114-SUM($AP114:BB114),0),0)</f>
        <v>0</v>
      </c>
      <c r="BD114" s="29">
        <f ca="1">IF(Data!$H$2="ja",IF(AN114&gt;$G114,AN114-$G114-SUM($AP114:BC114),0),0)</f>
        <v>0</v>
      </c>
    </row>
    <row r="115" spans="1:56" x14ac:dyDescent="0.2">
      <c r="A115" s="44">
        <v>11</v>
      </c>
      <c r="B115" s="44">
        <f t="shared" si="57"/>
        <v>3</v>
      </c>
      <c r="C115" s="60"/>
      <c r="D115" s="27" t="str">
        <f>Data!B$8</f>
        <v>Andre driftsudgifter, herunder materialer</v>
      </c>
      <c r="E115" s="27"/>
      <c r="F115" s="14"/>
      <c r="G115" s="370">
        <f>HLOOKUP(B115,'Budget &amp; Total'!$1:$44,(31),FALSE)</f>
        <v>0</v>
      </c>
      <c r="H115" s="674">
        <f t="shared" ca="1" si="58"/>
        <v>0</v>
      </c>
      <c r="I115" s="101"/>
      <c r="J115" s="239">
        <f ca="1">HLOOKUP($B115,INDIRECT(J$1&amp;"!$I$2:$x$40"),('Partner-period(er)'!$A115+14),FALSE)</f>
        <v>0</v>
      </c>
      <c r="K115" s="85">
        <f ca="1">HLOOKUP($B115,INDIRECT(K$1&amp;"!$I$2:$x$40"),('Partner-period(er)'!$A115+14),FALSE)</f>
        <v>0</v>
      </c>
      <c r="L115" s="85">
        <f ca="1">HLOOKUP($B115,INDIRECT(L$1&amp;"!$I$2:$x$40"),('Partner-period(er)'!$A115+14),FALSE)</f>
        <v>0</v>
      </c>
      <c r="M115" s="85">
        <f ca="1">HLOOKUP($B115,INDIRECT(M$1&amp;"!$I$2:$x$40"),('Partner-period(er)'!$A115+14),FALSE)</f>
        <v>0</v>
      </c>
      <c r="N115" s="85">
        <f ca="1">HLOOKUP($B115,INDIRECT(N$1&amp;"!$I$2:$x$40"),('Partner-period(er)'!$A115+14),FALSE)</f>
        <v>0</v>
      </c>
      <c r="O115" s="52">
        <f ca="1">HLOOKUP($B115,INDIRECT(O$1&amp;"!$I$2:$x$40"),('Partner-period(er)'!$A115+14),FALSE)</f>
        <v>0</v>
      </c>
      <c r="P115" s="52">
        <f ca="1">HLOOKUP($B115,INDIRECT(P$1&amp;"!$I$2:$x$40"),('Partner-period(er)'!$A115+14),FALSE)</f>
        <v>0</v>
      </c>
      <c r="Q115" s="52">
        <f ca="1">HLOOKUP($B115,INDIRECT(Q$1&amp;"!$I$2:$x$40"),('Partner-period(er)'!$A115+14),FALSE)</f>
        <v>0</v>
      </c>
      <c r="R115" s="52">
        <f ca="1">HLOOKUP($B115,INDIRECT(R$1&amp;"!$I$2:$x$40"),('Partner-period(er)'!$A115+14),FALSE)</f>
        <v>0</v>
      </c>
      <c r="S115" s="52">
        <f ca="1">HLOOKUP($B115,INDIRECT(S$1&amp;"!$I$2:$x$40"),('Partner-period(er)'!$A115+14),FALSE)</f>
        <v>0</v>
      </c>
      <c r="T115" s="52">
        <f ca="1">HLOOKUP($B115,INDIRECT(T$1&amp;"!$I$2:$x$40"),('Partner-period(er)'!$A115+14),FALSE)</f>
        <v>0</v>
      </c>
      <c r="U115" s="52">
        <f ca="1">HLOOKUP($B115,INDIRECT(U$1&amp;"!$I$2:$x$40"),('Partner-period(er)'!$A115+14),FALSE)</f>
        <v>0</v>
      </c>
      <c r="V115" s="52">
        <f ca="1">HLOOKUP($B115,INDIRECT(V$1&amp;"!$I$2:$x$40"),('Partner-period(er)'!$A115+14),FALSE)</f>
        <v>0</v>
      </c>
      <c r="W115" s="52">
        <f ca="1">HLOOKUP($B115,INDIRECT(W$1&amp;"!$I$2:$x$40"),('Partner-period(er)'!$A115+14),FALSE)</f>
        <v>0</v>
      </c>
      <c r="X115" s="567">
        <f ca="1">HLOOKUP($B115,INDIRECT(X$1&amp;"!$I$2:$x$40"),('Partner-period(er)'!$A115+14),FALSE)</f>
        <v>0</v>
      </c>
      <c r="Z115" s="33">
        <f t="shared" ca="1" si="61"/>
        <v>0</v>
      </c>
      <c r="AA115" s="34">
        <f ca="1">SUM($J115:K115)</f>
        <v>0</v>
      </c>
      <c r="AB115" s="34">
        <f ca="1">SUM($J115:L115)</f>
        <v>0</v>
      </c>
      <c r="AC115" s="34">
        <f ca="1">SUM($J115:M115)</f>
        <v>0</v>
      </c>
      <c r="AD115" s="34">
        <f ca="1">SUM($J115:N115)</f>
        <v>0</v>
      </c>
      <c r="AE115" s="34">
        <f ca="1">SUM($J115:O115)</f>
        <v>0</v>
      </c>
      <c r="AF115" s="34">
        <f ca="1">SUM($J115:P115)</f>
        <v>0</v>
      </c>
      <c r="AG115" s="34">
        <f ca="1">SUM($J115:Q115)</f>
        <v>0</v>
      </c>
      <c r="AH115" s="34">
        <f ca="1">SUM($J115:R115)</f>
        <v>0</v>
      </c>
      <c r="AI115" s="34">
        <f ca="1">SUM($J115:S115)</f>
        <v>0</v>
      </c>
      <c r="AJ115" s="34">
        <f ca="1">SUM($J115:T115)</f>
        <v>0</v>
      </c>
      <c r="AK115" s="34">
        <f ca="1">SUM($J115:U115)</f>
        <v>0</v>
      </c>
      <c r="AL115" s="34">
        <f ca="1">SUM($J115:V115)</f>
        <v>0</v>
      </c>
      <c r="AM115" s="34">
        <f ca="1">SUM($J115:W115)</f>
        <v>0</v>
      </c>
      <c r="AN115" s="38">
        <f ca="1">SUM($J115:X115)</f>
        <v>0</v>
      </c>
      <c r="AO115" s="30"/>
      <c r="AP115" s="29">
        <f ca="1">IF(Data!$H$2="ja",IF(Z115&gt;$G115,Z115-$G115,0),0)</f>
        <v>0</v>
      </c>
      <c r="AQ115" s="29">
        <f ca="1">IF(Data!$H$2="ja",IF(AA115&gt;$G115,AA115-$G115-SUM($AP115:AP115),0),0)</f>
        <v>0</v>
      </c>
      <c r="AR115" s="29">
        <f ca="1">IF(Data!$H$2="ja",IF(AB115&gt;$G115,AB115-$G115-SUM($AP115:AQ115),0),0)</f>
        <v>0</v>
      </c>
      <c r="AS115" s="29">
        <f ca="1">IF(Data!$H$2="ja",IF(AC115&gt;$G115,AC115-$G115-SUM($AP115:AR115),0),0)</f>
        <v>0</v>
      </c>
      <c r="AT115" s="29">
        <f ca="1">IF(Data!$H$2="ja",IF(AD115&gt;$G115,AD115-$G115-SUM($AP115:AS115),0),0)</f>
        <v>0</v>
      </c>
      <c r="AU115" s="29">
        <f ca="1">IF(Data!$H$2="ja",IF(AE115&gt;$G115,AE115-$G115-SUM($AP115:AT115),0),0)</f>
        <v>0</v>
      </c>
      <c r="AV115" s="29">
        <f ca="1">IF(Data!$H$2="ja",IF(AF115&gt;$G115,AF115-$G115-SUM($AP115:AU115),0),0)</f>
        <v>0</v>
      </c>
      <c r="AW115" s="29">
        <f ca="1">IF(Data!$H$2="ja",IF(AG115&gt;$G115,AG115-$G115-SUM($AP115:AV115),0),0)</f>
        <v>0</v>
      </c>
      <c r="AX115" s="29">
        <f ca="1">IF(Data!$H$2="ja",IF(AH115&gt;$G115,AH115-$G115-SUM($AP115:AW115),0),0)</f>
        <v>0</v>
      </c>
      <c r="AY115" s="29">
        <f ca="1">IF(Data!$H$2="ja",IF(AI115&gt;$G115,AI115-$G115-SUM($AP115:AX115),0),0)</f>
        <v>0</v>
      </c>
      <c r="AZ115" s="29">
        <f ca="1">IF(Data!$H$2="ja",IF(AJ115&gt;$G115,AJ115-$G115-SUM($AP115:AY115),0),0)</f>
        <v>0</v>
      </c>
      <c r="BA115" s="29">
        <f ca="1">IF(Data!$H$2="ja",IF(AK115&gt;$G115,AK115-$G115-SUM($AP115:AZ115),0),0)</f>
        <v>0</v>
      </c>
      <c r="BB115" s="29">
        <f ca="1">IF(Data!$H$2="ja",IF(AL115&gt;$G115,AL115-$G115-SUM($AP115:BA115),0),0)</f>
        <v>0</v>
      </c>
      <c r="BC115" s="29">
        <f ca="1">IF(Data!$H$2="ja",IF(AM115&gt;$G115,AM115-$G115-SUM($AP115:BB115),0),0)</f>
        <v>0</v>
      </c>
      <c r="BD115" s="29">
        <f ca="1">IF(Data!$H$2="ja",IF(AN115&gt;$G115,AN115-$G115-SUM($AP115:BC115),0),0)</f>
        <v>0</v>
      </c>
    </row>
    <row r="116" spans="1:56" x14ac:dyDescent="0.2">
      <c r="A116" s="44">
        <v>12</v>
      </c>
      <c r="B116" s="44">
        <f t="shared" si="57"/>
        <v>3</v>
      </c>
      <c r="C116" s="60"/>
      <c r="D116" s="27" t="str">
        <f>Data!B$9</f>
        <v>Eksterne leverancer / underleverancer</v>
      </c>
      <c r="E116" s="27"/>
      <c r="F116" s="14"/>
      <c r="G116" s="370">
        <f>HLOOKUP(B116,'Budget &amp; Total'!$1:$44,(32),FALSE)</f>
        <v>0</v>
      </c>
      <c r="H116" s="674">
        <f t="shared" ca="1" si="58"/>
        <v>0</v>
      </c>
      <c r="I116" s="101"/>
      <c r="J116" s="239">
        <f ca="1">HLOOKUP($B116,INDIRECT(J$1&amp;"!$I$2:$x$40"),('Partner-period(er)'!$A116+14),FALSE)</f>
        <v>0</v>
      </c>
      <c r="K116" s="85">
        <f ca="1">HLOOKUP($B116,INDIRECT(K$1&amp;"!$I$2:$x$40"),('Partner-period(er)'!$A116+14),FALSE)</f>
        <v>0</v>
      </c>
      <c r="L116" s="85">
        <f ca="1">HLOOKUP($B116,INDIRECT(L$1&amp;"!$I$2:$x$40"),('Partner-period(er)'!$A116+14),FALSE)</f>
        <v>0</v>
      </c>
      <c r="M116" s="85">
        <f ca="1">HLOOKUP($B116,INDIRECT(M$1&amp;"!$I$2:$x$40"),('Partner-period(er)'!$A116+14),FALSE)</f>
        <v>0</v>
      </c>
      <c r="N116" s="85">
        <f ca="1">HLOOKUP($B116,INDIRECT(N$1&amp;"!$I$2:$x$40"),('Partner-period(er)'!$A116+14),FALSE)</f>
        <v>0</v>
      </c>
      <c r="O116" s="52">
        <f ca="1">HLOOKUP($B116,INDIRECT(O$1&amp;"!$I$2:$x$40"),('Partner-period(er)'!$A116+14),FALSE)</f>
        <v>0</v>
      </c>
      <c r="P116" s="52">
        <f ca="1">HLOOKUP($B116,INDIRECT(P$1&amp;"!$I$2:$x$40"),('Partner-period(er)'!$A116+14),FALSE)</f>
        <v>0</v>
      </c>
      <c r="Q116" s="52">
        <f ca="1">HLOOKUP($B116,INDIRECT(Q$1&amp;"!$I$2:$x$40"),('Partner-period(er)'!$A116+14),FALSE)</f>
        <v>0</v>
      </c>
      <c r="R116" s="52">
        <f ca="1">HLOOKUP($B116,INDIRECT(R$1&amp;"!$I$2:$x$40"),('Partner-period(er)'!$A116+14),FALSE)</f>
        <v>0</v>
      </c>
      <c r="S116" s="52">
        <f ca="1">HLOOKUP($B116,INDIRECT(S$1&amp;"!$I$2:$x$40"),('Partner-period(er)'!$A116+14),FALSE)</f>
        <v>0</v>
      </c>
      <c r="T116" s="52">
        <f ca="1">HLOOKUP($B116,INDIRECT(T$1&amp;"!$I$2:$x$40"),('Partner-period(er)'!$A116+14),FALSE)</f>
        <v>0</v>
      </c>
      <c r="U116" s="52">
        <f ca="1">HLOOKUP($B116,INDIRECT(U$1&amp;"!$I$2:$x$40"),('Partner-period(er)'!$A116+14),FALSE)</f>
        <v>0</v>
      </c>
      <c r="V116" s="52">
        <f ca="1">HLOOKUP($B116,INDIRECT(V$1&amp;"!$I$2:$x$40"),('Partner-period(er)'!$A116+14),FALSE)</f>
        <v>0</v>
      </c>
      <c r="W116" s="52">
        <f ca="1">HLOOKUP($B116,INDIRECT(W$1&amp;"!$I$2:$x$40"),('Partner-period(er)'!$A116+14),FALSE)</f>
        <v>0</v>
      </c>
      <c r="X116" s="567">
        <f ca="1">HLOOKUP($B116,INDIRECT(X$1&amp;"!$I$2:$x$40"),('Partner-period(er)'!$A116+14),FALSE)</f>
        <v>0</v>
      </c>
      <c r="Z116" s="33">
        <f t="shared" ca="1" si="61"/>
        <v>0</v>
      </c>
      <c r="AA116" s="34">
        <f ca="1">SUM($J116:K116)</f>
        <v>0</v>
      </c>
      <c r="AB116" s="34">
        <f ca="1">SUM($J116:L116)</f>
        <v>0</v>
      </c>
      <c r="AC116" s="34">
        <f ca="1">SUM($J116:M116)</f>
        <v>0</v>
      </c>
      <c r="AD116" s="34">
        <f ca="1">SUM($J116:N116)</f>
        <v>0</v>
      </c>
      <c r="AE116" s="34">
        <f ca="1">SUM($J116:O116)</f>
        <v>0</v>
      </c>
      <c r="AF116" s="34">
        <f ca="1">SUM($J116:P116)</f>
        <v>0</v>
      </c>
      <c r="AG116" s="34">
        <f ca="1">SUM($J116:Q116)</f>
        <v>0</v>
      </c>
      <c r="AH116" s="34">
        <f ca="1">SUM($J116:R116)</f>
        <v>0</v>
      </c>
      <c r="AI116" s="34">
        <f ca="1">SUM($J116:S116)</f>
        <v>0</v>
      </c>
      <c r="AJ116" s="34">
        <f ca="1">SUM($J116:T116)</f>
        <v>0</v>
      </c>
      <c r="AK116" s="34">
        <f ca="1">SUM($J116:U116)</f>
        <v>0</v>
      </c>
      <c r="AL116" s="34">
        <f ca="1">SUM($J116:V116)</f>
        <v>0</v>
      </c>
      <c r="AM116" s="34">
        <f ca="1">SUM($J116:W116)</f>
        <v>0</v>
      </c>
      <c r="AN116" s="38">
        <f ca="1">SUM($J116:X116)</f>
        <v>0</v>
      </c>
      <c r="AO116" s="30"/>
      <c r="AP116" s="29">
        <f ca="1">IF(Data!$H$2="ja",IF(Z116&gt;$G116,Z116-$G116,0),0)</f>
        <v>0</v>
      </c>
      <c r="AQ116" s="29">
        <f ca="1">IF(Data!$H$2="ja",IF(AA116&gt;$G116,AA116-$G116-SUM($AP116:AP116),0),0)</f>
        <v>0</v>
      </c>
      <c r="AR116" s="29">
        <f ca="1">IF(Data!$H$2="ja",IF(AB116&gt;$G116,AB116-$G116-SUM($AP116:AQ116),0),0)</f>
        <v>0</v>
      </c>
      <c r="AS116" s="29">
        <f ca="1">IF(Data!$H$2="ja",IF(AC116&gt;$G116,AC116-$G116-SUM($AP116:AR116),0),0)</f>
        <v>0</v>
      </c>
      <c r="AT116" s="29">
        <f ca="1">IF(Data!$H$2="ja",IF(AD116&gt;$G116,AD116-$G116-SUM($AP116:AS116),0),0)</f>
        <v>0</v>
      </c>
      <c r="AU116" s="29">
        <f ca="1">IF(Data!$H$2="ja",IF(AE116&gt;$G116,AE116-$G116-SUM($AP116:AT116),0),0)</f>
        <v>0</v>
      </c>
      <c r="AV116" s="29">
        <f ca="1">IF(Data!$H$2="ja",IF(AF116&gt;$G116,AF116-$G116-SUM($AP116:AU116),0),0)</f>
        <v>0</v>
      </c>
      <c r="AW116" s="29">
        <f ca="1">IF(Data!$H$2="ja",IF(AG116&gt;$G116,AG116-$G116-SUM($AP116:AV116),0),0)</f>
        <v>0</v>
      </c>
      <c r="AX116" s="29">
        <f ca="1">IF(Data!$H$2="ja",IF(AH116&gt;$G116,AH116-$G116-SUM($AP116:AW116),0),0)</f>
        <v>0</v>
      </c>
      <c r="AY116" s="29">
        <f ca="1">IF(Data!$H$2="ja",IF(AI116&gt;$G116,AI116-$G116-SUM($AP116:AX116),0),0)</f>
        <v>0</v>
      </c>
      <c r="AZ116" s="29">
        <f ca="1">IF(Data!$H$2="ja",IF(AJ116&gt;$G116,AJ116-$G116-SUM($AP116:AY116),0),0)</f>
        <v>0</v>
      </c>
      <c r="BA116" s="29">
        <f ca="1">IF(Data!$H$2="ja",IF(AK116&gt;$G116,AK116-$G116-SUM($AP116:AZ116),0),0)</f>
        <v>0</v>
      </c>
      <c r="BB116" s="29">
        <f ca="1">IF(Data!$H$2="ja",IF(AL116&gt;$G116,AL116-$G116-SUM($AP116:BA116),0),0)</f>
        <v>0</v>
      </c>
      <c r="BC116" s="29">
        <f ca="1">IF(Data!$H$2="ja",IF(AM116&gt;$G116,AM116-$G116-SUM($AP116:BB116),0),0)</f>
        <v>0</v>
      </c>
      <c r="BD116" s="29">
        <f ca="1">IF(Data!$H$2="ja",IF(AN116&gt;$G116,AN116-$G116-SUM($AP116:BC116),0),0)</f>
        <v>0</v>
      </c>
    </row>
    <row r="117" spans="1:56" x14ac:dyDescent="0.2">
      <c r="A117" s="44">
        <v>13</v>
      </c>
      <c r="B117" s="44">
        <f t="shared" si="57"/>
        <v>3</v>
      </c>
      <c r="C117" s="60"/>
      <c r="D117" s="27" t="str">
        <f>Data!B$10</f>
        <v>Indtægter (negative tal)</v>
      </c>
      <c r="E117" s="27"/>
      <c r="F117" s="14"/>
      <c r="G117" s="370">
        <f>HLOOKUP(B117,'Budget &amp; Total'!$1:$44,(33),FALSE)</f>
        <v>0</v>
      </c>
      <c r="H117" s="674">
        <f t="shared" ca="1" si="58"/>
        <v>0</v>
      </c>
      <c r="I117" s="101"/>
      <c r="J117" s="239">
        <f ca="1">HLOOKUP($B117,INDIRECT(J$1&amp;"!$I$2:$x$40"),('Partner-period(er)'!$A117+14),FALSE)</f>
        <v>0</v>
      </c>
      <c r="K117" s="85">
        <f ca="1">HLOOKUP($B117,INDIRECT(K$1&amp;"!$I$2:$x$40"),('Partner-period(er)'!$A117+14),FALSE)</f>
        <v>0</v>
      </c>
      <c r="L117" s="85">
        <f ca="1">HLOOKUP($B117,INDIRECT(L$1&amp;"!$I$2:$x$40"),('Partner-period(er)'!$A117+14),FALSE)</f>
        <v>0</v>
      </c>
      <c r="M117" s="85">
        <f ca="1">HLOOKUP($B117,INDIRECT(M$1&amp;"!$I$2:$x$40"),('Partner-period(er)'!$A117+14),FALSE)</f>
        <v>0</v>
      </c>
      <c r="N117" s="85">
        <f ca="1">HLOOKUP($B117,INDIRECT(N$1&amp;"!$I$2:$x$40"),('Partner-period(er)'!$A117+14),FALSE)</f>
        <v>0</v>
      </c>
      <c r="O117" s="52">
        <f ca="1">HLOOKUP($B117,INDIRECT(O$1&amp;"!$I$2:$x$40"),('Partner-period(er)'!$A117+14),FALSE)</f>
        <v>0</v>
      </c>
      <c r="P117" s="52">
        <f ca="1">HLOOKUP($B117,INDIRECT(P$1&amp;"!$I$2:$x$40"),('Partner-period(er)'!$A117+14),FALSE)</f>
        <v>0</v>
      </c>
      <c r="Q117" s="52">
        <f ca="1">HLOOKUP($B117,INDIRECT(Q$1&amp;"!$I$2:$x$40"),('Partner-period(er)'!$A117+14),FALSE)</f>
        <v>0</v>
      </c>
      <c r="R117" s="52">
        <f ca="1">HLOOKUP($B117,INDIRECT(R$1&amp;"!$I$2:$x$40"),('Partner-period(er)'!$A117+14),FALSE)</f>
        <v>0</v>
      </c>
      <c r="S117" s="52">
        <f ca="1">HLOOKUP($B117,INDIRECT(S$1&amp;"!$I$2:$x$40"),('Partner-period(er)'!$A117+14),FALSE)</f>
        <v>0</v>
      </c>
      <c r="T117" s="52">
        <f ca="1">HLOOKUP($B117,INDIRECT(T$1&amp;"!$I$2:$x$40"),('Partner-period(er)'!$A117+14),FALSE)</f>
        <v>0</v>
      </c>
      <c r="U117" s="52">
        <f ca="1">HLOOKUP($B117,INDIRECT(U$1&amp;"!$I$2:$x$40"),('Partner-period(er)'!$A117+14),FALSE)</f>
        <v>0</v>
      </c>
      <c r="V117" s="52">
        <f ca="1">HLOOKUP($B117,INDIRECT(V$1&amp;"!$I$2:$x$40"),('Partner-period(er)'!$A117+14),FALSE)</f>
        <v>0</v>
      </c>
      <c r="W117" s="52">
        <f ca="1">HLOOKUP($B117,INDIRECT(W$1&amp;"!$I$2:$x$40"),('Partner-period(er)'!$A117+14),FALSE)</f>
        <v>0</v>
      </c>
      <c r="X117" s="567">
        <f ca="1">HLOOKUP($B117,INDIRECT(X$1&amp;"!$I$2:$x$40"),('Partner-period(er)'!$A117+14),FALSE)</f>
        <v>0</v>
      </c>
      <c r="Z117" s="33">
        <f t="shared" ca="1" si="61"/>
        <v>0</v>
      </c>
      <c r="AA117" s="34">
        <f ca="1">SUM($J117:K117)</f>
        <v>0</v>
      </c>
      <c r="AB117" s="34">
        <f ca="1">SUM($J117:L117)</f>
        <v>0</v>
      </c>
      <c r="AC117" s="34">
        <f ca="1">SUM($J117:M117)</f>
        <v>0</v>
      </c>
      <c r="AD117" s="34">
        <f ca="1">SUM($J117:N117)</f>
        <v>0</v>
      </c>
      <c r="AE117" s="34">
        <f ca="1">SUM($J117:O117)</f>
        <v>0</v>
      </c>
      <c r="AF117" s="34">
        <f ca="1">SUM($J117:P117)</f>
        <v>0</v>
      </c>
      <c r="AG117" s="34">
        <f ca="1">SUM($J117:Q117)</f>
        <v>0</v>
      </c>
      <c r="AH117" s="34">
        <f ca="1">SUM($J117:R117)</f>
        <v>0</v>
      </c>
      <c r="AI117" s="34">
        <f ca="1">SUM($J117:S117)</f>
        <v>0</v>
      </c>
      <c r="AJ117" s="34">
        <f ca="1">SUM($J117:T117)</f>
        <v>0</v>
      </c>
      <c r="AK117" s="34">
        <f ca="1">SUM($J117:U117)</f>
        <v>0</v>
      </c>
      <c r="AL117" s="34">
        <f ca="1">SUM($J117:V117)</f>
        <v>0</v>
      </c>
      <c r="AM117" s="34">
        <f ca="1">SUM($J117:W117)</f>
        <v>0</v>
      </c>
      <c r="AN117" s="38">
        <f ca="1">SUM($J117:X117)</f>
        <v>0</v>
      </c>
      <c r="AO117" s="30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</row>
    <row r="118" spans="1:56" x14ac:dyDescent="0.2">
      <c r="A118" s="44">
        <v>14</v>
      </c>
      <c r="B118" s="44">
        <f t="shared" si="57"/>
        <v>3</v>
      </c>
      <c r="C118" s="60"/>
      <c r="D118" s="27" t="str">
        <f>Data!B$11</f>
        <v>Andet, herunder rejser og formidling</v>
      </c>
      <c r="E118" s="27"/>
      <c r="F118" s="14"/>
      <c r="G118" s="370">
        <f>HLOOKUP(B118,'Budget &amp; Total'!$1:$44,(34),FALSE)</f>
        <v>0</v>
      </c>
      <c r="H118" s="674">
        <f t="shared" ca="1" si="58"/>
        <v>0</v>
      </c>
      <c r="I118" s="101"/>
      <c r="J118" s="239">
        <f ca="1">HLOOKUP($B118,INDIRECT(J$1&amp;"!$I$2:$x$40"),('Partner-period(er)'!$A118+14),FALSE)</f>
        <v>0</v>
      </c>
      <c r="K118" s="85">
        <f ca="1">HLOOKUP($B118,INDIRECT(K$1&amp;"!$I$2:$x$40"),('Partner-period(er)'!$A118+14),FALSE)</f>
        <v>0</v>
      </c>
      <c r="L118" s="85">
        <f ca="1">HLOOKUP($B118,INDIRECT(L$1&amp;"!$I$2:$x$40"),('Partner-period(er)'!$A118+14),FALSE)</f>
        <v>0</v>
      </c>
      <c r="M118" s="85">
        <f ca="1">HLOOKUP($B118,INDIRECT(M$1&amp;"!$I$2:$x$40"),('Partner-period(er)'!$A118+14),FALSE)</f>
        <v>0</v>
      </c>
      <c r="N118" s="85">
        <f ca="1">HLOOKUP($B118,INDIRECT(N$1&amp;"!$I$2:$x$40"),('Partner-period(er)'!$A118+14),FALSE)</f>
        <v>0</v>
      </c>
      <c r="O118" s="52">
        <f ca="1">HLOOKUP($B118,INDIRECT(O$1&amp;"!$I$2:$x$40"),('Partner-period(er)'!$A118+14),FALSE)</f>
        <v>0</v>
      </c>
      <c r="P118" s="52">
        <f ca="1">HLOOKUP($B118,INDIRECT(P$1&amp;"!$I$2:$x$40"),('Partner-period(er)'!$A118+14),FALSE)</f>
        <v>0</v>
      </c>
      <c r="Q118" s="52">
        <f ca="1">HLOOKUP($B118,INDIRECT(Q$1&amp;"!$I$2:$x$40"),('Partner-period(er)'!$A118+14),FALSE)</f>
        <v>0</v>
      </c>
      <c r="R118" s="52">
        <f ca="1">HLOOKUP($B118,INDIRECT(R$1&amp;"!$I$2:$x$40"),('Partner-period(er)'!$A118+14),FALSE)</f>
        <v>0</v>
      </c>
      <c r="S118" s="52">
        <f ca="1">HLOOKUP($B118,INDIRECT(S$1&amp;"!$I$2:$x$40"),('Partner-period(er)'!$A118+14),FALSE)</f>
        <v>0</v>
      </c>
      <c r="T118" s="52">
        <f ca="1">HLOOKUP($B118,INDIRECT(T$1&amp;"!$I$2:$x$40"),('Partner-period(er)'!$A118+14),FALSE)</f>
        <v>0</v>
      </c>
      <c r="U118" s="52">
        <f ca="1">HLOOKUP($B118,INDIRECT(U$1&amp;"!$I$2:$x$40"),('Partner-period(er)'!$A118+14),FALSE)</f>
        <v>0</v>
      </c>
      <c r="V118" s="52">
        <f ca="1">HLOOKUP($B118,INDIRECT(V$1&amp;"!$I$2:$x$40"),('Partner-period(er)'!$A118+14),FALSE)</f>
        <v>0</v>
      </c>
      <c r="W118" s="52">
        <f ca="1">HLOOKUP($B118,INDIRECT(W$1&amp;"!$I$2:$x$40"),('Partner-period(er)'!$A118+14),FALSE)</f>
        <v>0</v>
      </c>
      <c r="X118" s="567">
        <f ca="1">HLOOKUP($B118,INDIRECT(X$1&amp;"!$I$2:$x$40"),('Partner-period(er)'!$A118+14),FALSE)</f>
        <v>0</v>
      </c>
      <c r="Z118" s="33">
        <f t="shared" ca="1" si="61"/>
        <v>0</v>
      </c>
      <c r="AA118" s="34">
        <f ca="1">SUM($J118:K118)</f>
        <v>0</v>
      </c>
      <c r="AB118" s="34">
        <f ca="1">SUM($J118:L118)</f>
        <v>0</v>
      </c>
      <c r="AC118" s="34">
        <f ca="1">SUM($J118:M118)</f>
        <v>0</v>
      </c>
      <c r="AD118" s="34">
        <f ca="1">SUM($J118:N118)</f>
        <v>0</v>
      </c>
      <c r="AE118" s="34">
        <f ca="1">SUM($J118:O118)</f>
        <v>0</v>
      </c>
      <c r="AF118" s="34">
        <f ca="1">SUM($J118:P118)</f>
        <v>0</v>
      </c>
      <c r="AG118" s="34">
        <f ca="1">SUM($J118:Q118)</f>
        <v>0</v>
      </c>
      <c r="AH118" s="34">
        <f ca="1">SUM($J118:R118)</f>
        <v>0</v>
      </c>
      <c r="AI118" s="34">
        <f ca="1">SUM($J118:S118)</f>
        <v>0</v>
      </c>
      <c r="AJ118" s="34">
        <f ca="1">SUM($J118:T118)</f>
        <v>0</v>
      </c>
      <c r="AK118" s="34">
        <f ca="1">SUM($J118:U118)</f>
        <v>0</v>
      </c>
      <c r="AL118" s="34">
        <f ca="1">SUM($J118:V118)</f>
        <v>0</v>
      </c>
      <c r="AM118" s="34">
        <f ca="1">SUM($J118:W118)</f>
        <v>0</v>
      </c>
      <c r="AN118" s="38">
        <f ca="1">SUM($J118:X118)</f>
        <v>0</v>
      </c>
      <c r="AO118" s="30"/>
      <c r="AP118" s="29">
        <f ca="1">IF(Data!$H$2="ja",IF(Z118&gt;$G118,Z118-$G118,0),0)</f>
        <v>0</v>
      </c>
      <c r="AQ118" s="29">
        <f ca="1">IF(Data!$H$2="ja",IF(AA118&gt;$G118,AA118-$G118-SUM($AP118:AP118),0),0)</f>
        <v>0</v>
      </c>
      <c r="AR118" s="29">
        <f ca="1">IF(Data!$H$2="ja",IF(AB118&gt;$G118,AB118-$G118-SUM($AP118:AQ118),0),0)</f>
        <v>0</v>
      </c>
      <c r="AS118" s="29">
        <f ca="1">IF(Data!$H$2="ja",IF(AC118&gt;$G118,AC118-$G118-SUM($AP118:AR118),0),0)</f>
        <v>0</v>
      </c>
      <c r="AT118" s="29">
        <f ca="1">IF(Data!$H$2="ja",IF(AD118&gt;$G118,AD118-$G118-SUM($AP118:AS118),0),0)</f>
        <v>0</v>
      </c>
      <c r="AU118" s="29">
        <f ca="1">IF(Data!$H$2="ja",IF(AE118&gt;$G118,AE118-$G118-SUM($AP118:AT118),0),0)</f>
        <v>0</v>
      </c>
      <c r="AV118" s="29">
        <f ca="1">IF(Data!$H$2="ja",IF(AF118&gt;$G118,AF118-$G118-SUM($AP118:AU118),0),0)</f>
        <v>0</v>
      </c>
      <c r="AW118" s="29">
        <f ca="1">IF(Data!$H$2="ja",IF(AG118&gt;$G118,AG118-$G118-SUM($AP118:AV118),0),0)</f>
        <v>0</v>
      </c>
      <c r="AX118" s="29">
        <f ca="1">IF(Data!$H$2="ja",IF(AH118&gt;$G118,AH118-$G118-SUM($AP118:AW118),0),0)</f>
        <v>0</v>
      </c>
      <c r="AY118" s="29">
        <f ca="1">IF(Data!$H$2="ja",IF(AI118&gt;$G118,AI118-$G118-SUM($AP118:AX118),0),0)</f>
        <v>0</v>
      </c>
      <c r="AZ118" s="29">
        <f ca="1">IF(Data!$H$2="ja",IF(AJ118&gt;$G118,AJ118-$G118-SUM($AP118:AY118),0),0)</f>
        <v>0</v>
      </c>
      <c r="BA118" s="29">
        <f ca="1">IF(Data!$H$2="ja",IF(AK118&gt;$G118,AK118-$G118-SUM($AP118:AZ118),0),0)</f>
        <v>0</v>
      </c>
      <c r="BB118" s="29">
        <f ca="1">IF(Data!$H$2="ja",IF(AL118&gt;$G118,AL118-$G118-SUM($AP118:BA118),0),0)</f>
        <v>0</v>
      </c>
      <c r="BC118" s="29">
        <f ca="1">IF(Data!$H$2="ja",IF(AM118&gt;$G118,AM118-$G118-SUM($AP118:BB118),0),0)</f>
        <v>0</v>
      </c>
      <c r="BD118" s="29">
        <f ca="1">IF(Data!$H$2="ja",IF(AN118&gt;$G118,AN118-$G118-SUM($AP118:BC118),0),0)</f>
        <v>0</v>
      </c>
    </row>
    <row r="119" spans="1:56" x14ac:dyDescent="0.2">
      <c r="A119" s="44">
        <v>15</v>
      </c>
      <c r="B119" s="44">
        <f t="shared" si="57"/>
        <v>3</v>
      </c>
      <c r="C119" s="60"/>
      <c r="D119" s="27" t="str">
        <f>Data!B$12</f>
        <v>Overheadomkostninger</v>
      </c>
      <c r="E119" s="27"/>
      <c r="F119" s="14"/>
      <c r="G119" s="371">
        <f>HLOOKUP(B119,'Budget &amp; Total'!$1:$44,(36),FALSE)</f>
        <v>0</v>
      </c>
      <c r="H119" s="674">
        <f t="shared" ca="1" si="58"/>
        <v>0</v>
      </c>
      <c r="I119" s="101"/>
      <c r="J119" s="239">
        <f ca="1">HLOOKUP($B119,INDIRECT(J$1&amp;"!$I$2:$x$40"),('Partner-period(er)'!$A119+14),FALSE)</f>
        <v>0</v>
      </c>
      <c r="K119" s="85">
        <f ca="1">HLOOKUP($B119,INDIRECT(K$1&amp;"!$I$2:$x$40"),('Partner-period(er)'!$A119+14),FALSE)</f>
        <v>0</v>
      </c>
      <c r="L119" s="85">
        <f ca="1">HLOOKUP($B119,INDIRECT(L$1&amp;"!$I$2:$x$40"),('Partner-period(er)'!$A119+14),FALSE)</f>
        <v>0</v>
      </c>
      <c r="M119" s="85">
        <f ca="1">HLOOKUP($B119,INDIRECT(M$1&amp;"!$I$2:$x$40"),('Partner-period(er)'!$A119+14),FALSE)</f>
        <v>0</v>
      </c>
      <c r="N119" s="85">
        <f ca="1">HLOOKUP($B119,INDIRECT(N$1&amp;"!$I$2:$x$40"),('Partner-period(er)'!$A119+14),FALSE)</f>
        <v>0</v>
      </c>
      <c r="O119" s="52">
        <f ca="1">HLOOKUP($B119,INDIRECT(O$1&amp;"!$I$2:$x$40"),('Partner-period(er)'!$A119+14),FALSE)</f>
        <v>0</v>
      </c>
      <c r="P119" s="52">
        <f ca="1">HLOOKUP($B119,INDIRECT(P$1&amp;"!$I$2:$x$40"),('Partner-period(er)'!$A119+14),FALSE)</f>
        <v>0</v>
      </c>
      <c r="Q119" s="52">
        <f ca="1">HLOOKUP($B119,INDIRECT(Q$1&amp;"!$I$2:$x$40"),('Partner-period(er)'!$A119+14),FALSE)</f>
        <v>0</v>
      </c>
      <c r="R119" s="52">
        <f ca="1">HLOOKUP($B119,INDIRECT(R$1&amp;"!$I$2:$x$40"),('Partner-period(er)'!$A119+14),FALSE)</f>
        <v>0</v>
      </c>
      <c r="S119" s="52">
        <f ca="1">HLOOKUP($B119,INDIRECT(S$1&amp;"!$I$2:$x$40"),('Partner-period(er)'!$A119+14),FALSE)</f>
        <v>0</v>
      </c>
      <c r="T119" s="52">
        <f ca="1">HLOOKUP($B119,INDIRECT(T$1&amp;"!$I$2:$x$40"),('Partner-period(er)'!$A119+14),FALSE)</f>
        <v>0</v>
      </c>
      <c r="U119" s="52">
        <f ca="1">HLOOKUP($B119,INDIRECT(U$1&amp;"!$I$2:$x$40"),('Partner-period(er)'!$A119+14),FALSE)</f>
        <v>0</v>
      </c>
      <c r="V119" s="52">
        <f ca="1">HLOOKUP($B119,INDIRECT(V$1&amp;"!$I$2:$x$40"),('Partner-period(er)'!$A119+14),FALSE)</f>
        <v>0</v>
      </c>
      <c r="W119" s="52">
        <f ca="1">HLOOKUP($B119,INDIRECT(W$1&amp;"!$I$2:$x$40"),('Partner-period(er)'!$A119+14),FALSE)</f>
        <v>0</v>
      </c>
      <c r="X119" s="567">
        <f ca="1">HLOOKUP($B119,INDIRECT(X$1&amp;"!$I$2:$x$40"),('Partner-period(er)'!$A119+14),FALSE)</f>
        <v>0</v>
      </c>
      <c r="Z119" s="33">
        <f t="shared" ca="1" si="61"/>
        <v>0</v>
      </c>
      <c r="AA119" s="34">
        <f ca="1">SUM($J119:K119)</f>
        <v>0</v>
      </c>
      <c r="AB119" s="34">
        <f ca="1">SUM($J119:L119)</f>
        <v>0</v>
      </c>
      <c r="AC119" s="34">
        <f ca="1">SUM($J119:M119)</f>
        <v>0</v>
      </c>
      <c r="AD119" s="34">
        <f ca="1">SUM($J119:N119)</f>
        <v>0</v>
      </c>
      <c r="AE119" s="34">
        <f ca="1">SUM($J119:O119)</f>
        <v>0</v>
      </c>
      <c r="AF119" s="34">
        <f ca="1">SUM($J119:P119)</f>
        <v>0</v>
      </c>
      <c r="AG119" s="34">
        <f ca="1">SUM($J119:Q119)</f>
        <v>0</v>
      </c>
      <c r="AH119" s="34">
        <f ca="1">SUM($J119:R119)</f>
        <v>0</v>
      </c>
      <c r="AI119" s="34">
        <f ca="1">SUM($J119:S119)</f>
        <v>0</v>
      </c>
      <c r="AJ119" s="34">
        <f ca="1">SUM($J119:T119)</f>
        <v>0</v>
      </c>
      <c r="AK119" s="34">
        <f ca="1">SUM($J119:U119)</f>
        <v>0</v>
      </c>
      <c r="AL119" s="34">
        <f ca="1">SUM($J119:V119)</f>
        <v>0</v>
      </c>
      <c r="AM119" s="34">
        <f ca="1">SUM($J119:W119)</f>
        <v>0</v>
      </c>
      <c r="AN119" s="38">
        <f ca="1">SUM($J119:X119)</f>
        <v>0</v>
      </c>
      <c r="AO119" s="30"/>
      <c r="AP119" s="29">
        <f ca="1">IF(Data!$H$2="ja",IF(Z119&gt;$G119,Z119-$G119,0),0)</f>
        <v>0</v>
      </c>
      <c r="AQ119" s="29">
        <f ca="1">IF(Data!$H$2="ja",IF(AA119&gt;$G119,AA119-$G119-SUM($AP119:AP119),0),0)</f>
        <v>0</v>
      </c>
      <c r="AR119" s="29">
        <f ca="1">IF(Data!$H$2="ja",IF(AB119&gt;$G119,AB119-$G119-SUM($AP119:AQ119),0),0)</f>
        <v>0</v>
      </c>
      <c r="AS119" s="29">
        <f ca="1">IF(Data!$H$2="ja",IF(AC119&gt;$G119,AC119-$G119-SUM($AP119:AR119),0),0)</f>
        <v>0</v>
      </c>
      <c r="AT119" s="29">
        <f ca="1">IF(Data!$H$2="ja",IF(AD119&gt;$G119,AD119-$G119-SUM($AP119:AS119),0),0)</f>
        <v>0</v>
      </c>
      <c r="AU119" s="29">
        <f ca="1">IF(Data!$H$2="ja",IF(AE119&gt;$G119,AE119-$G119-SUM($AP119:AT119),0),0)</f>
        <v>0</v>
      </c>
      <c r="AV119" s="29">
        <f ca="1">IF(Data!$H$2="ja",IF(AF119&gt;$G119,AF119-$G119-SUM($AP119:AU119),0),0)</f>
        <v>0</v>
      </c>
      <c r="AW119" s="29">
        <f ca="1">IF(Data!$H$2="ja",IF(AG119&gt;$G119,AG119-$G119-SUM($AP119:AV119),0),0)</f>
        <v>0</v>
      </c>
      <c r="AX119" s="29">
        <f ca="1">IF(Data!$H$2="ja",IF(AH119&gt;$G119,AH119-$G119-SUM($AP119:AW119),0),0)</f>
        <v>0</v>
      </c>
      <c r="AY119" s="29">
        <f ca="1">IF(Data!$H$2="ja",IF(AI119&gt;$G119,AI119-$G119-SUM($AP119:AX119),0),0)</f>
        <v>0</v>
      </c>
      <c r="AZ119" s="29">
        <f ca="1">IF(Data!$H$2="ja",IF(AJ119&gt;$G119,AJ119-$G119-SUM($AP119:AY119),0),0)</f>
        <v>0</v>
      </c>
      <c r="BA119" s="29">
        <f ca="1">IF(Data!$H$2="ja",IF(AK119&gt;$G119,AK119-$G119-SUM($AP119:AZ119),0),0)</f>
        <v>0</v>
      </c>
      <c r="BB119" s="29">
        <f ca="1">IF(Data!$H$2="ja",IF(AL119&gt;$G119,AL119-$G119-SUM($AP119:BA119),0),0)</f>
        <v>0</v>
      </c>
      <c r="BC119" s="29">
        <f ca="1">IF(Data!$H$2="ja",IF(AM119&gt;$G119,AM119-$G119-SUM($AP119:BB119),0),0)</f>
        <v>0</v>
      </c>
      <c r="BD119" s="29">
        <f ca="1">IF(Data!$H$2="ja",IF(AN119&gt;$G119,AN119-$G119-SUM($AP119:BC119),0),0)</f>
        <v>0</v>
      </c>
    </row>
    <row r="120" spans="1:56" x14ac:dyDescent="0.2">
      <c r="A120" s="44">
        <v>16</v>
      </c>
      <c r="B120" s="44">
        <f t="shared" si="57"/>
        <v>3</v>
      </c>
      <c r="C120" s="56"/>
      <c r="D120" s="53" t="str">
        <f>Data!B$19</f>
        <v>Andre omkostninger total</v>
      </c>
      <c r="E120" s="53"/>
      <c r="F120" s="100"/>
      <c r="G120" s="370">
        <f>HLOOKUP(B120,'Budget &amp; Total'!$1:$44,(18+A120),FALSE)</f>
        <v>0</v>
      </c>
      <c r="H120" s="676">
        <f t="shared" ca="1" si="58"/>
        <v>0</v>
      </c>
      <c r="I120" s="101"/>
      <c r="J120" s="301">
        <f ca="1">HLOOKUP($B120,INDIRECT(J$1&amp;"!$I$2:$x$40"),('Partner-period(er)'!$A120+14),FALSE)</f>
        <v>0</v>
      </c>
      <c r="K120" s="89">
        <f ca="1">HLOOKUP($B120,INDIRECT(K$1&amp;"!$I$2:$x$40"),('Partner-period(er)'!$A120+14),FALSE)</f>
        <v>0</v>
      </c>
      <c r="L120" s="89">
        <f ca="1">HLOOKUP($B120,INDIRECT(L$1&amp;"!$I$2:$x$40"),('Partner-period(er)'!$A120+14),FALSE)</f>
        <v>0</v>
      </c>
      <c r="M120" s="89">
        <f ca="1">HLOOKUP($B120,INDIRECT(M$1&amp;"!$I$2:$x$40"),('Partner-period(er)'!$A120+14),FALSE)</f>
        <v>0</v>
      </c>
      <c r="N120" s="89">
        <f ca="1">HLOOKUP($B120,INDIRECT(N$1&amp;"!$I$2:$x$40"),('Partner-period(er)'!$A120+14),FALSE)</f>
        <v>0</v>
      </c>
      <c r="O120" s="570">
        <f ca="1">HLOOKUP($B120,INDIRECT(O$1&amp;"!$I$2:$x$40"),('Partner-period(er)'!$A120+14),FALSE)</f>
        <v>0</v>
      </c>
      <c r="P120" s="570">
        <f ca="1">HLOOKUP($B120,INDIRECT(P$1&amp;"!$I$2:$x$40"),('Partner-period(er)'!$A120+14),FALSE)</f>
        <v>0</v>
      </c>
      <c r="Q120" s="570">
        <f ca="1">HLOOKUP($B120,INDIRECT(Q$1&amp;"!$I$2:$x$40"),('Partner-period(er)'!$A120+14),FALSE)</f>
        <v>0</v>
      </c>
      <c r="R120" s="570">
        <f ca="1">HLOOKUP($B120,INDIRECT(R$1&amp;"!$I$2:$x$40"),('Partner-period(er)'!$A120+14),FALSE)</f>
        <v>0</v>
      </c>
      <c r="S120" s="570">
        <f ca="1">HLOOKUP($B120,INDIRECT(S$1&amp;"!$I$2:$x$40"),('Partner-period(er)'!$A120+14),FALSE)</f>
        <v>0</v>
      </c>
      <c r="T120" s="570">
        <f ca="1">HLOOKUP($B120,INDIRECT(T$1&amp;"!$I$2:$x$40"),('Partner-period(er)'!$A120+14),FALSE)</f>
        <v>0</v>
      </c>
      <c r="U120" s="570">
        <f ca="1">HLOOKUP($B120,INDIRECT(U$1&amp;"!$I$2:$x$40"),('Partner-period(er)'!$A120+14),FALSE)</f>
        <v>0</v>
      </c>
      <c r="V120" s="570">
        <f ca="1">HLOOKUP($B120,INDIRECT(V$1&amp;"!$I$2:$x$40"),('Partner-period(er)'!$A120+14),FALSE)</f>
        <v>0</v>
      </c>
      <c r="W120" s="570">
        <f ca="1">HLOOKUP($B120,INDIRECT(W$1&amp;"!$I$2:$x$40"),('Partner-period(er)'!$A120+14),FALSE)</f>
        <v>0</v>
      </c>
      <c r="X120" s="571">
        <f ca="1">HLOOKUP($B120,INDIRECT(X$1&amp;"!$I$2:$x$40"),('Partner-period(er)'!$A120+14),FALSE)</f>
        <v>0</v>
      </c>
      <c r="Z120" s="33">
        <f t="shared" ca="1" si="61"/>
        <v>0</v>
      </c>
      <c r="AA120" s="34">
        <f ca="1">SUM($J120:K120)</f>
        <v>0</v>
      </c>
      <c r="AB120" s="34">
        <f ca="1">SUM($J120:L120)</f>
        <v>0</v>
      </c>
      <c r="AC120" s="34">
        <f ca="1">SUM($J120:M120)</f>
        <v>0</v>
      </c>
      <c r="AD120" s="34">
        <f ca="1">SUM($J120:N120)</f>
        <v>0</v>
      </c>
      <c r="AE120" s="34">
        <f ca="1">SUM($J120:O120)</f>
        <v>0</v>
      </c>
      <c r="AF120" s="34">
        <f ca="1">SUM($J120:P120)</f>
        <v>0</v>
      </c>
      <c r="AG120" s="34">
        <f ca="1">SUM($J120:Q120)</f>
        <v>0</v>
      </c>
      <c r="AH120" s="34">
        <f ca="1">SUM($J120:R120)</f>
        <v>0</v>
      </c>
      <c r="AI120" s="34">
        <f ca="1">SUM($J120:S120)</f>
        <v>0</v>
      </c>
      <c r="AJ120" s="34">
        <f ca="1">SUM($J120:T120)</f>
        <v>0</v>
      </c>
      <c r="AK120" s="34">
        <f ca="1">SUM($J120:U120)</f>
        <v>0</v>
      </c>
      <c r="AL120" s="34">
        <f ca="1">SUM($J120:V120)</f>
        <v>0</v>
      </c>
      <c r="AM120" s="34">
        <f ca="1">SUM($J120:W120)</f>
        <v>0</v>
      </c>
      <c r="AN120" s="38">
        <f ca="1">SUM($J120:X120)</f>
        <v>0</v>
      </c>
      <c r="AO120" s="30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</row>
    <row r="121" spans="1:56" ht="18" customHeight="1" thickBot="1" x14ac:dyDescent="0.25">
      <c r="A121" s="44">
        <v>17</v>
      </c>
      <c r="B121" s="44">
        <f t="shared" si="57"/>
        <v>3</v>
      </c>
      <c r="C121" s="384" t="str">
        <f>Data!B$55</f>
        <v>Totale omkostninger</v>
      </c>
      <c r="D121" s="385"/>
      <c r="E121" s="385"/>
      <c r="F121" s="386"/>
      <c r="G121" s="387">
        <f>HLOOKUP(B121,'Budget &amp; Total'!$1:$44,(37),FALSE)</f>
        <v>0</v>
      </c>
      <c r="H121" s="677">
        <f t="shared" ca="1" si="58"/>
        <v>0</v>
      </c>
      <c r="I121" s="109"/>
      <c r="J121" s="389">
        <f ca="1">HLOOKUP($B121,INDIRECT(J$1&amp;"!$I$2:$x$40"),('Partner-period(er)'!$A121+14),FALSE)</f>
        <v>0</v>
      </c>
      <c r="K121" s="390">
        <f ca="1">HLOOKUP($B121,INDIRECT(K$1&amp;"!$I$2:$x$40"),('Partner-period(er)'!$A121+14),FALSE)</f>
        <v>0</v>
      </c>
      <c r="L121" s="391">
        <f ca="1">HLOOKUP($B121,INDIRECT(L$1&amp;"!$I$2:$x$40"),('Partner-period(er)'!$A121+14),FALSE)</f>
        <v>0</v>
      </c>
      <c r="M121" s="391">
        <f ca="1">HLOOKUP($B121,INDIRECT(M$1&amp;"!$I$2:$x$40"),('Partner-period(er)'!$A121+14),FALSE)</f>
        <v>0</v>
      </c>
      <c r="N121" s="391">
        <f ca="1">HLOOKUP($B121,INDIRECT(N$1&amp;"!$I$2:$x$40"),('Partner-period(er)'!$A121+14),FALSE)</f>
        <v>0</v>
      </c>
      <c r="O121" s="572">
        <f ca="1">HLOOKUP($B121,INDIRECT(O$1&amp;"!$I$2:$x$40"),('Partner-period(er)'!$A121+14),FALSE)</f>
        <v>0</v>
      </c>
      <c r="P121" s="572">
        <f ca="1">HLOOKUP($B121,INDIRECT(P$1&amp;"!$I$2:$x$40"),('Partner-period(er)'!$A121+14),FALSE)</f>
        <v>0</v>
      </c>
      <c r="Q121" s="572">
        <f ca="1">HLOOKUP($B121,INDIRECT(Q$1&amp;"!$I$2:$x$40"),('Partner-period(er)'!$A121+14),FALSE)</f>
        <v>0</v>
      </c>
      <c r="R121" s="572">
        <f ca="1">HLOOKUP($B121,INDIRECT(R$1&amp;"!$I$2:$x$40"),('Partner-period(er)'!$A121+14),FALSE)</f>
        <v>0</v>
      </c>
      <c r="S121" s="572">
        <f ca="1">HLOOKUP($B121,INDIRECT(S$1&amp;"!$I$2:$x$40"),('Partner-period(er)'!$A121+14),FALSE)</f>
        <v>0</v>
      </c>
      <c r="T121" s="572">
        <f ca="1">HLOOKUP($B121,INDIRECT(T$1&amp;"!$I$2:$x$40"),('Partner-period(er)'!$A121+14),FALSE)</f>
        <v>0</v>
      </c>
      <c r="U121" s="572">
        <f ca="1">HLOOKUP($B121,INDIRECT(U$1&amp;"!$I$2:$x$40"),('Partner-period(er)'!$A121+14),FALSE)</f>
        <v>0</v>
      </c>
      <c r="V121" s="572">
        <f ca="1">HLOOKUP($B121,INDIRECT(V$1&amp;"!$I$2:$x$40"),('Partner-period(er)'!$A121+14),FALSE)</f>
        <v>0</v>
      </c>
      <c r="W121" s="572">
        <f ca="1">HLOOKUP($B121,INDIRECT(W$1&amp;"!$I$2:$x$40"),('Partner-period(er)'!$A121+14),FALSE)</f>
        <v>0</v>
      </c>
      <c r="X121" s="573">
        <f ca="1">HLOOKUP($B121,INDIRECT(X$1&amp;"!$I$2:$x$40"),('Partner-period(er)'!$A121+14),FALSE)</f>
        <v>0</v>
      </c>
      <c r="Z121" s="33">
        <f t="shared" ca="1" si="61"/>
        <v>0</v>
      </c>
      <c r="AA121" s="34">
        <f ca="1">SUM($J121:K121)</f>
        <v>0</v>
      </c>
      <c r="AB121" s="34">
        <f ca="1">SUM($J121:L121)</f>
        <v>0</v>
      </c>
      <c r="AC121" s="34">
        <f ca="1">SUM($J121:M121)</f>
        <v>0</v>
      </c>
      <c r="AD121" s="34">
        <f ca="1">SUM($J121:N121)</f>
        <v>0</v>
      </c>
      <c r="AE121" s="34">
        <f ca="1">SUM($J121:O121)</f>
        <v>0</v>
      </c>
      <c r="AF121" s="34">
        <f ca="1">SUM($J121:P121)</f>
        <v>0</v>
      </c>
      <c r="AG121" s="34">
        <f ca="1">SUM($J121:Q121)</f>
        <v>0</v>
      </c>
      <c r="AH121" s="34">
        <f ca="1">SUM($J121:R121)</f>
        <v>0</v>
      </c>
      <c r="AI121" s="34">
        <f ca="1">SUM($J121:S121)</f>
        <v>0</v>
      </c>
      <c r="AJ121" s="34">
        <f ca="1">SUM($J121:T121)</f>
        <v>0</v>
      </c>
      <c r="AK121" s="34">
        <f ca="1">SUM($J121:U121)</f>
        <v>0</v>
      </c>
      <c r="AL121" s="34">
        <f ca="1">SUM($J121:V121)</f>
        <v>0</v>
      </c>
      <c r="AM121" s="34">
        <f ca="1">SUM($J121:W121)</f>
        <v>0</v>
      </c>
      <c r="AN121" s="38">
        <f ca="1">SUM($J121:X121)</f>
        <v>0</v>
      </c>
      <c r="AO121" s="30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</row>
    <row r="122" spans="1:56" ht="18" customHeight="1" thickTop="1" x14ac:dyDescent="0.2">
      <c r="A122" s="44">
        <v>18</v>
      </c>
      <c r="B122" s="44">
        <f t="shared" si="57"/>
        <v>3</v>
      </c>
      <c r="C122" s="177">
        <f>'Budget &amp; Total'!B$40</f>
        <v>0</v>
      </c>
      <c r="D122" s="27"/>
      <c r="E122" s="27"/>
      <c r="F122" s="14"/>
      <c r="G122" s="370"/>
      <c r="H122" s="674">
        <f t="shared" ca="1" si="58"/>
        <v>0</v>
      </c>
      <c r="I122" s="101"/>
      <c r="J122" s="239">
        <f ca="1">HLOOKUP($B122,INDIRECT(J$1&amp;"!$I$2:$x$40"),('Partner-period(er)'!$A122+14),FALSE)</f>
        <v>0</v>
      </c>
      <c r="K122" s="85">
        <f ca="1">HLOOKUP($B122,INDIRECT(K$1&amp;"!$I$2:$x$40"),('Partner-period(er)'!$A122+14),FALSE)</f>
        <v>0</v>
      </c>
      <c r="L122" s="85">
        <f ca="1">HLOOKUP($B122,INDIRECT(L$1&amp;"!$I$2:$x$40"),('Partner-period(er)'!$A122+14),FALSE)</f>
        <v>0</v>
      </c>
      <c r="M122" s="85">
        <f ca="1">HLOOKUP($B122,INDIRECT(M$1&amp;"!$I$2:$x$40"),('Partner-period(er)'!$A122+14),FALSE)</f>
        <v>0</v>
      </c>
      <c r="N122" s="85">
        <f ca="1">HLOOKUP($B122,INDIRECT(N$1&amp;"!$I$2:$x$40"),('Partner-period(er)'!$A122+14),FALSE)</f>
        <v>0</v>
      </c>
      <c r="O122" s="52">
        <f ca="1">HLOOKUP($B122,INDIRECT(O$1&amp;"!$I$2:$x$40"),('Partner-period(er)'!$A122+14),FALSE)</f>
        <v>0</v>
      </c>
      <c r="P122" s="52">
        <f ca="1">HLOOKUP($B122,INDIRECT(P$1&amp;"!$I$2:$x$40"),('Partner-period(er)'!$A122+14),FALSE)</f>
        <v>0</v>
      </c>
      <c r="Q122" s="52">
        <f ca="1">HLOOKUP($B122,INDIRECT(Q$1&amp;"!$I$2:$x$40"),('Partner-period(er)'!$A122+14),FALSE)</f>
        <v>0</v>
      </c>
      <c r="R122" s="52">
        <f ca="1">HLOOKUP($B122,INDIRECT(R$1&amp;"!$I$2:$x$40"),('Partner-period(er)'!$A122+14),FALSE)</f>
        <v>0</v>
      </c>
      <c r="S122" s="52">
        <f ca="1">HLOOKUP($B122,INDIRECT(S$1&amp;"!$I$2:$x$40"),('Partner-period(er)'!$A122+14),FALSE)</f>
        <v>0</v>
      </c>
      <c r="T122" s="52">
        <f ca="1">HLOOKUP($B122,INDIRECT(T$1&amp;"!$I$2:$x$40"),('Partner-period(er)'!$A122+14),FALSE)</f>
        <v>0</v>
      </c>
      <c r="U122" s="52">
        <f ca="1">HLOOKUP($B122,INDIRECT(U$1&amp;"!$I$2:$x$40"),('Partner-period(er)'!$A122+14),FALSE)</f>
        <v>0</v>
      </c>
      <c r="V122" s="52">
        <f ca="1">HLOOKUP($B122,INDIRECT(V$1&amp;"!$I$2:$x$40"),('Partner-period(er)'!$A122+14),FALSE)</f>
        <v>0</v>
      </c>
      <c r="W122" s="52">
        <f ca="1">HLOOKUP($B122,INDIRECT(W$1&amp;"!$I$2:$x$40"),('Partner-period(er)'!$A122+14),FALSE)</f>
        <v>0</v>
      </c>
      <c r="X122" s="567">
        <f ca="1">HLOOKUP($B122,INDIRECT(X$1&amp;"!$I$2:$x$40"),('Partner-period(er)'!$A122+14),FALSE)</f>
        <v>0</v>
      </c>
      <c r="Z122" s="33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8"/>
      <c r="AO122" s="30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</row>
    <row r="123" spans="1:56" x14ac:dyDescent="0.2">
      <c r="A123" s="44">
        <v>19</v>
      </c>
      <c r="B123" s="44">
        <f t="shared" si="57"/>
        <v>3</v>
      </c>
      <c r="C123" s="102"/>
      <c r="D123" s="151" t="str">
        <f>Data!B$26</f>
        <v>Beregnet støtte</v>
      </c>
      <c r="E123" s="27"/>
      <c r="F123" s="95">
        <f>HLOOKUP(B122,'Budget &amp; Total'!B:BB,41,FALSE)</f>
        <v>0</v>
      </c>
      <c r="G123" s="372"/>
      <c r="H123" s="674">
        <f t="shared" ca="1" si="58"/>
        <v>0</v>
      </c>
      <c r="I123" s="101"/>
      <c r="J123" s="239">
        <f ca="1">HLOOKUP($B123,INDIRECT(J$1&amp;"!$I$2:$x$40"),('Partner-period(er)'!$A123+14),FALSE)</f>
        <v>0</v>
      </c>
      <c r="K123" s="85">
        <f ca="1">HLOOKUP($B123,INDIRECT(K$1&amp;"!$I$2:$x$40"),('Partner-period(er)'!$A123+14),FALSE)</f>
        <v>0</v>
      </c>
      <c r="L123" s="85">
        <f ca="1">HLOOKUP($B123,INDIRECT(L$1&amp;"!$I$2:$x$40"),('Partner-period(er)'!$A123+14),FALSE)</f>
        <v>0</v>
      </c>
      <c r="M123" s="85">
        <f ca="1">HLOOKUP($B123,INDIRECT(M$1&amp;"!$I$2:$x$40"),('Partner-period(er)'!$A123+14),FALSE)</f>
        <v>0</v>
      </c>
      <c r="N123" s="85">
        <f ca="1">HLOOKUP($B123,INDIRECT(N$1&amp;"!$I$2:$x$40"),('Partner-period(er)'!$A123+14),FALSE)</f>
        <v>0</v>
      </c>
      <c r="O123" s="52">
        <f ca="1">HLOOKUP($B123,INDIRECT(O$1&amp;"!$I$2:$x$40"),('Partner-period(er)'!$A123+14),FALSE)</f>
        <v>0</v>
      </c>
      <c r="P123" s="52">
        <f ca="1">HLOOKUP($B123,INDIRECT(P$1&amp;"!$I$2:$x$40"),('Partner-period(er)'!$A123+14),FALSE)</f>
        <v>0</v>
      </c>
      <c r="Q123" s="52">
        <f ca="1">HLOOKUP($B123,INDIRECT(Q$1&amp;"!$I$2:$x$40"),('Partner-period(er)'!$A123+14),FALSE)</f>
        <v>0</v>
      </c>
      <c r="R123" s="52">
        <f ca="1">HLOOKUP($B123,INDIRECT(R$1&amp;"!$I$2:$x$40"),('Partner-period(er)'!$A123+14),FALSE)</f>
        <v>0</v>
      </c>
      <c r="S123" s="52">
        <f ca="1">HLOOKUP($B123,INDIRECT(S$1&amp;"!$I$2:$x$40"),('Partner-period(er)'!$A123+14),FALSE)</f>
        <v>0</v>
      </c>
      <c r="T123" s="52">
        <f ca="1">HLOOKUP($B123,INDIRECT(T$1&amp;"!$I$2:$x$40"),('Partner-period(er)'!$A123+14),FALSE)</f>
        <v>0</v>
      </c>
      <c r="U123" s="52">
        <f ca="1">HLOOKUP($B123,INDIRECT(U$1&amp;"!$I$2:$x$40"),('Partner-period(er)'!$A123+14),FALSE)</f>
        <v>0</v>
      </c>
      <c r="V123" s="52">
        <f ca="1">HLOOKUP($B123,INDIRECT(V$1&amp;"!$I$2:$x$40"),('Partner-period(er)'!$A123+14),FALSE)</f>
        <v>0</v>
      </c>
      <c r="W123" s="52">
        <f ca="1">HLOOKUP($B123,INDIRECT(W$1&amp;"!$I$2:$x$40"),('Partner-period(er)'!$A123+14),FALSE)</f>
        <v>0</v>
      </c>
      <c r="X123" s="567">
        <f ca="1">HLOOKUP($B123,INDIRECT(X$1&amp;"!$I$2:$x$40"),('Partner-period(er)'!$A123+14),FALSE)</f>
        <v>0</v>
      </c>
      <c r="Z123" s="33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8"/>
      <c r="AO123" s="30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</row>
    <row r="124" spans="1:56" x14ac:dyDescent="0.2">
      <c r="A124" s="44">
        <v>20</v>
      </c>
      <c r="B124" s="44">
        <f t="shared" si="57"/>
        <v>3</v>
      </c>
      <c r="C124" s="102"/>
      <c r="D124" s="151" t="str">
        <f>Data!B$27</f>
        <v>Forudbetalt støtte (efter aftale)</v>
      </c>
      <c r="E124" s="47"/>
      <c r="F124" s="14"/>
      <c r="G124" s="370"/>
      <c r="H124" s="674">
        <f t="shared" ca="1" si="58"/>
        <v>0</v>
      </c>
      <c r="I124" s="101"/>
      <c r="J124" s="239">
        <f ca="1">HLOOKUP($B124,INDIRECT(J$1&amp;"!$I$2:$x$40"),('Partner-period(er)'!$A124+14),FALSE)</f>
        <v>0</v>
      </c>
      <c r="K124" s="85">
        <f ca="1">HLOOKUP($B124,INDIRECT(K$1&amp;"!$I$2:$x$40"),('Partner-period(er)'!$A124+14),FALSE)</f>
        <v>0</v>
      </c>
      <c r="L124" s="85">
        <f ca="1">HLOOKUP($B124,INDIRECT(L$1&amp;"!$I$2:$x$40"),('Partner-period(er)'!$A124+14),FALSE)</f>
        <v>0</v>
      </c>
      <c r="M124" s="85">
        <f ca="1">HLOOKUP($B124,INDIRECT(M$1&amp;"!$I$2:$x$40"),('Partner-period(er)'!$A124+14),FALSE)</f>
        <v>0</v>
      </c>
      <c r="N124" s="85">
        <f ca="1">HLOOKUP($B124,INDIRECT(N$1&amp;"!$I$2:$x$40"),('Partner-period(er)'!$A124+14),FALSE)</f>
        <v>0</v>
      </c>
      <c r="O124" s="52">
        <f ca="1">HLOOKUP($B124,INDIRECT(O$1&amp;"!$I$2:$x$40"),('Partner-period(er)'!$A124+14),FALSE)</f>
        <v>0</v>
      </c>
      <c r="P124" s="52">
        <f ca="1">HLOOKUP($B124,INDIRECT(P$1&amp;"!$I$2:$x$40"),('Partner-period(er)'!$A124+14),FALSE)</f>
        <v>0</v>
      </c>
      <c r="Q124" s="52">
        <f ca="1">HLOOKUP($B124,INDIRECT(Q$1&amp;"!$I$2:$x$40"),('Partner-period(er)'!$A124+14),FALSE)</f>
        <v>0</v>
      </c>
      <c r="R124" s="52">
        <f ca="1">HLOOKUP($B124,INDIRECT(R$1&amp;"!$I$2:$x$40"),('Partner-period(er)'!$A124+14),FALSE)</f>
        <v>0</v>
      </c>
      <c r="S124" s="52">
        <f ca="1">HLOOKUP($B124,INDIRECT(S$1&amp;"!$I$2:$x$40"),('Partner-period(er)'!$A124+14),FALSE)</f>
        <v>0</v>
      </c>
      <c r="T124" s="52">
        <f ca="1">HLOOKUP($B124,INDIRECT(T$1&amp;"!$I$2:$x$40"),('Partner-period(er)'!$A124+14),FALSE)</f>
        <v>0</v>
      </c>
      <c r="U124" s="52">
        <f ca="1">HLOOKUP($B124,INDIRECT(U$1&amp;"!$I$2:$x$40"),('Partner-period(er)'!$A124+14),FALSE)</f>
        <v>0</v>
      </c>
      <c r="V124" s="52">
        <f ca="1">HLOOKUP($B124,INDIRECT(V$1&amp;"!$I$2:$x$40"),('Partner-period(er)'!$A124+14),FALSE)</f>
        <v>0</v>
      </c>
      <c r="W124" s="52">
        <f ca="1">HLOOKUP($B124,INDIRECT(W$1&amp;"!$I$2:$x$40"),('Partner-period(er)'!$A124+14),FALSE)</f>
        <v>0</v>
      </c>
      <c r="X124" s="567">
        <f ca="1">HLOOKUP($B124,INDIRECT(X$1&amp;"!$I$2:$x$40"),('Partner-period(er)'!$A124+14),FALSE)</f>
        <v>0</v>
      </c>
      <c r="Z124" s="33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8"/>
      <c r="AO124" s="30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</row>
    <row r="125" spans="1:56" x14ac:dyDescent="0.2">
      <c r="A125" s="44">
        <v>21</v>
      </c>
      <c r="B125" s="44">
        <f t="shared" si="57"/>
        <v>3</v>
      </c>
      <c r="C125" s="60"/>
      <c r="D125" s="151" t="str">
        <f>Data!B$28</f>
        <v>Justering for timepris inklusiv overhead</v>
      </c>
      <c r="E125" s="47"/>
      <c r="F125" s="14"/>
      <c r="G125" s="370"/>
      <c r="H125" s="674">
        <f t="shared" ca="1" si="58"/>
        <v>0</v>
      </c>
      <c r="I125" s="101"/>
      <c r="J125" s="239">
        <f t="shared" ref="J125:X125" ca="1" si="62">(J135+J142)*(1+$F110)*$F123</f>
        <v>0</v>
      </c>
      <c r="K125" s="85">
        <f t="shared" ca="1" si="62"/>
        <v>0</v>
      </c>
      <c r="L125" s="85">
        <f t="shared" ca="1" si="62"/>
        <v>0</v>
      </c>
      <c r="M125" s="85">
        <f t="shared" ca="1" si="62"/>
        <v>0</v>
      </c>
      <c r="N125" s="85">
        <f t="shared" ca="1" si="62"/>
        <v>0</v>
      </c>
      <c r="O125" s="85">
        <f t="shared" ca="1" si="62"/>
        <v>0</v>
      </c>
      <c r="P125" s="85">
        <f t="shared" ca="1" si="62"/>
        <v>0</v>
      </c>
      <c r="Q125" s="85">
        <f t="shared" ca="1" si="62"/>
        <v>0</v>
      </c>
      <c r="R125" s="85">
        <f t="shared" ca="1" si="62"/>
        <v>0</v>
      </c>
      <c r="S125" s="85">
        <f t="shared" ca="1" si="62"/>
        <v>0</v>
      </c>
      <c r="T125" s="85">
        <f t="shared" ca="1" si="62"/>
        <v>0</v>
      </c>
      <c r="U125" s="85">
        <f t="shared" ca="1" si="62"/>
        <v>0</v>
      </c>
      <c r="V125" s="85">
        <f t="shared" ca="1" si="62"/>
        <v>0</v>
      </c>
      <c r="W125" s="85">
        <f t="shared" ca="1" si="62"/>
        <v>0</v>
      </c>
      <c r="X125" s="560">
        <f t="shared" ca="1" si="62"/>
        <v>0</v>
      </c>
      <c r="Z125" s="33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8"/>
      <c r="AO125" s="30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</row>
    <row r="126" spans="1:56" x14ac:dyDescent="0.2">
      <c r="A126" s="44">
        <v>23</v>
      </c>
      <c r="B126" s="44">
        <f t="shared" si="57"/>
        <v>3</v>
      </c>
      <c r="C126" s="60"/>
      <c r="D126" s="151" t="str">
        <f>Data!B$29</f>
        <v>Justering for budgetoverskridelse</v>
      </c>
      <c r="E126" s="47"/>
      <c r="F126" s="14"/>
      <c r="G126" s="371"/>
      <c r="H126" s="674">
        <f t="shared" ca="1" si="58"/>
        <v>0</v>
      </c>
      <c r="I126" s="101"/>
      <c r="J126" s="231">
        <f t="shared" ref="J126:X126" ca="1" si="63">-AP126*$F123</f>
        <v>0</v>
      </c>
      <c r="K126" s="86">
        <f t="shared" ca="1" si="63"/>
        <v>0</v>
      </c>
      <c r="L126" s="86">
        <f t="shared" ca="1" si="63"/>
        <v>0</v>
      </c>
      <c r="M126" s="86">
        <f t="shared" ca="1" si="63"/>
        <v>0</v>
      </c>
      <c r="N126" s="86">
        <f t="shared" ca="1" si="63"/>
        <v>0</v>
      </c>
      <c r="O126" s="565">
        <f t="shared" ca="1" si="63"/>
        <v>0</v>
      </c>
      <c r="P126" s="565">
        <f t="shared" ca="1" si="63"/>
        <v>0</v>
      </c>
      <c r="Q126" s="565">
        <f t="shared" ca="1" si="63"/>
        <v>0</v>
      </c>
      <c r="R126" s="565">
        <f t="shared" ca="1" si="63"/>
        <v>0</v>
      </c>
      <c r="S126" s="565">
        <f t="shared" ca="1" si="63"/>
        <v>0</v>
      </c>
      <c r="T126" s="565">
        <f t="shared" ca="1" si="63"/>
        <v>0</v>
      </c>
      <c r="U126" s="565">
        <f t="shared" ca="1" si="63"/>
        <v>0</v>
      </c>
      <c r="V126" s="565">
        <f t="shared" ca="1" si="63"/>
        <v>0</v>
      </c>
      <c r="W126" s="565">
        <f t="shared" ca="1" si="63"/>
        <v>0</v>
      </c>
      <c r="X126" s="566">
        <f t="shared" ca="1" si="63"/>
        <v>0</v>
      </c>
      <c r="Z126" s="33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8"/>
      <c r="AO126" s="30"/>
      <c r="AP126" s="29">
        <f ca="1">SUM(AP111:AP119)</f>
        <v>0</v>
      </c>
      <c r="AQ126" s="29">
        <f t="shared" ref="AQ126:BD126" ca="1" si="64">SUM(AQ111:AQ119)</f>
        <v>0</v>
      </c>
      <c r="AR126" s="29">
        <f t="shared" ca="1" si="64"/>
        <v>0</v>
      </c>
      <c r="AS126" s="29">
        <f t="shared" ca="1" si="64"/>
        <v>0</v>
      </c>
      <c r="AT126" s="29">
        <f t="shared" ca="1" si="64"/>
        <v>0</v>
      </c>
      <c r="AU126" s="29">
        <f t="shared" ca="1" si="64"/>
        <v>0</v>
      </c>
      <c r="AV126" s="29">
        <f t="shared" ca="1" si="64"/>
        <v>0</v>
      </c>
      <c r="AW126" s="29">
        <f t="shared" ca="1" si="64"/>
        <v>0</v>
      </c>
      <c r="AX126" s="29">
        <f t="shared" ca="1" si="64"/>
        <v>0</v>
      </c>
      <c r="AY126" s="29">
        <f t="shared" ca="1" si="64"/>
        <v>0</v>
      </c>
      <c r="AZ126" s="29">
        <f t="shared" ca="1" si="64"/>
        <v>0</v>
      </c>
      <c r="BA126" s="29">
        <f t="shared" ca="1" si="64"/>
        <v>0</v>
      </c>
      <c r="BB126" s="29">
        <f t="shared" ca="1" si="64"/>
        <v>0</v>
      </c>
      <c r="BC126" s="29">
        <f t="shared" ca="1" si="64"/>
        <v>0</v>
      </c>
      <c r="BD126" s="29">
        <f t="shared" ca="1" si="64"/>
        <v>0</v>
      </c>
    </row>
    <row r="127" spans="1:56" x14ac:dyDescent="0.2">
      <c r="A127" s="44">
        <v>24</v>
      </c>
      <c r="B127" s="44">
        <f t="shared" si="57"/>
        <v>3</v>
      </c>
      <c r="C127" s="622"/>
      <c r="D127" s="207" t="str">
        <f>Data!B$30</f>
        <v>Støtte total / til faktura</v>
      </c>
      <c r="E127" s="623"/>
      <c r="F127" s="396"/>
      <c r="G127" s="619">
        <f>HLOOKUP(B123,'Budget &amp; Total'!$1:$44,42,FALSE)</f>
        <v>0</v>
      </c>
      <c r="H127" s="678">
        <f t="shared" ca="1" si="58"/>
        <v>0</v>
      </c>
      <c r="I127" s="108"/>
      <c r="J127" s="394">
        <f t="shared" ref="J127:X127" ca="1" si="65">SUM(J123:J126)</f>
        <v>0</v>
      </c>
      <c r="K127" s="395">
        <f t="shared" ca="1" si="65"/>
        <v>0</v>
      </c>
      <c r="L127" s="395">
        <f t="shared" ca="1" si="65"/>
        <v>0</v>
      </c>
      <c r="M127" s="395">
        <f t="shared" ca="1" si="65"/>
        <v>0</v>
      </c>
      <c r="N127" s="395">
        <f t="shared" ca="1" si="65"/>
        <v>0</v>
      </c>
      <c r="O127" s="574">
        <f t="shared" ca="1" si="65"/>
        <v>0</v>
      </c>
      <c r="P127" s="574">
        <f t="shared" ca="1" si="65"/>
        <v>0</v>
      </c>
      <c r="Q127" s="574">
        <f t="shared" ca="1" si="65"/>
        <v>0</v>
      </c>
      <c r="R127" s="574">
        <f t="shared" ca="1" si="65"/>
        <v>0</v>
      </c>
      <c r="S127" s="574">
        <f t="shared" ca="1" si="65"/>
        <v>0</v>
      </c>
      <c r="T127" s="574">
        <f t="shared" ca="1" si="65"/>
        <v>0</v>
      </c>
      <c r="U127" s="574">
        <f t="shared" ca="1" si="65"/>
        <v>0</v>
      </c>
      <c r="V127" s="574">
        <f t="shared" ca="1" si="65"/>
        <v>0</v>
      </c>
      <c r="W127" s="574">
        <f t="shared" ca="1" si="65"/>
        <v>0</v>
      </c>
      <c r="X127" s="575">
        <f t="shared" ca="1" si="65"/>
        <v>0</v>
      </c>
      <c r="Z127" s="33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8"/>
      <c r="AO127" s="30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</row>
    <row r="128" spans="1:56" x14ac:dyDescent="0.2">
      <c r="A128" s="44">
        <v>24</v>
      </c>
      <c r="B128" s="44">
        <f t="shared" si="57"/>
        <v>3</v>
      </c>
      <c r="C128" s="103"/>
      <c r="D128" s="195" t="str">
        <f>Data!B$31</f>
        <v>Anden finansiering</v>
      </c>
      <c r="E128" s="54"/>
      <c r="F128" s="400"/>
      <c r="G128" s="620">
        <f>HLOOKUP(B128,'Budget &amp; Total'!$1:$44,43,FALSE)</f>
        <v>0</v>
      </c>
      <c r="H128" s="679">
        <f t="shared" ca="1" si="58"/>
        <v>0</v>
      </c>
      <c r="I128" s="108"/>
      <c r="J128" s="398">
        <f ca="1">HLOOKUP($B127,INDIRECT(J$1&amp;"!$I$2:$x$40"),('Partner-period(er)'!$A128+14),FALSE)</f>
        <v>0</v>
      </c>
      <c r="K128" s="399">
        <f ca="1">HLOOKUP($B127,INDIRECT(K$1&amp;"!$I$2:$x$40"),('Partner-period(er)'!$A128+14),FALSE)</f>
        <v>0</v>
      </c>
      <c r="L128" s="399">
        <f ca="1">HLOOKUP($B127,INDIRECT(L$1&amp;"!$I$2:$x$40"),('Partner-period(er)'!$A128+14),FALSE)</f>
        <v>0</v>
      </c>
      <c r="M128" s="399">
        <f ca="1">HLOOKUP($B127,INDIRECT(M$1&amp;"!$I$2:$x$40"),('Partner-period(er)'!$A128+14),FALSE)</f>
        <v>0</v>
      </c>
      <c r="N128" s="399">
        <f ca="1">HLOOKUP($B127,INDIRECT(N$1&amp;"!$I$2:$x$40"),('Partner-period(er)'!$A128+14),FALSE)</f>
        <v>0</v>
      </c>
      <c r="O128" s="576">
        <f ca="1">HLOOKUP($B127,INDIRECT(O$1&amp;"!$I$2:$x$40"),('Partner-period(er)'!$A128+14),FALSE)</f>
        <v>0</v>
      </c>
      <c r="P128" s="576">
        <f ca="1">HLOOKUP($B127,INDIRECT(P$1&amp;"!$I$2:$x$40"),('Partner-period(er)'!$A128+14),FALSE)</f>
        <v>0</v>
      </c>
      <c r="Q128" s="576">
        <f ca="1">HLOOKUP($B127,INDIRECT(Q$1&amp;"!$I$2:$x$40"),('Partner-period(er)'!$A128+14),FALSE)</f>
        <v>0</v>
      </c>
      <c r="R128" s="576">
        <f ca="1">HLOOKUP($B127,INDIRECT(R$1&amp;"!$I$2:$x$40"),('Partner-period(er)'!$A128+14),FALSE)</f>
        <v>0</v>
      </c>
      <c r="S128" s="576">
        <f ca="1">HLOOKUP($B127,INDIRECT(S$1&amp;"!$I$2:$x$40"),('Partner-period(er)'!$A128+14),FALSE)</f>
        <v>0</v>
      </c>
      <c r="T128" s="576">
        <f ca="1">HLOOKUP($B127,INDIRECT(T$1&amp;"!$I$2:$x$40"),('Partner-period(er)'!$A128+14),FALSE)</f>
        <v>0</v>
      </c>
      <c r="U128" s="576">
        <f ca="1">HLOOKUP($B127,INDIRECT(U$1&amp;"!$I$2:$x$40"),('Partner-period(er)'!$A128+14),FALSE)</f>
        <v>0</v>
      </c>
      <c r="V128" s="576">
        <f ca="1">HLOOKUP($B127,INDIRECT(V$1&amp;"!$I$2:$x$40"),('Partner-period(er)'!$A128+14),FALSE)</f>
        <v>0</v>
      </c>
      <c r="W128" s="576">
        <f ca="1">HLOOKUP($B127,INDIRECT(W$1&amp;"!$I$2:$x$40"),('Partner-period(er)'!$A128+14),FALSE)</f>
        <v>0</v>
      </c>
      <c r="X128" s="577">
        <f ca="1">HLOOKUP($B127,INDIRECT(X$1&amp;"!$I$2:$x$40"),('Partner-period(er)'!$A128+14),FALSE)</f>
        <v>0</v>
      </c>
      <c r="Z128" s="33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8"/>
      <c r="AO128" s="30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</row>
    <row r="129" spans="1:56" ht="13.5" thickBot="1" x14ac:dyDescent="0.25">
      <c r="A129" s="44">
        <v>26</v>
      </c>
      <c r="B129" s="44">
        <f t="shared" si="57"/>
        <v>3</v>
      </c>
      <c r="C129" s="401"/>
      <c r="D129" s="211" t="str">
        <f>Data!B$32</f>
        <v>Egenfinansiering</v>
      </c>
      <c r="E129" s="55"/>
      <c r="F129" s="93"/>
      <c r="G129" s="621">
        <f>HLOOKUP(B129,'Budget &amp; Total'!$1:$44,44,FALSE)</f>
        <v>0</v>
      </c>
      <c r="H129" s="680">
        <f t="shared" ca="1" si="58"/>
        <v>0</v>
      </c>
      <c r="I129" s="108"/>
      <c r="J129" s="403">
        <f t="shared" ref="J129:X129" ca="1" si="66">J121-J127-J128</f>
        <v>0</v>
      </c>
      <c r="K129" s="91">
        <f t="shared" ca="1" si="66"/>
        <v>0</v>
      </c>
      <c r="L129" s="91">
        <f t="shared" ca="1" si="66"/>
        <v>0</v>
      </c>
      <c r="M129" s="91">
        <f t="shared" ca="1" si="66"/>
        <v>0</v>
      </c>
      <c r="N129" s="91">
        <f t="shared" ca="1" si="66"/>
        <v>0</v>
      </c>
      <c r="O129" s="578">
        <f t="shared" ca="1" si="66"/>
        <v>0</v>
      </c>
      <c r="P129" s="578">
        <f t="shared" ca="1" si="66"/>
        <v>0</v>
      </c>
      <c r="Q129" s="578">
        <f t="shared" ca="1" si="66"/>
        <v>0</v>
      </c>
      <c r="R129" s="578">
        <f t="shared" ca="1" si="66"/>
        <v>0</v>
      </c>
      <c r="S129" s="578">
        <f t="shared" ca="1" si="66"/>
        <v>0</v>
      </c>
      <c r="T129" s="578">
        <f t="shared" ca="1" si="66"/>
        <v>0</v>
      </c>
      <c r="U129" s="578">
        <f t="shared" ca="1" si="66"/>
        <v>0</v>
      </c>
      <c r="V129" s="578">
        <f t="shared" ca="1" si="66"/>
        <v>0</v>
      </c>
      <c r="W129" s="578">
        <f t="shared" ca="1" si="66"/>
        <v>0</v>
      </c>
      <c r="X129" s="579">
        <f t="shared" ca="1" si="66"/>
        <v>0</v>
      </c>
      <c r="Z129" s="35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9"/>
      <c r="AO129" s="30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</row>
    <row r="130" spans="1:56" ht="19.5" customHeight="1" x14ac:dyDescent="0.2">
      <c r="A130" s="44">
        <v>29</v>
      </c>
      <c r="C130" s="118" t="str">
        <f>Data!$B$95</f>
        <v>Kontrol for overskridelse af timepriser</v>
      </c>
      <c r="D130" s="88"/>
      <c r="E130" s="88"/>
      <c r="F130" s="14"/>
      <c r="G130" s="87"/>
      <c r="H130" s="87"/>
      <c r="I130" s="87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67"/>
    </row>
    <row r="131" spans="1:56" ht="13.5" customHeight="1" x14ac:dyDescent="0.2">
      <c r="A131" s="44">
        <v>30</v>
      </c>
      <c r="C131" s="264" t="s">
        <v>41</v>
      </c>
      <c r="D131" s="265"/>
      <c r="E131" s="266"/>
      <c r="F131" s="289" t="s">
        <v>40</v>
      </c>
      <c r="G131" s="111"/>
      <c r="H131" s="267"/>
      <c r="I131" s="267"/>
      <c r="J131" s="268">
        <f ca="1">J105</f>
        <v>0</v>
      </c>
      <c r="K131" s="269">
        <f t="shared" ref="K131:X131" ca="1" si="67">K105+J131</f>
        <v>0</v>
      </c>
      <c r="L131" s="269">
        <f t="shared" ca="1" si="67"/>
        <v>0</v>
      </c>
      <c r="M131" s="269">
        <f t="shared" ca="1" si="67"/>
        <v>0</v>
      </c>
      <c r="N131" s="269">
        <f t="shared" ca="1" si="67"/>
        <v>0</v>
      </c>
      <c r="O131" s="269">
        <f t="shared" ca="1" si="67"/>
        <v>0</v>
      </c>
      <c r="P131" s="269">
        <f t="shared" ca="1" si="67"/>
        <v>0</v>
      </c>
      <c r="Q131" s="269">
        <f t="shared" ca="1" si="67"/>
        <v>0</v>
      </c>
      <c r="R131" s="269">
        <f t="shared" ca="1" si="67"/>
        <v>0</v>
      </c>
      <c r="S131" s="269">
        <f t="shared" ca="1" si="67"/>
        <v>0</v>
      </c>
      <c r="T131" s="269">
        <f t="shared" ca="1" si="67"/>
        <v>0</v>
      </c>
      <c r="U131" s="269">
        <f t="shared" ca="1" si="67"/>
        <v>0</v>
      </c>
      <c r="V131" s="269">
        <f t="shared" ca="1" si="67"/>
        <v>0</v>
      </c>
      <c r="W131" s="269">
        <f t="shared" ca="1" si="67"/>
        <v>0</v>
      </c>
      <c r="X131" s="270">
        <f t="shared" ca="1" si="67"/>
        <v>0</v>
      </c>
    </row>
    <row r="132" spans="1:56" ht="13.5" customHeight="1" x14ac:dyDescent="0.2">
      <c r="A132" s="44">
        <v>31</v>
      </c>
      <c r="C132" s="271"/>
      <c r="D132" s="19"/>
      <c r="E132" s="272"/>
      <c r="F132" s="290" t="s">
        <v>42</v>
      </c>
      <c r="G132" s="18"/>
      <c r="H132" s="19"/>
      <c r="I132" s="19"/>
      <c r="J132" s="273">
        <f ca="1">J108</f>
        <v>0</v>
      </c>
      <c r="K132" s="274">
        <f t="shared" ref="K132:X132" ca="1" si="68">K108+J132</f>
        <v>0</v>
      </c>
      <c r="L132" s="274">
        <f t="shared" ca="1" si="68"/>
        <v>0</v>
      </c>
      <c r="M132" s="274">
        <f t="shared" ca="1" si="68"/>
        <v>0</v>
      </c>
      <c r="N132" s="274">
        <f t="shared" ca="1" si="68"/>
        <v>0</v>
      </c>
      <c r="O132" s="274">
        <f t="shared" ca="1" si="68"/>
        <v>0</v>
      </c>
      <c r="P132" s="274">
        <f t="shared" ca="1" si="68"/>
        <v>0</v>
      </c>
      <c r="Q132" s="274">
        <f t="shared" ca="1" si="68"/>
        <v>0</v>
      </c>
      <c r="R132" s="274">
        <f t="shared" ca="1" si="68"/>
        <v>0</v>
      </c>
      <c r="S132" s="274">
        <f t="shared" ca="1" si="68"/>
        <v>0</v>
      </c>
      <c r="T132" s="274">
        <f t="shared" ca="1" si="68"/>
        <v>0</v>
      </c>
      <c r="U132" s="274">
        <f t="shared" ca="1" si="68"/>
        <v>0</v>
      </c>
      <c r="V132" s="274">
        <f t="shared" ca="1" si="68"/>
        <v>0</v>
      </c>
      <c r="W132" s="274">
        <f t="shared" ca="1" si="68"/>
        <v>0</v>
      </c>
      <c r="X132" s="275">
        <f t="shared" ca="1" si="68"/>
        <v>0</v>
      </c>
    </row>
    <row r="133" spans="1:56" ht="13.5" customHeight="1" x14ac:dyDescent="0.2">
      <c r="A133" s="44">
        <v>32</v>
      </c>
      <c r="C133" s="276"/>
      <c r="D133" s="19"/>
      <c r="E133" s="19"/>
      <c r="F133" s="291" t="s">
        <v>124</v>
      </c>
      <c r="G133" s="18"/>
      <c r="H133" s="277"/>
      <c r="I133" s="277"/>
      <c r="J133" s="278">
        <f t="shared" ref="J133:X133" ca="1" si="69">J131*$F108</f>
        <v>0</v>
      </c>
      <c r="K133" s="279">
        <f t="shared" ca="1" si="69"/>
        <v>0</v>
      </c>
      <c r="L133" s="279">
        <f t="shared" ca="1" si="69"/>
        <v>0</v>
      </c>
      <c r="M133" s="279">
        <f t="shared" ca="1" si="69"/>
        <v>0</v>
      </c>
      <c r="N133" s="279">
        <f t="shared" ca="1" si="69"/>
        <v>0</v>
      </c>
      <c r="O133" s="279">
        <f t="shared" ca="1" si="69"/>
        <v>0</v>
      </c>
      <c r="P133" s="279">
        <f t="shared" ca="1" si="69"/>
        <v>0</v>
      </c>
      <c r="Q133" s="279">
        <f t="shared" ca="1" si="69"/>
        <v>0</v>
      </c>
      <c r="R133" s="279">
        <f t="shared" ca="1" si="69"/>
        <v>0</v>
      </c>
      <c r="S133" s="279">
        <f t="shared" ca="1" si="69"/>
        <v>0</v>
      </c>
      <c r="T133" s="279">
        <f t="shared" ca="1" si="69"/>
        <v>0</v>
      </c>
      <c r="U133" s="279">
        <f t="shared" ca="1" si="69"/>
        <v>0</v>
      </c>
      <c r="V133" s="279">
        <f t="shared" ca="1" si="69"/>
        <v>0</v>
      </c>
      <c r="W133" s="279">
        <f t="shared" ca="1" si="69"/>
        <v>0</v>
      </c>
      <c r="X133" s="280">
        <f t="shared" ca="1" si="69"/>
        <v>0</v>
      </c>
    </row>
    <row r="134" spans="1:56" ht="13.5" customHeight="1" x14ac:dyDescent="0.2">
      <c r="A134" s="44">
        <v>33</v>
      </c>
      <c r="C134" s="276"/>
      <c r="D134" s="19"/>
      <c r="E134" s="272"/>
      <c r="F134" s="290" t="s">
        <v>123</v>
      </c>
      <c r="G134" s="18"/>
      <c r="H134" s="281"/>
      <c r="I134" s="281"/>
      <c r="J134" s="278">
        <f ca="1">MIN(J132:J133)</f>
        <v>0</v>
      </c>
      <c r="K134" s="279">
        <f t="shared" ref="K134:X134" ca="1" si="70">MIN(K132:K133)-MIN(J132:J133)</f>
        <v>0</v>
      </c>
      <c r="L134" s="279">
        <f t="shared" ca="1" si="70"/>
        <v>0</v>
      </c>
      <c r="M134" s="279">
        <f t="shared" ca="1" si="70"/>
        <v>0</v>
      </c>
      <c r="N134" s="279">
        <f t="shared" ca="1" si="70"/>
        <v>0</v>
      </c>
      <c r="O134" s="279">
        <f t="shared" ca="1" si="70"/>
        <v>0</v>
      </c>
      <c r="P134" s="279">
        <f t="shared" ca="1" si="70"/>
        <v>0</v>
      </c>
      <c r="Q134" s="279">
        <f t="shared" ca="1" si="70"/>
        <v>0</v>
      </c>
      <c r="R134" s="279">
        <f t="shared" ca="1" si="70"/>
        <v>0</v>
      </c>
      <c r="S134" s="279">
        <f t="shared" ca="1" si="70"/>
        <v>0</v>
      </c>
      <c r="T134" s="279">
        <f t="shared" ca="1" si="70"/>
        <v>0</v>
      </c>
      <c r="U134" s="279">
        <f t="shared" ca="1" si="70"/>
        <v>0</v>
      </c>
      <c r="V134" s="279">
        <f t="shared" ca="1" si="70"/>
        <v>0</v>
      </c>
      <c r="W134" s="279">
        <f t="shared" ca="1" si="70"/>
        <v>0</v>
      </c>
      <c r="X134" s="280">
        <f t="shared" ca="1" si="70"/>
        <v>0</v>
      </c>
      <c r="AO134" s="30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</row>
    <row r="135" spans="1:56" ht="13.5" customHeight="1" x14ac:dyDescent="0.2">
      <c r="A135" s="44">
        <v>34</v>
      </c>
      <c r="C135" s="276"/>
      <c r="D135" s="19"/>
      <c r="E135" s="272"/>
      <c r="F135" s="290" t="s">
        <v>118</v>
      </c>
      <c r="G135" s="18"/>
      <c r="H135" s="277"/>
      <c r="I135" s="277"/>
      <c r="J135" s="278">
        <f t="shared" ref="J135:X135" ca="1" si="71">J134-J108</f>
        <v>0</v>
      </c>
      <c r="K135" s="279">
        <f t="shared" ca="1" si="71"/>
        <v>0</v>
      </c>
      <c r="L135" s="279">
        <f t="shared" ca="1" si="71"/>
        <v>0</v>
      </c>
      <c r="M135" s="279">
        <f t="shared" ca="1" si="71"/>
        <v>0</v>
      </c>
      <c r="N135" s="279">
        <f t="shared" ca="1" si="71"/>
        <v>0</v>
      </c>
      <c r="O135" s="279">
        <f t="shared" ca="1" si="71"/>
        <v>0</v>
      </c>
      <c r="P135" s="279">
        <f t="shared" ca="1" si="71"/>
        <v>0</v>
      </c>
      <c r="Q135" s="279">
        <f t="shared" ca="1" si="71"/>
        <v>0</v>
      </c>
      <c r="R135" s="279">
        <f t="shared" ca="1" si="71"/>
        <v>0</v>
      </c>
      <c r="S135" s="279">
        <f t="shared" ca="1" si="71"/>
        <v>0</v>
      </c>
      <c r="T135" s="279">
        <f t="shared" ca="1" si="71"/>
        <v>0</v>
      </c>
      <c r="U135" s="279">
        <f t="shared" ca="1" si="71"/>
        <v>0</v>
      </c>
      <c r="V135" s="279">
        <f t="shared" ca="1" si="71"/>
        <v>0</v>
      </c>
      <c r="W135" s="279">
        <f t="shared" ca="1" si="71"/>
        <v>0</v>
      </c>
      <c r="X135" s="280">
        <f t="shared" ca="1" si="71"/>
        <v>0</v>
      </c>
    </row>
    <row r="136" spans="1:56" ht="13.5" customHeight="1" x14ac:dyDescent="0.2">
      <c r="A136" s="44">
        <v>35</v>
      </c>
      <c r="C136" s="276"/>
      <c r="D136" s="19"/>
      <c r="E136" s="272"/>
      <c r="F136" s="290" t="s">
        <v>119</v>
      </c>
      <c r="G136" s="18"/>
      <c r="H136" s="277"/>
      <c r="I136" s="277"/>
      <c r="J136" s="278">
        <f ca="1">-J135</f>
        <v>0</v>
      </c>
      <c r="K136" s="279">
        <f ca="1">-SUM($J135:K135)</f>
        <v>0</v>
      </c>
      <c r="L136" s="279">
        <f ca="1">-SUM($J135:L135)</f>
        <v>0</v>
      </c>
      <c r="M136" s="279">
        <f ca="1">-SUM($J135:M135)</f>
        <v>0</v>
      </c>
      <c r="N136" s="279">
        <f ca="1">-SUM($J135:N135)</f>
        <v>0</v>
      </c>
      <c r="O136" s="279">
        <f ca="1">-SUM($J135:O135)</f>
        <v>0</v>
      </c>
      <c r="P136" s="279">
        <f ca="1">-SUM($J135:P135)</f>
        <v>0</v>
      </c>
      <c r="Q136" s="279">
        <f ca="1">-SUM($J135:Q135)</f>
        <v>0</v>
      </c>
      <c r="R136" s="279">
        <f ca="1">-SUM($J135:R135)</f>
        <v>0</v>
      </c>
      <c r="S136" s="279">
        <f ca="1">-SUM($J135:S135)</f>
        <v>0</v>
      </c>
      <c r="T136" s="279">
        <f ca="1">-SUM($J135:T135)</f>
        <v>0</v>
      </c>
      <c r="U136" s="279">
        <f ca="1">-SUM($J135:U135)</f>
        <v>0</v>
      </c>
      <c r="V136" s="279">
        <f ca="1">-SUM($J135:V135)</f>
        <v>0</v>
      </c>
      <c r="W136" s="279">
        <f ca="1">-SUM($J135:W135)</f>
        <v>0</v>
      </c>
      <c r="X136" s="280">
        <f ca="1">-SUM($J135:X135)</f>
        <v>0</v>
      </c>
    </row>
    <row r="137" spans="1:56" ht="1.5" customHeight="1" x14ac:dyDescent="0.2">
      <c r="C137" s="282"/>
      <c r="D137" s="283"/>
      <c r="E137" s="283"/>
      <c r="F137" s="292"/>
      <c r="G137" s="284"/>
      <c r="H137" s="284"/>
      <c r="I137" s="284"/>
      <c r="J137" s="273"/>
      <c r="K137" s="274"/>
      <c r="L137" s="274"/>
      <c r="M137" s="274">
        <f ca="1">IF(M105&gt;0,(M133-SUM($J134:L134))/M105,0)</f>
        <v>0</v>
      </c>
      <c r="N137" s="274">
        <f ca="1">IF(N105&gt;0,(N133-SUM($J134:M134))/N105,0)</f>
        <v>0</v>
      </c>
      <c r="O137" s="274">
        <f ca="1">IF(O105&gt;0,(O133-SUM($J134:N134))/O105,0)</f>
        <v>0</v>
      </c>
      <c r="P137" s="274">
        <f ca="1">IF(P105&gt;0,(P133-SUM($J134:O134))/P105,0)</f>
        <v>0</v>
      </c>
      <c r="Q137" s="274">
        <f ca="1">IF(Q105&gt;0,(Q133-SUM($J134:P134))/Q105,0)</f>
        <v>0</v>
      </c>
      <c r="R137" s="274">
        <f ca="1">IF(R105&gt;0,(R133-SUM($J134:Q134))/R105,0)</f>
        <v>0</v>
      </c>
      <c r="S137" s="274">
        <f ca="1">IF(S105&gt;0,(S133-SUM($J134:R134))/S105,0)</f>
        <v>0</v>
      </c>
      <c r="T137" s="274">
        <f ca="1">IF(T105&gt;0,(T133-SUM($J134:S134))/T105,0)</f>
        <v>0</v>
      </c>
      <c r="U137" s="274">
        <f ca="1">IF(U105&gt;0,(U133-SUM($J134:T134))/U105,0)</f>
        <v>0</v>
      </c>
      <c r="V137" s="274">
        <f ca="1">IF(V105&gt;0,(V133-SUM($J134:U134))/V105,0)</f>
        <v>0</v>
      </c>
      <c r="W137" s="274">
        <f ca="1">IF(W105&gt;0,(W133-SUM($J134:V134))/W105,0)</f>
        <v>0</v>
      </c>
      <c r="X137" s="275">
        <f ca="1">IF(X105&gt;0,(X133-SUM($J134:W134))/X105,0)</f>
        <v>0</v>
      </c>
    </row>
    <row r="138" spans="1:56" ht="13.5" customHeight="1" x14ac:dyDescent="0.2">
      <c r="A138" s="44">
        <v>36</v>
      </c>
      <c r="C138" s="276" t="s">
        <v>45</v>
      </c>
      <c r="D138" s="19"/>
      <c r="E138" s="272"/>
      <c r="F138" s="290" t="s">
        <v>40</v>
      </c>
      <c r="G138" s="18"/>
      <c r="H138" s="18"/>
      <c r="I138" s="18"/>
      <c r="J138" s="278">
        <f ca="1">J106</f>
        <v>0</v>
      </c>
      <c r="K138" s="279">
        <f t="shared" ref="K138:X138" ca="1" si="72">K106+J138</f>
        <v>0</v>
      </c>
      <c r="L138" s="279">
        <f t="shared" ca="1" si="72"/>
        <v>0</v>
      </c>
      <c r="M138" s="279">
        <f t="shared" ca="1" si="72"/>
        <v>0</v>
      </c>
      <c r="N138" s="279">
        <f t="shared" ca="1" si="72"/>
        <v>0</v>
      </c>
      <c r="O138" s="279">
        <f t="shared" ca="1" si="72"/>
        <v>0</v>
      </c>
      <c r="P138" s="279">
        <f t="shared" ca="1" si="72"/>
        <v>0</v>
      </c>
      <c r="Q138" s="279">
        <f t="shared" ca="1" si="72"/>
        <v>0</v>
      </c>
      <c r="R138" s="279">
        <f t="shared" ca="1" si="72"/>
        <v>0</v>
      </c>
      <c r="S138" s="279">
        <f t="shared" ca="1" si="72"/>
        <v>0</v>
      </c>
      <c r="T138" s="279">
        <f t="shared" ca="1" si="72"/>
        <v>0</v>
      </c>
      <c r="U138" s="279">
        <f t="shared" ca="1" si="72"/>
        <v>0</v>
      </c>
      <c r="V138" s="279">
        <f t="shared" ca="1" si="72"/>
        <v>0</v>
      </c>
      <c r="W138" s="279">
        <f t="shared" ca="1" si="72"/>
        <v>0</v>
      </c>
      <c r="X138" s="280">
        <f t="shared" ca="1" si="72"/>
        <v>0</v>
      </c>
    </row>
    <row r="139" spans="1:56" ht="13.5" customHeight="1" x14ac:dyDescent="0.2">
      <c r="A139" s="44">
        <v>37</v>
      </c>
      <c r="C139" s="276"/>
      <c r="D139" s="19"/>
      <c r="E139" s="272"/>
      <c r="F139" s="290" t="s">
        <v>42</v>
      </c>
      <c r="G139" s="18"/>
      <c r="H139" s="18"/>
      <c r="I139" s="18"/>
      <c r="J139" s="278">
        <f ca="1">J109</f>
        <v>0</v>
      </c>
      <c r="K139" s="279">
        <f t="shared" ref="K139:X139" ca="1" si="73">K109+J139</f>
        <v>0</v>
      </c>
      <c r="L139" s="279">
        <f t="shared" ca="1" si="73"/>
        <v>0</v>
      </c>
      <c r="M139" s="279">
        <f t="shared" ca="1" si="73"/>
        <v>0</v>
      </c>
      <c r="N139" s="279">
        <f t="shared" ca="1" si="73"/>
        <v>0</v>
      </c>
      <c r="O139" s="279">
        <f t="shared" ca="1" si="73"/>
        <v>0</v>
      </c>
      <c r="P139" s="279">
        <f t="shared" ca="1" si="73"/>
        <v>0</v>
      </c>
      <c r="Q139" s="279">
        <f t="shared" ca="1" si="73"/>
        <v>0</v>
      </c>
      <c r="R139" s="279">
        <f t="shared" ca="1" si="73"/>
        <v>0</v>
      </c>
      <c r="S139" s="279">
        <f t="shared" ca="1" si="73"/>
        <v>0</v>
      </c>
      <c r="T139" s="279">
        <f t="shared" ca="1" si="73"/>
        <v>0</v>
      </c>
      <c r="U139" s="279">
        <f t="shared" ca="1" si="73"/>
        <v>0</v>
      </c>
      <c r="V139" s="279">
        <f t="shared" ca="1" si="73"/>
        <v>0</v>
      </c>
      <c r="W139" s="279">
        <f t="shared" ca="1" si="73"/>
        <v>0</v>
      </c>
      <c r="X139" s="280">
        <f t="shared" ca="1" si="73"/>
        <v>0</v>
      </c>
    </row>
    <row r="140" spans="1:56" ht="13.5" customHeight="1" x14ac:dyDescent="0.2">
      <c r="A140" s="44">
        <v>38</v>
      </c>
      <c r="C140" s="285"/>
      <c r="D140" s="19"/>
      <c r="E140" s="19"/>
      <c r="F140" s="291" t="s">
        <v>124</v>
      </c>
      <c r="G140" s="18"/>
      <c r="H140" s="18"/>
      <c r="I140" s="18"/>
      <c r="J140" s="278">
        <f t="shared" ref="J140:X140" ca="1" si="74">J138*$F109</f>
        <v>0</v>
      </c>
      <c r="K140" s="279">
        <f t="shared" ca="1" si="74"/>
        <v>0</v>
      </c>
      <c r="L140" s="279">
        <f t="shared" ca="1" si="74"/>
        <v>0</v>
      </c>
      <c r="M140" s="279">
        <f t="shared" ca="1" si="74"/>
        <v>0</v>
      </c>
      <c r="N140" s="279">
        <f t="shared" ca="1" si="74"/>
        <v>0</v>
      </c>
      <c r="O140" s="279">
        <f t="shared" ca="1" si="74"/>
        <v>0</v>
      </c>
      <c r="P140" s="279">
        <f t="shared" ca="1" si="74"/>
        <v>0</v>
      </c>
      <c r="Q140" s="279">
        <f t="shared" ca="1" si="74"/>
        <v>0</v>
      </c>
      <c r="R140" s="279">
        <f t="shared" ca="1" si="74"/>
        <v>0</v>
      </c>
      <c r="S140" s="279">
        <f t="shared" ca="1" si="74"/>
        <v>0</v>
      </c>
      <c r="T140" s="279">
        <f t="shared" ca="1" si="74"/>
        <v>0</v>
      </c>
      <c r="U140" s="279">
        <f t="shared" ca="1" si="74"/>
        <v>0</v>
      </c>
      <c r="V140" s="279">
        <f t="shared" ca="1" si="74"/>
        <v>0</v>
      </c>
      <c r="W140" s="279">
        <f t="shared" ca="1" si="74"/>
        <v>0</v>
      </c>
      <c r="X140" s="280">
        <f t="shared" ca="1" si="74"/>
        <v>0</v>
      </c>
    </row>
    <row r="141" spans="1:56" ht="13.5" customHeight="1" x14ac:dyDescent="0.2">
      <c r="A141" s="44">
        <v>39</v>
      </c>
      <c r="C141" s="276"/>
      <c r="D141" s="19"/>
      <c r="E141" s="272"/>
      <c r="F141" s="290" t="s">
        <v>123</v>
      </c>
      <c r="G141" s="18"/>
      <c r="H141" s="18"/>
      <c r="I141" s="18"/>
      <c r="J141" s="278">
        <f ca="1">MIN(J139:J140)</f>
        <v>0</v>
      </c>
      <c r="K141" s="279">
        <f t="shared" ref="K141:X141" ca="1" si="75">MIN(K139:K140)-MIN(J139:J140)</f>
        <v>0</v>
      </c>
      <c r="L141" s="279">
        <f t="shared" ca="1" si="75"/>
        <v>0</v>
      </c>
      <c r="M141" s="279">
        <f t="shared" ca="1" si="75"/>
        <v>0</v>
      </c>
      <c r="N141" s="279">
        <f t="shared" ca="1" si="75"/>
        <v>0</v>
      </c>
      <c r="O141" s="279">
        <f t="shared" ca="1" si="75"/>
        <v>0</v>
      </c>
      <c r="P141" s="279">
        <f t="shared" ca="1" si="75"/>
        <v>0</v>
      </c>
      <c r="Q141" s="279">
        <f t="shared" ca="1" si="75"/>
        <v>0</v>
      </c>
      <c r="R141" s="279">
        <f t="shared" ca="1" si="75"/>
        <v>0</v>
      </c>
      <c r="S141" s="279">
        <f t="shared" ca="1" si="75"/>
        <v>0</v>
      </c>
      <c r="T141" s="279">
        <f t="shared" ca="1" si="75"/>
        <v>0</v>
      </c>
      <c r="U141" s="279">
        <f t="shared" ca="1" si="75"/>
        <v>0</v>
      </c>
      <c r="V141" s="279">
        <f t="shared" ca="1" si="75"/>
        <v>0</v>
      </c>
      <c r="W141" s="279">
        <f t="shared" ca="1" si="75"/>
        <v>0</v>
      </c>
      <c r="X141" s="280">
        <f t="shared" ca="1" si="75"/>
        <v>0</v>
      </c>
    </row>
    <row r="142" spans="1:56" ht="13.5" customHeight="1" x14ac:dyDescent="0.2">
      <c r="A142" s="44">
        <v>40</v>
      </c>
      <c r="C142" s="276"/>
      <c r="D142" s="19"/>
      <c r="E142" s="272"/>
      <c r="F142" s="290" t="s">
        <v>118</v>
      </c>
      <c r="G142" s="18"/>
      <c r="H142" s="18"/>
      <c r="I142" s="18"/>
      <c r="J142" s="278">
        <f t="shared" ref="J142:X142" ca="1" si="76">J141-J109</f>
        <v>0</v>
      </c>
      <c r="K142" s="279">
        <f t="shared" ca="1" si="76"/>
        <v>0</v>
      </c>
      <c r="L142" s="279">
        <f t="shared" ca="1" si="76"/>
        <v>0</v>
      </c>
      <c r="M142" s="279">
        <f t="shared" ca="1" si="76"/>
        <v>0</v>
      </c>
      <c r="N142" s="279">
        <f t="shared" ca="1" si="76"/>
        <v>0</v>
      </c>
      <c r="O142" s="279">
        <f t="shared" ca="1" si="76"/>
        <v>0</v>
      </c>
      <c r="P142" s="279">
        <f t="shared" ca="1" si="76"/>
        <v>0</v>
      </c>
      <c r="Q142" s="279">
        <f t="shared" ca="1" si="76"/>
        <v>0</v>
      </c>
      <c r="R142" s="279">
        <f t="shared" ca="1" si="76"/>
        <v>0</v>
      </c>
      <c r="S142" s="279">
        <f t="shared" ca="1" si="76"/>
        <v>0</v>
      </c>
      <c r="T142" s="279">
        <f t="shared" ca="1" si="76"/>
        <v>0</v>
      </c>
      <c r="U142" s="279">
        <f t="shared" ca="1" si="76"/>
        <v>0</v>
      </c>
      <c r="V142" s="279">
        <f t="shared" ca="1" si="76"/>
        <v>0</v>
      </c>
      <c r="W142" s="279">
        <f t="shared" ca="1" si="76"/>
        <v>0</v>
      </c>
      <c r="X142" s="280">
        <f t="shared" ca="1" si="76"/>
        <v>0</v>
      </c>
    </row>
    <row r="143" spans="1:56" ht="13.5" customHeight="1" x14ac:dyDescent="0.2">
      <c r="A143" s="44">
        <v>41</v>
      </c>
      <c r="C143" s="276"/>
      <c r="D143" s="19"/>
      <c r="E143" s="272"/>
      <c r="F143" s="290" t="s">
        <v>119</v>
      </c>
      <c r="G143" s="18"/>
      <c r="H143" s="18"/>
      <c r="I143" s="18"/>
      <c r="J143" s="278">
        <f ca="1">-J142</f>
        <v>0</v>
      </c>
      <c r="K143" s="279">
        <f ca="1">-SUM($J142:K142)</f>
        <v>0</v>
      </c>
      <c r="L143" s="279">
        <f ca="1">-SUM($J142:L142)</f>
        <v>0</v>
      </c>
      <c r="M143" s="279">
        <f ca="1">-SUM($J142:M142)</f>
        <v>0</v>
      </c>
      <c r="N143" s="279">
        <f ca="1">-SUM($J142:N142)</f>
        <v>0</v>
      </c>
      <c r="O143" s="279">
        <f ca="1">-SUM($J142:O142)</f>
        <v>0</v>
      </c>
      <c r="P143" s="279">
        <f ca="1">-SUM($J142:P142)</f>
        <v>0</v>
      </c>
      <c r="Q143" s="279">
        <f ca="1">-SUM($J142:Q142)</f>
        <v>0</v>
      </c>
      <c r="R143" s="279">
        <f ca="1">-SUM($J142:R142)</f>
        <v>0</v>
      </c>
      <c r="S143" s="279">
        <f ca="1">-SUM($J142:S142)</f>
        <v>0</v>
      </c>
      <c r="T143" s="279">
        <f ca="1">-SUM($J142:T142)</f>
        <v>0</v>
      </c>
      <c r="U143" s="279">
        <f ca="1">-SUM($J142:U142)</f>
        <v>0</v>
      </c>
      <c r="V143" s="279">
        <f ca="1">-SUM($J142:V142)</f>
        <v>0</v>
      </c>
      <c r="W143" s="279">
        <f ca="1">-SUM($J142:W142)</f>
        <v>0</v>
      </c>
      <c r="X143" s="280">
        <f ca="1">-SUM($J142:X142)</f>
        <v>0</v>
      </c>
    </row>
    <row r="144" spans="1:56" ht="13.5" customHeight="1" x14ac:dyDescent="0.2">
      <c r="A144" s="44">
        <v>42</v>
      </c>
      <c r="B144" s="232"/>
      <c r="C144" s="264" t="s">
        <v>76</v>
      </c>
      <c r="D144" s="265"/>
      <c r="E144" s="265"/>
      <c r="F144" s="293" t="s">
        <v>68</v>
      </c>
      <c r="G144" s="111"/>
      <c r="H144" s="111"/>
      <c r="I144" s="111"/>
      <c r="J144" s="286">
        <f t="shared" ref="J144:X144" ca="1" si="77">(J142+J135)*$F110</f>
        <v>0</v>
      </c>
      <c r="K144" s="287">
        <f t="shared" ca="1" si="77"/>
        <v>0</v>
      </c>
      <c r="L144" s="287">
        <f t="shared" ca="1" si="77"/>
        <v>0</v>
      </c>
      <c r="M144" s="287">
        <f t="shared" ca="1" si="77"/>
        <v>0</v>
      </c>
      <c r="N144" s="287">
        <f t="shared" ca="1" si="77"/>
        <v>0</v>
      </c>
      <c r="O144" s="287">
        <f t="shared" ca="1" si="77"/>
        <v>0</v>
      </c>
      <c r="P144" s="287">
        <f t="shared" ca="1" si="77"/>
        <v>0</v>
      </c>
      <c r="Q144" s="287">
        <f t="shared" ca="1" si="77"/>
        <v>0</v>
      </c>
      <c r="R144" s="287">
        <f t="shared" ca="1" si="77"/>
        <v>0</v>
      </c>
      <c r="S144" s="287">
        <f t="shared" ca="1" si="77"/>
        <v>0</v>
      </c>
      <c r="T144" s="287">
        <f t="shared" ca="1" si="77"/>
        <v>0</v>
      </c>
      <c r="U144" s="287">
        <f t="shared" ca="1" si="77"/>
        <v>0</v>
      </c>
      <c r="V144" s="287">
        <f t="shared" ca="1" si="77"/>
        <v>0</v>
      </c>
      <c r="W144" s="287">
        <f t="shared" ca="1" si="77"/>
        <v>0</v>
      </c>
      <c r="X144" s="288">
        <f t="shared" ca="1" si="77"/>
        <v>0</v>
      </c>
    </row>
    <row r="145" spans="1:56" ht="13.5" customHeight="1" x14ac:dyDescent="0.2">
      <c r="A145" s="44">
        <v>43</v>
      </c>
      <c r="C145" s="276"/>
      <c r="D145" s="19"/>
      <c r="E145" s="19"/>
      <c r="F145" s="290" t="str">
        <f>Data!B$99</f>
        <v>Støttet overhead</v>
      </c>
      <c r="G145" s="18"/>
      <c r="H145" s="18"/>
      <c r="I145" s="18"/>
      <c r="J145" s="278">
        <f t="shared" ref="J145:X145" ca="1" si="78">(J141+J134)*$F110</f>
        <v>0</v>
      </c>
      <c r="K145" s="279">
        <f t="shared" ca="1" si="78"/>
        <v>0</v>
      </c>
      <c r="L145" s="279">
        <f t="shared" ca="1" si="78"/>
        <v>0</v>
      </c>
      <c r="M145" s="279">
        <f t="shared" ca="1" si="78"/>
        <v>0</v>
      </c>
      <c r="N145" s="279">
        <f t="shared" ca="1" si="78"/>
        <v>0</v>
      </c>
      <c r="O145" s="279">
        <f t="shared" ca="1" si="78"/>
        <v>0</v>
      </c>
      <c r="P145" s="279">
        <f t="shared" ca="1" si="78"/>
        <v>0</v>
      </c>
      <c r="Q145" s="279">
        <f t="shared" ca="1" si="78"/>
        <v>0</v>
      </c>
      <c r="R145" s="279">
        <f t="shared" ca="1" si="78"/>
        <v>0</v>
      </c>
      <c r="S145" s="279">
        <f t="shared" ca="1" si="78"/>
        <v>0</v>
      </c>
      <c r="T145" s="279">
        <f t="shared" ca="1" si="78"/>
        <v>0</v>
      </c>
      <c r="U145" s="279">
        <f t="shared" ca="1" si="78"/>
        <v>0</v>
      </c>
      <c r="V145" s="279">
        <f t="shared" ca="1" si="78"/>
        <v>0</v>
      </c>
      <c r="W145" s="279">
        <f t="shared" ca="1" si="78"/>
        <v>0</v>
      </c>
      <c r="X145" s="280">
        <f t="shared" ca="1" si="78"/>
        <v>0</v>
      </c>
    </row>
    <row r="146" spans="1:56" ht="13.5" customHeight="1" x14ac:dyDescent="0.2">
      <c r="C146" s="264" t="s">
        <v>125</v>
      </c>
      <c r="D146" s="265"/>
      <c r="E146" s="265"/>
      <c r="F146" s="294" t="str">
        <f>Data!B$33</f>
        <v>Udbetalingsloft</v>
      </c>
      <c r="G146" s="111"/>
      <c r="H146" s="111"/>
      <c r="I146" s="111"/>
      <c r="J146" s="286">
        <f t="shared" ref="J146:X146" ca="1" si="79">(J133+J140)*(1+$F110)*$F123</f>
        <v>0</v>
      </c>
      <c r="K146" s="287">
        <f t="shared" ca="1" si="79"/>
        <v>0</v>
      </c>
      <c r="L146" s="287">
        <f t="shared" ca="1" si="79"/>
        <v>0</v>
      </c>
      <c r="M146" s="287">
        <f t="shared" ca="1" si="79"/>
        <v>0</v>
      </c>
      <c r="N146" s="287">
        <f t="shared" ca="1" si="79"/>
        <v>0</v>
      </c>
      <c r="O146" s="287">
        <f t="shared" ca="1" si="79"/>
        <v>0</v>
      </c>
      <c r="P146" s="287">
        <f t="shared" ca="1" si="79"/>
        <v>0</v>
      </c>
      <c r="Q146" s="287">
        <f t="shared" ca="1" si="79"/>
        <v>0</v>
      </c>
      <c r="R146" s="287">
        <f t="shared" ca="1" si="79"/>
        <v>0</v>
      </c>
      <c r="S146" s="287">
        <f t="shared" ca="1" si="79"/>
        <v>0</v>
      </c>
      <c r="T146" s="287">
        <f t="shared" ca="1" si="79"/>
        <v>0</v>
      </c>
      <c r="U146" s="287">
        <f t="shared" ca="1" si="79"/>
        <v>0</v>
      </c>
      <c r="V146" s="287">
        <f t="shared" ca="1" si="79"/>
        <v>0</v>
      </c>
      <c r="W146" s="287">
        <f t="shared" ca="1" si="79"/>
        <v>0</v>
      </c>
      <c r="X146" s="288">
        <f t="shared" ca="1" si="79"/>
        <v>0</v>
      </c>
    </row>
    <row r="147" spans="1:56" ht="13.5" customHeight="1" x14ac:dyDescent="0.2">
      <c r="C147" s="276"/>
      <c r="D147" s="19"/>
      <c r="E147" s="19"/>
      <c r="F147" s="295" t="str">
        <f>Data!B$34</f>
        <v>Til/fra pulje</v>
      </c>
      <c r="G147" s="18"/>
      <c r="H147" s="18"/>
      <c r="I147" s="18"/>
      <c r="J147" s="278">
        <f t="shared" ref="J147:X147" ca="1" si="80">(J135+J142)*(1+$F110)*$F123</f>
        <v>0</v>
      </c>
      <c r="K147" s="279">
        <f t="shared" ca="1" si="80"/>
        <v>0</v>
      </c>
      <c r="L147" s="279">
        <f t="shared" ca="1" si="80"/>
        <v>0</v>
      </c>
      <c r="M147" s="279">
        <f t="shared" ca="1" si="80"/>
        <v>0</v>
      </c>
      <c r="N147" s="279">
        <f t="shared" ca="1" si="80"/>
        <v>0</v>
      </c>
      <c r="O147" s="279">
        <f t="shared" ca="1" si="80"/>
        <v>0</v>
      </c>
      <c r="P147" s="279">
        <f t="shared" ca="1" si="80"/>
        <v>0</v>
      </c>
      <c r="Q147" s="279">
        <f t="shared" ca="1" si="80"/>
        <v>0</v>
      </c>
      <c r="R147" s="279">
        <f t="shared" ca="1" si="80"/>
        <v>0</v>
      </c>
      <c r="S147" s="279">
        <f t="shared" ca="1" si="80"/>
        <v>0</v>
      </c>
      <c r="T147" s="279">
        <f t="shared" ca="1" si="80"/>
        <v>0</v>
      </c>
      <c r="U147" s="279">
        <f t="shared" ca="1" si="80"/>
        <v>0</v>
      </c>
      <c r="V147" s="279">
        <f t="shared" ca="1" si="80"/>
        <v>0</v>
      </c>
      <c r="W147" s="279">
        <f t="shared" ca="1" si="80"/>
        <v>0</v>
      </c>
      <c r="X147" s="280">
        <f t="shared" ca="1" si="80"/>
        <v>0</v>
      </c>
    </row>
    <row r="148" spans="1:56" ht="13.5" customHeight="1" x14ac:dyDescent="0.2">
      <c r="C148" s="282"/>
      <c r="D148" s="283"/>
      <c r="E148" s="283"/>
      <c r="F148" s="296" t="str">
        <f>Data!B$35</f>
        <v>Pulje for tilbageholdt støtte</v>
      </c>
      <c r="G148" s="284"/>
      <c r="H148" s="284"/>
      <c r="I148" s="284"/>
      <c r="J148" s="273">
        <f t="shared" ref="J148:X148" ca="1" si="81">(J136+J143)*(1+$F110)*$F123</f>
        <v>0</v>
      </c>
      <c r="K148" s="274">
        <f t="shared" ca="1" si="81"/>
        <v>0</v>
      </c>
      <c r="L148" s="274">
        <f t="shared" ca="1" si="81"/>
        <v>0</v>
      </c>
      <c r="M148" s="274">
        <f t="shared" ca="1" si="81"/>
        <v>0</v>
      </c>
      <c r="N148" s="274">
        <f t="shared" ca="1" si="81"/>
        <v>0</v>
      </c>
      <c r="O148" s="274">
        <f t="shared" ca="1" si="81"/>
        <v>0</v>
      </c>
      <c r="P148" s="274">
        <f t="shared" ca="1" si="81"/>
        <v>0</v>
      </c>
      <c r="Q148" s="274">
        <f t="shared" ca="1" si="81"/>
        <v>0</v>
      </c>
      <c r="R148" s="274">
        <f t="shared" ca="1" si="81"/>
        <v>0</v>
      </c>
      <c r="S148" s="274">
        <f t="shared" ca="1" si="81"/>
        <v>0</v>
      </c>
      <c r="T148" s="274">
        <f t="shared" ca="1" si="81"/>
        <v>0</v>
      </c>
      <c r="U148" s="274">
        <f t="shared" ca="1" si="81"/>
        <v>0</v>
      </c>
      <c r="V148" s="274">
        <f t="shared" ca="1" si="81"/>
        <v>0</v>
      </c>
      <c r="W148" s="274">
        <f t="shared" ca="1" si="81"/>
        <v>0</v>
      </c>
      <c r="X148" s="275">
        <f t="shared" ca="1" si="81"/>
        <v>0</v>
      </c>
    </row>
    <row r="149" spans="1:56" ht="13.5" customHeight="1" x14ac:dyDescent="0.2">
      <c r="C149" s="721" t="s">
        <v>274</v>
      </c>
      <c r="D149" s="722"/>
      <c r="E149" s="722"/>
      <c r="F149" s="723"/>
      <c r="G149" s="723"/>
      <c r="H149" s="723"/>
      <c r="I149" s="723"/>
      <c r="J149" s="724">
        <f ca="1">J124</f>
        <v>0</v>
      </c>
      <c r="K149" s="725">
        <f ca="1">SUM($J124:K124)</f>
        <v>0</v>
      </c>
      <c r="L149" s="725">
        <f ca="1">SUM($J124:L124)</f>
        <v>0</v>
      </c>
      <c r="M149" s="725">
        <f ca="1">SUM($J124:M124)</f>
        <v>0</v>
      </c>
      <c r="N149" s="725">
        <f ca="1">SUM($J124:N124)</f>
        <v>0</v>
      </c>
      <c r="O149" s="725">
        <f ca="1">SUM($J124:O124)</f>
        <v>0</v>
      </c>
      <c r="P149" s="725">
        <f ca="1">SUM($J124:P124)</f>
        <v>0</v>
      </c>
      <c r="Q149" s="725">
        <f ca="1">SUM($J124:Q124)</f>
        <v>0</v>
      </c>
      <c r="R149" s="725">
        <f ca="1">SUM($J124:R124)</f>
        <v>0</v>
      </c>
      <c r="S149" s="725">
        <f ca="1">SUM($J124:S124)</f>
        <v>0</v>
      </c>
      <c r="T149" s="725">
        <f ca="1">SUM($J124:T124)</f>
        <v>0</v>
      </c>
      <c r="U149" s="725">
        <f ca="1">SUM($J124:U124)</f>
        <v>0</v>
      </c>
      <c r="V149" s="725">
        <f ca="1">SUM($J124:V124)</f>
        <v>0</v>
      </c>
      <c r="W149" s="725">
        <f ca="1">SUM($J124:W124)</f>
        <v>0</v>
      </c>
      <c r="X149" s="726">
        <f ca="1">SUM($J124:X124)</f>
        <v>0</v>
      </c>
    </row>
    <row r="150" spans="1:56" ht="13.5" customHeight="1" x14ac:dyDescent="0.2">
      <c r="J150" s="23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56" ht="13.5" customHeight="1" x14ac:dyDescent="0.2"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56" x14ac:dyDescent="0.2">
      <c r="B152" s="28"/>
      <c r="C152" s="404" t="str">
        <f>Data!B$53</f>
        <v>Virksomhed</v>
      </c>
      <c r="D152" s="405"/>
      <c r="E152" s="611">
        <f>HLOOKUP(B153,'Budget &amp; Total'!A:BB,6,FALSE)</f>
        <v>0</v>
      </c>
      <c r="F152" s="984">
        <f>HLOOKUP(B153,'Budget &amp; Total'!A:BB,5,FALSE)</f>
        <v>0</v>
      </c>
      <c r="G152" s="984"/>
      <c r="H152" s="984"/>
      <c r="I152" s="110"/>
      <c r="J152" s="111" t="str">
        <f t="shared" ref="J152:X152" ca="1" si="82">J$1</f>
        <v>P1</v>
      </c>
      <c r="K152" s="111" t="str">
        <f t="shared" ca="1" si="82"/>
        <v>P2</v>
      </c>
      <c r="L152" s="111" t="str">
        <f t="shared" ca="1" si="82"/>
        <v>P3</v>
      </c>
      <c r="M152" s="111" t="str">
        <f t="shared" ca="1" si="82"/>
        <v>P4</v>
      </c>
      <c r="N152" s="111" t="str">
        <f t="shared" ca="1" si="82"/>
        <v>P5</v>
      </c>
      <c r="O152" s="111" t="str">
        <f t="shared" ca="1" si="82"/>
        <v>P6</v>
      </c>
      <c r="P152" s="111" t="str">
        <f t="shared" ca="1" si="82"/>
        <v>P7</v>
      </c>
      <c r="Q152" s="111" t="str">
        <f t="shared" ca="1" si="82"/>
        <v>P8</v>
      </c>
      <c r="R152" s="111" t="str">
        <f t="shared" ca="1" si="82"/>
        <v>P9</v>
      </c>
      <c r="S152" s="111" t="str">
        <f t="shared" ca="1" si="82"/>
        <v>P10</v>
      </c>
      <c r="T152" s="111" t="str">
        <f t="shared" ca="1" si="82"/>
        <v>P11</v>
      </c>
      <c r="U152" s="111" t="str">
        <f t="shared" ca="1" si="82"/>
        <v>P12</v>
      </c>
      <c r="V152" s="111" t="str">
        <f t="shared" ca="1" si="82"/>
        <v>P13</v>
      </c>
      <c r="W152" s="111" t="str">
        <f t="shared" ca="1" si="82"/>
        <v>P14</v>
      </c>
      <c r="X152" s="112" t="str">
        <f t="shared" ca="1" si="82"/>
        <v>P15</v>
      </c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X152" s="2"/>
      <c r="AY152" s="2"/>
      <c r="AZ152" s="2"/>
      <c r="BA152" s="2"/>
      <c r="BB152" s="2"/>
      <c r="BC152" s="2"/>
      <c r="BD152" s="2"/>
    </row>
    <row r="153" spans="1:56" ht="18.75" customHeight="1" x14ac:dyDescent="0.2">
      <c r="B153" s="445">
        <f>B103+1</f>
        <v>4</v>
      </c>
      <c r="C153" s="113" t="str">
        <f>Data!B$52</f>
        <v>Projekt</v>
      </c>
      <c r="D153" s="303"/>
      <c r="E153" s="449">
        <f>'Budget &amp; Total'!$C$5</f>
        <v>0</v>
      </c>
      <c r="F153" s="985">
        <f>'Budget &amp; Total'!$C$8</f>
        <v>0</v>
      </c>
      <c r="G153" s="985"/>
      <c r="H153" s="985"/>
      <c r="I153" s="115"/>
      <c r="J153" s="116">
        <f ca="1">INDIRECT(J$1&amp;"!d$5")</f>
        <v>42005</v>
      </c>
      <c r="K153" s="116">
        <f ca="1">INDIRECT(K$1&amp;"!d$5")</f>
        <v>1</v>
      </c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714"/>
      <c r="Z153">
        <v>1</v>
      </c>
      <c r="AA153">
        <v>2</v>
      </c>
      <c r="AB153">
        <v>3</v>
      </c>
      <c r="AC153">
        <v>4</v>
      </c>
      <c r="AD153">
        <v>5</v>
      </c>
      <c r="AE153">
        <v>6</v>
      </c>
      <c r="AF153">
        <v>7</v>
      </c>
      <c r="AG153">
        <v>8</v>
      </c>
      <c r="AH153">
        <v>9</v>
      </c>
      <c r="AI153">
        <v>10</v>
      </c>
      <c r="AJ153">
        <v>11</v>
      </c>
      <c r="AK153">
        <v>12</v>
      </c>
      <c r="AL153">
        <v>13</v>
      </c>
      <c r="AM153">
        <v>14</v>
      </c>
      <c r="AN153">
        <v>15</v>
      </c>
    </row>
    <row r="154" spans="1:56" ht="13.5" thickBot="1" x14ac:dyDescent="0.25">
      <c r="B154" s="44">
        <f>B153</f>
        <v>4</v>
      </c>
      <c r="C154" s="117"/>
      <c r="D154" s="114"/>
      <c r="E154" s="114"/>
      <c r="F154" s="46"/>
      <c r="G154" s="666" t="s">
        <v>5</v>
      </c>
      <c r="H154" s="667">
        <f>Data!B153</f>
        <v>0</v>
      </c>
      <c r="I154" s="18"/>
      <c r="J154" s="116">
        <f ca="1">INDIRECT(J$1&amp;"!f$5")</f>
        <v>0</v>
      </c>
      <c r="K154" s="116">
        <f ca="1">INDIRECT(K$1&amp;"!f$5")</f>
        <v>0</v>
      </c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714"/>
      <c r="Z154" s="2">
        <f t="shared" ref="Z154:AN154" ca="1" si="83">J154+20</f>
        <v>20</v>
      </c>
      <c r="AA154" s="2">
        <f t="shared" ca="1" si="83"/>
        <v>20</v>
      </c>
      <c r="AB154" s="2">
        <f t="shared" si="83"/>
        <v>20</v>
      </c>
      <c r="AC154" s="2">
        <f t="shared" si="83"/>
        <v>20</v>
      </c>
      <c r="AD154" s="2">
        <f t="shared" si="83"/>
        <v>20</v>
      </c>
      <c r="AE154" s="2">
        <f t="shared" si="83"/>
        <v>20</v>
      </c>
      <c r="AF154" s="2">
        <f t="shared" si="83"/>
        <v>20</v>
      </c>
      <c r="AG154" s="2">
        <f t="shared" si="83"/>
        <v>20</v>
      </c>
      <c r="AH154" s="2">
        <f t="shared" si="83"/>
        <v>20</v>
      </c>
      <c r="AI154" s="2">
        <f t="shared" si="83"/>
        <v>20</v>
      </c>
      <c r="AJ154" s="2">
        <f t="shared" si="83"/>
        <v>20</v>
      </c>
      <c r="AK154" s="2">
        <f t="shared" si="83"/>
        <v>20</v>
      </c>
      <c r="AL154" s="2">
        <f t="shared" si="83"/>
        <v>20</v>
      </c>
      <c r="AM154" s="2">
        <f t="shared" si="83"/>
        <v>20</v>
      </c>
      <c r="AN154" s="2">
        <f t="shared" si="83"/>
        <v>20</v>
      </c>
    </row>
    <row r="155" spans="1:56" x14ac:dyDescent="0.2">
      <c r="A155" s="44">
        <v>1</v>
      </c>
      <c r="B155" s="44">
        <f t="shared" ref="B155:B179" si="84">B154</f>
        <v>4</v>
      </c>
      <c r="C155" s="57" t="str">
        <f>Data!B$24</f>
        <v>Timer</v>
      </c>
      <c r="D155" s="97" t="str">
        <f>Data!B$13</f>
        <v>Funktionær timer</v>
      </c>
      <c r="E155" s="97"/>
      <c r="F155" s="58"/>
      <c r="G155" s="369">
        <f>HLOOKUP(B155,'Budget &amp; Total'!$1:$44,(19),FALSE)</f>
        <v>0</v>
      </c>
      <c r="H155" s="672">
        <f ca="1">SUM(J155:X155)</f>
        <v>0</v>
      </c>
      <c r="I155" s="101"/>
      <c r="J155" s="230">
        <f ca="1">HLOOKUP($B155,INDIRECT(J$1&amp;"!$I$2:$x$40"),('Partner-period(er)'!$A155+14),FALSE)</f>
        <v>0</v>
      </c>
      <c r="K155" s="98">
        <f ca="1">HLOOKUP($B155,INDIRECT(K$1&amp;"!$I$2:$x$40"),('Partner-period(er)'!$A155+14),FALSE)</f>
        <v>0</v>
      </c>
      <c r="L155" s="98">
        <f ca="1">HLOOKUP($B155,INDIRECT(L$1&amp;"!$I$2:$x$40"),('Partner-period(er)'!$A155+14),FALSE)</f>
        <v>0</v>
      </c>
      <c r="M155" s="98">
        <f ca="1">HLOOKUP($B155,INDIRECT(M$1&amp;"!$I$2:$x$40"),('Partner-period(er)'!$A155+14),FALSE)</f>
        <v>0</v>
      </c>
      <c r="N155" s="98">
        <f ca="1">HLOOKUP($B155,INDIRECT(N$1&amp;"!$I$2:$x$40"),('Partner-period(er)'!$A155+14),FALSE)</f>
        <v>0</v>
      </c>
      <c r="O155" s="563">
        <f ca="1">HLOOKUP($B155,INDIRECT(O$1&amp;"!$I$2:$x$40"),('Partner-period(er)'!$A155+14),FALSE)</f>
        <v>0</v>
      </c>
      <c r="P155" s="563">
        <f ca="1">HLOOKUP($B155,INDIRECT(P$1&amp;"!$I$2:$x$40"),('Partner-period(er)'!$A155+14),FALSE)</f>
        <v>0</v>
      </c>
      <c r="Q155" s="563">
        <f ca="1">HLOOKUP($B155,INDIRECT(Q$1&amp;"!$I$2:$x$40"),('Partner-period(er)'!$A155+14),FALSE)</f>
        <v>0</v>
      </c>
      <c r="R155" s="563">
        <f ca="1">HLOOKUP($B155,INDIRECT(R$1&amp;"!$I$2:$x$40"),('Partner-period(er)'!$A155+14),FALSE)</f>
        <v>0</v>
      </c>
      <c r="S155" s="563">
        <f ca="1">HLOOKUP($B155,INDIRECT(S$1&amp;"!$I$2:$x$40"),('Partner-period(er)'!$A155+14),FALSE)</f>
        <v>0</v>
      </c>
      <c r="T155" s="563">
        <f ca="1">HLOOKUP($B155,INDIRECT(T$1&amp;"!$I$2:$x$40"),('Partner-period(er)'!$A155+14),FALSE)</f>
        <v>0</v>
      </c>
      <c r="U155" s="563">
        <f ca="1">HLOOKUP($B155,INDIRECT(U$1&amp;"!$I$2:$x$40"),('Partner-period(er)'!$A155+14),FALSE)</f>
        <v>0</v>
      </c>
      <c r="V155" s="563">
        <f ca="1">HLOOKUP($B155,INDIRECT(V$1&amp;"!$I$2:$x$40"),('Partner-period(er)'!$A155+14),FALSE)</f>
        <v>0</v>
      </c>
      <c r="W155" s="563">
        <f ca="1">HLOOKUP($B155,INDIRECT(W$1&amp;"!$I$2:$x$40"),('Partner-period(er)'!$A155+14),FALSE)</f>
        <v>0</v>
      </c>
      <c r="X155" s="564">
        <f ca="1">HLOOKUP($B155,INDIRECT(X$1&amp;"!$I$2:$x$40"),('Partner-period(er)'!$A155+14),FALSE)</f>
        <v>0</v>
      </c>
      <c r="Z155" s="31">
        <f ca="1">J155</f>
        <v>0</v>
      </c>
      <c r="AA155" s="32">
        <f ca="1">SUM($J155:K155)</f>
        <v>0</v>
      </c>
      <c r="AB155" s="32">
        <f ca="1">SUM($J155:L155)</f>
        <v>0</v>
      </c>
      <c r="AC155" s="32">
        <f ca="1">SUM($J155:M155)</f>
        <v>0</v>
      </c>
      <c r="AD155" s="32">
        <f ca="1">SUM($J155:N155)</f>
        <v>0</v>
      </c>
      <c r="AE155" s="32">
        <f ca="1">SUM($J155:O155)</f>
        <v>0</v>
      </c>
      <c r="AF155" s="32">
        <f ca="1">SUM($J155:P155)</f>
        <v>0</v>
      </c>
      <c r="AG155" s="32">
        <f ca="1">SUM($J155:Q155)</f>
        <v>0</v>
      </c>
      <c r="AH155" s="32">
        <f ca="1">SUM($J155:R155)</f>
        <v>0</v>
      </c>
      <c r="AI155" s="32">
        <f ca="1">SUM($J155:S155)</f>
        <v>0</v>
      </c>
      <c r="AJ155" s="32">
        <f ca="1">SUM($J155:T155)</f>
        <v>0</v>
      </c>
      <c r="AK155" s="32">
        <f ca="1">SUM($J155:U155)</f>
        <v>0</v>
      </c>
      <c r="AL155" s="32">
        <f ca="1">SUM($J155:V155)</f>
        <v>0</v>
      </c>
      <c r="AM155" s="32">
        <f ca="1">SUM($J155:W155)</f>
        <v>0</v>
      </c>
      <c r="AN155" s="37">
        <f ca="1">SUM($J155:X155)</f>
        <v>0</v>
      </c>
      <c r="AO155" s="30"/>
      <c r="AP155" s="29"/>
      <c r="AQ155" s="29"/>
      <c r="AR155" s="29"/>
      <c r="AS155" s="29"/>
      <c r="AT155" s="29"/>
    </row>
    <row r="156" spans="1:56" x14ac:dyDescent="0.2">
      <c r="A156" s="44">
        <v>2</v>
      </c>
      <c r="B156" s="44">
        <f t="shared" si="84"/>
        <v>4</v>
      </c>
      <c r="C156" s="661">
        <f>Data!L152</f>
        <v>0</v>
      </c>
      <c r="D156" s="27" t="str">
        <f>Data!B$14</f>
        <v>Teknisk/adm timer</v>
      </c>
      <c r="E156" s="27"/>
      <c r="F156" s="14"/>
      <c r="G156" s="370">
        <f>HLOOKUP(B156,'Budget &amp; Total'!$1:$44,(20),FALSE)</f>
        <v>0</v>
      </c>
      <c r="H156" s="673">
        <f t="shared" ref="H156:H179" ca="1" si="85">SUM(J156:X156)</f>
        <v>0</v>
      </c>
      <c r="I156" s="101"/>
      <c r="J156" s="231">
        <f ca="1">HLOOKUP($B156,INDIRECT(J$1&amp;"!$I$2:$x$40"),('Partner-period(er)'!$A156+14),FALSE)</f>
        <v>0</v>
      </c>
      <c r="K156" s="86">
        <f ca="1">HLOOKUP($B156,INDIRECT(K$1&amp;"!$I$2:$x$40"),('Partner-period(er)'!$A156+14),FALSE)</f>
        <v>0</v>
      </c>
      <c r="L156" s="86">
        <f ca="1">HLOOKUP($B156,INDIRECT(L$1&amp;"!$I$2:$x$40"),('Partner-period(er)'!$A156+14),FALSE)</f>
        <v>0</v>
      </c>
      <c r="M156" s="86">
        <f ca="1">HLOOKUP($B156,INDIRECT(M$1&amp;"!$I$2:$x$40"),('Partner-period(er)'!$A156+14),FALSE)</f>
        <v>0</v>
      </c>
      <c r="N156" s="86">
        <f ca="1">HLOOKUP($B156,INDIRECT(N$1&amp;"!$I$2:$x$40"),('Partner-period(er)'!$A156+14),FALSE)</f>
        <v>0</v>
      </c>
      <c r="O156" s="565">
        <f ca="1">HLOOKUP($B156,INDIRECT(O$1&amp;"!$I$2:$x$40"),('Partner-period(er)'!$A156+14),FALSE)</f>
        <v>0</v>
      </c>
      <c r="P156" s="565">
        <f ca="1">HLOOKUP($B156,INDIRECT(P$1&amp;"!$I$2:$x$40"),('Partner-period(er)'!$A156+14),FALSE)</f>
        <v>0</v>
      </c>
      <c r="Q156" s="565">
        <f ca="1">HLOOKUP($B156,INDIRECT(Q$1&amp;"!$I$2:$x$40"),('Partner-period(er)'!$A156+14),FALSE)</f>
        <v>0</v>
      </c>
      <c r="R156" s="565">
        <f ca="1">HLOOKUP($B156,INDIRECT(R$1&amp;"!$I$2:$x$40"),('Partner-period(er)'!$A156+14),FALSE)</f>
        <v>0</v>
      </c>
      <c r="S156" s="565">
        <f ca="1">HLOOKUP($B156,INDIRECT(S$1&amp;"!$I$2:$x$40"),('Partner-period(er)'!$A156+14),FALSE)</f>
        <v>0</v>
      </c>
      <c r="T156" s="565">
        <f ca="1">HLOOKUP($B156,INDIRECT(T$1&amp;"!$I$2:$x$40"),('Partner-period(er)'!$A156+14),FALSE)</f>
        <v>0</v>
      </c>
      <c r="U156" s="565">
        <f ca="1">HLOOKUP($B156,INDIRECT(U$1&amp;"!$I$2:$x$40"),('Partner-period(er)'!$A156+14),FALSE)</f>
        <v>0</v>
      </c>
      <c r="V156" s="565">
        <f ca="1">HLOOKUP($B156,INDIRECT(V$1&amp;"!$I$2:$x$40"),('Partner-period(er)'!$A156+14),FALSE)</f>
        <v>0</v>
      </c>
      <c r="W156" s="565">
        <f ca="1">HLOOKUP($B156,INDIRECT(W$1&amp;"!$I$2:$x$40"),('Partner-period(er)'!$A156+14),FALSE)</f>
        <v>0</v>
      </c>
      <c r="X156" s="566">
        <f ca="1">HLOOKUP($B156,INDIRECT(X$1&amp;"!$I$2:$x$40"),('Partner-period(er)'!$A156+14),FALSE)</f>
        <v>0</v>
      </c>
      <c r="Z156" s="33">
        <f ca="1">J156</f>
        <v>0</v>
      </c>
      <c r="AA156" s="34">
        <f ca="1">SUM($J156:K156)</f>
        <v>0</v>
      </c>
      <c r="AB156" s="34">
        <f ca="1">SUM($J156:L156)</f>
        <v>0</v>
      </c>
      <c r="AC156" s="34">
        <f ca="1">SUM($J156:M156)</f>
        <v>0</v>
      </c>
      <c r="AD156" s="34">
        <f ca="1">SUM($J156:N156)</f>
        <v>0</v>
      </c>
      <c r="AE156" s="34">
        <f ca="1">SUM($J156:O156)</f>
        <v>0</v>
      </c>
      <c r="AF156" s="34">
        <f ca="1">SUM($J156:P156)</f>
        <v>0</v>
      </c>
      <c r="AG156" s="34">
        <f ca="1">SUM($J156:Q156)</f>
        <v>0</v>
      </c>
      <c r="AH156" s="34">
        <f ca="1">SUM($J156:R156)</f>
        <v>0</v>
      </c>
      <c r="AI156" s="34">
        <f ca="1">SUM($J156:S156)</f>
        <v>0</v>
      </c>
      <c r="AJ156" s="34">
        <f ca="1">SUM($J156:T156)</f>
        <v>0</v>
      </c>
      <c r="AK156" s="34">
        <f ca="1">SUM($J156:U156)</f>
        <v>0</v>
      </c>
      <c r="AL156" s="34">
        <f ca="1">SUM($J156:V156)</f>
        <v>0</v>
      </c>
      <c r="AM156" s="34">
        <f ca="1">SUM($J156:W156)</f>
        <v>0</v>
      </c>
      <c r="AN156" s="38">
        <f ca="1">SUM($J156:X156)</f>
        <v>0</v>
      </c>
      <c r="AO156" s="30"/>
      <c r="AP156" s="29"/>
      <c r="AQ156" s="29"/>
      <c r="AR156" s="29"/>
      <c r="AS156" s="29"/>
      <c r="AT156" s="29"/>
    </row>
    <row r="157" spans="1:56" x14ac:dyDescent="0.2">
      <c r="A157" s="44">
        <v>3</v>
      </c>
      <c r="B157" s="44">
        <f t="shared" si="84"/>
        <v>4</v>
      </c>
      <c r="C157" s="57" t="str">
        <f>Data!B$5</f>
        <v>Personaleudgifter</v>
      </c>
      <c r="D157" s="96"/>
      <c r="E157" s="96"/>
      <c r="F157" s="58"/>
      <c r="G157" s="369"/>
      <c r="H157" s="674">
        <f t="shared" ca="1" si="85"/>
        <v>0</v>
      </c>
      <c r="I157" s="101"/>
      <c r="J157" s="239">
        <f ca="1">HLOOKUP($B157,INDIRECT(J$1&amp;"!$I$2:$x$40"),('Partner-period(er)'!$A157+14),FALSE)</f>
        <v>0</v>
      </c>
      <c r="K157" s="85">
        <f ca="1">HLOOKUP($B157,INDIRECT(K$1&amp;"!$I$2:$x$40"),('Partner-period(er)'!$A157+14),FALSE)</f>
        <v>0</v>
      </c>
      <c r="L157" s="85">
        <f ca="1">HLOOKUP($B157,INDIRECT(L$1&amp;"!$I$2:$x$40"),('Partner-period(er)'!$A157+14),FALSE)</f>
        <v>0</v>
      </c>
      <c r="M157" s="85">
        <f ca="1">HLOOKUP($B157,INDIRECT(M$1&amp;"!$I$2:$x$40"),('Partner-period(er)'!$A157+14),FALSE)</f>
        <v>0</v>
      </c>
      <c r="N157" s="85">
        <f ca="1">HLOOKUP($B157,INDIRECT(N$1&amp;"!$I$2:$x$40"),('Partner-period(er)'!$A157+14),FALSE)</f>
        <v>0</v>
      </c>
      <c r="O157" s="52">
        <f ca="1">HLOOKUP($B157,INDIRECT(O$1&amp;"!$I$2:$x$40"),('Partner-period(er)'!$A157+14),FALSE)</f>
        <v>0</v>
      </c>
      <c r="P157" s="52">
        <f ca="1">HLOOKUP($B157,INDIRECT(P$1&amp;"!$I$2:$x$40"),('Partner-period(er)'!$A157+14),FALSE)</f>
        <v>0</v>
      </c>
      <c r="Q157" s="52">
        <f ca="1">HLOOKUP($B157,INDIRECT(Q$1&amp;"!$I$2:$x$40"),('Partner-period(er)'!$A157+14),FALSE)</f>
        <v>0</v>
      </c>
      <c r="R157" s="52">
        <f ca="1">HLOOKUP($B157,INDIRECT(R$1&amp;"!$I$2:$x$40"),('Partner-period(er)'!$A157+14),FALSE)</f>
        <v>0</v>
      </c>
      <c r="S157" s="52">
        <f ca="1">HLOOKUP($B157,INDIRECT(S$1&amp;"!$I$2:$x$40"),('Partner-period(er)'!$A157+14),FALSE)</f>
        <v>0</v>
      </c>
      <c r="T157" s="52">
        <f ca="1">HLOOKUP($B157,INDIRECT(T$1&amp;"!$I$2:$x$40"),('Partner-period(er)'!$A157+14),FALSE)</f>
        <v>0</v>
      </c>
      <c r="U157" s="52">
        <f ca="1">HLOOKUP($B157,INDIRECT(U$1&amp;"!$I$2:$x$40"),('Partner-period(er)'!$A157+14),FALSE)</f>
        <v>0</v>
      </c>
      <c r="V157" s="52">
        <f ca="1">HLOOKUP($B157,INDIRECT(V$1&amp;"!$I$2:$x$40"),('Partner-period(er)'!$A157+14),FALSE)</f>
        <v>0</v>
      </c>
      <c r="W157" s="52">
        <f ca="1">HLOOKUP($B157,INDIRECT(W$1&amp;"!$I$2:$x$40"),('Partner-period(er)'!$A157+14),FALSE)</f>
        <v>0</v>
      </c>
      <c r="X157" s="567">
        <f ca="1">HLOOKUP($B157,INDIRECT(X$1&amp;"!$I$2:$x$40"),('Partner-period(er)'!$A157+14),FALSE)</f>
        <v>0</v>
      </c>
      <c r="Z157" s="33">
        <f ca="1">J157</f>
        <v>0</v>
      </c>
      <c r="AA157" s="34">
        <f ca="1">SUM($J157:K157)</f>
        <v>0</v>
      </c>
      <c r="AB157" s="34">
        <f ca="1">SUM($J157:L157)</f>
        <v>0</v>
      </c>
      <c r="AC157" s="34">
        <f ca="1">SUM($J157:M157)</f>
        <v>0</v>
      </c>
      <c r="AD157" s="34">
        <f ca="1">SUM($J157:N157)</f>
        <v>0</v>
      </c>
      <c r="AE157" s="34">
        <f ca="1">SUM($J157:O157)</f>
        <v>0</v>
      </c>
      <c r="AF157" s="34">
        <f ca="1">SUM($J157:P157)</f>
        <v>0</v>
      </c>
      <c r="AG157" s="34">
        <f ca="1">SUM($J157:Q157)</f>
        <v>0</v>
      </c>
      <c r="AH157" s="34">
        <f ca="1">SUM($J157:R157)</f>
        <v>0</v>
      </c>
      <c r="AI157" s="34">
        <f ca="1">SUM($J157:S157)</f>
        <v>0</v>
      </c>
      <c r="AJ157" s="34">
        <f ca="1">SUM($J157:T157)</f>
        <v>0</v>
      </c>
      <c r="AK157" s="34">
        <f ca="1">SUM($J157:U157)</f>
        <v>0</v>
      </c>
      <c r="AL157" s="34">
        <f ca="1">SUM($J157:V157)</f>
        <v>0</v>
      </c>
      <c r="AM157" s="34">
        <f ca="1">SUM($J157:W157)</f>
        <v>0</v>
      </c>
      <c r="AN157" s="38">
        <f ca="1">SUM($J157:X157)</f>
        <v>0</v>
      </c>
      <c r="AO157" s="30"/>
      <c r="AP157" s="29"/>
      <c r="AQ157" s="29"/>
      <c r="AR157" s="29"/>
      <c r="AS157" s="29"/>
      <c r="AT157" s="29"/>
    </row>
    <row r="158" spans="1:56" x14ac:dyDescent="0.2">
      <c r="A158" s="44">
        <v>4</v>
      </c>
      <c r="B158" s="44">
        <f t="shared" si="84"/>
        <v>4</v>
      </c>
      <c r="C158" s="66"/>
      <c r="D158" s="27" t="str">
        <f>Data!B$15</f>
        <v>Funktionær løn</v>
      </c>
      <c r="E158" s="27"/>
      <c r="F158" s="94">
        <f>HLOOKUP(B158,'Budget &amp; Total'!B:BB,49,FALSE)</f>
        <v>0</v>
      </c>
      <c r="G158" s="370">
        <f>HLOOKUP(B158,'Budget &amp; Total'!$1:$44,(23),FALSE)</f>
        <v>0</v>
      </c>
      <c r="H158" s="674">
        <f t="shared" ca="1" si="85"/>
        <v>0</v>
      </c>
      <c r="I158" s="101"/>
      <c r="J158" s="239">
        <f ca="1">HLOOKUP($B158,INDIRECT(J$1&amp;"!$I$2:$x$40"),('Partner-period(er)'!$A158+14),FALSE)</f>
        <v>0</v>
      </c>
      <c r="K158" s="85">
        <f ca="1">HLOOKUP($B158,INDIRECT(K$1&amp;"!$I$2:$x$40"),('Partner-period(er)'!$A158+14),FALSE)</f>
        <v>0</v>
      </c>
      <c r="L158" s="85">
        <f ca="1">HLOOKUP($B158,INDIRECT(L$1&amp;"!$I$2:$x$40"),('Partner-period(er)'!$A158+14),FALSE)</f>
        <v>0</v>
      </c>
      <c r="M158" s="85">
        <f ca="1">HLOOKUP($B158,INDIRECT(M$1&amp;"!$I$2:$x$40"),('Partner-period(er)'!$A158+14),FALSE)</f>
        <v>0</v>
      </c>
      <c r="N158" s="85">
        <f ca="1">HLOOKUP($B158,INDIRECT(N$1&amp;"!$I$2:$x$40"),('Partner-period(er)'!$A158+14),FALSE)</f>
        <v>0</v>
      </c>
      <c r="O158" s="52">
        <f ca="1">HLOOKUP($B158,INDIRECT(O$1&amp;"!$I$2:$x$40"),('Partner-period(er)'!$A158+14),FALSE)</f>
        <v>0</v>
      </c>
      <c r="P158" s="52">
        <f ca="1">HLOOKUP($B158,INDIRECT(P$1&amp;"!$I$2:$x$40"),('Partner-period(er)'!$A158+14),FALSE)</f>
        <v>0</v>
      </c>
      <c r="Q158" s="52">
        <f ca="1">HLOOKUP($B158,INDIRECT(Q$1&amp;"!$I$2:$x$40"),('Partner-period(er)'!$A158+14),FALSE)</f>
        <v>0</v>
      </c>
      <c r="R158" s="52">
        <f ca="1">HLOOKUP($B158,INDIRECT(R$1&amp;"!$I$2:$x$40"),('Partner-period(er)'!$A158+14),FALSE)</f>
        <v>0</v>
      </c>
      <c r="S158" s="52">
        <f ca="1">HLOOKUP($B158,INDIRECT(S$1&amp;"!$I$2:$x$40"),('Partner-period(er)'!$A158+14),FALSE)</f>
        <v>0</v>
      </c>
      <c r="T158" s="52">
        <f ca="1">HLOOKUP($B158,INDIRECT(T$1&amp;"!$I$2:$x$40"),('Partner-period(er)'!$A158+14),FALSE)</f>
        <v>0</v>
      </c>
      <c r="U158" s="52">
        <f ca="1">HLOOKUP($B158,INDIRECT(U$1&amp;"!$I$2:$x$40"),('Partner-period(er)'!$A158+14),FALSE)</f>
        <v>0</v>
      </c>
      <c r="V158" s="52">
        <f ca="1">HLOOKUP($B158,INDIRECT(V$1&amp;"!$I$2:$x$40"),('Partner-period(er)'!$A158+14),FALSE)</f>
        <v>0</v>
      </c>
      <c r="W158" s="52">
        <f ca="1">HLOOKUP($B158,INDIRECT(W$1&amp;"!$I$2:$x$40"),('Partner-period(er)'!$A158+14),FALSE)</f>
        <v>0</v>
      </c>
      <c r="X158" s="567">
        <f ca="1">HLOOKUP($B158,INDIRECT(X$1&amp;"!$I$2:$x$40"),('Partner-period(er)'!$A158+14),FALSE)</f>
        <v>0</v>
      </c>
      <c r="Z158" s="40">
        <f ca="1">J184</f>
        <v>0</v>
      </c>
      <c r="AA158" s="41">
        <f ca="1">SUM($J184:K184)</f>
        <v>0</v>
      </c>
      <c r="AB158" s="41">
        <f ca="1">SUM($J184:L184)</f>
        <v>0</v>
      </c>
      <c r="AC158" s="41">
        <f ca="1">SUM($J184:M184)</f>
        <v>0</v>
      </c>
      <c r="AD158" s="41">
        <f ca="1">SUM($J184:N184)</f>
        <v>0</v>
      </c>
      <c r="AE158" s="41">
        <f ca="1">SUM($J184:O184)</f>
        <v>0</v>
      </c>
      <c r="AF158" s="41">
        <f ca="1">SUM($J184:P184)</f>
        <v>0</v>
      </c>
      <c r="AG158" s="41">
        <f ca="1">SUM($J184:Q184)</f>
        <v>0</v>
      </c>
      <c r="AH158" s="41">
        <f ca="1">SUM($J184:R184)</f>
        <v>0</v>
      </c>
      <c r="AI158" s="41">
        <f ca="1">SUM($J184:S184)</f>
        <v>0</v>
      </c>
      <c r="AJ158" s="41">
        <f ca="1">SUM($J184:T184)</f>
        <v>0</v>
      </c>
      <c r="AK158" s="41">
        <f ca="1">SUM($J184:U184)</f>
        <v>0</v>
      </c>
      <c r="AL158" s="41">
        <f ca="1">SUM($J184:V184)</f>
        <v>0</v>
      </c>
      <c r="AM158" s="41">
        <f ca="1">SUM($J184:W184)</f>
        <v>0</v>
      </c>
      <c r="AN158" s="42">
        <f ca="1">SUM($J184:X184)</f>
        <v>0</v>
      </c>
      <c r="AO158" s="30"/>
      <c r="AP158" s="29">
        <f ca="1">IF(Data!$H$2="ja",IF(Z158&gt;$G158,Z158-$G158,0),0)</f>
        <v>0</v>
      </c>
      <c r="AQ158" s="29">
        <f ca="1">IF(Data!$H$2="ja",IF(AA158&gt;$G158,AA158-$G158-SUM($AP158:AP158),0),0)</f>
        <v>0</v>
      </c>
      <c r="AR158" s="29">
        <f ca="1">IF(Data!$H$2="ja",IF(AB158&gt;$G158,AB158-$G158-SUM($AP158:AQ158),0),0)</f>
        <v>0</v>
      </c>
      <c r="AS158" s="29">
        <f ca="1">IF(Data!$H$2="ja",IF(AC158&gt;$G158,AC158-$G158-SUM($AP158:AR158),0),0)</f>
        <v>0</v>
      </c>
      <c r="AT158" s="29">
        <f ca="1">IF(Data!$H$2="ja",IF(AD158&gt;$G158,AD158-$G158-SUM($AP158:AS158),0),0)</f>
        <v>0</v>
      </c>
      <c r="AU158" s="29">
        <f ca="1">IF(Data!$H$2="ja",IF(AE158&gt;$G158,AE158-$G158-SUM($AP158:AT158),0),0)</f>
        <v>0</v>
      </c>
      <c r="AV158" s="29">
        <f ca="1">IF(Data!$H$2="ja",IF(AF158&gt;$G158,AF158-$G158-SUM($AP158:AU158),0),0)</f>
        <v>0</v>
      </c>
      <c r="AW158" s="29">
        <f ca="1">IF(Data!$H$2="ja",IF(AG158&gt;$G158,AG158-$G158-SUM($AP158:AV158),0),0)</f>
        <v>0</v>
      </c>
      <c r="AX158" s="29">
        <f ca="1">IF(Data!$H$2="ja",IF(AH158&gt;$G158,AH158-$G158-SUM($AP158:AW158),0),0)</f>
        <v>0</v>
      </c>
      <c r="AY158" s="29">
        <f ca="1">IF(Data!$H$2="ja",IF(AI158&gt;$G158,AI158-$G158-SUM($AP158:AX158),0),0)</f>
        <v>0</v>
      </c>
      <c r="AZ158" s="29">
        <f ca="1">IF(Data!$H$2="ja",IF(AJ158&gt;$G158,AJ158-$G158-SUM($AP158:AY158),0),0)</f>
        <v>0</v>
      </c>
      <c r="BA158" s="29">
        <f ca="1">IF(Data!$H$2="ja",IF(AK158&gt;$G158,AK158-$G158-SUM($AP158:AZ158),0),0)</f>
        <v>0</v>
      </c>
      <c r="BB158" s="29">
        <f ca="1">IF(Data!$H$2="ja",IF(AL158&gt;$G158,AL158-$G158-SUM($AP158:BA158),0),0)</f>
        <v>0</v>
      </c>
      <c r="BC158" s="29">
        <f ca="1">IF(Data!$H$2="ja",IF(AM158&gt;$G158,AM158-$G158-SUM($AP158:BB158),0),0)</f>
        <v>0</v>
      </c>
      <c r="BD158" s="29">
        <f ca="1">IF(Data!$H$2="ja",IF(AN158&gt;$G158,AN158-$G158-SUM($AP158:BC158),0),0)</f>
        <v>0</v>
      </c>
    </row>
    <row r="159" spans="1:56" x14ac:dyDescent="0.2">
      <c r="A159" s="44">
        <v>5</v>
      </c>
      <c r="B159" s="44">
        <f t="shared" si="84"/>
        <v>4</v>
      </c>
      <c r="C159" s="60"/>
      <c r="D159" s="27" t="str">
        <f>Data!B$16</f>
        <v>Teknisk/adm løn</v>
      </c>
      <c r="E159" s="27"/>
      <c r="F159" s="94">
        <f>HLOOKUP(B158,'Budget &amp; Total'!B:BB,50,FALSE)</f>
        <v>0</v>
      </c>
      <c r="G159" s="370">
        <f>HLOOKUP(B159,'Budget &amp; Total'!$1:$44,(24),FALSE)</f>
        <v>0</v>
      </c>
      <c r="H159" s="674">
        <f t="shared" ca="1" si="85"/>
        <v>0</v>
      </c>
      <c r="I159" s="101"/>
      <c r="J159" s="239">
        <f ca="1">HLOOKUP($B159,INDIRECT(J$1&amp;"!$I$2:$x$40"),('Partner-period(er)'!$A159+14),FALSE)</f>
        <v>0</v>
      </c>
      <c r="K159" s="85">
        <f ca="1">HLOOKUP($B159,INDIRECT(K$1&amp;"!$I$2:$x$40"),('Partner-period(er)'!$A159+14),FALSE)</f>
        <v>0</v>
      </c>
      <c r="L159" s="85">
        <f ca="1">HLOOKUP($B159,INDIRECT(L$1&amp;"!$I$2:$x$40"),('Partner-period(er)'!$A159+14),FALSE)</f>
        <v>0</v>
      </c>
      <c r="M159" s="85">
        <f ca="1">HLOOKUP($B159,INDIRECT(M$1&amp;"!$I$2:$x$40"),('Partner-period(er)'!$A159+14),FALSE)</f>
        <v>0</v>
      </c>
      <c r="N159" s="85">
        <f ca="1">HLOOKUP($B159,INDIRECT(N$1&amp;"!$I$2:$x$40"),('Partner-period(er)'!$A159+14),FALSE)</f>
        <v>0</v>
      </c>
      <c r="O159" s="52">
        <f ca="1">HLOOKUP($B159,INDIRECT(O$1&amp;"!$I$2:$x$40"),('Partner-period(er)'!$A159+14),FALSE)</f>
        <v>0</v>
      </c>
      <c r="P159" s="52">
        <f ca="1">HLOOKUP($B159,INDIRECT(P$1&amp;"!$I$2:$x$40"),('Partner-period(er)'!$A159+14),FALSE)</f>
        <v>0</v>
      </c>
      <c r="Q159" s="52">
        <f ca="1">HLOOKUP($B159,INDIRECT(Q$1&amp;"!$I$2:$x$40"),('Partner-period(er)'!$A159+14),FALSE)</f>
        <v>0</v>
      </c>
      <c r="R159" s="52">
        <f ca="1">HLOOKUP($B159,INDIRECT(R$1&amp;"!$I$2:$x$40"),('Partner-period(er)'!$A159+14),FALSE)</f>
        <v>0</v>
      </c>
      <c r="S159" s="52">
        <f ca="1">HLOOKUP($B159,INDIRECT(S$1&amp;"!$I$2:$x$40"),('Partner-period(er)'!$A159+14),FALSE)</f>
        <v>0</v>
      </c>
      <c r="T159" s="52">
        <f ca="1">HLOOKUP($B159,INDIRECT(T$1&amp;"!$I$2:$x$40"),('Partner-period(er)'!$A159+14),FALSE)</f>
        <v>0</v>
      </c>
      <c r="U159" s="52">
        <f ca="1">HLOOKUP($B159,INDIRECT(U$1&amp;"!$I$2:$x$40"),('Partner-period(er)'!$A159+14),FALSE)</f>
        <v>0</v>
      </c>
      <c r="V159" s="52">
        <f ca="1">HLOOKUP($B159,INDIRECT(V$1&amp;"!$I$2:$x$40"),('Partner-period(er)'!$A159+14),FALSE)</f>
        <v>0</v>
      </c>
      <c r="W159" s="52">
        <f ca="1">HLOOKUP($B159,INDIRECT(W$1&amp;"!$I$2:$x$40"),('Partner-period(er)'!$A159+14),FALSE)</f>
        <v>0</v>
      </c>
      <c r="X159" s="567">
        <f ca="1">HLOOKUP($B159,INDIRECT(X$1&amp;"!$I$2:$x$40"),('Partner-period(er)'!$A159+14),FALSE)</f>
        <v>0</v>
      </c>
      <c r="Z159" s="40">
        <f ca="1">J191</f>
        <v>0</v>
      </c>
      <c r="AA159" s="41">
        <f ca="1">SUM($J191:K191)</f>
        <v>0</v>
      </c>
      <c r="AB159" s="41">
        <f ca="1">SUM($J191:L191)</f>
        <v>0</v>
      </c>
      <c r="AC159" s="41">
        <f ca="1">SUM($J191:M191)</f>
        <v>0</v>
      </c>
      <c r="AD159" s="41">
        <f ca="1">SUM($J191:N191)</f>
        <v>0</v>
      </c>
      <c r="AE159" s="41">
        <f ca="1">SUM($J191:O191)</f>
        <v>0</v>
      </c>
      <c r="AF159" s="41">
        <f ca="1">SUM($J191:P191)</f>
        <v>0</v>
      </c>
      <c r="AG159" s="41">
        <f ca="1">SUM($J191:Q191)</f>
        <v>0</v>
      </c>
      <c r="AH159" s="41">
        <f ca="1">SUM($J191:R191)</f>
        <v>0</v>
      </c>
      <c r="AI159" s="41">
        <f ca="1">SUM($J191:S191)</f>
        <v>0</v>
      </c>
      <c r="AJ159" s="41">
        <f ca="1">SUM($J191:T191)</f>
        <v>0</v>
      </c>
      <c r="AK159" s="41">
        <f ca="1">SUM($J191:U191)</f>
        <v>0</v>
      </c>
      <c r="AL159" s="41">
        <f ca="1">SUM($J191:V191)</f>
        <v>0</v>
      </c>
      <c r="AM159" s="41">
        <f ca="1">SUM($J191:W191)</f>
        <v>0</v>
      </c>
      <c r="AN159" s="41">
        <f ca="1">SUM($J191:X191)</f>
        <v>0</v>
      </c>
      <c r="AO159" s="30"/>
      <c r="AP159" s="29">
        <f ca="1">IF(Data!$H$2="ja",IF(Z159&gt;$G159,Z159-$G159,0),0)</f>
        <v>0</v>
      </c>
      <c r="AQ159" s="29">
        <f ca="1">IF(Data!$H$2="ja",IF(AA159&gt;$G159,AA159-$G159-SUM($AP159:AP159),0),0)</f>
        <v>0</v>
      </c>
      <c r="AR159" s="29">
        <f ca="1">IF(Data!$H$2="ja",IF(AB159&gt;$G159,AB159-$G159-SUM($AP159:AQ159),0),0)</f>
        <v>0</v>
      </c>
      <c r="AS159" s="29">
        <f ca="1">IF(Data!$H$2="ja",IF(AC159&gt;$G159,AC159-$G159-SUM($AP159:AR159),0),0)</f>
        <v>0</v>
      </c>
      <c r="AT159" s="29">
        <f ca="1">IF(Data!$H$2="ja",IF(AD159&gt;$G159,AD159-$G159-SUM($AP159:AS159),0),0)</f>
        <v>0</v>
      </c>
      <c r="AU159" s="29">
        <f ca="1">IF(Data!$H$2="ja",IF(AE159&gt;$G159,AE159-$G159-SUM($AP159:AT159),0),0)</f>
        <v>0</v>
      </c>
      <c r="AV159" s="29">
        <f ca="1">IF(Data!$H$2="ja",IF(AF159&gt;$G159,AF159-$G159-SUM($AP159:AU159),0),0)</f>
        <v>0</v>
      </c>
      <c r="AW159" s="29">
        <f ca="1">IF(Data!$H$2="ja",IF(AG159&gt;$G159,AG159-$G159-SUM($AP159:AV159),0),0)</f>
        <v>0</v>
      </c>
      <c r="AX159" s="29">
        <f ca="1">IF(Data!$H$2="ja",IF(AH159&gt;$G159,AH159-$G159-SUM($AP159:AW159),0),0)</f>
        <v>0</v>
      </c>
      <c r="AY159" s="29">
        <f ca="1">IF(Data!$H$2="ja",IF(AI159&gt;$G159,AI159-$G159-SUM($AP159:AX159),0),0)</f>
        <v>0</v>
      </c>
      <c r="AZ159" s="29">
        <f ca="1">IF(Data!$H$2="ja",IF(AJ159&gt;$G159,AJ159-$G159-SUM($AP159:AY159),0),0)</f>
        <v>0</v>
      </c>
      <c r="BA159" s="29">
        <f ca="1">IF(Data!$H$2="ja",IF(AK159&gt;$G159,AK159-$G159-SUM($AP159:AZ159),0),0)</f>
        <v>0</v>
      </c>
      <c r="BB159" s="29">
        <f ca="1">IF(Data!$H$2="ja",IF(AL159&gt;$G159,AL159-$G159-SUM($AP159:BA159),0),0)</f>
        <v>0</v>
      </c>
      <c r="BC159" s="29">
        <f ca="1">IF(Data!$H$2="ja",IF(AM159&gt;$G159,AM159-$G159-SUM($AP159:BB159),0),0)</f>
        <v>0</v>
      </c>
      <c r="BD159" s="29">
        <f ca="1">IF(Data!$H$2="ja",IF(AN159&gt;$G159,AN159-$G159-SUM($AP159:BC159),0),0)</f>
        <v>0</v>
      </c>
    </row>
    <row r="160" spans="1:56" x14ac:dyDescent="0.2">
      <c r="A160" s="44">
        <v>6</v>
      </c>
      <c r="B160" s="44">
        <f t="shared" si="84"/>
        <v>4</v>
      </c>
      <c r="C160" s="61"/>
      <c r="D160" s="62" t="str">
        <f>Data!B$17</f>
        <v>Overhead løn</v>
      </c>
      <c r="E160" s="62"/>
      <c r="F160" s="99">
        <f>HLOOKUP(B158,'Budget &amp; Total'!B:BB,25,FALSE)</f>
        <v>0</v>
      </c>
      <c r="G160" s="371">
        <f>HLOOKUP(B160,'Budget &amp; Total'!$1:$44,(26),FALSE)</f>
        <v>0</v>
      </c>
      <c r="H160" s="673">
        <f t="shared" ca="1" si="85"/>
        <v>0</v>
      </c>
      <c r="I160" s="101"/>
      <c r="J160" s="239">
        <f ca="1">HLOOKUP($B160,INDIRECT(J$1&amp;"!$I$2:$x$40"),('Partner-period(er)'!$A160+14),FALSE)</f>
        <v>0</v>
      </c>
      <c r="K160" s="85">
        <f ca="1">HLOOKUP($B160,INDIRECT(K$1&amp;"!$I$2:$x$40"),('Partner-period(er)'!$A160+14),FALSE)</f>
        <v>0</v>
      </c>
      <c r="L160" s="85">
        <f ca="1">HLOOKUP($B160,INDIRECT(L$1&amp;"!$I$2:$x$40"),('Partner-period(er)'!$A160+14),FALSE)</f>
        <v>0</v>
      </c>
      <c r="M160" s="85">
        <f ca="1">HLOOKUP($B160,INDIRECT(M$1&amp;"!$I$2:$x$40"),('Partner-period(er)'!$A160+14),FALSE)</f>
        <v>0</v>
      </c>
      <c r="N160" s="85">
        <f ca="1">HLOOKUP($B160,INDIRECT(N$1&amp;"!$I$2:$x$40"),('Partner-period(er)'!$A160+14),FALSE)</f>
        <v>0</v>
      </c>
      <c r="O160" s="52">
        <f ca="1">HLOOKUP($B160,INDIRECT(O$1&amp;"!$I$2:$x$40"),('Partner-period(er)'!$A160+14),FALSE)</f>
        <v>0</v>
      </c>
      <c r="P160" s="52">
        <f ca="1">HLOOKUP($B160,INDIRECT(P$1&amp;"!$I$2:$x$40"),('Partner-period(er)'!$A160+14),FALSE)</f>
        <v>0</v>
      </c>
      <c r="Q160" s="52">
        <f ca="1">HLOOKUP($B160,INDIRECT(Q$1&amp;"!$I$2:$x$40"),('Partner-period(er)'!$A160+14),FALSE)</f>
        <v>0</v>
      </c>
      <c r="R160" s="52">
        <f ca="1">HLOOKUP($B160,INDIRECT(R$1&amp;"!$I$2:$x$40"),('Partner-period(er)'!$A160+14),FALSE)</f>
        <v>0</v>
      </c>
      <c r="S160" s="52">
        <f ca="1">HLOOKUP($B160,INDIRECT(S$1&amp;"!$I$2:$x$40"),('Partner-period(er)'!$A160+14),FALSE)</f>
        <v>0</v>
      </c>
      <c r="T160" s="52">
        <f ca="1">HLOOKUP($B160,INDIRECT(T$1&amp;"!$I$2:$x$40"),('Partner-period(er)'!$A160+14),FALSE)</f>
        <v>0</v>
      </c>
      <c r="U160" s="52">
        <f ca="1">HLOOKUP($B160,INDIRECT(U$1&amp;"!$I$2:$x$40"),('Partner-period(er)'!$A160+14),FALSE)</f>
        <v>0</v>
      </c>
      <c r="V160" s="52">
        <f ca="1">HLOOKUP($B160,INDIRECT(V$1&amp;"!$I$2:$x$40"),('Partner-period(er)'!$A160+14),FALSE)</f>
        <v>0</v>
      </c>
      <c r="W160" s="52">
        <f ca="1">HLOOKUP($B160,INDIRECT(W$1&amp;"!$I$2:$x$40"),('Partner-period(er)'!$A160+14),FALSE)</f>
        <v>0</v>
      </c>
      <c r="X160" s="567">
        <f ca="1">HLOOKUP($B160,INDIRECT(X$1&amp;"!$I$2:$x$40"),('Partner-period(er)'!$A160+14),FALSE)</f>
        <v>0</v>
      </c>
      <c r="Z160" s="40">
        <f ca="1">J160+J194</f>
        <v>0</v>
      </c>
      <c r="AA160" s="41">
        <f ca="1">SUM($J194:K194)+SUM($J160:K160)</f>
        <v>0</v>
      </c>
      <c r="AB160" s="41">
        <f ca="1">SUM($J194:L194)+SUM($J160:L160)</f>
        <v>0</v>
      </c>
      <c r="AC160" s="41">
        <f ca="1">SUM($J194:M194)+SUM($J160:M160)</f>
        <v>0</v>
      </c>
      <c r="AD160" s="41">
        <f ca="1">SUM($J194:N194)+SUM($J160:N160)</f>
        <v>0</v>
      </c>
      <c r="AE160" s="41">
        <f ca="1">SUM($J194:O194)+SUM($J160:O160)</f>
        <v>0</v>
      </c>
      <c r="AF160" s="41">
        <f ca="1">SUM($J194:P194)+SUM($J160:P160)</f>
        <v>0</v>
      </c>
      <c r="AG160" s="41">
        <f ca="1">SUM($J194:Q194)+SUM($J160:Q160)</f>
        <v>0</v>
      </c>
      <c r="AH160" s="41">
        <f ca="1">SUM($J194:R194)+SUM($J160:R160)</f>
        <v>0</v>
      </c>
      <c r="AI160" s="41">
        <f ca="1">SUM($J194:S194)+SUM($J160:S160)</f>
        <v>0</v>
      </c>
      <c r="AJ160" s="41">
        <f ca="1">SUM($J194:T194)+SUM($J160:T160)</f>
        <v>0</v>
      </c>
      <c r="AK160" s="41">
        <f ca="1">SUM($J194:U194)+SUM($J160:U160)</f>
        <v>0</v>
      </c>
      <c r="AL160" s="41">
        <f ca="1">SUM($J194:V194)+SUM($J160:V160)</f>
        <v>0</v>
      </c>
      <c r="AM160" s="41">
        <f ca="1">SUM($J194:W194)+SUM($J160:W160)</f>
        <v>0</v>
      </c>
      <c r="AN160" s="41">
        <f ca="1">SUM($J194:X194)+SUM($J160:X160)</f>
        <v>0</v>
      </c>
      <c r="AO160" s="30"/>
      <c r="AP160" s="29">
        <f ca="1">IF(Data!$H$2="ja",IF(Z160&gt;$G160,Z160-$G160,0),0)</f>
        <v>0</v>
      </c>
      <c r="AQ160" s="29">
        <f ca="1">IF(Data!$H$2="ja",IF(AA160&gt;$G160,AA160-$G160-SUM($AP160:AP160),0),0)</f>
        <v>0</v>
      </c>
      <c r="AR160" s="29">
        <f ca="1">IF(Data!$H$2="ja",IF(AB160&gt;$G160,AB160-$G160-SUM($AP160:AQ160),0),0)</f>
        <v>0</v>
      </c>
      <c r="AS160" s="29">
        <f ca="1">IF(Data!$H$2="ja",IF(AC160&gt;$G160,AC160-$G160-SUM($AP160:AR160),0),0)</f>
        <v>0</v>
      </c>
      <c r="AT160" s="29">
        <f ca="1">IF(Data!$H$2="ja",IF(AD160&gt;$G160,AD160-$G160-SUM($AP160:AS160),0),0)</f>
        <v>0</v>
      </c>
      <c r="AU160" s="29">
        <f ca="1">IF(Data!$H$2="ja",IF(AE160&gt;$G160,AE160-$G160-SUM($AP160:AT160),0),0)</f>
        <v>0</v>
      </c>
      <c r="AV160" s="29">
        <f ca="1">IF(Data!$H$2="ja",IF(AF160&gt;$G160,AF160-$G160-SUM($AP160:AU160),0),0)</f>
        <v>0</v>
      </c>
      <c r="AW160" s="29">
        <f ca="1">IF(Data!$H$2="ja",IF(AG160&gt;$G160,AG160-$G160-SUM($AP160:AV160),0),0)</f>
        <v>0</v>
      </c>
      <c r="AX160" s="29">
        <f ca="1">IF(Data!$H$2="ja",IF(AH160&gt;$G160,AH160-$G160-SUM($AP160:AW160),0),0)</f>
        <v>0</v>
      </c>
      <c r="AY160" s="29">
        <f ca="1">IF(Data!$H$2="ja",IF(AI160&gt;$G160,AI160-$G160-SUM($AP160:AX160),0),0)</f>
        <v>0</v>
      </c>
      <c r="AZ160" s="29">
        <f ca="1">IF(Data!$H$2="ja",IF(AJ160&gt;$G160,AJ160-$G160-SUM($AP160:AY160),0),0)</f>
        <v>0</v>
      </c>
      <c r="BA160" s="29">
        <f ca="1">IF(Data!$H$2="ja",IF(AK160&gt;$G160,AK160-$G160-SUM($AP160:AZ160),0),0)</f>
        <v>0</v>
      </c>
      <c r="BB160" s="29">
        <f ca="1">IF(Data!$H$2="ja",IF(AL160&gt;$G160,AL160-$G160-SUM($AP160:BA160),0),0)</f>
        <v>0</v>
      </c>
      <c r="BC160" s="29">
        <f ca="1">IF(Data!$H$2="ja",IF(AM160&gt;$G160,AM160-$G160-SUM($AP160:BB160),0),0)</f>
        <v>0</v>
      </c>
      <c r="BD160" s="29">
        <f ca="1">IF(Data!$H$2="ja",IF(AN160&gt;$G160,AN160-$G160-SUM($AP160:BC160),0),0)</f>
        <v>0</v>
      </c>
    </row>
    <row r="161" spans="1:56" x14ac:dyDescent="0.2">
      <c r="A161" s="44">
        <v>7</v>
      </c>
      <c r="B161" s="44">
        <f t="shared" si="84"/>
        <v>4</v>
      </c>
      <c r="C161" s="90"/>
      <c r="D161" s="55" t="str">
        <f>Data!B$39</f>
        <v>Lønomkostninger total</v>
      </c>
      <c r="E161" s="55"/>
      <c r="F161" s="84"/>
      <c r="G161" s="370">
        <f>HLOOKUP(B161,'Budget &amp; Total'!$1:$44,(27),FALSE)</f>
        <v>0</v>
      </c>
      <c r="H161" s="675">
        <f t="shared" ca="1" si="85"/>
        <v>0</v>
      </c>
      <c r="I161" s="108"/>
      <c r="J161" s="301">
        <f ca="1">HLOOKUP($B161,INDIRECT(J$1&amp;"!$I$2:$x$40"),('Partner-period(er)'!$A161+14),FALSE)</f>
        <v>0</v>
      </c>
      <c r="K161" s="89">
        <f ca="1">HLOOKUP($B161,INDIRECT(K$1&amp;"!$I$2:$x$40"),('Partner-period(er)'!$A161+14),FALSE)</f>
        <v>0</v>
      </c>
      <c r="L161" s="302">
        <f ca="1">HLOOKUP($B161,INDIRECT(L$1&amp;"!$I$2:$x$40"),('Partner-period(er)'!$A161+14),FALSE)</f>
        <v>0</v>
      </c>
      <c r="M161" s="302">
        <f ca="1">HLOOKUP($B161,INDIRECT(M$1&amp;"!$I$2:$x$40"),('Partner-period(er)'!$A161+14),FALSE)</f>
        <v>0</v>
      </c>
      <c r="N161" s="302">
        <f ca="1">HLOOKUP($B161,INDIRECT(N$1&amp;"!$I$2:$x$40"),('Partner-period(er)'!$A161+14),FALSE)</f>
        <v>0</v>
      </c>
      <c r="O161" s="568">
        <f ca="1">HLOOKUP($B161,INDIRECT(O$1&amp;"!$I$2:$x$40"),('Partner-period(er)'!$A161+14),FALSE)</f>
        <v>0</v>
      </c>
      <c r="P161" s="568">
        <f ca="1">HLOOKUP($B161,INDIRECT(P$1&amp;"!$I$2:$x$40"),('Partner-period(er)'!$A161+14),FALSE)</f>
        <v>0</v>
      </c>
      <c r="Q161" s="568">
        <f ca="1">HLOOKUP($B161,INDIRECT(Q$1&amp;"!$I$2:$x$40"),('Partner-period(er)'!$A161+14),FALSE)</f>
        <v>0</v>
      </c>
      <c r="R161" s="568">
        <f ca="1">HLOOKUP($B161,INDIRECT(R$1&amp;"!$I$2:$x$40"),('Partner-period(er)'!$A161+14),FALSE)</f>
        <v>0</v>
      </c>
      <c r="S161" s="568">
        <f ca="1">HLOOKUP($B161,INDIRECT(S$1&amp;"!$I$2:$x$40"),('Partner-period(er)'!$A161+14),FALSE)</f>
        <v>0</v>
      </c>
      <c r="T161" s="568">
        <f ca="1">HLOOKUP($B161,INDIRECT(T$1&amp;"!$I$2:$x$40"),('Partner-period(er)'!$A161+14),FALSE)</f>
        <v>0</v>
      </c>
      <c r="U161" s="568">
        <f ca="1">HLOOKUP($B161,INDIRECT(U$1&amp;"!$I$2:$x$40"),('Partner-period(er)'!$A161+14),FALSE)</f>
        <v>0</v>
      </c>
      <c r="V161" s="568">
        <f ca="1">HLOOKUP($B161,INDIRECT(V$1&amp;"!$I$2:$x$40"),('Partner-period(er)'!$A161+14),FALSE)</f>
        <v>0</v>
      </c>
      <c r="W161" s="568">
        <f ca="1">HLOOKUP($B161,INDIRECT(W$1&amp;"!$I$2:$x$40"),('Partner-period(er)'!$A161+14),FALSE)</f>
        <v>0</v>
      </c>
      <c r="X161" s="569">
        <f ca="1">HLOOKUP($B161,INDIRECT(X$1&amp;"!$I$2:$x$40"),('Partner-period(er)'!$A161+14),FALSE)</f>
        <v>0</v>
      </c>
      <c r="Z161" s="33">
        <f t="shared" ref="Z161:AN161" ca="1" si="86">SUM(Z158:Z160)</f>
        <v>0</v>
      </c>
      <c r="AA161" s="34">
        <f t="shared" ca="1" si="86"/>
        <v>0</v>
      </c>
      <c r="AB161" s="34">
        <f t="shared" ca="1" si="86"/>
        <v>0</v>
      </c>
      <c r="AC161" s="34">
        <f t="shared" ca="1" si="86"/>
        <v>0</v>
      </c>
      <c r="AD161" s="34">
        <f t="shared" ca="1" si="86"/>
        <v>0</v>
      </c>
      <c r="AE161" s="34">
        <f t="shared" ca="1" si="86"/>
        <v>0</v>
      </c>
      <c r="AF161" s="34">
        <f t="shared" ca="1" si="86"/>
        <v>0</v>
      </c>
      <c r="AG161" s="34">
        <f t="shared" ca="1" si="86"/>
        <v>0</v>
      </c>
      <c r="AH161" s="34">
        <f t="shared" ca="1" si="86"/>
        <v>0</v>
      </c>
      <c r="AI161" s="34">
        <f t="shared" ca="1" si="86"/>
        <v>0</v>
      </c>
      <c r="AJ161" s="34">
        <f t="shared" ca="1" si="86"/>
        <v>0</v>
      </c>
      <c r="AK161" s="34">
        <f t="shared" ca="1" si="86"/>
        <v>0</v>
      </c>
      <c r="AL161" s="34">
        <f t="shared" ca="1" si="86"/>
        <v>0</v>
      </c>
      <c r="AM161" s="34">
        <f t="shared" ca="1" si="86"/>
        <v>0</v>
      </c>
      <c r="AN161" s="38">
        <f t="shared" ca="1" si="86"/>
        <v>0</v>
      </c>
      <c r="AO161" s="30"/>
      <c r="AP161" s="29">
        <f t="shared" ref="AP161:BD161" ca="1" si="87">SUM(AP158:AP160)</f>
        <v>0</v>
      </c>
      <c r="AQ161" s="29">
        <f t="shared" ca="1" si="87"/>
        <v>0</v>
      </c>
      <c r="AR161" s="29">
        <f t="shared" ca="1" si="87"/>
        <v>0</v>
      </c>
      <c r="AS161" s="29">
        <f t="shared" ca="1" si="87"/>
        <v>0</v>
      </c>
      <c r="AT161" s="29">
        <f t="shared" ca="1" si="87"/>
        <v>0</v>
      </c>
      <c r="AU161" s="29">
        <f t="shared" ca="1" si="87"/>
        <v>0</v>
      </c>
      <c r="AV161" s="29">
        <f t="shared" ca="1" si="87"/>
        <v>0</v>
      </c>
      <c r="AW161" s="29">
        <f t="shared" ca="1" si="87"/>
        <v>0</v>
      </c>
      <c r="AX161" s="29">
        <f t="shared" ca="1" si="87"/>
        <v>0</v>
      </c>
      <c r="AY161" s="29">
        <f t="shared" ca="1" si="87"/>
        <v>0</v>
      </c>
      <c r="AZ161" s="29">
        <f t="shared" ca="1" si="87"/>
        <v>0</v>
      </c>
      <c r="BA161" s="29">
        <f t="shared" ca="1" si="87"/>
        <v>0</v>
      </c>
      <c r="BB161" s="29">
        <f t="shared" ca="1" si="87"/>
        <v>0</v>
      </c>
      <c r="BC161" s="29">
        <f t="shared" ca="1" si="87"/>
        <v>0</v>
      </c>
      <c r="BD161" s="29">
        <f t="shared" ca="1" si="87"/>
        <v>0</v>
      </c>
    </row>
    <row r="162" spans="1:56" x14ac:dyDescent="0.2">
      <c r="B162" s="44">
        <f t="shared" si="84"/>
        <v>4</v>
      </c>
      <c r="C162" s="59" t="str">
        <f>Data!B$18</f>
        <v>Andre omkostninger</v>
      </c>
      <c r="D162" s="27"/>
      <c r="E162" s="27"/>
      <c r="F162" s="14"/>
      <c r="G162" s="369"/>
      <c r="H162" s="674">
        <f t="shared" ca="1" si="85"/>
        <v>0</v>
      </c>
      <c r="I162" s="101"/>
      <c r="J162" s="239">
        <f ca="1">HLOOKUP($B162,INDIRECT(J$1&amp;"!$I$2:$x$40"),('Partner-period(er)'!$A162+14),FALSE)</f>
        <v>0</v>
      </c>
      <c r="K162" s="85">
        <f ca="1">HLOOKUP($B162,INDIRECT(K$1&amp;"!$I$2:$x$40"),('Partner-period(er)'!$A162+14),FALSE)</f>
        <v>0</v>
      </c>
      <c r="L162" s="85">
        <f ca="1">HLOOKUP($B162,INDIRECT(L$1&amp;"!$I$2:$x$40"),('Partner-period(er)'!$A162+14),FALSE)</f>
        <v>0</v>
      </c>
      <c r="M162" s="85">
        <f ca="1">HLOOKUP($B162,INDIRECT(M$1&amp;"!$I$2:$x$40"),('Partner-period(er)'!$A162+14),FALSE)</f>
        <v>0</v>
      </c>
      <c r="N162" s="85">
        <f ca="1">HLOOKUP($B162,INDIRECT(N$1&amp;"!$I$2:$x$40"),('Partner-period(er)'!$A162+14),FALSE)</f>
        <v>0</v>
      </c>
      <c r="O162" s="52">
        <f ca="1">HLOOKUP($B162,INDIRECT(O$1&amp;"!$I$2:$x$40"),('Partner-period(er)'!$A162+14),FALSE)</f>
        <v>0</v>
      </c>
      <c r="P162" s="52">
        <f ca="1">HLOOKUP($B162,INDIRECT(P$1&amp;"!$I$2:$x$40"),('Partner-period(er)'!$A162+14),FALSE)</f>
        <v>0</v>
      </c>
      <c r="Q162" s="52">
        <f ca="1">HLOOKUP($B162,INDIRECT(Q$1&amp;"!$I$2:$x$40"),('Partner-period(er)'!$A162+14),FALSE)</f>
        <v>0</v>
      </c>
      <c r="R162" s="52">
        <f ca="1">HLOOKUP($B162,INDIRECT(R$1&amp;"!$I$2:$x$40"),('Partner-period(er)'!$A162+14),FALSE)</f>
        <v>0</v>
      </c>
      <c r="S162" s="52">
        <f ca="1">HLOOKUP($B162,INDIRECT(S$1&amp;"!$I$2:$x$40"),('Partner-period(er)'!$A162+14),FALSE)</f>
        <v>0</v>
      </c>
      <c r="T162" s="52">
        <f ca="1">HLOOKUP($B162,INDIRECT(T$1&amp;"!$I$2:$x$40"),('Partner-period(er)'!$A162+14),FALSE)</f>
        <v>0</v>
      </c>
      <c r="U162" s="52">
        <f ca="1">HLOOKUP($B162,INDIRECT(U$1&amp;"!$I$2:$x$40"),('Partner-period(er)'!$A162+14),FALSE)</f>
        <v>0</v>
      </c>
      <c r="V162" s="52">
        <f ca="1">HLOOKUP($B162,INDIRECT(V$1&amp;"!$I$2:$x$40"),('Partner-period(er)'!$A162+14),FALSE)</f>
        <v>0</v>
      </c>
      <c r="W162" s="52">
        <f ca="1">HLOOKUP($B162,INDIRECT(W$1&amp;"!$I$2:$x$40"),('Partner-period(er)'!$A162+14),FALSE)</f>
        <v>0</v>
      </c>
      <c r="X162" s="567">
        <f ca="1">HLOOKUP($B162,INDIRECT(X$1&amp;"!$I$2:$x$40"),('Partner-period(er)'!$A162+14),FALSE)</f>
        <v>0</v>
      </c>
      <c r="Z162" s="33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8"/>
      <c r="AO162" s="30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</row>
    <row r="163" spans="1:56" x14ac:dyDescent="0.2">
      <c r="A163" s="44">
        <v>9</v>
      </c>
      <c r="B163" s="44">
        <f t="shared" si="84"/>
        <v>4</v>
      </c>
      <c r="C163" s="60"/>
      <c r="D163" s="27" t="str">
        <f>Data!B$6</f>
        <v>Instrumenter og udstyr</v>
      </c>
      <c r="E163" s="27"/>
      <c r="F163" s="14"/>
      <c r="G163" s="370">
        <f>HLOOKUP(B163,'Budget &amp; Total'!$1:$44,(29),FALSE)</f>
        <v>0</v>
      </c>
      <c r="H163" s="674">
        <f t="shared" ca="1" si="85"/>
        <v>0</v>
      </c>
      <c r="I163" s="101"/>
      <c r="J163" s="239">
        <f ca="1">HLOOKUP($B163,INDIRECT(J$1&amp;"!$I$2:$x$40"),('Partner-period(er)'!$A163+14),FALSE)</f>
        <v>0</v>
      </c>
      <c r="K163" s="85">
        <f ca="1">HLOOKUP($B163,INDIRECT(K$1&amp;"!$I$2:$x$40"),('Partner-period(er)'!$A163+14),FALSE)</f>
        <v>0</v>
      </c>
      <c r="L163" s="85">
        <f ca="1">HLOOKUP($B163,INDIRECT(L$1&amp;"!$I$2:$x$40"),('Partner-period(er)'!$A163+14),FALSE)</f>
        <v>0</v>
      </c>
      <c r="M163" s="85">
        <f ca="1">HLOOKUP($B163,INDIRECT(M$1&amp;"!$I$2:$x$40"),('Partner-period(er)'!$A163+14),FALSE)</f>
        <v>0</v>
      </c>
      <c r="N163" s="85">
        <f ca="1">HLOOKUP($B163,INDIRECT(N$1&amp;"!$I$2:$x$40"),('Partner-period(er)'!$A163+14),FALSE)</f>
        <v>0</v>
      </c>
      <c r="O163" s="52">
        <f ca="1">HLOOKUP($B163,INDIRECT(O$1&amp;"!$I$2:$x$40"),('Partner-period(er)'!$A163+14),FALSE)</f>
        <v>0</v>
      </c>
      <c r="P163" s="52">
        <f ca="1">HLOOKUP($B163,INDIRECT(P$1&amp;"!$I$2:$x$40"),('Partner-period(er)'!$A163+14),FALSE)</f>
        <v>0</v>
      </c>
      <c r="Q163" s="52">
        <f ca="1">HLOOKUP($B163,INDIRECT(Q$1&amp;"!$I$2:$x$40"),('Partner-period(er)'!$A163+14),FALSE)</f>
        <v>0</v>
      </c>
      <c r="R163" s="52">
        <f ca="1">HLOOKUP($B163,INDIRECT(R$1&amp;"!$I$2:$x$40"),('Partner-period(er)'!$A163+14),FALSE)</f>
        <v>0</v>
      </c>
      <c r="S163" s="52">
        <f ca="1">HLOOKUP($B163,INDIRECT(S$1&amp;"!$I$2:$x$40"),('Partner-period(er)'!$A163+14),FALSE)</f>
        <v>0</v>
      </c>
      <c r="T163" s="52">
        <f ca="1">HLOOKUP($B163,INDIRECT(T$1&amp;"!$I$2:$x$40"),('Partner-period(er)'!$A163+14),FALSE)</f>
        <v>0</v>
      </c>
      <c r="U163" s="52">
        <f ca="1">HLOOKUP($B163,INDIRECT(U$1&amp;"!$I$2:$x$40"),('Partner-period(er)'!$A163+14),FALSE)</f>
        <v>0</v>
      </c>
      <c r="V163" s="52">
        <f ca="1">HLOOKUP($B163,INDIRECT(V$1&amp;"!$I$2:$x$40"),('Partner-period(er)'!$A163+14),FALSE)</f>
        <v>0</v>
      </c>
      <c r="W163" s="52">
        <f ca="1">HLOOKUP($B163,INDIRECT(W$1&amp;"!$I$2:$x$40"),('Partner-period(er)'!$A163+14),FALSE)</f>
        <v>0</v>
      </c>
      <c r="X163" s="567">
        <f ca="1">HLOOKUP($B163,INDIRECT(X$1&amp;"!$I$2:$x$40"),('Partner-period(er)'!$A163+14),FALSE)</f>
        <v>0</v>
      </c>
      <c r="Z163" s="33">
        <f t="shared" ref="Z163:Z171" ca="1" si="88">J163</f>
        <v>0</v>
      </c>
      <c r="AA163" s="34">
        <f ca="1">SUM($J163:K163)</f>
        <v>0</v>
      </c>
      <c r="AB163" s="34">
        <f ca="1">SUM($J163:L163)</f>
        <v>0</v>
      </c>
      <c r="AC163" s="34">
        <f ca="1">SUM($J163:M163)</f>
        <v>0</v>
      </c>
      <c r="AD163" s="34">
        <f ca="1">SUM($J163:N163)</f>
        <v>0</v>
      </c>
      <c r="AE163" s="34">
        <f ca="1">SUM($J163:O163)</f>
        <v>0</v>
      </c>
      <c r="AF163" s="34">
        <f ca="1">SUM($J163:P163)</f>
        <v>0</v>
      </c>
      <c r="AG163" s="34">
        <f ca="1">SUM($J163:Q163)</f>
        <v>0</v>
      </c>
      <c r="AH163" s="34">
        <f ca="1">SUM($J163:R163)</f>
        <v>0</v>
      </c>
      <c r="AI163" s="34">
        <f ca="1">SUM($J163:S163)</f>
        <v>0</v>
      </c>
      <c r="AJ163" s="34">
        <f ca="1">SUM($J163:T163)</f>
        <v>0</v>
      </c>
      <c r="AK163" s="34">
        <f ca="1">SUM($J163:U163)</f>
        <v>0</v>
      </c>
      <c r="AL163" s="34">
        <f ca="1">SUM($J163:V163)</f>
        <v>0</v>
      </c>
      <c r="AM163" s="34">
        <f ca="1">SUM($J163:W163)</f>
        <v>0</v>
      </c>
      <c r="AN163" s="38">
        <f ca="1">SUM($J163:X163)</f>
        <v>0</v>
      </c>
      <c r="AO163" s="30"/>
      <c r="AP163" s="29">
        <f ca="1">IF(Data!$H$2="ja",IF(Z163&gt;$G163,Z163-$G163,0),0)</f>
        <v>0</v>
      </c>
      <c r="AQ163" s="29">
        <f ca="1">IF(Data!$H$2="ja",IF(AA163&gt;$G163,AA163-$G163-SUM($AP163:AP163),0),0)</f>
        <v>0</v>
      </c>
      <c r="AR163" s="29">
        <f ca="1">IF(Data!$H$2="ja",IF(AB163&gt;$G163,AB163-$G163-SUM($AP163:AQ163),0),0)</f>
        <v>0</v>
      </c>
      <c r="AS163" s="29">
        <f ca="1">IF(Data!$H$2="ja",IF(AC163&gt;$G163,AC163-$G163-SUM($AP163:AR163),0),0)</f>
        <v>0</v>
      </c>
      <c r="AT163" s="29">
        <f ca="1">IF(Data!$H$2="ja",IF(AD163&gt;$G163,AD163-$G163-SUM($AP163:AS163),0),0)</f>
        <v>0</v>
      </c>
      <c r="AU163" s="29">
        <f ca="1">IF(Data!$H$2="ja",IF(AE163&gt;$G163,AE163-$G163-SUM($AP163:AT163),0),0)</f>
        <v>0</v>
      </c>
      <c r="AV163" s="29">
        <f ca="1">IF(Data!$H$2="ja",IF(AF163&gt;$G163,AF163-$G163-SUM($AP163:AU163),0),0)</f>
        <v>0</v>
      </c>
      <c r="AW163" s="29">
        <f ca="1">IF(Data!$H$2="ja",IF(AG163&gt;$G163,AG163-$G163-SUM($AP163:AV163),0),0)</f>
        <v>0</v>
      </c>
      <c r="AX163" s="29">
        <f ca="1">IF(Data!$H$2="ja",IF(AH163&gt;$G163,AH163-$G163-SUM($AP163:AW163),0),0)</f>
        <v>0</v>
      </c>
      <c r="AY163" s="29">
        <f ca="1">IF(Data!$H$2="ja",IF(AI163&gt;$G163,AI163-$G163-SUM($AP163:AX163),0),0)</f>
        <v>0</v>
      </c>
      <c r="AZ163" s="29">
        <f ca="1">IF(Data!$H$2="ja",IF(AJ163&gt;$G163,AJ163-$G163-SUM($AP163:AY163),0),0)</f>
        <v>0</v>
      </c>
      <c r="BA163" s="29">
        <f ca="1">IF(Data!$H$2="ja",IF(AK163&gt;$G163,AK163-$G163-SUM($AP163:AZ163),0),0)</f>
        <v>0</v>
      </c>
      <c r="BB163" s="29">
        <f ca="1">IF(Data!$H$2="ja",IF(AL163&gt;$G163,AL163-$G163-SUM($AP163:BA163),0),0)</f>
        <v>0</v>
      </c>
      <c r="BC163" s="29">
        <f ca="1">IF(Data!$H$2="ja",IF(AM163&gt;$G163,AM163-$G163-SUM($AP163:BB163),0),0)</f>
        <v>0</v>
      </c>
      <c r="BD163" s="29">
        <f ca="1">IF(Data!$H$2="ja",IF(AN163&gt;$G163,AN163-$G163-SUM($AP163:BC163),0),0)</f>
        <v>0</v>
      </c>
    </row>
    <row r="164" spans="1:56" x14ac:dyDescent="0.2">
      <c r="A164" s="44">
        <v>10</v>
      </c>
      <c r="B164" s="44">
        <f t="shared" si="84"/>
        <v>4</v>
      </c>
      <c r="C164" s="60"/>
      <c r="D164" s="27" t="str">
        <f>Data!B$7</f>
        <v>Bygninger</v>
      </c>
      <c r="E164" s="27"/>
      <c r="F164" s="14"/>
      <c r="G164" s="370">
        <f>HLOOKUP(B164,'Budget &amp; Total'!$1:$44,(30),FALSE)</f>
        <v>0</v>
      </c>
      <c r="H164" s="674">
        <f t="shared" ca="1" si="85"/>
        <v>0</v>
      </c>
      <c r="I164" s="101"/>
      <c r="J164" s="239">
        <f ca="1">HLOOKUP($B164,INDIRECT(J$1&amp;"!$I$2:$x$40"),('Partner-period(er)'!$A164+14),FALSE)</f>
        <v>0</v>
      </c>
      <c r="K164" s="85">
        <f ca="1">HLOOKUP($B164,INDIRECT(K$1&amp;"!$I$2:$x$40"),('Partner-period(er)'!$A164+14),FALSE)</f>
        <v>0</v>
      </c>
      <c r="L164" s="85">
        <f ca="1">HLOOKUP($B164,INDIRECT(L$1&amp;"!$I$2:$x$40"),('Partner-period(er)'!$A164+14),FALSE)</f>
        <v>0</v>
      </c>
      <c r="M164" s="85">
        <f ca="1">HLOOKUP($B164,INDIRECT(M$1&amp;"!$I$2:$x$40"),('Partner-period(er)'!$A164+14),FALSE)</f>
        <v>0</v>
      </c>
      <c r="N164" s="85">
        <f ca="1">HLOOKUP($B164,INDIRECT(N$1&amp;"!$I$2:$x$40"),('Partner-period(er)'!$A164+14),FALSE)</f>
        <v>0</v>
      </c>
      <c r="O164" s="52">
        <f ca="1">HLOOKUP($B164,INDIRECT(O$1&amp;"!$I$2:$x$40"),('Partner-period(er)'!$A164+14),FALSE)</f>
        <v>0</v>
      </c>
      <c r="P164" s="52">
        <f ca="1">HLOOKUP($B164,INDIRECT(P$1&amp;"!$I$2:$x$40"),('Partner-period(er)'!$A164+14),FALSE)</f>
        <v>0</v>
      </c>
      <c r="Q164" s="52">
        <f ca="1">HLOOKUP($B164,INDIRECT(Q$1&amp;"!$I$2:$x$40"),('Partner-period(er)'!$A164+14),FALSE)</f>
        <v>0</v>
      </c>
      <c r="R164" s="52">
        <f ca="1">HLOOKUP($B164,INDIRECT(R$1&amp;"!$I$2:$x$40"),('Partner-period(er)'!$A164+14),FALSE)</f>
        <v>0</v>
      </c>
      <c r="S164" s="52">
        <f ca="1">HLOOKUP($B164,INDIRECT(S$1&amp;"!$I$2:$x$40"),('Partner-period(er)'!$A164+14),FALSE)</f>
        <v>0</v>
      </c>
      <c r="T164" s="52">
        <f ca="1">HLOOKUP($B164,INDIRECT(T$1&amp;"!$I$2:$x$40"),('Partner-period(er)'!$A164+14),FALSE)</f>
        <v>0</v>
      </c>
      <c r="U164" s="52">
        <f ca="1">HLOOKUP($B164,INDIRECT(U$1&amp;"!$I$2:$x$40"),('Partner-period(er)'!$A164+14),FALSE)</f>
        <v>0</v>
      </c>
      <c r="V164" s="52">
        <f ca="1">HLOOKUP($B164,INDIRECT(V$1&amp;"!$I$2:$x$40"),('Partner-period(er)'!$A164+14),FALSE)</f>
        <v>0</v>
      </c>
      <c r="W164" s="52">
        <f ca="1">HLOOKUP($B164,INDIRECT(W$1&amp;"!$I$2:$x$40"),('Partner-period(er)'!$A164+14),FALSE)</f>
        <v>0</v>
      </c>
      <c r="X164" s="567">
        <f ca="1">HLOOKUP($B164,INDIRECT(X$1&amp;"!$I$2:$x$40"),('Partner-period(er)'!$A164+14),FALSE)</f>
        <v>0</v>
      </c>
      <c r="Z164" s="33">
        <f t="shared" ca="1" si="88"/>
        <v>0</v>
      </c>
      <c r="AA164" s="34">
        <f ca="1">SUM($J164:K164)</f>
        <v>0</v>
      </c>
      <c r="AB164" s="34">
        <f ca="1">SUM($J164:L164)</f>
        <v>0</v>
      </c>
      <c r="AC164" s="34">
        <f ca="1">SUM($J164:M164)</f>
        <v>0</v>
      </c>
      <c r="AD164" s="34">
        <f ca="1">SUM($J164:N164)</f>
        <v>0</v>
      </c>
      <c r="AE164" s="34">
        <f ca="1">SUM($J164:O164)</f>
        <v>0</v>
      </c>
      <c r="AF164" s="34">
        <f ca="1">SUM($J164:P164)</f>
        <v>0</v>
      </c>
      <c r="AG164" s="34">
        <f ca="1">SUM($J164:Q164)</f>
        <v>0</v>
      </c>
      <c r="AH164" s="34">
        <f ca="1">SUM($J164:R164)</f>
        <v>0</v>
      </c>
      <c r="AI164" s="34">
        <f ca="1">SUM($J164:S164)</f>
        <v>0</v>
      </c>
      <c r="AJ164" s="34">
        <f ca="1">SUM($J164:T164)</f>
        <v>0</v>
      </c>
      <c r="AK164" s="34">
        <f ca="1">SUM($J164:U164)</f>
        <v>0</v>
      </c>
      <c r="AL164" s="34">
        <f ca="1">SUM($J164:V164)</f>
        <v>0</v>
      </c>
      <c r="AM164" s="34">
        <f ca="1">SUM($J164:W164)</f>
        <v>0</v>
      </c>
      <c r="AN164" s="38">
        <f ca="1">SUM($J164:X164)</f>
        <v>0</v>
      </c>
      <c r="AO164" s="30"/>
      <c r="AP164" s="29">
        <f ca="1">IF(Data!$H$2="ja",IF(Z164&gt;$G164,Z164-$G164,0),0)</f>
        <v>0</v>
      </c>
      <c r="AQ164" s="29">
        <f ca="1">IF(Data!$H$2="ja",IF(AA164&gt;$G164,AA164-$G164-SUM($AP164:AP164),0),0)</f>
        <v>0</v>
      </c>
      <c r="AR164" s="29">
        <f ca="1">IF(Data!$H$2="ja",IF(AB164&gt;$G164,AB164-$G164-SUM($AP164:AQ164),0),0)</f>
        <v>0</v>
      </c>
      <c r="AS164" s="29">
        <f ca="1">IF(Data!$H$2="ja",IF(AC164&gt;$G164,AC164-$G164-SUM($AP164:AR164),0),0)</f>
        <v>0</v>
      </c>
      <c r="AT164" s="29">
        <f ca="1">IF(Data!$H$2="ja",IF(AD164&gt;$G164,AD164-$G164-SUM($AP164:AS164),0),0)</f>
        <v>0</v>
      </c>
      <c r="AU164" s="29">
        <f ca="1">IF(Data!$H$2="ja",IF(AE164&gt;$G164,AE164-$G164-SUM($AP164:AT164),0),0)</f>
        <v>0</v>
      </c>
      <c r="AV164" s="29">
        <f ca="1">IF(Data!$H$2="ja",IF(AF164&gt;$G164,AF164-$G164-SUM($AP164:AU164),0),0)</f>
        <v>0</v>
      </c>
      <c r="AW164" s="29">
        <f ca="1">IF(Data!$H$2="ja",IF(AG164&gt;$G164,AG164-$G164-SUM($AP164:AV164),0),0)</f>
        <v>0</v>
      </c>
      <c r="AX164" s="29">
        <f ca="1">IF(Data!$H$2="ja",IF(AH164&gt;$G164,AH164-$G164-SUM($AP164:AW164),0),0)</f>
        <v>0</v>
      </c>
      <c r="AY164" s="29">
        <f ca="1">IF(Data!$H$2="ja",IF(AI164&gt;$G164,AI164-$G164-SUM($AP164:AX164),0),0)</f>
        <v>0</v>
      </c>
      <c r="AZ164" s="29">
        <f ca="1">IF(Data!$H$2="ja",IF(AJ164&gt;$G164,AJ164-$G164-SUM($AP164:AY164),0),0)</f>
        <v>0</v>
      </c>
      <c r="BA164" s="29">
        <f ca="1">IF(Data!$H$2="ja",IF(AK164&gt;$G164,AK164-$G164-SUM($AP164:AZ164),0),0)</f>
        <v>0</v>
      </c>
      <c r="BB164" s="29">
        <f ca="1">IF(Data!$H$2="ja",IF(AL164&gt;$G164,AL164-$G164-SUM($AP164:BA164),0),0)</f>
        <v>0</v>
      </c>
      <c r="BC164" s="29">
        <f ca="1">IF(Data!$H$2="ja",IF(AM164&gt;$G164,AM164-$G164-SUM($AP164:BB164),0),0)</f>
        <v>0</v>
      </c>
      <c r="BD164" s="29">
        <f ca="1">IF(Data!$H$2="ja",IF(AN164&gt;$G164,AN164-$G164-SUM($AP164:BC164),0),0)</f>
        <v>0</v>
      </c>
    </row>
    <row r="165" spans="1:56" x14ac:dyDescent="0.2">
      <c r="A165" s="44">
        <v>11</v>
      </c>
      <c r="B165" s="44">
        <f t="shared" si="84"/>
        <v>4</v>
      </c>
      <c r="C165" s="60"/>
      <c r="D165" s="27" t="str">
        <f>Data!B$8</f>
        <v>Andre driftsudgifter, herunder materialer</v>
      </c>
      <c r="E165" s="27"/>
      <c r="F165" s="14"/>
      <c r="G165" s="370">
        <f>HLOOKUP(B165,'Budget &amp; Total'!$1:$44,(31),FALSE)</f>
        <v>0</v>
      </c>
      <c r="H165" s="674">
        <f t="shared" ca="1" si="85"/>
        <v>0</v>
      </c>
      <c r="I165" s="101"/>
      <c r="J165" s="239">
        <f ca="1">HLOOKUP($B165,INDIRECT(J$1&amp;"!$I$2:$x$40"),('Partner-period(er)'!$A165+14),FALSE)</f>
        <v>0</v>
      </c>
      <c r="K165" s="85">
        <f ca="1">HLOOKUP($B165,INDIRECT(K$1&amp;"!$I$2:$x$40"),('Partner-period(er)'!$A165+14),FALSE)</f>
        <v>0</v>
      </c>
      <c r="L165" s="85">
        <f ca="1">HLOOKUP($B165,INDIRECT(L$1&amp;"!$I$2:$x$40"),('Partner-period(er)'!$A165+14),FALSE)</f>
        <v>0</v>
      </c>
      <c r="M165" s="85">
        <f ca="1">HLOOKUP($B165,INDIRECT(M$1&amp;"!$I$2:$x$40"),('Partner-period(er)'!$A165+14),FALSE)</f>
        <v>0</v>
      </c>
      <c r="N165" s="85">
        <f ca="1">HLOOKUP($B165,INDIRECT(N$1&amp;"!$I$2:$x$40"),('Partner-period(er)'!$A165+14),FALSE)</f>
        <v>0</v>
      </c>
      <c r="O165" s="52">
        <f ca="1">HLOOKUP($B165,INDIRECT(O$1&amp;"!$I$2:$x$40"),('Partner-period(er)'!$A165+14),FALSE)</f>
        <v>0</v>
      </c>
      <c r="P165" s="52">
        <f ca="1">HLOOKUP($B165,INDIRECT(P$1&amp;"!$I$2:$x$40"),('Partner-period(er)'!$A165+14),FALSE)</f>
        <v>0</v>
      </c>
      <c r="Q165" s="52">
        <f ca="1">HLOOKUP($B165,INDIRECT(Q$1&amp;"!$I$2:$x$40"),('Partner-period(er)'!$A165+14),FALSE)</f>
        <v>0</v>
      </c>
      <c r="R165" s="52">
        <f ca="1">HLOOKUP($B165,INDIRECT(R$1&amp;"!$I$2:$x$40"),('Partner-period(er)'!$A165+14),FALSE)</f>
        <v>0</v>
      </c>
      <c r="S165" s="52">
        <f ca="1">HLOOKUP($B165,INDIRECT(S$1&amp;"!$I$2:$x$40"),('Partner-period(er)'!$A165+14),FALSE)</f>
        <v>0</v>
      </c>
      <c r="T165" s="52">
        <f ca="1">HLOOKUP($B165,INDIRECT(T$1&amp;"!$I$2:$x$40"),('Partner-period(er)'!$A165+14),FALSE)</f>
        <v>0</v>
      </c>
      <c r="U165" s="52">
        <f ca="1">HLOOKUP($B165,INDIRECT(U$1&amp;"!$I$2:$x$40"),('Partner-period(er)'!$A165+14),FALSE)</f>
        <v>0</v>
      </c>
      <c r="V165" s="52">
        <f ca="1">HLOOKUP($B165,INDIRECT(V$1&amp;"!$I$2:$x$40"),('Partner-period(er)'!$A165+14),FALSE)</f>
        <v>0</v>
      </c>
      <c r="W165" s="52">
        <f ca="1">HLOOKUP($B165,INDIRECT(W$1&amp;"!$I$2:$x$40"),('Partner-period(er)'!$A165+14),FALSE)</f>
        <v>0</v>
      </c>
      <c r="X165" s="567">
        <f ca="1">HLOOKUP($B165,INDIRECT(X$1&amp;"!$I$2:$x$40"),('Partner-period(er)'!$A165+14),FALSE)</f>
        <v>0</v>
      </c>
      <c r="Z165" s="33">
        <f t="shared" ca="1" si="88"/>
        <v>0</v>
      </c>
      <c r="AA165" s="34">
        <f ca="1">SUM($J165:K165)</f>
        <v>0</v>
      </c>
      <c r="AB165" s="34">
        <f ca="1">SUM($J165:L165)</f>
        <v>0</v>
      </c>
      <c r="AC165" s="34">
        <f ca="1">SUM($J165:M165)</f>
        <v>0</v>
      </c>
      <c r="AD165" s="34">
        <f ca="1">SUM($J165:N165)</f>
        <v>0</v>
      </c>
      <c r="AE165" s="34">
        <f ca="1">SUM($J165:O165)</f>
        <v>0</v>
      </c>
      <c r="AF165" s="34">
        <f ca="1">SUM($J165:P165)</f>
        <v>0</v>
      </c>
      <c r="AG165" s="34">
        <f ca="1">SUM($J165:Q165)</f>
        <v>0</v>
      </c>
      <c r="AH165" s="34">
        <f ca="1">SUM($J165:R165)</f>
        <v>0</v>
      </c>
      <c r="AI165" s="34">
        <f ca="1">SUM($J165:S165)</f>
        <v>0</v>
      </c>
      <c r="AJ165" s="34">
        <f ca="1">SUM($J165:T165)</f>
        <v>0</v>
      </c>
      <c r="AK165" s="34">
        <f ca="1">SUM($J165:U165)</f>
        <v>0</v>
      </c>
      <c r="AL165" s="34">
        <f ca="1">SUM($J165:V165)</f>
        <v>0</v>
      </c>
      <c r="AM165" s="34">
        <f ca="1">SUM($J165:W165)</f>
        <v>0</v>
      </c>
      <c r="AN165" s="38">
        <f ca="1">SUM($J165:X165)</f>
        <v>0</v>
      </c>
      <c r="AO165" s="30"/>
      <c r="AP165" s="29">
        <f ca="1">IF(Data!$H$2="ja",IF(Z165&gt;$G165,Z165-$G165,0),0)</f>
        <v>0</v>
      </c>
      <c r="AQ165" s="29">
        <f ca="1">IF(Data!$H$2="ja",IF(AA165&gt;$G165,AA165-$G165-SUM($AP165:AP165),0),0)</f>
        <v>0</v>
      </c>
      <c r="AR165" s="29">
        <f ca="1">IF(Data!$H$2="ja",IF(AB165&gt;$G165,AB165-$G165-SUM($AP165:AQ165),0),0)</f>
        <v>0</v>
      </c>
      <c r="AS165" s="29">
        <f ca="1">IF(Data!$H$2="ja",IF(AC165&gt;$G165,AC165-$G165-SUM($AP165:AR165),0),0)</f>
        <v>0</v>
      </c>
      <c r="AT165" s="29">
        <f ca="1">IF(Data!$H$2="ja",IF(AD165&gt;$G165,AD165-$G165-SUM($AP165:AS165),0),0)</f>
        <v>0</v>
      </c>
      <c r="AU165" s="29">
        <f ca="1">IF(Data!$H$2="ja",IF(AE165&gt;$G165,AE165-$G165-SUM($AP165:AT165),0),0)</f>
        <v>0</v>
      </c>
      <c r="AV165" s="29">
        <f ca="1">IF(Data!$H$2="ja",IF(AF165&gt;$G165,AF165-$G165-SUM($AP165:AU165),0),0)</f>
        <v>0</v>
      </c>
      <c r="AW165" s="29">
        <f ca="1">IF(Data!$H$2="ja",IF(AG165&gt;$G165,AG165-$G165-SUM($AP165:AV165),0),0)</f>
        <v>0</v>
      </c>
      <c r="AX165" s="29">
        <f ca="1">IF(Data!$H$2="ja",IF(AH165&gt;$G165,AH165-$G165-SUM($AP165:AW165),0),0)</f>
        <v>0</v>
      </c>
      <c r="AY165" s="29">
        <f ca="1">IF(Data!$H$2="ja",IF(AI165&gt;$G165,AI165-$G165-SUM($AP165:AX165),0),0)</f>
        <v>0</v>
      </c>
      <c r="AZ165" s="29">
        <f ca="1">IF(Data!$H$2="ja",IF(AJ165&gt;$G165,AJ165-$G165-SUM($AP165:AY165),0),0)</f>
        <v>0</v>
      </c>
      <c r="BA165" s="29">
        <f ca="1">IF(Data!$H$2="ja",IF(AK165&gt;$G165,AK165-$G165-SUM($AP165:AZ165),0),0)</f>
        <v>0</v>
      </c>
      <c r="BB165" s="29">
        <f ca="1">IF(Data!$H$2="ja",IF(AL165&gt;$G165,AL165-$G165-SUM($AP165:BA165),0),0)</f>
        <v>0</v>
      </c>
      <c r="BC165" s="29">
        <f ca="1">IF(Data!$H$2="ja",IF(AM165&gt;$G165,AM165-$G165-SUM($AP165:BB165),0),0)</f>
        <v>0</v>
      </c>
      <c r="BD165" s="29">
        <f ca="1">IF(Data!$H$2="ja",IF(AN165&gt;$G165,AN165-$G165-SUM($AP165:BC165),0),0)</f>
        <v>0</v>
      </c>
    </row>
    <row r="166" spans="1:56" x14ac:dyDescent="0.2">
      <c r="A166" s="44">
        <v>12</v>
      </c>
      <c r="B166" s="44">
        <f t="shared" si="84"/>
        <v>4</v>
      </c>
      <c r="C166" s="60"/>
      <c r="D166" s="27" t="str">
        <f>Data!B$9</f>
        <v>Eksterne leverancer / underleverancer</v>
      </c>
      <c r="E166" s="27"/>
      <c r="F166" s="14"/>
      <c r="G166" s="370">
        <f>HLOOKUP(B166,'Budget &amp; Total'!$1:$44,(32),FALSE)</f>
        <v>0</v>
      </c>
      <c r="H166" s="674">
        <f t="shared" ca="1" si="85"/>
        <v>0</v>
      </c>
      <c r="I166" s="101"/>
      <c r="J166" s="239">
        <f ca="1">HLOOKUP($B166,INDIRECT(J$1&amp;"!$I$2:$x$40"),('Partner-period(er)'!$A166+14),FALSE)</f>
        <v>0</v>
      </c>
      <c r="K166" s="85">
        <f ca="1">HLOOKUP($B166,INDIRECT(K$1&amp;"!$I$2:$x$40"),('Partner-period(er)'!$A166+14),FALSE)</f>
        <v>0</v>
      </c>
      <c r="L166" s="85">
        <f ca="1">HLOOKUP($B166,INDIRECT(L$1&amp;"!$I$2:$x$40"),('Partner-period(er)'!$A166+14),FALSE)</f>
        <v>0</v>
      </c>
      <c r="M166" s="85">
        <f ca="1">HLOOKUP($B166,INDIRECT(M$1&amp;"!$I$2:$x$40"),('Partner-period(er)'!$A166+14),FALSE)</f>
        <v>0</v>
      </c>
      <c r="N166" s="85">
        <f ca="1">HLOOKUP($B166,INDIRECT(N$1&amp;"!$I$2:$x$40"),('Partner-period(er)'!$A166+14),FALSE)</f>
        <v>0</v>
      </c>
      <c r="O166" s="52">
        <f ca="1">HLOOKUP($B166,INDIRECT(O$1&amp;"!$I$2:$x$40"),('Partner-period(er)'!$A166+14),FALSE)</f>
        <v>0</v>
      </c>
      <c r="P166" s="52">
        <f ca="1">HLOOKUP($B166,INDIRECT(P$1&amp;"!$I$2:$x$40"),('Partner-period(er)'!$A166+14),FALSE)</f>
        <v>0</v>
      </c>
      <c r="Q166" s="52">
        <f ca="1">HLOOKUP($B166,INDIRECT(Q$1&amp;"!$I$2:$x$40"),('Partner-period(er)'!$A166+14),FALSE)</f>
        <v>0</v>
      </c>
      <c r="R166" s="52">
        <f ca="1">HLOOKUP($B166,INDIRECT(R$1&amp;"!$I$2:$x$40"),('Partner-period(er)'!$A166+14),FALSE)</f>
        <v>0</v>
      </c>
      <c r="S166" s="52">
        <f ca="1">HLOOKUP($B166,INDIRECT(S$1&amp;"!$I$2:$x$40"),('Partner-period(er)'!$A166+14),FALSE)</f>
        <v>0</v>
      </c>
      <c r="T166" s="52">
        <f ca="1">HLOOKUP($B166,INDIRECT(T$1&amp;"!$I$2:$x$40"),('Partner-period(er)'!$A166+14),FALSE)</f>
        <v>0</v>
      </c>
      <c r="U166" s="52">
        <f ca="1">HLOOKUP($B166,INDIRECT(U$1&amp;"!$I$2:$x$40"),('Partner-period(er)'!$A166+14),FALSE)</f>
        <v>0</v>
      </c>
      <c r="V166" s="52">
        <f ca="1">HLOOKUP($B166,INDIRECT(V$1&amp;"!$I$2:$x$40"),('Partner-period(er)'!$A166+14),FALSE)</f>
        <v>0</v>
      </c>
      <c r="W166" s="52">
        <f ca="1">HLOOKUP($B166,INDIRECT(W$1&amp;"!$I$2:$x$40"),('Partner-period(er)'!$A166+14),FALSE)</f>
        <v>0</v>
      </c>
      <c r="X166" s="567">
        <f ca="1">HLOOKUP($B166,INDIRECT(X$1&amp;"!$I$2:$x$40"),('Partner-period(er)'!$A166+14),FALSE)</f>
        <v>0</v>
      </c>
      <c r="Z166" s="33">
        <f t="shared" ca="1" si="88"/>
        <v>0</v>
      </c>
      <c r="AA166" s="34">
        <f ca="1">SUM($J166:K166)</f>
        <v>0</v>
      </c>
      <c r="AB166" s="34">
        <f ca="1">SUM($J166:L166)</f>
        <v>0</v>
      </c>
      <c r="AC166" s="34">
        <f ca="1">SUM($J166:M166)</f>
        <v>0</v>
      </c>
      <c r="AD166" s="34">
        <f ca="1">SUM($J166:N166)</f>
        <v>0</v>
      </c>
      <c r="AE166" s="34">
        <f ca="1">SUM($J166:O166)</f>
        <v>0</v>
      </c>
      <c r="AF166" s="34">
        <f ca="1">SUM($J166:P166)</f>
        <v>0</v>
      </c>
      <c r="AG166" s="34">
        <f ca="1">SUM($J166:Q166)</f>
        <v>0</v>
      </c>
      <c r="AH166" s="34">
        <f ca="1">SUM($J166:R166)</f>
        <v>0</v>
      </c>
      <c r="AI166" s="34">
        <f ca="1">SUM($J166:S166)</f>
        <v>0</v>
      </c>
      <c r="AJ166" s="34">
        <f ca="1">SUM($J166:T166)</f>
        <v>0</v>
      </c>
      <c r="AK166" s="34">
        <f ca="1">SUM($J166:U166)</f>
        <v>0</v>
      </c>
      <c r="AL166" s="34">
        <f ca="1">SUM($J166:V166)</f>
        <v>0</v>
      </c>
      <c r="AM166" s="34">
        <f ca="1">SUM($J166:W166)</f>
        <v>0</v>
      </c>
      <c r="AN166" s="38">
        <f ca="1">SUM($J166:X166)</f>
        <v>0</v>
      </c>
      <c r="AO166" s="30"/>
      <c r="AP166" s="29">
        <f ca="1">IF(Data!$H$2="ja",IF(Z166&gt;$G166,Z166-$G166,0),0)</f>
        <v>0</v>
      </c>
      <c r="AQ166" s="29">
        <f ca="1">IF(Data!$H$2="ja",IF(AA166&gt;$G166,AA166-$G166-SUM($AP166:AP166),0),0)</f>
        <v>0</v>
      </c>
      <c r="AR166" s="29">
        <f ca="1">IF(Data!$H$2="ja",IF(AB166&gt;$G166,AB166-$G166-SUM($AP166:AQ166),0),0)</f>
        <v>0</v>
      </c>
      <c r="AS166" s="29">
        <f ca="1">IF(Data!$H$2="ja",IF(AC166&gt;$G166,AC166-$G166-SUM($AP166:AR166),0),0)</f>
        <v>0</v>
      </c>
      <c r="AT166" s="29">
        <f ca="1">IF(Data!$H$2="ja",IF(AD166&gt;$G166,AD166-$G166-SUM($AP166:AS166),0),0)</f>
        <v>0</v>
      </c>
      <c r="AU166" s="29">
        <f ca="1">IF(Data!$H$2="ja",IF(AE166&gt;$G166,AE166-$G166-SUM($AP166:AT166),0),0)</f>
        <v>0</v>
      </c>
      <c r="AV166" s="29">
        <f ca="1">IF(Data!$H$2="ja",IF(AF166&gt;$G166,AF166-$G166-SUM($AP166:AU166),0),0)</f>
        <v>0</v>
      </c>
      <c r="AW166" s="29">
        <f ca="1">IF(Data!$H$2="ja",IF(AG166&gt;$G166,AG166-$G166-SUM($AP166:AV166),0),0)</f>
        <v>0</v>
      </c>
      <c r="AX166" s="29">
        <f ca="1">IF(Data!$H$2="ja",IF(AH166&gt;$G166,AH166-$G166-SUM($AP166:AW166),0),0)</f>
        <v>0</v>
      </c>
      <c r="AY166" s="29">
        <f ca="1">IF(Data!$H$2="ja",IF(AI166&gt;$G166,AI166-$G166-SUM($AP166:AX166),0),0)</f>
        <v>0</v>
      </c>
      <c r="AZ166" s="29">
        <f ca="1">IF(Data!$H$2="ja",IF(AJ166&gt;$G166,AJ166-$G166-SUM($AP166:AY166),0),0)</f>
        <v>0</v>
      </c>
      <c r="BA166" s="29">
        <f ca="1">IF(Data!$H$2="ja",IF(AK166&gt;$G166,AK166-$G166-SUM($AP166:AZ166),0),0)</f>
        <v>0</v>
      </c>
      <c r="BB166" s="29">
        <f ca="1">IF(Data!$H$2="ja",IF(AL166&gt;$G166,AL166-$G166-SUM($AP166:BA166),0),0)</f>
        <v>0</v>
      </c>
      <c r="BC166" s="29">
        <f ca="1">IF(Data!$H$2="ja",IF(AM166&gt;$G166,AM166-$G166-SUM($AP166:BB166),0),0)</f>
        <v>0</v>
      </c>
      <c r="BD166" s="29">
        <f ca="1">IF(Data!$H$2="ja",IF(AN166&gt;$G166,AN166-$G166-SUM($AP166:BC166),0),0)</f>
        <v>0</v>
      </c>
    </row>
    <row r="167" spans="1:56" x14ac:dyDescent="0.2">
      <c r="A167" s="44">
        <v>13</v>
      </c>
      <c r="B167" s="44">
        <f t="shared" si="84"/>
        <v>4</v>
      </c>
      <c r="C167" s="60"/>
      <c r="D167" s="27" t="str">
        <f>Data!B$10</f>
        <v>Indtægter (negative tal)</v>
      </c>
      <c r="E167" s="27"/>
      <c r="F167" s="14"/>
      <c r="G167" s="370">
        <f>HLOOKUP(B167,'Budget &amp; Total'!$1:$44,(33),FALSE)</f>
        <v>0</v>
      </c>
      <c r="H167" s="674">
        <f t="shared" ca="1" si="85"/>
        <v>0</v>
      </c>
      <c r="I167" s="101"/>
      <c r="J167" s="239">
        <f ca="1">HLOOKUP($B167,INDIRECT(J$1&amp;"!$I$2:$x$40"),('Partner-period(er)'!$A167+14),FALSE)</f>
        <v>0</v>
      </c>
      <c r="K167" s="85">
        <f ca="1">HLOOKUP($B167,INDIRECT(K$1&amp;"!$I$2:$x$40"),('Partner-period(er)'!$A167+14),FALSE)</f>
        <v>0</v>
      </c>
      <c r="L167" s="85">
        <f ca="1">HLOOKUP($B167,INDIRECT(L$1&amp;"!$I$2:$x$40"),('Partner-period(er)'!$A167+14),FALSE)</f>
        <v>0</v>
      </c>
      <c r="M167" s="85">
        <f ca="1">HLOOKUP($B167,INDIRECT(M$1&amp;"!$I$2:$x$40"),('Partner-period(er)'!$A167+14),FALSE)</f>
        <v>0</v>
      </c>
      <c r="N167" s="85">
        <f ca="1">HLOOKUP($B167,INDIRECT(N$1&amp;"!$I$2:$x$40"),('Partner-period(er)'!$A167+14),FALSE)</f>
        <v>0</v>
      </c>
      <c r="O167" s="52">
        <f ca="1">HLOOKUP($B167,INDIRECT(O$1&amp;"!$I$2:$x$40"),('Partner-period(er)'!$A167+14),FALSE)</f>
        <v>0</v>
      </c>
      <c r="P167" s="52">
        <f ca="1">HLOOKUP($B167,INDIRECT(P$1&amp;"!$I$2:$x$40"),('Partner-period(er)'!$A167+14),FALSE)</f>
        <v>0</v>
      </c>
      <c r="Q167" s="52">
        <f ca="1">HLOOKUP($B167,INDIRECT(Q$1&amp;"!$I$2:$x$40"),('Partner-period(er)'!$A167+14),FALSE)</f>
        <v>0</v>
      </c>
      <c r="R167" s="52">
        <f ca="1">HLOOKUP($B167,INDIRECT(R$1&amp;"!$I$2:$x$40"),('Partner-period(er)'!$A167+14),FALSE)</f>
        <v>0</v>
      </c>
      <c r="S167" s="52">
        <f ca="1">HLOOKUP($B167,INDIRECT(S$1&amp;"!$I$2:$x$40"),('Partner-period(er)'!$A167+14),FALSE)</f>
        <v>0</v>
      </c>
      <c r="T167" s="52">
        <f ca="1">HLOOKUP($B167,INDIRECT(T$1&amp;"!$I$2:$x$40"),('Partner-period(er)'!$A167+14),FALSE)</f>
        <v>0</v>
      </c>
      <c r="U167" s="52">
        <f ca="1">HLOOKUP($B167,INDIRECT(U$1&amp;"!$I$2:$x$40"),('Partner-period(er)'!$A167+14),FALSE)</f>
        <v>0</v>
      </c>
      <c r="V167" s="52">
        <f ca="1">HLOOKUP($B167,INDIRECT(V$1&amp;"!$I$2:$x$40"),('Partner-period(er)'!$A167+14),FALSE)</f>
        <v>0</v>
      </c>
      <c r="W167" s="52">
        <f ca="1">HLOOKUP($B167,INDIRECT(W$1&amp;"!$I$2:$x$40"),('Partner-period(er)'!$A167+14),FALSE)</f>
        <v>0</v>
      </c>
      <c r="X167" s="567">
        <f ca="1">HLOOKUP($B167,INDIRECT(X$1&amp;"!$I$2:$x$40"),('Partner-period(er)'!$A167+14),FALSE)</f>
        <v>0</v>
      </c>
      <c r="Z167" s="33">
        <f t="shared" ca="1" si="88"/>
        <v>0</v>
      </c>
      <c r="AA167" s="34">
        <f ca="1">SUM($J167:K167)</f>
        <v>0</v>
      </c>
      <c r="AB167" s="34">
        <f ca="1">SUM($J167:L167)</f>
        <v>0</v>
      </c>
      <c r="AC167" s="34">
        <f ca="1">SUM($J167:M167)</f>
        <v>0</v>
      </c>
      <c r="AD167" s="34">
        <f ca="1">SUM($J167:N167)</f>
        <v>0</v>
      </c>
      <c r="AE167" s="34">
        <f ca="1">SUM($J167:O167)</f>
        <v>0</v>
      </c>
      <c r="AF167" s="34">
        <f ca="1">SUM($J167:P167)</f>
        <v>0</v>
      </c>
      <c r="AG167" s="34">
        <f ca="1">SUM($J167:Q167)</f>
        <v>0</v>
      </c>
      <c r="AH167" s="34">
        <f ca="1">SUM($J167:R167)</f>
        <v>0</v>
      </c>
      <c r="AI167" s="34">
        <f ca="1">SUM($J167:S167)</f>
        <v>0</v>
      </c>
      <c r="AJ167" s="34">
        <f ca="1">SUM($J167:T167)</f>
        <v>0</v>
      </c>
      <c r="AK167" s="34">
        <f ca="1">SUM($J167:U167)</f>
        <v>0</v>
      </c>
      <c r="AL167" s="34">
        <f ca="1">SUM($J167:V167)</f>
        <v>0</v>
      </c>
      <c r="AM167" s="34">
        <f ca="1">SUM($J167:W167)</f>
        <v>0</v>
      </c>
      <c r="AN167" s="38">
        <f ca="1">SUM($J167:X167)</f>
        <v>0</v>
      </c>
      <c r="AO167" s="30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</row>
    <row r="168" spans="1:56" x14ac:dyDescent="0.2">
      <c r="A168" s="44">
        <v>14</v>
      </c>
      <c r="B168" s="44">
        <f t="shared" si="84"/>
        <v>4</v>
      </c>
      <c r="C168" s="60"/>
      <c r="D168" s="27" t="str">
        <f>Data!B$11</f>
        <v>Andet, herunder rejser og formidling</v>
      </c>
      <c r="E168" s="27"/>
      <c r="F168" s="14"/>
      <c r="G168" s="370">
        <f>HLOOKUP(B168,'Budget &amp; Total'!$1:$44,(34),FALSE)</f>
        <v>0</v>
      </c>
      <c r="H168" s="674">
        <f t="shared" ca="1" si="85"/>
        <v>0</v>
      </c>
      <c r="I168" s="101"/>
      <c r="J168" s="239">
        <f ca="1">HLOOKUP($B168,INDIRECT(J$1&amp;"!$I$2:$x$40"),('Partner-period(er)'!$A168+14),FALSE)</f>
        <v>0</v>
      </c>
      <c r="K168" s="85">
        <f ca="1">HLOOKUP($B168,INDIRECT(K$1&amp;"!$I$2:$x$40"),('Partner-period(er)'!$A168+14),FALSE)</f>
        <v>0</v>
      </c>
      <c r="L168" s="85">
        <f ca="1">HLOOKUP($B168,INDIRECT(L$1&amp;"!$I$2:$x$40"),('Partner-period(er)'!$A168+14),FALSE)</f>
        <v>0</v>
      </c>
      <c r="M168" s="85">
        <f ca="1">HLOOKUP($B168,INDIRECT(M$1&amp;"!$I$2:$x$40"),('Partner-period(er)'!$A168+14),FALSE)</f>
        <v>0</v>
      </c>
      <c r="N168" s="85">
        <f ca="1">HLOOKUP($B168,INDIRECT(N$1&amp;"!$I$2:$x$40"),('Partner-period(er)'!$A168+14),FALSE)</f>
        <v>0</v>
      </c>
      <c r="O168" s="52">
        <f ca="1">HLOOKUP($B168,INDIRECT(O$1&amp;"!$I$2:$x$40"),('Partner-period(er)'!$A168+14),FALSE)</f>
        <v>0</v>
      </c>
      <c r="P168" s="52">
        <f ca="1">HLOOKUP($B168,INDIRECT(P$1&amp;"!$I$2:$x$40"),('Partner-period(er)'!$A168+14),FALSE)</f>
        <v>0</v>
      </c>
      <c r="Q168" s="52">
        <f ca="1">HLOOKUP($B168,INDIRECT(Q$1&amp;"!$I$2:$x$40"),('Partner-period(er)'!$A168+14),FALSE)</f>
        <v>0</v>
      </c>
      <c r="R168" s="52">
        <f ca="1">HLOOKUP($B168,INDIRECT(R$1&amp;"!$I$2:$x$40"),('Partner-period(er)'!$A168+14),FALSE)</f>
        <v>0</v>
      </c>
      <c r="S168" s="52">
        <f ca="1">HLOOKUP($B168,INDIRECT(S$1&amp;"!$I$2:$x$40"),('Partner-period(er)'!$A168+14),FALSE)</f>
        <v>0</v>
      </c>
      <c r="T168" s="52">
        <f ca="1">HLOOKUP($B168,INDIRECT(T$1&amp;"!$I$2:$x$40"),('Partner-period(er)'!$A168+14),FALSE)</f>
        <v>0</v>
      </c>
      <c r="U168" s="52">
        <f ca="1">HLOOKUP($B168,INDIRECT(U$1&amp;"!$I$2:$x$40"),('Partner-period(er)'!$A168+14),FALSE)</f>
        <v>0</v>
      </c>
      <c r="V168" s="52">
        <f ca="1">HLOOKUP($B168,INDIRECT(V$1&amp;"!$I$2:$x$40"),('Partner-period(er)'!$A168+14),FALSE)</f>
        <v>0</v>
      </c>
      <c r="W168" s="52">
        <f ca="1">HLOOKUP($B168,INDIRECT(W$1&amp;"!$I$2:$x$40"),('Partner-period(er)'!$A168+14),FALSE)</f>
        <v>0</v>
      </c>
      <c r="X168" s="567">
        <f ca="1">HLOOKUP($B168,INDIRECT(X$1&amp;"!$I$2:$x$40"),('Partner-period(er)'!$A168+14),FALSE)</f>
        <v>0</v>
      </c>
      <c r="Z168" s="33">
        <f t="shared" ca="1" si="88"/>
        <v>0</v>
      </c>
      <c r="AA168" s="34">
        <f ca="1">SUM($J168:K168)</f>
        <v>0</v>
      </c>
      <c r="AB168" s="34">
        <f ca="1">SUM($J168:L168)</f>
        <v>0</v>
      </c>
      <c r="AC168" s="34">
        <f ca="1">SUM($J168:M168)</f>
        <v>0</v>
      </c>
      <c r="AD168" s="34">
        <f ca="1">SUM($J168:N168)</f>
        <v>0</v>
      </c>
      <c r="AE168" s="34">
        <f ca="1">SUM($J168:O168)</f>
        <v>0</v>
      </c>
      <c r="AF168" s="34">
        <f ca="1">SUM($J168:P168)</f>
        <v>0</v>
      </c>
      <c r="AG168" s="34">
        <f ca="1">SUM($J168:Q168)</f>
        <v>0</v>
      </c>
      <c r="AH168" s="34">
        <f ca="1">SUM($J168:R168)</f>
        <v>0</v>
      </c>
      <c r="AI168" s="34">
        <f ca="1">SUM($J168:S168)</f>
        <v>0</v>
      </c>
      <c r="AJ168" s="34">
        <f ca="1">SUM($J168:T168)</f>
        <v>0</v>
      </c>
      <c r="AK168" s="34">
        <f ca="1">SUM($J168:U168)</f>
        <v>0</v>
      </c>
      <c r="AL168" s="34">
        <f ca="1">SUM($J168:V168)</f>
        <v>0</v>
      </c>
      <c r="AM168" s="34">
        <f ca="1">SUM($J168:W168)</f>
        <v>0</v>
      </c>
      <c r="AN168" s="38">
        <f ca="1">SUM($J168:X168)</f>
        <v>0</v>
      </c>
      <c r="AO168" s="30"/>
      <c r="AP168" s="29">
        <f ca="1">IF(Data!$H$2="ja",IF(Z168&gt;$G168,Z168-$G168,0),0)</f>
        <v>0</v>
      </c>
      <c r="AQ168" s="29">
        <f ca="1">IF(Data!$H$2="ja",IF(AA168&gt;$G168,AA168-$G168-SUM($AP168:AP168),0),0)</f>
        <v>0</v>
      </c>
      <c r="AR168" s="29">
        <f ca="1">IF(Data!$H$2="ja",IF(AB168&gt;$G168,AB168-$G168-SUM($AP168:AQ168),0),0)</f>
        <v>0</v>
      </c>
      <c r="AS168" s="29">
        <f ca="1">IF(Data!$H$2="ja",IF(AC168&gt;$G168,AC168-$G168-SUM($AP168:AR168),0),0)</f>
        <v>0</v>
      </c>
      <c r="AT168" s="29">
        <f ca="1">IF(Data!$H$2="ja",IF(AD168&gt;$G168,AD168-$G168-SUM($AP168:AS168),0),0)</f>
        <v>0</v>
      </c>
      <c r="AU168" s="29">
        <f ca="1">IF(Data!$H$2="ja",IF(AE168&gt;$G168,AE168-$G168-SUM($AP168:AT168),0),0)</f>
        <v>0</v>
      </c>
      <c r="AV168" s="29">
        <f ca="1">IF(Data!$H$2="ja",IF(AF168&gt;$G168,AF168-$G168-SUM($AP168:AU168),0),0)</f>
        <v>0</v>
      </c>
      <c r="AW168" s="29">
        <f ca="1">IF(Data!$H$2="ja",IF(AG168&gt;$G168,AG168-$G168-SUM($AP168:AV168),0),0)</f>
        <v>0</v>
      </c>
      <c r="AX168" s="29">
        <f ca="1">IF(Data!$H$2="ja",IF(AH168&gt;$G168,AH168-$G168-SUM($AP168:AW168),0),0)</f>
        <v>0</v>
      </c>
      <c r="AY168" s="29">
        <f ca="1">IF(Data!$H$2="ja",IF(AI168&gt;$G168,AI168-$G168-SUM($AP168:AX168),0),0)</f>
        <v>0</v>
      </c>
      <c r="AZ168" s="29">
        <f ca="1">IF(Data!$H$2="ja",IF(AJ168&gt;$G168,AJ168-$G168-SUM($AP168:AY168),0),0)</f>
        <v>0</v>
      </c>
      <c r="BA168" s="29">
        <f ca="1">IF(Data!$H$2="ja",IF(AK168&gt;$G168,AK168-$G168-SUM($AP168:AZ168),0),0)</f>
        <v>0</v>
      </c>
      <c r="BB168" s="29">
        <f ca="1">IF(Data!$H$2="ja",IF(AL168&gt;$G168,AL168-$G168-SUM($AP168:BA168),0),0)</f>
        <v>0</v>
      </c>
      <c r="BC168" s="29">
        <f ca="1">IF(Data!$H$2="ja",IF(AM168&gt;$G168,AM168-$G168-SUM($AP168:BB168),0),0)</f>
        <v>0</v>
      </c>
      <c r="BD168" s="29">
        <f ca="1">IF(Data!$H$2="ja",IF(AN168&gt;$G168,AN168-$G168-SUM($AP168:BC168),0),0)</f>
        <v>0</v>
      </c>
    </row>
    <row r="169" spans="1:56" x14ac:dyDescent="0.2">
      <c r="A169" s="44">
        <v>15</v>
      </c>
      <c r="B169" s="44">
        <f t="shared" si="84"/>
        <v>4</v>
      </c>
      <c r="C169" s="60"/>
      <c r="D169" s="27" t="str">
        <f>Data!B$12</f>
        <v>Overheadomkostninger</v>
      </c>
      <c r="E169" s="27"/>
      <c r="F169" s="14"/>
      <c r="G169" s="371">
        <f>HLOOKUP(B169,'Budget &amp; Total'!$1:$44,(36),FALSE)</f>
        <v>0</v>
      </c>
      <c r="H169" s="674">
        <f t="shared" ca="1" si="85"/>
        <v>0</v>
      </c>
      <c r="I169" s="101"/>
      <c r="J169" s="239">
        <f ca="1">HLOOKUP($B169,INDIRECT(J$1&amp;"!$I$2:$x$40"),('Partner-period(er)'!$A169+14),FALSE)</f>
        <v>0</v>
      </c>
      <c r="K169" s="85">
        <f ca="1">HLOOKUP($B169,INDIRECT(K$1&amp;"!$I$2:$x$40"),('Partner-period(er)'!$A169+14),FALSE)</f>
        <v>0</v>
      </c>
      <c r="L169" s="85">
        <f ca="1">HLOOKUP($B169,INDIRECT(L$1&amp;"!$I$2:$x$40"),('Partner-period(er)'!$A169+14),FALSE)</f>
        <v>0</v>
      </c>
      <c r="M169" s="85">
        <f ca="1">HLOOKUP($B169,INDIRECT(M$1&amp;"!$I$2:$x$40"),('Partner-period(er)'!$A169+14),FALSE)</f>
        <v>0</v>
      </c>
      <c r="N169" s="85">
        <f ca="1">HLOOKUP($B169,INDIRECT(N$1&amp;"!$I$2:$x$40"),('Partner-period(er)'!$A169+14),FALSE)</f>
        <v>0</v>
      </c>
      <c r="O169" s="52">
        <f ca="1">HLOOKUP($B169,INDIRECT(O$1&amp;"!$I$2:$x$40"),('Partner-period(er)'!$A169+14),FALSE)</f>
        <v>0</v>
      </c>
      <c r="P169" s="52">
        <f ca="1">HLOOKUP($B169,INDIRECT(P$1&amp;"!$I$2:$x$40"),('Partner-period(er)'!$A169+14),FALSE)</f>
        <v>0</v>
      </c>
      <c r="Q169" s="52">
        <f ca="1">HLOOKUP($B169,INDIRECT(Q$1&amp;"!$I$2:$x$40"),('Partner-period(er)'!$A169+14),FALSE)</f>
        <v>0</v>
      </c>
      <c r="R169" s="52">
        <f ca="1">HLOOKUP($B169,INDIRECT(R$1&amp;"!$I$2:$x$40"),('Partner-period(er)'!$A169+14),FALSE)</f>
        <v>0</v>
      </c>
      <c r="S169" s="52">
        <f ca="1">HLOOKUP($B169,INDIRECT(S$1&amp;"!$I$2:$x$40"),('Partner-period(er)'!$A169+14),FALSE)</f>
        <v>0</v>
      </c>
      <c r="T169" s="52">
        <f ca="1">HLOOKUP($B169,INDIRECT(T$1&amp;"!$I$2:$x$40"),('Partner-period(er)'!$A169+14),FALSE)</f>
        <v>0</v>
      </c>
      <c r="U169" s="52">
        <f ca="1">HLOOKUP($B169,INDIRECT(U$1&amp;"!$I$2:$x$40"),('Partner-period(er)'!$A169+14),FALSE)</f>
        <v>0</v>
      </c>
      <c r="V169" s="52">
        <f ca="1">HLOOKUP($B169,INDIRECT(V$1&amp;"!$I$2:$x$40"),('Partner-period(er)'!$A169+14),FALSE)</f>
        <v>0</v>
      </c>
      <c r="W169" s="52">
        <f ca="1">HLOOKUP($B169,INDIRECT(W$1&amp;"!$I$2:$x$40"),('Partner-period(er)'!$A169+14),FALSE)</f>
        <v>0</v>
      </c>
      <c r="X169" s="567">
        <f ca="1">HLOOKUP($B169,INDIRECT(X$1&amp;"!$I$2:$x$40"),('Partner-period(er)'!$A169+14),FALSE)</f>
        <v>0</v>
      </c>
      <c r="Z169" s="33">
        <f t="shared" ca="1" si="88"/>
        <v>0</v>
      </c>
      <c r="AA169" s="34">
        <f ca="1">SUM($J169:K169)</f>
        <v>0</v>
      </c>
      <c r="AB169" s="34">
        <f ca="1">SUM($J169:L169)</f>
        <v>0</v>
      </c>
      <c r="AC169" s="34">
        <f ca="1">SUM($J169:M169)</f>
        <v>0</v>
      </c>
      <c r="AD169" s="34">
        <f ca="1">SUM($J169:N169)</f>
        <v>0</v>
      </c>
      <c r="AE169" s="34">
        <f ca="1">SUM($J169:O169)</f>
        <v>0</v>
      </c>
      <c r="AF169" s="34">
        <f ca="1">SUM($J169:P169)</f>
        <v>0</v>
      </c>
      <c r="AG169" s="34">
        <f ca="1">SUM($J169:Q169)</f>
        <v>0</v>
      </c>
      <c r="AH169" s="34">
        <f ca="1">SUM($J169:R169)</f>
        <v>0</v>
      </c>
      <c r="AI169" s="34">
        <f ca="1">SUM($J169:S169)</f>
        <v>0</v>
      </c>
      <c r="AJ169" s="34">
        <f ca="1">SUM($J169:T169)</f>
        <v>0</v>
      </c>
      <c r="AK169" s="34">
        <f ca="1">SUM($J169:U169)</f>
        <v>0</v>
      </c>
      <c r="AL169" s="34">
        <f ca="1">SUM($J169:V169)</f>
        <v>0</v>
      </c>
      <c r="AM169" s="34">
        <f ca="1">SUM($J169:W169)</f>
        <v>0</v>
      </c>
      <c r="AN169" s="38">
        <f ca="1">SUM($J169:X169)</f>
        <v>0</v>
      </c>
      <c r="AO169" s="30"/>
      <c r="AP169" s="29">
        <f ca="1">IF(Data!$H$2="ja",IF(Z169&gt;$G169,Z169-$G169,0),0)</f>
        <v>0</v>
      </c>
      <c r="AQ169" s="29">
        <f ca="1">IF(Data!$H$2="ja",IF(AA169&gt;$G169,AA169-$G169-SUM($AP169:AP169),0),0)</f>
        <v>0</v>
      </c>
      <c r="AR169" s="29">
        <f ca="1">IF(Data!$H$2="ja",IF(AB169&gt;$G169,AB169-$G169-SUM($AP169:AQ169),0),0)</f>
        <v>0</v>
      </c>
      <c r="AS169" s="29">
        <f ca="1">IF(Data!$H$2="ja",IF(AC169&gt;$G169,AC169-$G169-SUM($AP169:AR169),0),0)</f>
        <v>0</v>
      </c>
      <c r="AT169" s="29">
        <f ca="1">IF(Data!$H$2="ja",IF(AD169&gt;$G169,AD169-$G169-SUM($AP169:AS169),0),0)</f>
        <v>0</v>
      </c>
      <c r="AU169" s="29">
        <f ca="1">IF(Data!$H$2="ja",IF(AE169&gt;$G169,AE169-$G169-SUM($AP169:AT169),0),0)</f>
        <v>0</v>
      </c>
      <c r="AV169" s="29">
        <f ca="1">IF(Data!$H$2="ja",IF(AF169&gt;$G169,AF169-$G169-SUM($AP169:AU169),0),0)</f>
        <v>0</v>
      </c>
      <c r="AW169" s="29">
        <f ca="1">IF(Data!$H$2="ja",IF(AG169&gt;$G169,AG169-$G169-SUM($AP169:AV169),0),0)</f>
        <v>0</v>
      </c>
      <c r="AX169" s="29">
        <f ca="1">IF(Data!$H$2="ja",IF(AH169&gt;$G169,AH169-$G169-SUM($AP169:AW169),0),0)</f>
        <v>0</v>
      </c>
      <c r="AY169" s="29">
        <f ca="1">IF(Data!$H$2="ja",IF(AI169&gt;$G169,AI169-$G169-SUM($AP169:AX169),0),0)</f>
        <v>0</v>
      </c>
      <c r="AZ169" s="29">
        <f ca="1">IF(Data!$H$2="ja",IF(AJ169&gt;$G169,AJ169-$G169-SUM($AP169:AY169),0),0)</f>
        <v>0</v>
      </c>
      <c r="BA169" s="29">
        <f ca="1">IF(Data!$H$2="ja",IF(AK169&gt;$G169,AK169-$G169-SUM($AP169:AZ169),0),0)</f>
        <v>0</v>
      </c>
      <c r="BB169" s="29">
        <f ca="1">IF(Data!$H$2="ja",IF(AL169&gt;$G169,AL169-$G169-SUM($AP169:BA169),0),0)</f>
        <v>0</v>
      </c>
      <c r="BC169" s="29">
        <f ca="1">IF(Data!$H$2="ja",IF(AM169&gt;$G169,AM169-$G169-SUM($AP169:BB169),0),0)</f>
        <v>0</v>
      </c>
      <c r="BD169" s="29">
        <f ca="1">IF(Data!$H$2="ja",IF(AN169&gt;$G169,AN169-$G169-SUM($AP169:BC169),0),0)</f>
        <v>0</v>
      </c>
    </row>
    <row r="170" spans="1:56" x14ac:dyDescent="0.2">
      <c r="A170" s="44">
        <v>16</v>
      </c>
      <c r="B170" s="44">
        <f t="shared" si="84"/>
        <v>4</v>
      </c>
      <c r="C170" s="56"/>
      <c r="D170" s="53" t="str">
        <f>Data!B$19</f>
        <v>Andre omkostninger total</v>
      </c>
      <c r="E170" s="53"/>
      <c r="F170" s="100"/>
      <c r="G170" s="370">
        <f>HLOOKUP(B170,'Budget &amp; Total'!$1:$44,(18+A170),FALSE)</f>
        <v>0</v>
      </c>
      <c r="H170" s="676">
        <f t="shared" ca="1" si="85"/>
        <v>0</v>
      </c>
      <c r="I170" s="101"/>
      <c r="J170" s="301">
        <f ca="1">HLOOKUP($B170,INDIRECT(J$1&amp;"!$I$2:$x$40"),('Partner-period(er)'!$A170+14),FALSE)</f>
        <v>0</v>
      </c>
      <c r="K170" s="89">
        <f ca="1">HLOOKUP($B170,INDIRECT(K$1&amp;"!$I$2:$x$40"),('Partner-period(er)'!$A170+14),FALSE)</f>
        <v>0</v>
      </c>
      <c r="L170" s="89">
        <f ca="1">HLOOKUP($B170,INDIRECT(L$1&amp;"!$I$2:$x$40"),('Partner-period(er)'!$A170+14),FALSE)</f>
        <v>0</v>
      </c>
      <c r="M170" s="89">
        <f ca="1">HLOOKUP($B170,INDIRECT(M$1&amp;"!$I$2:$x$40"),('Partner-period(er)'!$A170+14),FALSE)</f>
        <v>0</v>
      </c>
      <c r="N170" s="89">
        <f ca="1">HLOOKUP($B170,INDIRECT(N$1&amp;"!$I$2:$x$40"),('Partner-period(er)'!$A170+14),FALSE)</f>
        <v>0</v>
      </c>
      <c r="O170" s="570">
        <f ca="1">HLOOKUP($B170,INDIRECT(O$1&amp;"!$I$2:$x$40"),('Partner-period(er)'!$A170+14),FALSE)</f>
        <v>0</v>
      </c>
      <c r="P170" s="570">
        <f ca="1">HLOOKUP($B170,INDIRECT(P$1&amp;"!$I$2:$x$40"),('Partner-period(er)'!$A170+14),FALSE)</f>
        <v>0</v>
      </c>
      <c r="Q170" s="570">
        <f ca="1">HLOOKUP($B170,INDIRECT(Q$1&amp;"!$I$2:$x$40"),('Partner-period(er)'!$A170+14),FALSE)</f>
        <v>0</v>
      </c>
      <c r="R170" s="570">
        <f ca="1">HLOOKUP($B170,INDIRECT(R$1&amp;"!$I$2:$x$40"),('Partner-period(er)'!$A170+14),FALSE)</f>
        <v>0</v>
      </c>
      <c r="S170" s="570">
        <f ca="1">HLOOKUP($B170,INDIRECT(S$1&amp;"!$I$2:$x$40"),('Partner-period(er)'!$A170+14),FALSE)</f>
        <v>0</v>
      </c>
      <c r="T170" s="570">
        <f ca="1">HLOOKUP($B170,INDIRECT(T$1&amp;"!$I$2:$x$40"),('Partner-period(er)'!$A170+14),FALSE)</f>
        <v>0</v>
      </c>
      <c r="U170" s="570">
        <f ca="1">HLOOKUP($B170,INDIRECT(U$1&amp;"!$I$2:$x$40"),('Partner-period(er)'!$A170+14),FALSE)</f>
        <v>0</v>
      </c>
      <c r="V170" s="570">
        <f ca="1">HLOOKUP($B170,INDIRECT(V$1&amp;"!$I$2:$x$40"),('Partner-period(er)'!$A170+14),FALSE)</f>
        <v>0</v>
      </c>
      <c r="W170" s="570">
        <f ca="1">HLOOKUP($B170,INDIRECT(W$1&amp;"!$I$2:$x$40"),('Partner-period(er)'!$A170+14),FALSE)</f>
        <v>0</v>
      </c>
      <c r="X170" s="571">
        <f ca="1">HLOOKUP($B170,INDIRECT(X$1&amp;"!$I$2:$x$40"),('Partner-period(er)'!$A170+14),FALSE)</f>
        <v>0</v>
      </c>
      <c r="Z170" s="33">
        <f t="shared" ca="1" si="88"/>
        <v>0</v>
      </c>
      <c r="AA170" s="34">
        <f ca="1">SUM($J170:K170)</f>
        <v>0</v>
      </c>
      <c r="AB170" s="34">
        <f ca="1">SUM($J170:L170)</f>
        <v>0</v>
      </c>
      <c r="AC170" s="34">
        <f ca="1">SUM($J170:M170)</f>
        <v>0</v>
      </c>
      <c r="AD170" s="34">
        <f ca="1">SUM($J170:N170)</f>
        <v>0</v>
      </c>
      <c r="AE170" s="34">
        <f ca="1">SUM($J170:O170)</f>
        <v>0</v>
      </c>
      <c r="AF170" s="34">
        <f ca="1">SUM($J170:P170)</f>
        <v>0</v>
      </c>
      <c r="AG170" s="34">
        <f ca="1">SUM($J170:Q170)</f>
        <v>0</v>
      </c>
      <c r="AH170" s="34">
        <f ca="1">SUM($J170:R170)</f>
        <v>0</v>
      </c>
      <c r="AI170" s="34">
        <f ca="1">SUM($J170:S170)</f>
        <v>0</v>
      </c>
      <c r="AJ170" s="34">
        <f ca="1">SUM($J170:T170)</f>
        <v>0</v>
      </c>
      <c r="AK170" s="34">
        <f ca="1">SUM($J170:U170)</f>
        <v>0</v>
      </c>
      <c r="AL170" s="34">
        <f ca="1">SUM($J170:V170)</f>
        <v>0</v>
      </c>
      <c r="AM170" s="34">
        <f ca="1">SUM($J170:W170)</f>
        <v>0</v>
      </c>
      <c r="AN170" s="38">
        <f ca="1">SUM($J170:X170)</f>
        <v>0</v>
      </c>
      <c r="AO170" s="30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</row>
    <row r="171" spans="1:56" ht="18" customHeight="1" thickBot="1" x14ac:dyDescent="0.25">
      <c r="A171" s="44">
        <v>17</v>
      </c>
      <c r="B171" s="44">
        <f t="shared" si="84"/>
        <v>4</v>
      </c>
      <c r="C171" s="384" t="str">
        <f>Data!B$55</f>
        <v>Totale omkostninger</v>
      </c>
      <c r="D171" s="385"/>
      <c r="E171" s="385"/>
      <c r="F171" s="386"/>
      <c r="G171" s="387">
        <f>HLOOKUP(B171,'Budget &amp; Total'!$1:$44,(37),FALSE)</f>
        <v>0</v>
      </c>
      <c r="H171" s="677">
        <f t="shared" ca="1" si="85"/>
        <v>0</v>
      </c>
      <c r="I171" s="109"/>
      <c r="J171" s="389">
        <f ca="1">HLOOKUP($B171,INDIRECT(J$1&amp;"!$I$2:$x$40"),('Partner-period(er)'!$A171+14),FALSE)</f>
        <v>0</v>
      </c>
      <c r="K171" s="390">
        <f ca="1">HLOOKUP($B171,INDIRECT(K$1&amp;"!$I$2:$x$40"),('Partner-period(er)'!$A171+14),FALSE)</f>
        <v>0</v>
      </c>
      <c r="L171" s="391">
        <f ca="1">HLOOKUP($B171,INDIRECT(L$1&amp;"!$I$2:$x$40"),('Partner-period(er)'!$A171+14),FALSE)</f>
        <v>0</v>
      </c>
      <c r="M171" s="391">
        <f ca="1">HLOOKUP($B171,INDIRECT(M$1&amp;"!$I$2:$x$40"),('Partner-period(er)'!$A171+14),FALSE)</f>
        <v>0</v>
      </c>
      <c r="N171" s="391">
        <f ca="1">HLOOKUP($B171,INDIRECT(N$1&amp;"!$I$2:$x$40"),('Partner-period(er)'!$A171+14),FALSE)</f>
        <v>0</v>
      </c>
      <c r="O171" s="572">
        <f ca="1">HLOOKUP($B171,INDIRECT(O$1&amp;"!$I$2:$x$40"),('Partner-period(er)'!$A171+14),FALSE)</f>
        <v>0</v>
      </c>
      <c r="P171" s="572">
        <f ca="1">HLOOKUP($B171,INDIRECT(P$1&amp;"!$I$2:$x$40"),('Partner-period(er)'!$A171+14),FALSE)</f>
        <v>0</v>
      </c>
      <c r="Q171" s="572">
        <f ca="1">HLOOKUP($B171,INDIRECT(Q$1&amp;"!$I$2:$x$40"),('Partner-period(er)'!$A171+14),FALSE)</f>
        <v>0</v>
      </c>
      <c r="R171" s="572">
        <f ca="1">HLOOKUP($B171,INDIRECT(R$1&amp;"!$I$2:$x$40"),('Partner-period(er)'!$A171+14),FALSE)</f>
        <v>0</v>
      </c>
      <c r="S171" s="572">
        <f ca="1">HLOOKUP($B171,INDIRECT(S$1&amp;"!$I$2:$x$40"),('Partner-period(er)'!$A171+14),FALSE)</f>
        <v>0</v>
      </c>
      <c r="T171" s="572">
        <f ca="1">HLOOKUP($B171,INDIRECT(T$1&amp;"!$I$2:$x$40"),('Partner-period(er)'!$A171+14),FALSE)</f>
        <v>0</v>
      </c>
      <c r="U171" s="572">
        <f ca="1">HLOOKUP($B171,INDIRECT(U$1&amp;"!$I$2:$x$40"),('Partner-period(er)'!$A171+14),FALSE)</f>
        <v>0</v>
      </c>
      <c r="V171" s="572">
        <f ca="1">HLOOKUP($B171,INDIRECT(V$1&amp;"!$I$2:$x$40"),('Partner-period(er)'!$A171+14),FALSE)</f>
        <v>0</v>
      </c>
      <c r="W171" s="572">
        <f ca="1">HLOOKUP($B171,INDIRECT(W$1&amp;"!$I$2:$x$40"),('Partner-period(er)'!$A171+14),FALSE)</f>
        <v>0</v>
      </c>
      <c r="X171" s="573">
        <f ca="1">HLOOKUP($B171,INDIRECT(X$1&amp;"!$I$2:$x$40"),('Partner-period(er)'!$A171+14),FALSE)</f>
        <v>0</v>
      </c>
      <c r="Z171" s="33">
        <f t="shared" ca="1" si="88"/>
        <v>0</v>
      </c>
      <c r="AA171" s="34">
        <f ca="1">SUM($J171:K171)</f>
        <v>0</v>
      </c>
      <c r="AB171" s="34">
        <f ca="1">SUM($J171:L171)</f>
        <v>0</v>
      </c>
      <c r="AC171" s="34">
        <f ca="1">SUM($J171:M171)</f>
        <v>0</v>
      </c>
      <c r="AD171" s="34">
        <f ca="1">SUM($J171:N171)</f>
        <v>0</v>
      </c>
      <c r="AE171" s="34">
        <f ca="1">SUM($J171:O171)</f>
        <v>0</v>
      </c>
      <c r="AF171" s="34">
        <f ca="1">SUM($J171:P171)</f>
        <v>0</v>
      </c>
      <c r="AG171" s="34">
        <f ca="1">SUM($J171:Q171)</f>
        <v>0</v>
      </c>
      <c r="AH171" s="34">
        <f ca="1">SUM($J171:R171)</f>
        <v>0</v>
      </c>
      <c r="AI171" s="34">
        <f ca="1">SUM($J171:S171)</f>
        <v>0</v>
      </c>
      <c r="AJ171" s="34">
        <f ca="1">SUM($J171:T171)</f>
        <v>0</v>
      </c>
      <c r="AK171" s="34">
        <f ca="1">SUM($J171:U171)</f>
        <v>0</v>
      </c>
      <c r="AL171" s="34">
        <f ca="1">SUM($J171:V171)</f>
        <v>0</v>
      </c>
      <c r="AM171" s="34">
        <f ca="1">SUM($J171:W171)</f>
        <v>0</v>
      </c>
      <c r="AN171" s="38">
        <f ca="1">SUM($J171:X171)</f>
        <v>0</v>
      </c>
      <c r="AO171" s="30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</row>
    <row r="172" spans="1:56" ht="18" customHeight="1" thickTop="1" x14ac:dyDescent="0.2">
      <c r="A172" s="44">
        <v>18</v>
      </c>
      <c r="B172" s="44">
        <f t="shared" si="84"/>
        <v>4</v>
      </c>
      <c r="C172" s="177">
        <f>'Budget &amp; Total'!B$40</f>
        <v>0</v>
      </c>
      <c r="D172" s="27"/>
      <c r="E172" s="27"/>
      <c r="F172" s="14"/>
      <c r="G172" s="370"/>
      <c r="H172" s="674">
        <f t="shared" ca="1" si="85"/>
        <v>0</v>
      </c>
      <c r="I172" s="101"/>
      <c r="J172" s="239">
        <f ca="1">HLOOKUP($B172,INDIRECT(J$1&amp;"!$I$2:$x$40"),('Partner-period(er)'!$A172+14),FALSE)</f>
        <v>0</v>
      </c>
      <c r="K172" s="85">
        <f ca="1">HLOOKUP($B172,INDIRECT(K$1&amp;"!$I$2:$x$40"),('Partner-period(er)'!$A172+14),FALSE)</f>
        <v>0</v>
      </c>
      <c r="L172" s="85">
        <f ca="1">HLOOKUP($B172,INDIRECT(L$1&amp;"!$I$2:$x$40"),('Partner-period(er)'!$A172+14),FALSE)</f>
        <v>0</v>
      </c>
      <c r="M172" s="85">
        <f ca="1">HLOOKUP($B172,INDIRECT(M$1&amp;"!$I$2:$x$40"),('Partner-period(er)'!$A172+14),FALSE)</f>
        <v>0</v>
      </c>
      <c r="N172" s="85">
        <f ca="1">HLOOKUP($B172,INDIRECT(N$1&amp;"!$I$2:$x$40"),('Partner-period(er)'!$A172+14),FALSE)</f>
        <v>0</v>
      </c>
      <c r="O172" s="52">
        <f ca="1">HLOOKUP($B172,INDIRECT(O$1&amp;"!$I$2:$x$40"),('Partner-period(er)'!$A172+14),FALSE)</f>
        <v>0</v>
      </c>
      <c r="P172" s="52">
        <f ca="1">HLOOKUP($B172,INDIRECT(P$1&amp;"!$I$2:$x$40"),('Partner-period(er)'!$A172+14),FALSE)</f>
        <v>0</v>
      </c>
      <c r="Q172" s="52">
        <f ca="1">HLOOKUP($B172,INDIRECT(Q$1&amp;"!$I$2:$x$40"),('Partner-period(er)'!$A172+14),FALSE)</f>
        <v>0</v>
      </c>
      <c r="R172" s="52">
        <f ca="1">HLOOKUP($B172,INDIRECT(R$1&amp;"!$I$2:$x$40"),('Partner-period(er)'!$A172+14),FALSE)</f>
        <v>0</v>
      </c>
      <c r="S172" s="52">
        <f ca="1">HLOOKUP($B172,INDIRECT(S$1&amp;"!$I$2:$x$40"),('Partner-period(er)'!$A172+14),FALSE)</f>
        <v>0</v>
      </c>
      <c r="T172" s="52">
        <f ca="1">HLOOKUP($B172,INDIRECT(T$1&amp;"!$I$2:$x$40"),('Partner-period(er)'!$A172+14),FALSE)</f>
        <v>0</v>
      </c>
      <c r="U172" s="52">
        <f ca="1">HLOOKUP($B172,INDIRECT(U$1&amp;"!$I$2:$x$40"),('Partner-period(er)'!$A172+14),FALSE)</f>
        <v>0</v>
      </c>
      <c r="V172" s="52">
        <f ca="1">HLOOKUP($B172,INDIRECT(V$1&amp;"!$I$2:$x$40"),('Partner-period(er)'!$A172+14),FALSE)</f>
        <v>0</v>
      </c>
      <c r="W172" s="52">
        <f ca="1">HLOOKUP($B172,INDIRECT(W$1&amp;"!$I$2:$x$40"),('Partner-period(er)'!$A172+14),FALSE)</f>
        <v>0</v>
      </c>
      <c r="X172" s="567">
        <f ca="1">HLOOKUP($B172,INDIRECT(X$1&amp;"!$I$2:$x$40"),('Partner-period(er)'!$A172+14),FALSE)</f>
        <v>0</v>
      </c>
      <c r="Z172" s="33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8"/>
      <c r="AO172" s="30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</row>
    <row r="173" spans="1:56" x14ac:dyDescent="0.2">
      <c r="A173" s="44">
        <v>19</v>
      </c>
      <c r="B173" s="44">
        <f t="shared" si="84"/>
        <v>4</v>
      </c>
      <c r="C173" s="102"/>
      <c r="D173" s="151" t="str">
        <f>Data!B$26</f>
        <v>Beregnet støtte</v>
      </c>
      <c r="E173" s="27"/>
      <c r="F173" s="95">
        <f>HLOOKUP(B172,'Budget &amp; Total'!B:BB,41,FALSE)</f>
        <v>0</v>
      </c>
      <c r="G173" s="372"/>
      <c r="H173" s="674">
        <f t="shared" ca="1" si="85"/>
        <v>0</v>
      </c>
      <c r="I173" s="101"/>
      <c r="J173" s="239">
        <f ca="1">HLOOKUP($B173,INDIRECT(J$1&amp;"!$I$2:$x$40"),('Partner-period(er)'!$A173+14),FALSE)</f>
        <v>0</v>
      </c>
      <c r="K173" s="85">
        <f ca="1">HLOOKUP($B173,INDIRECT(K$1&amp;"!$I$2:$x$40"),('Partner-period(er)'!$A173+14),FALSE)</f>
        <v>0</v>
      </c>
      <c r="L173" s="85">
        <f ca="1">HLOOKUP($B173,INDIRECT(L$1&amp;"!$I$2:$x$40"),('Partner-period(er)'!$A173+14),FALSE)</f>
        <v>0</v>
      </c>
      <c r="M173" s="85">
        <f ca="1">HLOOKUP($B173,INDIRECT(M$1&amp;"!$I$2:$x$40"),('Partner-period(er)'!$A173+14),FALSE)</f>
        <v>0</v>
      </c>
      <c r="N173" s="85">
        <f ca="1">HLOOKUP($B173,INDIRECT(N$1&amp;"!$I$2:$x$40"),('Partner-period(er)'!$A173+14),FALSE)</f>
        <v>0</v>
      </c>
      <c r="O173" s="52">
        <f ca="1">HLOOKUP($B173,INDIRECT(O$1&amp;"!$I$2:$x$40"),('Partner-period(er)'!$A173+14),FALSE)</f>
        <v>0</v>
      </c>
      <c r="P173" s="52">
        <f ca="1">HLOOKUP($B173,INDIRECT(P$1&amp;"!$I$2:$x$40"),('Partner-period(er)'!$A173+14),FALSE)</f>
        <v>0</v>
      </c>
      <c r="Q173" s="52">
        <f ca="1">HLOOKUP($B173,INDIRECT(Q$1&amp;"!$I$2:$x$40"),('Partner-period(er)'!$A173+14),FALSE)</f>
        <v>0</v>
      </c>
      <c r="R173" s="52">
        <f ca="1">HLOOKUP($B173,INDIRECT(R$1&amp;"!$I$2:$x$40"),('Partner-period(er)'!$A173+14),FALSE)</f>
        <v>0</v>
      </c>
      <c r="S173" s="52">
        <f ca="1">HLOOKUP($B173,INDIRECT(S$1&amp;"!$I$2:$x$40"),('Partner-period(er)'!$A173+14),FALSE)</f>
        <v>0</v>
      </c>
      <c r="T173" s="52">
        <f ca="1">HLOOKUP($B173,INDIRECT(T$1&amp;"!$I$2:$x$40"),('Partner-period(er)'!$A173+14),FALSE)</f>
        <v>0</v>
      </c>
      <c r="U173" s="52">
        <f ca="1">HLOOKUP($B173,INDIRECT(U$1&amp;"!$I$2:$x$40"),('Partner-period(er)'!$A173+14),FALSE)</f>
        <v>0</v>
      </c>
      <c r="V173" s="52">
        <f ca="1">HLOOKUP($B173,INDIRECT(V$1&amp;"!$I$2:$x$40"),('Partner-period(er)'!$A173+14),FALSE)</f>
        <v>0</v>
      </c>
      <c r="W173" s="52">
        <f ca="1">HLOOKUP($B173,INDIRECT(W$1&amp;"!$I$2:$x$40"),('Partner-period(er)'!$A173+14),FALSE)</f>
        <v>0</v>
      </c>
      <c r="X173" s="567">
        <f ca="1">HLOOKUP($B173,INDIRECT(X$1&amp;"!$I$2:$x$40"),('Partner-period(er)'!$A173+14),FALSE)</f>
        <v>0</v>
      </c>
      <c r="Z173" s="33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8"/>
      <c r="AO173" s="30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</row>
    <row r="174" spans="1:56" x14ac:dyDescent="0.2">
      <c r="A174" s="44">
        <v>20</v>
      </c>
      <c r="B174" s="44">
        <f t="shared" si="84"/>
        <v>4</v>
      </c>
      <c r="C174" s="102"/>
      <c r="D174" s="151" t="str">
        <f>Data!B$27</f>
        <v>Forudbetalt støtte (efter aftale)</v>
      </c>
      <c r="E174" s="47"/>
      <c r="F174" s="14"/>
      <c r="G174" s="370"/>
      <c r="H174" s="674">
        <f t="shared" ca="1" si="85"/>
        <v>0</v>
      </c>
      <c r="I174" s="101"/>
      <c r="J174" s="239">
        <f ca="1">HLOOKUP($B174,INDIRECT(J$1&amp;"!$I$2:$x$40"),('Partner-period(er)'!$A174+14),FALSE)</f>
        <v>0</v>
      </c>
      <c r="K174" s="85">
        <f ca="1">HLOOKUP($B174,INDIRECT(K$1&amp;"!$I$2:$x$40"),('Partner-period(er)'!$A174+14),FALSE)</f>
        <v>0</v>
      </c>
      <c r="L174" s="85">
        <f ca="1">HLOOKUP($B174,INDIRECT(L$1&amp;"!$I$2:$x$40"),('Partner-period(er)'!$A174+14),FALSE)</f>
        <v>0</v>
      </c>
      <c r="M174" s="85">
        <f ca="1">HLOOKUP($B174,INDIRECT(M$1&amp;"!$I$2:$x$40"),('Partner-period(er)'!$A174+14),FALSE)</f>
        <v>0</v>
      </c>
      <c r="N174" s="85">
        <f ca="1">HLOOKUP($B174,INDIRECT(N$1&amp;"!$I$2:$x$40"),('Partner-period(er)'!$A174+14),FALSE)</f>
        <v>0</v>
      </c>
      <c r="O174" s="52">
        <f ca="1">HLOOKUP($B174,INDIRECT(O$1&amp;"!$I$2:$x$40"),('Partner-period(er)'!$A174+14),FALSE)</f>
        <v>0</v>
      </c>
      <c r="P174" s="52">
        <f ca="1">HLOOKUP($B174,INDIRECT(P$1&amp;"!$I$2:$x$40"),('Partner-period(er)'!$A174+14),FALSE)</f>
        <v>0</v>
      </c>
      <c r="Q174" s="52">
        <f ca="1">HLOOKUP($B174,INDIRECT(Q$1&amp;"!$I$2:$x$40"),('Partner-period(er)'!$A174+14),FALSE)</f>
        <v>0</v>
      </c>
      <c r="R174" s="52">
        <f ca="1">HLOOKUP($B174,INDIRECT(R$1&amp;"!$I$2:$x$40"),('Partner-period(er)'!$A174+14),FALSE)</f>
        <v>0</v>
      </c>
      <c r="S174" s="52">
        <f ca="1">HLOOKUP($B174,INDIRECT(S$1&amp;"!$I$2:$x$40"),('Partner-period(er)'!$A174+14),FALSE)</f>
        <v>0</v>
      </c>
      <c r="T174" s="52">
        <f ca="1">HLOOKUP($B174,INDIRECT(T$1&amp;"!$I$2:$x$40"),('Partner-period(er)'!$A174+14),FALSE)</f>
        <v>0</v>
      </c>
      <c r="U174" s="52">
        <f ca="1">HLOOKUP($B174,INDIRECT(U$1&amp;"!$I$2:$x$40"),('Partner-period(er)'!$A174+14),FALSE)</f>
        <v>0</v>
      </c>
      <c r="V174" s="52">
        <f ca="1">HLOOKUP($B174,INDIRECT(V$1&amp;"!$I$2:$x$40"),('Partner-period(er)'!$A174+14),FALSE)</f>
        <v>0</v>
      </c>
      <c r="W174" s="52">
        <f ca="1">HLOOKUP($B174,INDIRECT(W$1&amp;"!$I$2:$x$40"),('Partner-period(er)'!$A174+14),FALSE)</f>
        <v>0</v>
      </c>
      <c r="X174" s="567">
        <f ca="1">HLOOKUP($B174,INDIRECT(X$1&amp;"!$I$2:$x$40"),('Partner-period(er)'!$A174+14),FALSE)</f>
        <v>0</v>
      </c>
      <c r="Z174" s="33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8"/>
      <c r="AO174" s="30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</row>
    <row r="175" spans="1:56" x14ac:dyDescent="0.2">
      <c r="A175" s="44">
        <v>21</v>
      </c>
      <c r="B175" s="44">
        <f t="shared" si="84"/>
        <v>4</v>
      </c>
      <c r="C175" s="60"/>
      <c r="D175" s="151" t="str">
        <f>Data!B$28</f>
        <v>Justering for timepris inklusiv overhead</v>
      </c>
      <c r="E175" s="47"/>
      <c r="F175" s="14"/>
      <c r="G175" s="370"/>
      <c r="H175" s="674">
        <f t="shared" ca="1" si="85"/>
        <v>0</v>
      </c>
      <c r="I175" s="101"/>
      <c r="J175" s="239">
        <f t="shared" ref="J175:X175" ca="1" si="89">(J185+J192)*(1+$F160)*$F173</f>
        <v>0</v>
      </c>
      <c r="K175" s="85">
        <f t="shared" ca="1" si="89"/>
        <v>0</v>
      </c>
      <c r="L175" s="85">
        <f t="shared" ca="1" si="89"/>
        <v>0</v>
      </c>
      <c r="M175" s="85">
        <f t="shared" ca="1" si="89"/>
        <v>0</v>
      </c>
      <c r="N175" s="85">
        <f t="shared" ca="1" si="89"/>
        <v>0</v>
      </c>
      <c r="O175" s="85">
        <f t="shared" ca="1" si="89"/>
        <v>0</v>
      </c>
      <c r="P175" s="85">
        <f t="shared" ca="1" si="89"/>
        <v>0</v>
      </c>
      <c r="Q175" s="85">
        <f t="shared" ca="1" si="89"/>
        <v>0</v>
      </c>
      <c r="R175" s="85">
        <f t="shared" ca="1" si="89"/>
        <v>0</v>
      </c>
      <c r="S175" s="85">
        <f t="shared" ca="1" si="89"/>
        <v>0</v>
      </c>
      <c r="T175" s="85">
        <f t="shared" ca="1" si="89"/>
        <v>0</v>
      </c>
      <c r="U175" s="85">
        <f t="shared" ca="1" si="89"/>
        <v>0</v>
      </c>
      <c r="V175" s="85">
        <f t="shared" ca="1" si="89"/>
        <v>0</v>
      </c>
      <c r="W175" s="85">
        <f t="shared" ca="1" si="89"/>
        <v>0</v>
      </c>
      <c r="X175" s="560">
        <f t="shared" ca="1" si="89"/>
        <v>0</v>
      </c>
      <c r="Z175" s="33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8"/>
      <c r="AO175" s="30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</row>
    <row r="176" spans="1:56" x14ac:dyDescent="0.2">
      <c r="A176" s="44">
        <v>23</v>
      </c>
      <c r="B176" s="44">
        <f t="shared" si="84"/>
        <v>4</v>
      </c>
      <c r="C176" s="60"/>
      <c r="D176" s="151" t="str">
        <f>Data!B$29</f>
        <v>Justering for budgetoverskridelse</v>
      </c>
      <c r="E176" s="47"/>
      <c r="F176" s="14"/>
      <c r="G176" s="371"/>
      <c r="H176" s="674">
        <f t="shared" ca="1" si="85"/>
        <v>0</v>
      </c>
      <c r="I176" s="101"/>
      <c r="J176" s="231">
        <f t="shared" ref="J176:X176" ca="1" si="90">-AP176*$F173</f>
        <v>0</v>
      </c>
      <c r="K176" s="86">
        <f t="shared" ca="1" si="90"/>
        <v>0</v>
      </c>
      <c r="L176" s="86">
        <f t="shared" ca="1" si="90"/>
        <v>0</v>
      </c>
      <c r="M176" s="86">
        <f t="shared" ca="1" si="90"/>
        <v>0</v>
      </c>
      <c r="N176" s="86">
        <f t="shared" ca="1" si="90"/>
        <v>0</v>
      </c>
      <c r="O176" s="565">
        <f t="shared" ca="1" si="90"/>
        <v>0</v>
      </c>
      <c r="P176" s="565">
        <f t="shared" ca="1" si="90"/>
        <v>0</v>
      </c>
      <c r="Q176" s="565">
        <f t="shared" ca="1" si="90"/>
        <v>0</v>
      </c>
      <c r="R176" s="565">
        <f t="shared" ca="1" si="90"/>
        <v>0</v>
      </c>
      <c r="S176" s="565">
        <f t="shared" ca="1" si="90"/>
        <v>0</v>
      </c>
      <c r="T176" s="565">
        <f t="shared" ca="1" si="90"/>
        <v>0</v>
      </c>
      <c r="U176" s="565">
        <f t="shared" ca="1" si="90"/>
        <v>0</v>
      </c>
      <c r="V176" s="565">
        <f t="shared" ca="1" si="90"/>
        <v>0</v>
      </c>
      <c r="W176" s="565">
        <f t="shared" ca="1" si="90"/>
        <v>0</v>
      </c>
      <c r="X176" s="566">
        <f t="shared" ca="1" si="90"/>
        <v>0</v>
      </c>
      <c r="Z176" s="33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8"/>
      <c r="AO176" s="30"/>
      <c r="AP176" s="29">
        <f ca="1">SUM(AP161:AP169)</f>
        <v>0</v>
      </c>
      <c r="AQ176" s="29">
        <f t="shared" ref="AQ176:BD176" ca="1" si="91">SUM(AQ161:AQ169)</f>
        <v>0</v>
      </c>
      <c r="AR176" s="29">
        <f t="shared" ca="1" si="91"/>
        <v>0</v>
      </c>
      <c r="AS176" s="29">
        <f t="shared" ca="1" si="91"/>
        <v>0</v>
      </c>
      <c r="AT176" s="29">
        <f t="shared" ca="1" si="91"/>
        <v>0</v>
      </c>
      <c r="AU176" s="29">
        <f t="shared" ca="1" si="91"/>
        <v>0</v>
      </c>
      <c r="AV176" s="29">
        <f t="shared" ca="1" si="91"/>
        <v>0</v>
      </c>
      <c r="AW176" s="29">
        <f t="shared" ca="1" si="91"/>
        <v>0</v>
      </c>
      <c r="AX176" s="29">
        <f t="shared" ca="1" si="91"/>
        <v>0</v>
      </c>
      <c r="AY176" s="29">
        <f t="shared" ca="1" si="91"/>
        <v>0</v>
      </c>
      <c r="AZ176" s="29">
        <f t="shared" ca="1" si="91"/>
        <v>0</v>
      </c>
      <c r="BA176" s="29">
        <f t="shared" ca="1" si="91"/>
        <v>0</v>
      </c>
      <c r="BB176" s="29">
        <f t="shared" ca="1" si="91"/>
        <v>0</v>
      </c>
      <c r="BC176" s="29">
        <f t="shared" ca="1" si="91"/>
        <v>0</v>
      </c>
      <c r="BD176" s="29">
        <f t="shared" ca="1" si="91"/>
        <v>0</v>
      </c>
    </row>
    <row r="177" spans="1:56" x14ac:dyDescent="0.2">
      <c r="A177" s="44">
        <v>24</v>
      </c>
      <c r="B177" s="44">
        <f t="shared" si="84"/>
        <v>4</v>
      </c>
      <c r="C177" s="622"/>
      <c r="D177" s="207" t="str">
        <f>Data!B$30</f>
        <v>Støtte total / til faktura</v>
      </c>
      <c r="E177" s="623"/>
      <c r="F177" s="396"/>
      <c r="G177" s="619">
        <f>HLOOKUP(B173,'Budget &amp; Total'!$1:$44,42,FALSE)</f>
        <v>0</v>
      </c>
      <c r="H177" s="678">
        <f t="shared" ca="1" si="85"/>
        <v>0</v>
      </c>
      <c r="I177" s="108"/>
      <c r="J177" s="394">
        <f t="shared" ref="J177:X177" ca="1" si="92">SUM(J173:J176)</f>
        <v>0</v>
      </c>
      <c r="K177" s="395">
        <f t="shared" ca="1" si="92"/>
        <v>0</v>
      </c>
      <c r="L177" s="395">
        <f t="shared" ca="1" si="92"/>
        <v>0</v>
      </c>
      <c r="M177" s="395">
        <f t="shared" ca="1" si="92"/>
        <v>0</v>
      </c>
      <c r="N177" s="395">
        <f t="shared" ca="1" si="92"/>
        <v>0</v>
      </c>
      <c r="O177" s="574">
        <f t="shared" ca="1" si="92"/>
        <v>0</v>
      </c>
      <c r="P177" s="574">
        <f t="shared" ca="1" si="92"/>
        <v>0</v>
      </c>
      <c r="Q177" s="574">
        <f t="shared" ca="1" si="92"/>
        <v>0</v>
      </c>
      <c r="R177" s="574">
        <f t="shared" ca="1" si="92"/>
        <v>0</v>
      </c>
      <c r="S177" s="574">
        <f t="shared" ca="1" si="92"/>
        <v>0</v>
      </c>
      <c r="T177" s="574">
        <f t="shared" ca="1" si="92"/>
        <v>0</v>
      </c>
      <c r="U177" s="574">
        <f t="shared" ca="1" si="92"/>
        <v>0</v>
      </c>
      <c r="V177" s="574">
        <f t="shared" ca="1" si="92"/>
        <v>0</v>
      </c>
      <c r="W177" s="574">
        <f t="shared" ca="1" si="92"/>
        <v>0</v>
      </c>
      <c r="X177" s="575">
        <f t="shared" ca="1" si="92"/>
        <v>0</v>
      </c>
      <c r="Z177" s="33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8"/>
      <c r="AO177" s="30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</row>
    <row r="178" spans="1:56" x14ac:dyDescent="0.2">
      <c r="A178" s="44">
        <v>24</v>
      </c>
      <c r="B178" s="44">
        <f t="shared" si="84"/>
        <v>4</v>
      </c>
      <c r="C178" s="103"/>
      <c r="D178" s="195" t="str">
        <f>Data!B$31</f>
        <v>Anden finansiering</v>
      </c>
      <c r="E178" s="54"/>
      <c r="F178" s="400"/>
      <c r="G178" s="620">
        <f>HLOOKUP(B178,'Budget &amp; Total'!$1:$44,43,FALSE)</f>
        <v>0</v>
      </c>
      <c r="H178" s="679">
        <f t="shared" ca="1" si="85"/>
        <v>0</v>
      </c>
      <c r="I178" s="108"/>
      <c r="J178" s="398">
        <f ca="1">HLOOKUP($B177,INDIRECT(J$1&amp;"!$I$2:$x$40"),('Partner-period(er)'!$A178+14),FALSE)</f>
        <v>0</v>
      </c>
      <c r="K178" s="399">
        <f ca="1">HLOOKUP($B177,INDIRECT(K$1&amp;"!$I$2:$x$40"),('Partner-period(er)'!$A178+14),FALSE)</f>
        <v>0</v>
      </c>
      <c r="L178" s="399">
        <f ca="1">HLOOKUP($B177,INDIRECT(L$1&amp;"!$I$2:$x$40"),('Partner-period(er)'!$A178+14),FALSE)</f>
        <v>0</v>
      </c>
      <c r="M178" s="399">
        <f ca="1">HLOOKUP($B177,INDIRECT(M$1&amp;"!$I$2:$x$40"),('Partner-period(er)'!$A178+14),FALSE)</f>
        <v>0</v>
      </c>
      <c r="N178" s="399">
        <f ca="1">HLOOKUP($B177,INDIRECT(N$1&amp;"!$I$2:$x$40"),('Partner-period(er)'!$A178+14),FALSE)</f>
        <v>0</v>
      </c>
      <c r="O178" s="576">
        <f ca="1">HLOOKUP($B177,INDIRECT(O$1&amp;"!$I$2:$x$40"),('Partner-period(er)'!$A178+14),FALSE)</f>
        <v>0</v>
      </c>
      <c r="P178" s="576">
        <f ca="1">HLOOKUP($B177,INDIRECT(P$1&amp;"!$I$2:$x$40"),('Partner-period(er)'!$A178+14),FALSE)</f>
        <v>0</v>
      </c>
      <c r="Q178" s="576">
        <f ca="1">HLOOKUP($B177,INDIRECT(Q$1&amp;"!$I$2:$x$40"),('Partner-period(er)'!$A178+14),FALSE)</f>
        <v>0</v>
      </c>
      <c r="R178" s="576">
        <f ca="1">HLOOKUP($B177,INDIRECT(R$1&amp;"!$I$2:$x$40"),('Partner-period(er)'!$A178+14),FALSE)</f>
        <v>0</v>
      </c>
      <c r="S178" s="576">
        <f ca="1">HLOOKUP($B177,INDIRECT(S$1&amp;"!$I$2:$x$40"),('Partner-period(er)'!$A178+14),FALSE)</f>
        <v>0</v>
      </c>
      <c r="T178" s="576">
        <f ca="1">HLOOKUP($B177,INDIRECT(T$1&amp;"!$I$2:$x$40"),('Partner-period(er)'!$A178+14),FALSE)</f>
        <v>0</v>
      </c>
      <c r="U178" s="576">
        <f ca="1">HLOOKUP($B177,INDIRECT(U$1&amp;"!$I$2:$x$40"),('Partner-period(er)'!$A178+14),FALSE)</f>
        <v>0</v>
      </c>
      <c r="V178" s="576">
        <f ca="1">HLOOKUP($B177,INDIRECT(V$1&amp;"!$I$2:$x$40"),('Partner-period(er)'!$A178+14),FALSE)</f>
        <v>0</v>
      </c>
      <c r="W178" s="576">
        <f ca="1">HLOOKUP($B177,INDIRECT(W$1&amp;"!$I$2:$x$40"),('Partner-period(er)'!$A178+14),FALSE)</f>
        <v>0</v>
      </c>
      <c r="X178" s="577">
        <f ca="1">HLOOKUP($B177,INDIRECT(X$1&amp;"!$I$2:$x$40"),('Partner-period(er)'!$A178+14),FALSE)</f>
        <v>0</v>
      </c>
      <c r="Z178" s="33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8"/>
      <c r="AO178" s="30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</row>
    <row r="179" spans="1:56" ht="13.5" thickBot="1" x14ac:dyDescent="0.25">
      <c r="A179" s="44">
        <v>26</v>
      </c>
      <c r="B179" s="44">
        <f t="shared" si="84"/>
        <v>4</v>
      </c>
      <c r="C179" s="401"/>
      <c r="D179" s="211" t="str">
        <f>Data!B$32</f>
        <v>Egenfinansiering</v>
      </c>
      <c r="E179" s="55"/>
      <c r="F179" s="93"/>
      <c r="G179" s="621">
        <f>HLOOKUP(B179,'Budget &amp; Total'!$1:$44,44,FALSE)</f>
        <v>0</v>
      </c>
      <c r="H179" s="680">
        <f t="shared" ca="1" si="85"/>
        <v>0</v>
      </c>
      <c r="I179" s="108"/>
      <c r="J179" s="403">
        <f t="shared" ref="J179:X179" ca="1" si="93">J171-J177-J178</f>
        <v>0</v>
      </c>
      <c r="K179" s="91">
        <f t="shared" ca="1" si="93"/>
        <v>0</v>
      </c>
      <c r="L179" s="91">
        <f t="shared" ca="1" si="93"/>
        <v>0</v>
      </c>
      <c r="M179" s="91">
        <f t="shared" ca="1" si="93"/>
        <v>0</v>
      </c>
      <c r="N179" s="91">
        <f t="shared" ca="1" si="93"/>
        <v>0</v>
      </c>
      <c r="O179" s="578">
        <f t="shared" ca="1" si="93"/>
        <v>0</v>
      </c>
      <c r="P179" s="578">
        <f t="shared" ca="1" si="93"/>
        <v>0</v>
      </c>
      <c r="Q179" s="578">
        <f t="shared" ca="1" si="93"/>
        <v>0</v>
      </c>
      <c r="R179" s="578">
        <f t="shared" ca="1" si="93"/>
        <v>0</v>
      </c>
      <c r="S179" s="578">
        <f t="shared" ca="1" si="93"/>
        <v>0</v>
      </c>
      <c r="T179" s="578">
        <f t="shared" ca="1" si="93"/>
        <v>0</v>
      </c>
      <c r="U179" s="578">
        <f t="shared" ca="1" si="93"/>
        <v>0</v>
      </c>
      <c r="V179" s="578">
        <f t="shared" ca="1" si="93"/>
        <v>0</v>
      </c>
      <c r="W179" s="578">
        <f t="shared" ca="1" si="93"/>
        <v>0</v>
      </c>
      <c r="X179" s="579">
        <f t="shared" ca="1" si="93"/>
        <v>0</v>
      </c>
      <c r="Z179" s="35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9"/>
      <c r="AO179" s="30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</row>
    <row r="180" spans="1:56" ht="19.5" customHeight="1" x14ac:dyDescent="0.2">
      <c r="A180" s="44">
        <v>29</v>
      </c>
      <c r="C180" s="118" t="str">
        <f>Data!$B$95</f>
        <v>Kontrol for overskridelse af timepriser</v>
      </c>
      <c r="D180" s="88"/>
      <c r="E180" s="88"/>
      <c r="F180" s="14"/>
      <c r="G180" s="87"/>
      <c r="H180" s="87"/>
      <c r="I180" s="87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67"/>
    </row>
    <row r="181" spans="1:56" ht="13.5" customHeight="1" x14ac:dyDescent="0.2">
      <c r="A181" s="44">
        <v>30</v>
      </c>
      <c r="C181" s="264" t="s">
        <v>41</v>
      </c>
      <c r="D181" s="265"/>
      <c r="E181" s="266"/>
      <c r="F181" s="289" t="s">
        <v>40</v>
      </c>
      <c r="G181" s="111"/>
      <c r="H181" s="267"/>
      <c r="I181" s="267"/>
      <c r="J181" s="268">
        <f ca="1">J155</f>
        <v>0</v>
      </c>
      <c r="K181" s="269">
        <f t="shared" ref="K181:X181" ca="1" si="94">K155+J181</f>
        <v>0</v>
      </c>
      <c r="L181" s="269">
        <f t="shared" ca="1" si="94"/>
        <v>0</v>
      </c>
      <c r="M181" s="269">
        <f t="shared" ca="1" si="94"/>
        <v>0</v>
      </c>
      <c r="N181" s="269">
        <f t="shared" ca="1" si="94"/>
        <v>0</v>
      </c>
      <c r="O181" s="269">
        <f t="shared" ca="1" si="94"/>
        <v>0</v>
      </c>
      <c r="P181" s="269">
        <f t="shared" ca="1" si="94"/>
        <v>0</v>
      </c>
      <c r="Q181" s="269">
        <f t="shared" ca="1" si="94"/>
        <v>0</v>
      </c>
      <c r="R181" s="269">
        <f t="shared" ca="1" si="94"/>
        <v>0</v>
      </c>
      <c r="S181" s="269">
        <f t="shared" ca="1" si="94"/>
        <v>0</v>
      </c>
      <c r="T181" s="269">
        <f t="shared" ca="1" si="94"/>
        <v>0</v>
      </c>
      <c r="U181" s="269">
        <f t="shared" ca="1" si="94"/>
        <v>0</v>
      </c>
      <c r="V181" s="269">
        <f t="shared" ca="1" si="94"/>
        <v>0</v>
      </c>
      <c r="W181" s="269">
        <f t="shared" ca="1" si="94"/>
        <v>0</v>
      </c>
      <c r="X181" s="270">
        <f t="shared" ca="1" si="94"/>
        <v>0</v>
      </c>
    </row>
    <row r="182" spans="1:56" ht="13.5" customHeight="1" x14ac:dyDescent="0.2">
      <c r="A182" s="44">
        <v>31</v>
      </c>
      <c r="C182" s="271"/>
      <c r="D182" s="19"/>
      <c r="E182" s="272"/>
      <c r="F182" s="290" t="s">
        <v>42</v>
      </c>
      <c r="G182" s="18"/>
      <c r="H182" s="19"/>
      <c r="I182" s="19"/>
      <c r="J182" s="273">
        <f ca="1">J158</f>
        <v>0</v>
      </c>
      <c r="K182" s="274">
        <f t="shared" ref="K182:X182" ca="1" si="95">K158+J182</f>
        <v>0</v>
      </c>
      <c r="L182" s="274">
        <f t="shared" ca="1" si="95"/>
        <v>0</v>
      </c>
      <c r="M182" s="274">
        <f t="shared" ca="1" si="95"/>
        <v>0</v>
      </c>
      <c r="N182" s="274">
        <f t="shared" ca="1" si="95"/>
        <v>0</v>
      </c>
      <c r="O182" s="274">
        <f t="shared" ca="1" si="95"/>
        <v>0</v>
      </c>
      <c r="P182" s="274">
        <f t="shared" ca="1" si="95"/>
        <v>0</v>
      </c>
      <c r="Q182" s="274">
        <f t="shared" ca="1" si="95"/>
        <v>0</v>
      </c>
      <c r="R182" s="274">
        <f t="shared" ca="1" si="95"/>
        <v>0</v>
      </c>
      <c r="S182" s="274">
        <f t="shared" ca="1" si="95"/>
        <v>0</v>
      </c>
      <c r="T182" s="274">
        <f t="shared" ca="1" si="95"/>
        <v>0</v>
      </c>
      <c r="U182" s="274">
        <f t="shared" ca="1" si="95"/>
        <v>0</v>
      </c>
      <c r="V182" s="274">
        <f t="shared" ca="1" si="95"/>
        <v>0</v>
      </c>
      <c r="W182" s="274">
        <f t="shared" ca="1" si="95"/>
        <v>0</v>
      </c>
      <c r="X182" s="275">
        <f t="shared" ca="1" si="95"/>
        <v>0</v>
      </c>
    </row>
    <row r="183" spans="1:56" ht="13.5" customHeight="1" x14ac:dyDescent="0.2">
      <c r="A183" s="44">
        <v>32</v>
      </c>
      <c r="C183" s="276"/>
      <c r="D183" s="19"/>
      <c r="E183" s="19"/>
      <c r="F183" s="291" t="s">
        <v>124</v>
      </c>
      <c r="G183" s="18"/>
      <c r="H183" s="277"/>
      <c r="I183" s="277"/>
      <c r="J183" s="278">
        <f t="shared" ref="J183:X183" ca="1" si="96">J181*$F158</f>
        <v>0</v>
      </c>
      <c r="K183" s="279">
        <f t="shared" ca="1" si="96"/>
        <v>0</v>
      </c>
      <c r="L183" s="279">
        <f t="shared" ca="1" si="96"/>
        <v>0</v>
      </c>
      <c r="M183" s="279">
        <f t="shared" ca="1" si="96"/>
        <v>0</v>
      </c>
      <c r="N183" s="279">
        <f t="shared" ca="1" si="96"/>
        <v>0</v>
      </c>
      <c r="O183" s="279">
        <f t="shared" ca="1" si="96"/>
        <v>0</v>
      </c>
      <c r="P183" s="279">
        <f t="shared" ca="1" si="96"/>
        <v>0</v>
      </c>
      <c r="Q183" s="279">
        <f t="shared" ca="1" si="96"/>
        <v>0</v>
      </c>
      <c r="R183" s="279">
        <f t="shared" ca="1" si="96"/>
        <v>0</v>
      </c>
      <c r="S183" s="279">
        <f t="shared" ca="1" si="96"/>
        <v>0</v>
      </c>
      <c r="T183" s="279">
        <f t="shared" ca="1" si="96"/>
        <v>0</v>
      </c>
      <c r="U183" s="279">
        <f t="shared" ca="1" si="96"/>
        <v>0</v>
      </c>
      <c r="V183" s="279">
        <f t="shared" ca="1" si="96"/>
        <v>0</v>
      </c>
      <c r="W183" s="279">
        <f t="shared" ca="1" si="96"/>
        <v>0</v>
      </c>
      <c r="X183" s="280">
        <f t="shared" ca="1" si="96"/>
        <v>0</v>
      </c>
    </row>
    <row r="184" spans="1:56" ht="13.5" customHeight="1" x14ac:dyDescent="0.2">
      <c r="A184" s="44">
        <v>33</v>
      </c>
      <c r="C184" s="276"/>
      <c r="D184" s="19"/>
      <c r="E184" s="272"/>
      <c r="F184" s="290" t="s">
        <v>123</v>
      </c>
      <c r="G184" s="18"/>
      <c r="H184" s="281"/>
      <c r="I184" s="281"/>
      <c r="J184" s="278">
        <f ca="1">MIN(J182:J183)</f>
        <v>0</v>
      </c>
      <c r="K184" s="279">
        <f t="shared" ref="K184:X184" ca="1" si="97">MIN(K182:K183)-MIN(J182:J183)</f>
        <v>0</v>
      </c>
      <c r="L184" s="279">
        <f t="shared" ca="1" si="97"/>
        <v>0</v>
      </c>
      <c r="M184" s="279">
        <f t="shared" ca="1" si="97"/>
        <v>0</v>
      </c>
      <c r="N184" s="279">
        <f t="shared" ca="1" si="97"/>
        <v>0</v>
      </c>
      <c r="O184" s="279">
        <f t="shared" ca="1" si="97"/>
        <v>0</v>
      </c>
      <c r="P184" s="279">
        <f t="shared" ca="1" si="97"/>
        <v>0</v>
      </c>
      <c r="Q184" s="279">
        <f t="shared" ca="1" si="97"/>
        <v>0</v>
      </c>
      <c r="R184" s="279">
        <f t="shared" ca="1" si="97"/>
        <v>0</v>
      </c>
      <c r="S184" s="279">
        <f t="shared" ca="1" si="97"/>
        <v>0</v>
      </c>
      <c r="T184" s="279">
        <f t="shared" ca="1" si="97"/>
        <v>0</v>
      </c>
      <c r="U184" s="279">
        <f t="shared" ca="1" si="97"/>
        <v>0</v>
      </c>
      <c r="V184" s="279">
        <f t="shared" ca="1" si="97"/>
        <v>0</v>
      </c>
      <c r="W184" s="279">
        <f t="shared" ca="1" si="97"/>
        <v>0</v>
      </c>
      <c r="X184" s="280">
        <f t="shared" ca="1" si="97"/>
        <v>0</v>
      </c>
      <c r="AO184" s="30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</row>
    <row r="185" spans="1:56" ht="13.5" customHeight="1" x14ac:dyDescent="0.2">
      <c r="A185" s="44">
        <v>34</v>
      </c>
      <c r="C185" s="276"/>
      <c r="D185" s="19"/>
      <c r="E185" s="272"/>
      <c r="F185" s="290" t="s">
        <v>118</v>
      </c>
      <c r="G185" s="18"/>
      <c r="H185" s="277"/>
      <c r="I185" s="277"/>
      <c r="J185" s="278">
        <f t="shared" ref="J185:X185" ca="1" si="98">J184-J158</f>
        <v>0</v>
      </c>
      <c r="K185" s="279">
        <f t="shared" ca="1" si="98"/>
        <v>0</v>
      </c>
      <c r="L185" s="279">
        <f t="shared" ca="1" si="98"/>
        <v>0</v>
      </c>
      <c r="M185" s="279">
        <f t="shared" ca="1" si="98"/>
        <v>0</v>
      </c>
      <c r="N185" s="279">
        <f t="shared" ca="1" si="98"/>
        <v>0</v>
      </c>
      <c r="O185" s="279">
        <f t="shared" ca="1" si="98"/>
        <v>0</v>
      </c>
      <c r="P185" s="279">
        <f t="shared" ca="1" si="98"/>
        <v>0</v>
      </c>
      <c r="Q185" s="279">
        <f t="shared" ca="1" si="98"/>
        <v>0</v>
      </c>
      <c r="R185" s="279">
        <f t="shared" ca="1" si="98"/>
        <v>0</v>
      </c>
      <c r="S185" s="279">
        <f t="shared" ca="1" si="98"/>
        <v>0</v>
      </c>
      <c r="T185" s="279">
        <f t="shared" ca="1" si="98"/>
        <v>0</v>
      </c>
      <c r="U185" s="279">
        <f t="shared" ca="1" si="98"/>
        <v>0</v>
      </c>
      <c r="V185" s="279">
        <f t="shared" ca="1" si="98"/>
        <v>0</v>
      </c>
      <c r="W185" s="279">
        <f t="shared" ca="1" si="98"/>
        <v>0</v>
      </c>
      <c r="X185" s="280">
        <f t="shared" ca="1" si="98"/>
        <v>0</v>
      </c>
    </row>
    <row r="186" spans="1:56" ht="13.5" customHeight="1" x14ac:dyDescent="0.2">
      <c r="A186" s="44">
        <v>35</v>
      </c>
      <c r="C186" s="276"/>
      <c r="D186" s="19"/>
      <c r="E186" s="272"/>
      <c r="F186" s="290" t="s">
        <v>119</v>
      </c>
      <c r="G186" s="18"/>
      <c r="H186" s="277"/>
      <c r="I186" s="277"/>
      <c r="J186" s="278">
        <f ca="1">-J185</f>
        <v>0</v>
      </c>
      <c r="K186" s="279">
        <f ca="1">-SUM($J185:K185)</f>
        <v>0</v>
      </c>
      <c r="L186" s="279">
        <f ca="1">-SUM($J185:L185)</f>
        <v>0</v>
      </c>
      <c r="M186" s="279">
        <f ca="1">-SUM($J185:M185)</f>
        <v>0</v>
      </c>
      <c r="N186" s="279">
        <f ca="1">-SUM($J185:N185)</f>
        <v>0</v>
      </c>
      <c r="O186" s="279">
        <f ca="1">-SUM($J185:O185)</f>
        <v>0</v>
      </c>
      <c r="P186" s="279">
        <f ca="1">-SUM($J185:P185)</f>
        <v>0</v>
      </c>
      <c r="Q186" s="279">
        <f ca="1">-SUM($J185:Q185)</f>
        <v>0</v>
      </c>
      <c r="R186" s="279">
        <f ca="1">-SUM($J185:R185)</f>
        <v>0</v>
      </c>
      <c r="S186" s="279">
        <f ca="1">-SUM($J185:S185)</f>
        <v>0</v>
      </c>
      <c r="T186" s="279">
        <f ca="1">-SUM($J185:T185)</f>
        <v>0</v>
      </c>
      <c r="U186" s="279">
        <f ca="1">-SUM($J185:U185)</f>
        <v>0</v>
      </c>
      <c r="V186" s="279">
        <f ca="1">-SUM($J185:V185)</f>
        <v>0</v>
      </c>
      <c r="W186" s="279">
        <f ca="1">-SUM($J185:W185)</f>
        <v>0</v>
      </c>
      <c r="X186" s="280">
        <f ca="1">-SUM($J185:X185)</f>
        <v>0</v>
      </c>
    </row>
    <row r="187" spans="1:56" ht="1.5" customHeight="1" x14ac:dyDescent="0.2">
      <c r="C187" s="282"/>
      <c r="D187" s="283"/>
      <c r="E187" s="283"/>
      <c r="F187" s="292"/>
      <c r="G187" s="284"/>
      <c r="H187" s="284"/>
      <c r="I187" s="284"/>
      <c r="J187" s="273"/>
      <c r="K187" s="274"/>
      <c r="L187" s="274"/>
      <c r="M187" s="274">
        <f ca="1">IF(M155&gt;0,(M183-SUM($J184:L184))/M155,0)</f>
        <v>0</v>
      </c>
      <c r="N187" s="274">
        <f ca="1">IF(N155&gt;0,(N183-SUM($J184:M184))/N155,0)</f>
        <v>0</v>
      </c>
      <c r="O187" s="274">
        <f ca="1">IF(O155&gt;0,(O183-SUM($J184:N184))/O155,0)</f>
        <v>0</v>
      </c>
      <c r="P187" s="274">
        <f ca="1">IF(P155&gt;0,(P183-SUM($J184:O184))/P155,0)</f>
        <v>0</v>
      </c>
      <c r="Q187" s="274">
        <f ca="1">IF(Q155&gt;0,(Q183-SUM($J184:P184))/Q155,0)</f>
        <v>0</v>
      </c>
      <c r="R187" s="274">
        <f ca="1">IF(R155&gt;0,(R183-SUM($J184:Q184))/R155,0)</f>
        <v>0</v>
      </c>
      <c r="S187" s="274">
        <f ca="1">IF(S155&gt;0,(S183-SUM($J184:R184))/S155,0)</f>
        <v>0</v>
      </c>
      <c r="T187" s="274">
        <f ca="1">IF(T155&gt;0,(T183-SUM($J184:S184))/T155,0)</f>
        <v>0</v>
      </c>
      <c r="U187" s="274">
        <f ca="1">IF(U155&gt;0,(U183-SUM($J184:T184))/U155,0)</f>
        <v>0</v>
      </c>
      <c r="V187" s="274">
        <f ca="1">IF(V155&gt;0,(V183-SUM($J184:U184))/V155,0)</f>
        <v>0</v>
      </c>
      <c r="W187" s="274">
        <f ca="1">IF(W155&gt;0,(W183-SUM($J184:V184))/W155,0)</f>
        <v>0</v>
      </c>
      <c r="X187" s="275">
        <f ca="1">IF(X155&gt;0,(X183-SUM($J184:W184))/X155,0)</f>
        <v>0</v>
      </c>
    </row>
    <row r="188" spans="1:56" ht="13.5" customHeight="1" x14ac:dyDescent="0.2">
      <c r="A188" s="44">
        <v>36</v>
      </c>
      <c r="C188" s="276" t="s">
        <v>45</v>
      </c>
      <c r="D188" s="19"/>
      <c r="E188" s="272"/>
      <c r="F188" s="290" t="s">
        <v>40</v>
      </c>
      <c r="G188" s="18"/>
      <c r="H188" s="18"/>
      <c r="I188" s="18"/>
      <c r="J188" s="278">
        <f ca="1">J156</f>
        <v>0</v>
      </c>
      <c r="K188" s="279">
        <f t="shared" ref="K188:X188" ca="1" si="99">K156+J188</f>
        <v>0</v>
      </c>
      <c r="L188" s="279">
        <f t="shared" ca="1" si="99"/>
        <v>0</v>
      </c>
      <c r="M188" s="279">
        <f t="shared" ca="1" si="99"/>
        <v>0</v>
      </c>
      <c r="N188" s="279">
        <f t="shared" ca="1" si="99"/>
        <v>0</v>
      </c>
      <c r="O188" s="279">
        <f t="shared" ca="1" si="99"/>
        <v>0</v>
      </c>
      <c r="P188" s="279">
        <f t="shared" ca="1" si="99"/>
        <v>0</v>
      </c>
      <c r="Q188" s="279">
        <f t="shared" ca="1" si="99"/>
        <v>0</v>
      </c>
      <c r="R188" s="279">
        <f t="shared" ca="1" si="99"/>
        <v>0</v>
      </c>
      <c r="S188" s="279">
        <f t="shared" ca="1" si="99"/>
        <v>0</v>
      </c>
      <c r="T188" s="279">
        <f t="shared" ca="1" si="99"/>
        <v>0</v>
      </c>
      <c r="U188" s="279">
        <f t="shared" ca="1" si="99"/>
        <v>0</v>
      </c>
      <c r="V188" s="279">
        <f t="shared" ca="1" si="99"/>
        <v>0</v>
      </c>
      <c r="W188" s="279">
        <f t="shared" ca="1" si="99"/>
        <v>0</v>
      </c>
      <c r="X188" s="280">
        <f t="shared" ca="1" si="99"/>
        <v>0</v>
      </c>
    </row>
    <row r="189" spans="1:56" ht="13.5" customHeight="1" x14ac:dyDescent="0.2">
      <c r="A189" s="44">
        <v>37</v>
      </c>
      <c r="C189" s="276"/>
      <c r="D189" s="19"/>
      <c r="E189" s="272"/>
      <c r="F189" s="290" t="s">
        <v>42</v>
      </c>
      <c r="G189" s="18"/>
      <c r="H189" s="18"/>
      <c r="I189" s="18"/>
      <c r="J189" s="278">
        <f ca="1">J159</f>
        <v>0</v>
      </c>
      <c r="K189" s="279">
        <f t="shared" ref="K189:X189" ca="1" si="100">K159+J189</f>
        <v>0</v>
      </c>
      <c r="L189" s="279">
        <f t="shared" ca="1" si="100"/>
        <v>0</v>
      </c>
      <c r="M189" s="279">
        <f t="shared" ca="1" si="100"/>
        <v>0</v>
      </c>
      <c r="N189" s="279">
        <f t="shared" ca="1" si="100"/>
        <v>0</v>
      </c>
      <c r="O189" s="279">
        <f t="shared" ca="1" si="100"/>
        <v>0</v>
      </c>
      <c r="P189" s="279">
        <f t="shared" ca="1" si="100"/>
        <v>0</v>
      </c>
      <c r="Q189" s="279">
        <f t="shared" ca="1" si="100"/>
        <v>0</v>
      </c>
      <c r="R189" s="279">
        <f t="shared" ca="1" si="100"/>
        <v>0</v>
      </c>
      <c r="S189" s="279">
        <f t="shared" ca="1" si="100"/>
        <v>0</v>
      </c>
      <c r="T189" s="279">
        <f t="shared" ca="1" si="100"/>
        <v>0</v>
      </c>
      <c r="U189" s="279">
        <f t="shared" ca="1" si="100"/>
        <v>0</v>
      </c>
      <c r="V189" s="279">
        <f t="shared" ca="1" si="100"/>
        <v>0</v>
      </c>
      <c r="W189" s="279">
        <f t="shared" ca="1" si="100"/>
        <v>0</v>
      </c>
      <c r="X189" s="280">
        <f t="shared" ca="1" si="100"/>
        <v>0</v>
      </c>
    </row>
    <row r="190" spans="1:56" ht="13.5" customHeight="1" x14ac:dyDescent="0.2">
      <c r="A190" s="44">
        <v>38</v>
      </c>
      <c r="C190" s="285"/>
      <c r="D190" s="19"/>
      <c r="E190" s="19"/>
      <c r="F190" s="291" t="s">
        <v>124</v>
      </c>
      <c r="G190" s="18"/>
      <c r="H190" s="18"/>
      <c r="I190" s="18"/>
      <c r="J190" s="278">
        <f t="shared" ref="J190:X190" ca="1" si="101">J188*$F159</f>
        <v>0</v>
      </c>
      <c r="K190" s="279">
        <f t="shared" ca="1" si="101"/>
        <v>0</v>
      </c>
      <c r="L190" s="279">
        <f t="shared" ca="1" si="101"/>
        <v>0</v>
      </c>
      <c r="M190" s="279">
        <f t="shared" ca="1" si="101"/>
        <v>0</v>
      </c>
      <c r="N190" s="279">
        <f t="shared" ca="1" si="101"/>
        <v>0</v>
      </c>
      <c r="O190" s="279">
        <f t="shared" ca="1" si="101"/>
        <v>0</v>
      </c>
      <c r="P190" s="279">
        <f t="shared" ca="1" si="101"/>
        <v>0</v>
      </c>
      <c r="Q190" s="279">
        <f t="shared" ca="1" si="101"/>
        <v>0</v>
      </c>
      <c r="R190" s="279">
        <f t="shared" ca="1" si="101"/>
        <v>0</v>
      </c>
      <c r="S190" s="279">
        <f t="shared" ca="1" si="101"/>
        <v>0</v>
      </c>
      <c r="T190" s="279">
        <f t="shared" ca="1" si="101"/>
        <v>0</v>
      </c>
      <c r="U190" s="279">
        <f t="shared" ca="1" si="101"/>
        <v>0</v>
      </c>
      <c r="V190" s="279">
        <f t="shared" ca="1" si="101"/>
        <v>0</v>
      </c>
      <c r="W190" s="279">
        <f t="shared" ca="1" si="101"/>
        <v>0</v>
      </c>
      <c r="X190" s="280">
        <f t="shared" ca="1" si="101"/>
        <v>0</v>
      </c>
    </row>
    <row r="191" spans="1:56" ht="13.5" customHeight="1" x14ac:dyDescent="0.2">
      <c r="A191" s="44">
        <v>39</v>
      </c>
      <c r="C191" s="276"/>
      <c r="D191" s="19"/>
      <c r="E191" s="272"/>
      <c r="F191" s="290" t="s">
        <v>123</v>
      </c>
      <c r="G191" s="18"/>
      <c r="H191" s="18"/>
      <c r="I191" s="18"/>
      <c r="J191" s="278">
        <f ca="1">MIN(J189:J190)</f>
        <v>0</v>
      </c>
      <c r="K191" s="279">
        <f t="shared" ref="K191:X191" ca="1" si="102">MIN(K189:K190)-MIN(J189:J190)</f>
        <v>0</v>
      </c>
      <c r="L191" s="279">
        <f t="shared" ca="1" si="102"/>
        <v>0</v>
      </c>
      <c r="M191" s="279">
        <f t="shared" ca="1" si="102"/>
        <v>0</v>
      </c>
      <c r="N191" s="279">
        <f t="shared" ca="1" si="102"/>
        <v>0</v>
      </c>
      <c r="O191" s="279">
        <f t="shared" ca="1" si="102"/>
        <v>0</v>
      </c>
      <c r="P191" s="279">
        <f t="shared" ca="1" si="102"/>
        <v>0</v>
      </c>
      <c r="Q191" s="279">
        <f t="shared" ca="1" si="102"/>
        <v>0</v>
      </c>
      <c r="R191" s="279">
        <f t="shared" ca="1" si="102"/>
        <v>0</v>
      </c>
      <c r="S191" s="279">
        <f t="shared" ca="1" si="102"/>
        <v>0</v>
      </c>
      <c r="T191" s="279">
        <f t="shared" ca="1" si="102"/>
        <v>0</v>
      </c>
      <c r="U191" s="279">
        <f t="shared" ca="1" si="102"/>
        <v>0</v>
      </c>
      <c r="V191" s="279">
        <f t="shared" ca="1" si="102"/>
        <v>0</v>
      </c>
      <c r="W191" s="279">
        <f t="shared" ca="1" si="102"/>
        <v>0</v>
      </c>
      <c r="X191" s="280">
        <f t="shared" ca="1" si="102"/>
        <v>0</v>
      </c>
    </row>
    <row r="192" spans="1:56" ht="13.5" customHeight="1" x14ac:dyDescent="0.2">
      <c r="A192" s="44">
        <v>40</v>
      </c>
      <c r="C192" s="276"/>
      <c r="D192" s="19"/>
      <c r="E192" s="272"/>
      <c r="F192" s="290" t="s">
        <v>118</v>
      </c>
      <c r="G192" s="18"/>
      <c r="H192" s="18"/>
      <c r="I192" s="18"/>
      <c r="J192" s="278">
        <f t="shared" ref="J192:X192" ca="1" si="103">J191-J159</f>
        <v>0</v>
      </c>
      <c r="K192" s="279">
        <f t="shared" ca="1" si="103"/>
        <v>0</v>
      </c>
      <c r="L192" s="279">
        <f t="shared" ca="1" si="103"/>
        <v>0</v>
      </c>
      <c r="M192" s="279">
        <f t="shared" ca="1" si="103"/>
        <v>0</v>
      </c>
      <c r="N192" s="279">
        <f t="shared" ca="1" si="103"/>
        <v>0</v>
      </c>
      <c r="O192" s="279">
        <f t="shared" ca="1" si="103"/>
        <v>0</v>
      </c>
      <c r="P192" s="279">
        <f t="shared" ca="1" si="103"/>
        <v>0</v>
      </c>
      <c r="Q192" s="279">
        <f t="shared" ca="1" si="103"/>
        <v>0</v>
      </c>
      <c r="R192" s="279">
        <f t="shared" ca="1" si="103"/>
        <v>0</v>
      </c>
      <c r="S192" s="279">
        <f t="shared" ca="1" si="103"/>
        <v>0</v>
      </c>
      <c r="T192" s="279">
        <f t="shared" ca="1" si="103"/>
        <v>0</v>
      </c>
      <c r="U192" s="279">
        <f t="shared" ca="1" si="103"/>
        <v>0</v>
      </c>
      <c r="V192" s="279">
        <f t="shared" ca="1" si="103"/>
        <v>0</v>
      </c>
      <c r="W192" s="279">
        <f t="shared" ca="1" si="103"/>
        <v>0</v>
      </c>
      <c r="X192" s="280">
        <f t="shared" ca="1" si="103"/>
        <v>0</v>
      </c>
    </row>
    <row r="193" spans="1:56" ht="13.5" customHeight="1" x14ac:dyDescent="0.2">
      <c r="A193" s="44">
        <v>41</v>
      </c>
      <c r="C193" s="276"/>
      <c r="D193" s="19"/>
      <c r="E193" s="272"/>
      <c r="F193" s="290" t="s">
        <v>119</v>
      </c>
      <c r="G193" s="18"/>
      <c r="H193" s="18"/>
      <c r="I193" s="18"/>
      <c r="J193" s="278">
        <f ca="1">-J192</f>
        <v>0</v>
      </c>
      <c r="K193" s="279">
        <f ca="1">-SUM($J192:K192)</f>
        <v>0</v>
      </c>
      <c r="L193" s="279">
        <f ca="1">-SUM($J192:L192)</f>
        <v>0</v>
      </c>
      <c r="M193" s="279">
        <f ca="1">-SUM($J192:M192)</f>
        <v>0</v>
      </c>
      <c r="N193" s="279">
        <f ca="1">-SUM($J192:N192)</f>
        <v>0</v>
      </c>
      <c r="O193" s="279">
        <f ca="1">-SUM($J192:O192)</f>
        <v>0</v>
      </c>
      <c r="P193" s="279">
        <f ca="1">-SUM($J192:P192)</f>
        <v>0</v>
      </c>
      <c r="Q193" s="279">
        <f ca="1">-SUM($J192:Q192)</f>
        <v>0</v>
      </c>
      <c r="R193" s="279">
        <f ca="1">-SUM($J192:R192)</f>
        <v>0</v>
      </c>
      <c r="S193" s="279">
        <f ca="1">-SUM($J192:S192)</f>
        <v>0</v>
      </c>
      <c r="T193" s="279">
        <f ca="1">-SUM($J192:T192)</f>
        <v>0</v>
      </c>
      <c r="U193" s="279">
        <f ca="1">-SUM($J192:U192)</f>
        <v>0</v>
      </c>
      <c r="V193" s="279">
        <f ca="1">-SUM($J192:V192)</f>
        <v>0</v>
      </c>
      <c r="W193" s="279">
        <f ca="1">-SUM($J192:W192)</f>
        <v>0</v>
      </c>
      <c r="X193" s="280">
        <f ca="1">-SUM($J192:X192)</f>
        <v>0</v>
      </c>
    </row>
    <row r="194" spans="1:56" ht="13.5" customHeight="1" x14ac:dyDescent="0.2">
      <c r="A194" s="44">
        <v>42</v>
      </c>
      <c r="B194" s="232"/>
      <c r="C194" s="264" t="s">
        <v>76</v>
      </c>
      <c r="D194" s="265"/>
      <c r="E194" s="265"/>
      <c r="F194" s="293" t="s">
        <v>68</v>
      </c>
      <c r="G194" s="111"/>
      <c r="H194" s="111"/>
      <c r="I194" s="111"/>
      <c r="J194" s="286">
        <f t="shared" ref="J194:X194" ca="1" si="104">(J192+J185)*$F160</f>
        <v>0</v>
      </c>
      <c r="K194" s="287">
        <f t="shared" ca="1" si="104"/>
        <v>0</v>
      </c>
      <c r="L194" s="287">
        <f t="shared" ca="1" si="104"/>
        <v>0</v>
      </c>
      <c r="M194" s="287">
        <f t="shared" ca="1" si="104"/>
        <v>0</v>
      </c>
      <c r="N194" s="287">
        <f t="shared" ca="1" si="104"/>
        <v>0</v>
      </c>
      <c r="O194" s="287">
        <f t="shared" ca="1" si="104"/>
        <v>0</v>
      </c>
      <c r="P194" s="287">
        <f t="shared" ca="1" si="104"/>
        <v>0</v>
      </c>
      <c r="Q194" s="287">
        <f t="shared" ca="1" si="104"/>
        <v>0</v>
      </c>
      <c r="R194" s="287">
        <f t="shared" ca="1" si="104"/>
        <v>0</v>
      </c>
      <c r="S194" s="287">
        <f t="shared" ca="1" si="104"/>
        <v>0</v>
      </c>
      <c r="T194" s="287">
        <f t="shared" ca="1" si="104"/>
        <v>0</v>
      </c>
      <c r="U194" s="287">
        <f t="shared" ca="1" si="104"/>
        <v>0</v>
      </c>
      <c r="V194" s="287">
        <f t="shared" ca="1" si="104"/>
        <v>0</v>
      </c>
      <c r="W194" s="287">
        <f t="shared" ca="1" si="104"/>
        <v>0</v>
      </c>
      <c r="X194" s="288">
        <f t="shared" ca="1" si="104"/>
        <v>0</v>
      </c>
    </row>
    <row r="195" spans="1:56" ht="13.5" customHeight="1" x14ac:dyDescent="0.2">
      <c r="A195" s="44">
        <v>43</v>
      </c>
      <c r="C195" s="276"/>
      <c r="D195" s="19"/>
      <c r="E195" s="19"/>
      <c r="F195" s="290" t="str">
        <f>Data!B$99</f>
        <v>Støttet overhead</v>
      </c>
      <c r="G195" s="18"/>
      <c r="H195" s="18"/>
      <c r="I195" s="18"/>
      <c r="J195" s="278">
        <f t="shared" ref="J195:X195" ca="1" si="105">(J191+J184)*$F160</f>
        <v>0</v>
      </c>
      <c r="K195" s="279">
        <f t="shared" ca="1" si="105"/>
        <v>0</v>
      </c>
      <c r="L195" s="279">
        <f t="shared" ca="1" si="105"/>
        <v>0</v>
      </c>
      <c r="M195" s="279">
        <f t="shared" ca="1" si="105"/>
        <v>0</v>
      </c>
      <c r="N195" s="279">
        <f t="shared" ca="1" si="105"/>
        <v>0</v>
      </c>
      <c r="O195" s="279">
        <f t="shared" ca="1" si="105"/>
        <v>0</v>
      </c>
      <c r="P195" s="279">
        <f t="shared" ca="1" si="105"/>
        <v>0</v>
      </c>
      <c r="Q195" s="279">
        <f t="shared" ca="1" si="105"/>
        <v>0</v>
      </c>
      <c r="R195" s="279">
        <f t="shared" ca="1" si="105"/>
        <v>0</v>
      </c>
      <c r="S195" s="279">
        <f t="shared" ca="1" si="105"/>
        <v>0</v>
      </c>
      <c r="T195" s="279">
        <f t="shared" ca="1" si="105"/>
        <v>0</v>
      </c>
      <c r="U195" s="279">
        <f t="shared" ca="1" si="105"/>
        <v>0</v>
      </c>
      <c r="V195" s="279">
        <f t="shared" ca="1" si="105"/>
        <v>0</v>
      </c>
      <c r="W195" s="279">
        <f t="shared" ca="1" si="105"/>
        <v>0</v>
      </c>
      <c r="X195" s="280">
        <f t="shared" ca="1" si="105"/>
        <v>0</v>
      </c>
    </row>
    <row r="196" spans="1:56" ht="13.5" customHeight="1" x14ac:dyDescent="0.2">
      <c r="C196" s="264" t="s">
        <v>125</v>
      </c>
      <c r="D196" s="265"/>
      <c r="E196" s="265"/>
      <c r="F196" s="294" t="str">
        <f>Data!B$33</f>
        <v>Udbetalingsloft</v>
      </c>
      <c r="G196" s="111"/>
      <c r="H196" s="111"/>
      <c r="I196" s="111"/>
      <c r="J196" s="286">
        <f t="shared" ref="J196:X196" ca="1" si="106">(J183+J190)*(1+$F160)*$F173</f>
        <v>0</v>
      </c>
      <c r="K196" s="287">
        <f t="shared" ca="1" si="106"/>
        <v>0</v>
      </c>
      <c r="L196" s="287">
        <f t="shared" ca="1" si="106"/>
        <v>0</v>
      </c>
      <c r="M196" s="287">
        <f t="shared" ca="1" si="106"/>
        <v>0</v>
      </c>
      <c r="N196" s="287">
        <f t="shared" ca="1" si="106"/>
        <v>0</v>
      </c>
      <c r="O196" s="287">
        <f t="shared" ca="1" si="106"/>
        <v>0</v>
      </c>
      <c r="P196" s="287">
        <f t="shared" ca="1" si="106"/>
        <v>0</v>
      </c>
      <c r="Q196" s="287">
        <f t="shared" ca="1" si="106"/>
        <v>0</v>
      </c>
      <c r="R196" s="287">
        <f t="shared" ca="1" si="106"/>
        <v>0</v>
      </c>
      <c r="S196" s="287">
        <f t="shared" ca="1" si="106"/>
        <v>0</v>
      </c>
      <c r="T196" s="287">
        <f t="shared" ca="1" si="106"/>
        <v>0</v>
      </c>
      <c r="U196" s="287">
        <f t="shared" ca="1" si="106"/>
        <v>0</v>
      </c>
      <c r="V196" s="287">
        <f t="shared" ca="1" si="106"/>
        <v>0</v>
      </c>
      <c r="W196" s="287">
        <f t="shared" ca="1" si="106"/>
        <v>0</v>
      </c>
      <c r="X196" s="288">
        <f t="shared" ca="1" si="106"/>
        <v>0</v>
      </c>
    </row>
    <row r="197" spans="1:56" ht="13.5" customHeight="1" x14ac:dyDescent="0.2">
      <c r="C197" s="276"/>
      <c r="D197" s="19"/>
      <c r="E197" s="19"/>
      <c r="F197" s="295" t="str">
        <f>Data!B$34</f>
        <v>Til/fra pulje</v>
      </c>
      <c r="G197" s="18"/>
      <c r="H197" s="18"/>
      <c r="I197" s="18"/>
      <c r="J197" s="278">
        <f t="shared" ref="J197:X197" ca="1" si="107">(J185+J192)*(1+$F160)*$F173</f>
        <v>0</v>
      </c>
      <c r="K197" s="279">
        <f t="shared" ca="1" si="107"/>
        <v>0</v>
      </c>
      <c r="L197" s="279">
        <f t="shared" ca="1" si="107"/>
        <v>0</v>
      </c>
      <c r="M197" s="279">
        <f t="shared" ca="1" si="107"/>
        <v>0</v>
      </c>
      <c r="N197" s="279">
        <f t="shared" ca="1" si="107"/>
        <v>0</v>
      </c>
      <c r="O197" s="279">
        <f t="shared" ca="1" si="107"/>
        <v>0</v>
      </c>
      <c r="P197" s="279">
        <f t="shared" ca="1" si="107"/>
        <v>0</v>
      </c>
      <c r="Q197" s="279">
        <f t="shared" ca="1" si="107"/>
        <v>0</v>
      </c>
      <c r="R197" s="279">
        <f t="shared" ca="1" si="107"/>
        <v>0</v>
      </c>
      <c r="S197" s="279">
        <f t="shared" ca="1" si="107"/>
        <v>0</v>
      </c>
      <c r="T197" s="279">
        <f t="shared" ca="1" si="107"/>
        <v>0</v>
      </c>
      <c r="U197" s="279">
        <f t="shared" ca="1" si="107"/>
        <v>0</v>
      </c>
      <c r="V197" s="279">
        <f t="shared" ca="1" si="107"/>
        <v>0</v>
      </c>
      <c r="W197" s="279">
        <f t="shared" ca="1" si="107"/>
        <v>0</v>
      </c>
      <c r="X197" s="280">
        <f t="shared" ca="1" si="107"/>
        <v>0</v>
      </c>
    </row>
    <row r="198" spans="1:56" ht="13.5" customHeight="1" x14ac:dyDescent="0.2">
      <c r="C198" s="282"/>
      <c r="D198" s="283"/>
      <c r="E198" s="283"/>
      <c r="F198" s="296" t="str">
        <f>Data!B$35</f>
        <v>Pulje for tilbageholdt støtte</v>
      </c>
      <c r="G198" s="284"/>
      <c r="H198" s="284"/>
      <c r="I198" s="284"/>
      <c r="J198" s="273">
        <f t="shared" ref="J198:X198" ca="1" si="108">(J186+J193)*(1+$F160)*$F173</f>
        <v>0</v>
      </c>
      <c r="K198" s="274">
        <f t="shared" ca="1" si="108"/>
        <v>0</v>
      </c>
      <c r="L198" s="274">
        <f t="shared" ca="1" si="108"/>
        <v>0</v>
      </c>
      <c r="M198" s="274">
        <f t="shared" ca="1" si="108"/>
        <v>0</v>
      </c>
      <c r="N198" s="274">
        <f t="shared" ca="1" si="108"/>
        <v>0</v>
      </c>
      <c r="O198" s="274">
        <f t="shared" ca="1" si="108"/>
        <v>0</v>
      </c>
      <c r="P198" s="274">
        <f t="shared" ca="1" si="108"/>
        <v>0</v>
      </c>
      <c r="Q198" s="274">
        <f t="shared" ca="1" si="108"/>
        <v>0</v>
      </c>
      <c r="R198" s="274">
        <f t="shared" ca="1" si="108"/>
        <v>0</v>
      </c>
      <c r="S198" s="274">
        <f t="shared" ca="1" si="108"/>
        <v>0</v>
      </c>
      <c r="T198" s="274">
        <f t="shared" ca="1" si="108"/>
        <v>0</v>
      </c>
      <c r="U198" s="274">
        <f t="shared" ca="1" si="108"/>
        <v>0</v>
      </c>
      <c r="V198" s="274">
        <f t="shared" ca="1" si="108"/>
        <v>0</v>
      </c>
      <c r="W198" s="274">
        <f t="shared" ca="1" si="108"/>
        <v>0</v>
      </c>
      <c r="X198" s="275">
        <f t="shared" ca="1" si="108"/>
        <v>0</v>
      </c>
    </row>
    <row r="199" spans="1:56" ht="13.5" customHeight="1" x14ac:dyDescent="0.2">
      <c r="C199" s="721" t="s">
        <v>274</v>
      </c>
      <c r="D199" s="722"/>
      <c r="E199" s="722"/>
      <c r="F199" s="723"/>
      <c r="G199" s="723"/>
      <c r="H199" s="723"/>
      <c r="I199" s="723"/>
      <c r="J199" s="724">
        <f ca="1">J174</f>
        <v>0</v>
      </c>
      <c r="K199" s="725">
        <f ca="1">SUM($J174:K174)</f>
        <v>0</v>
      </c>
      <c r="L199" s="725">
        <f ca="1">SUM($J174:L174)</f>
        <v>0</v>
      </c>
      <c r="M199" s="725">
        <f ca="1">SUM($J174:M174)</f>
        <v>0</v>
      </c>
      <c r="N199" s="725">
        <f ca="1">SUM($J174:N174)</f>
        <v>0</v>
      </c>
      <c r="O199" s="725">
        <f ca="1">SUM($J174:O174)</f>
        <v>0</v>
      </c>
      <c r="P199" s="725">
        <f ca="1">SUM($J174:P174)</f>
        <v>0</v>
      </c>
      <c r="Q199" s="725">
        <f ca="1">SUM($J174:Q174)</f>
        <v>0</v>
      </c>
      <c r="R199" s="725">
        <f ca="1">SUM($J174:R174)</f>
        <v>0</v>
      </c>
      <c r="S199" s="725">
        <f ca="1">SUM($J174:S174)</f>
        <v>0</v>
      </c>
      <c r="T199" s="725">
        <f ca="1">SUM($J174:T174)</f>
        <v>0</v>
      </c>
      <c r="U199" s="725">
        <f ca="1">SUM($J174:U174)</f>
        <v>0</v>
      </c>
      <c r="V199" s="725">
        <f ca="1">SUM($J174:V174)</f>
        <v>0</v>
      </c>
      <c r="W199" s="725">
        <f ca="1">SUM($J174:W174)</f>
        <v>0</v>
      </c>
      <c r="X199" s="726">
        <f ca="1">SUM($J174:X174)</f>
        <v>0</v>
      </c>
    </row>
    <row r="200" spans="1:56" ht="13.5" customHeight="1" x14ac:dyDescent="0.2">
      <c r="J200" s="23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56" ht="13.5" customHeight="1" x14ac:dyDescent="0.2"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56" x14ac:dyDescent="0.2">
      <c r="B202" s="28"/>
      <c r="C202" s="404" t="str">
        <f>Data!B$53</f>
        <v>Virksomhed</v>
      </c>
      <c r="D202" s="405"/>
      <c r="E202" s="611">
        <f>HLOOKUP(B203,'Budget &amp; Total'!A:BB,6,FALSE)</f>
        <v>0</v>
      </c>
      <c r="F202" s="984">
        <f>HLOOKUP(B203,'Budget &amp; Total'!A:BB,5,FALSE)</f>
        <v>0</v>
      </c>
      <c r="G202" s="984"/>
      <c r="H202" s="984"/>
      <c r="I202" s="110"/>
      <c r="J202" s="111" t="str">
        <f t="shared" ref="J202:X202" ca="1" si="109">J$1</f>
        <v>P1</v>
      </c>
      <c r="K202" s="111" t="str">
        <f t="shared" ca="1" si="109"/>
        <v>P2</v>
      </c>
      <c r="L202" s="111" t="str">
        <f t="shared" ca="1" si="109"/>
        <v>P3</v>
      </c>
      <c r="M202" s="111" t="str">
        <f t="shared" ca="1" si="109"/>
        <v>P4</v>
      </c>
      <c r="N202" s="111" t="str">
        <f t="shared" ca="1" si="109"/>
        <v>P5</v>
      </c>
      <c r="O202" s="111" t="str">
        <f t="shared" ca="1" si="109"/>
        <v>P6</v>
      </c>
      <c r="P202" s="111" t="str">
        <f t="shared" ca="1" si="109"/>
        <v>P7</v>
      </c>
      <c r="Q202" s="111" t="str">
        <f t="shared" ca="1" si="109"/>
        <v>P8</v>
      </c>
      <c r="R202" s="111" t="str">
        <f t="shared" ca="1" si="109"/>
        <v>P9</v>
      </c>
      <c r="S202" s="111" t="str">
        <f t="shared" ca="1" si="109"/>
        <v>P10</v>
      </c>
      <c r="T202" s="111" t="str">
        <f t="shared" ca="1" si="109"/>
        <v>P11</v>
      </c>
      <c r="U202" s="111" t="str">
        <f t="shared" ca="1" si="109"/>
        <v>P12</v>
      </c>
      <c r="V202" s="111" t="str">
        <f t="shared" ca="1" si="109"/>
        <v>P13</v>
      </c>
      <c r="W202" s="111" t="str">
        <f t="shared" ca="1" si="109"/>
        <v>P14</v>
      </c>
      <c r="X202" s="112" t="str">
        <f t="shared" ca="1" si="109"/>
        <v>P15</v>
      </c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X202" s="2"/>
      <c r="AY202" s="2"/>
      <c r="AZ202" s="2"/>
      <c r="BA202" s="2"/>
      <c r="BB202" s="2"/>
      <c r="BC202" s="2"/>
      <c r="BD202" s="2"/>
    </row>
    <row r="203" spans="1:56" ht="18.75" customHeight="1" x14ac:dyDescent="0.2">
      <c r="B203" s="445">
        <f>B153+1</f>
        <v>5</v>
      </c>
      <c r="C203" s="113" t="str">
        <f>Data!B$52</f>
        <v>Projekt</v>
      </c>
      <c r="D203" s="303"/>
      <c r="E203" s="449">
        <f>'Budget &amp; Total'!$C$5</f>
        <v>0</v>
      </c>
      <c r="F203" s="985">
        <f>'Budget &amp; Total'!$C$8</f>
        <v>0</v>
      </c>
      <c r="G203" s="985"/>
      <c r="H203" s="985"/>
      <c r="I203" s="115"/>
      <c r="J203" s="116">
        <f ca="1">INDIRECT(J$1&amp;"!d$5")</f>
        <v>42005</v>
      </c>
      <c r="K203" s="116">
        <f ca="1">INDIRECT(K$1&amp;"!d$5")</f>
        <v>1</v>
      </c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714"/>
      <c r="Z203">
        <v>1</v>
      </c>
      <c r="AA203">
        <v>2</v>
      </c>
      <c r="AB203">
        <v>3</v>
      </c>
      <c r="AC203">
        <v>4</v>
      </c>
      <c r="AD203">
        <v>5</v>
      </c>
      <c r="AE203">
        <v>6</v>
      </c>
      <c r="AF203">
        <v>7</v>
      </c>
      <c r="AG203">
        <v>8</v>
      </c>
      <c r="AH203">
        <v>9</v>
      </c>
      <c r="AI203">
        <v>10</v>
      </c>
      <c r="AJ203">
        <v>11</v>
      </c>
      <c r="AK203">
        <v>12</v>
      </c>
      <c r="AL203">
        <v>13</v>
      </c>
      <c r="AM203">
        <v>14</v>
      </c>
      <c r="AN203">
        <v>15</v>
      </c>
    </row>
    <row r="204" spans="1:56" ht="13.5" thickBot="1" x14ac:dyDescent="0.25">
      <c r="B204" s="44">
        <f>B203</f>
        <v>5</v>
      </c>
      <c r="C204" s="117"/>
      <c r="D204" s="114"/>
      <c r="E204" s="114"/>
      <c r="F204" s="46"/>
      <c r="G204" s="666" t="s">
        <v>5</v>
      </c>
      <c r="H204" s="667">
        <f>Data!B203</f>
        <v>0</v>
      </c>
      <c r="I204" s="18"/>
      <c r="J204" s="116">
        <f ca="1">INDIRECT(J$1&amp;"!f$5")</f>
        <v>0</v>
      </c>
      <c r="K204" s="116">
        <f ca="1">INDIRECT(K$1&amp;"!f$5")</f>
        <v>0</v>
      </c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714"/>
      <c r="Z204" s="2">
        <f t="shared" ref="Z204:AN204" ca="1" si="110">J204+20</f>
        <v>20</v>
      </c>
      <c r="AA204" s="2">
        <f t="shared" ca="1" si="110"/>
        <v>20</v>
      </c>
      <c r="AB204" s="2">
        <f t="shared" si="110"/>
        <v>20</v>
      </c>
      <c r="AC204" s="2">
        <f t="shared" si="110"/>
        <v>20</v>
      </c>
      <c r="AD204" s="2">
        <f t="shared" si="110"/>
        <v>20</v>
      </c>
      <c r="AE204" s="2">
        <f t="shared" si="110"/>
        <v>20</v>
      </c>
      <c r="AF204" s="2">
        <f t="shared" si="110"/>
        <v>20</v>
      </c>
      <c r="AG204" s="2">
        <f t="shared" si="110"/>
        <v>20</v>
      </c>
      <c r="AH204" s="2">
        <f t="shared" si="110"/>
        <v>20</v>
      </c>
      <c r="AI204" s="2">
        <f t="shared" si="110"/>
        <v>20</v>
      </c>
      <c r="AJ204" s="2">
        <f t="shared" si="110"/>
        <v>20</v>
      </c>
      <c r="AK204" s="2">
        <f t="shared" si="110"/>
        <v>20</v>
      </c>
      <c r="AL204" s="2">
        <f t="shared" si="110"/>
        <v>20</v>
      </c>
      <c r="AM204" s="2">
        <f t="shared" si="110"/>
        <v>20</v>
      </c>
      <c r="AN204" s="2">
        <f t="shared" si="110"/>
        <v>20</v>
      </c>
    </row>
    <row r="205" spans="1:56" x14ac:dyDescent="0.2">
      <c r="A205" s="44">
        <v>1</v>
      </c>
      <c r="B205" s="44">
        <f t="shared" ref="B205:B229" si="111">B204</f>
        <v>5</v>
      </c>
      <c r="C205" s="57" t="str">
        <f>Data!B$24</f>
        <v>Timer</v>
      </c>
      <c r="D205" s="97" t="str">
        <f>Data!B$13</f>
        <v>Funktionær timer</v>
      </c>
      <c r="E205" s="97"/>
      <c r="F205" s="58"/>
      <c r="G205" s="369">
        <f>HLOOKUP(B205,'Budget &amp; Total'!$1:$44,(19),FALSE)</f>
        <v>0</v>
      </c>
      <c r="H205" s="672">
        <f ca="1">SUM(J205:X205)</f>
        <v>0</v>
      </c>
      <c r="I205" s="101"/>
      <c r="J205" s="230">
        <f ca="1">HLOOKUP($B205,INDIRECT(J$1&amp;"!$I$2:$x$40"),('Partner-period(er)'!$A205+14),FALSE)</f>
        <v>0</v>
      </c>
      <c r="K205" s="98">
        <f ca="1">HLOOKUP($B205,INDIRECT(K$1&amp;"!$I$2:$x$40"),('Partner-period(er)'!$A205+14),FALSE)</f>
        <v>0</v>
      </c>
      <c r="L205" s="98">
        <f ca="1">HLOOKUP($B205,INDIRECT(L$1&amp;"!$I$2:$x$40"),('Partner-period(er)'!$A205+14),FALSE)</f>
        <v>0</v>
      </c>
      <c r="M205" s="98">
        <f ca="1">HLOOKUP($B205,INDIRECT(M$1&amp;"!$I$2:$x$40"),('Partner-period(er)'!$A205+14),FALSE)</f>
        <v>0</v>
      </c>
      <c r="N205" s="98">
        <f ca="1">HLOOKUP($B205,INDIRECT(N$1&amp;"!$I$2:$x$40"),('Partner-period(er)'!$A205+14),FALSE)</f>
        <v>0</v>
      </c>
      <c r="O205" s="563">
        <f ca="1">HLOOKUP($B205,INDIRECT(O$1&amp;"!$I$2:$x$40"),('Partner-period(er)'!$A205+14),FALSE)</f>
        <v>0</v>
      </c>
      <c r="P205" s="563">
        <f ca="1">HLOOKUP($B205,INDIRECT(P$1&amp;"!$I$2:$x$40"),('Partner-period(er)'!$A205+14),FALSE)</f>
        <v>0</v>
      </c>
      <c r="Q205" s="563">
        <f ca="1">HLOOKUP($B205,INDIRECT(Q$1&amp;"!$I$2:$x$40"),('Partner-period(er)'!$A205+14),FALSE)</f>
        <v>0</v>
      </c>
      <c r="R205" s="563">
        <f ca="1">HLOOKUP($B205,INDIRECT(R$1&amp;"!$I$2:$x$40"),('Partner-period(er)'!$A205+14),FALSE)</f>
        <v>0</v>
      </c>
      <c r="S205" s="563">
        <f ca="1">HLOOKUP($B205,INDIRECT(S$1&amp;"!$I$2:$x$40"),('Partner-period(er)'!$A205+14),FALSE)</f>
        <v>0</v>
      </c>
      <c r="T205" s="563">
        <f ca="1">HLOOKUP($B205,INDIRECT(T$1&amp;"!$I$2:$x$40"),('Partner-period(er)'!$A205+14),FALSE)</f>
        <v>0</v>
      </c>
      <c r="U205" s="563">
        <f ca="1">HLOOKUP($B205,INDIRECT(U$1&amp;"!$I$2:$x$40"),('Partner-period(er)'!$A205+14),FALSE)</f>
        <v>0</v>
      </c>
      <c r="V205" s="563">
        <f ca="1">HLOOKUP($B205,INDIRECT(V$1&amp;"!$I$2:$x$40"),('Partner-period(er)'!$A205+14),FALSE)</f>
        <v>0</v>
      </c>
      <c r="W205" s="563">
        <f ca="1">HLOOKUP($B205,INDIRECT(W$1&amp;"!$I$2:$x$40"),('Partner-period(er)'!$A205+14),FALSE)</f>
        <v>0</v>
      </c>
      <c r="X205" s="564">
        <f ca="1">HLOOKUP($B205,INDIRECT(X$1&amp;"!$I$2:$x$40"),('Partner-period(er)'!$A205+14),FALSE)</f>
        <v>0</v>
      </c>
      <c r="Z205" s="31">
        <f ca="1">J205</f>
        <v>0</v>
      </c>
      <c r="AA205" s="32">
        <f ca="1">SUM($J205:K205)</f>
        <v>0</v>
      </c>
      <c r="AB205" s="32">
        <f ca="1">SUM($J205:L205)</f>
        <v>0</v>
      </c>
      <c r="AC205" s="32">
        <f ca="1">SUM($J205:M205)</f>
        <v>0</v>
      </c>
      <c r="AD205" s="32">
        <f ca="1">SUM($J205:N205)</f>
        <v>0</v>
      </c>
      <c r="AE205" s="32">
        <f ca="1">SUM($J205:O205)</f>
        <v>0</v>
      </c>
      <c r="AF205" s="32">
        <f ca="1">SUM($J205:P205)</f>
        <v>0</v>
      </c>
      <c r="AG205" s="32">
        <f ca="1">SUM($J205:Q205)</f>
        <v>0</v>
      </c>
      <c r="AH205" s="32">
        <f ca="1">SUM($J205:R205)</f>
        <v>0</v>
      </c>
      <c r="AI205" s="32">
        <f ca="1">SUM($J205:S205)</f>
        <v>0</v>
      </c>
      <c r="AJ205" s="32">
        <f ca="1">SUM($J205:T205)</f>
        <v>0</v>
      </c>
      <c r="AK205" s="32">
        <f ca="1">SUM($J205:U205)</f>
        <v>0</v>
      </c>
      <c r="AL205" s="32">
        <f ca="1">SUM($J205:V205)</f>
        <v>0</v>
      </c>
      <c r="AM205" s="32">
        <f ca="1">SUM($J205:W205)</f>
        <v>0</v>
      </c>
      <c r="AN205" s="37">
        <f ca="1">SUM($J205:X205)</f>
        <v>0</v>
      </c>
      <c r="AO205" s="30"/>
      <c r="AP205" s="29"/>
      <c r="AQ205" s="29"/>
      <c r="AR205" s="29"/>
      <c r="AS205" s="29"/>
      <c r="AT205" s="29"/>
    </row>
    <row r="206" spans="1:56" x14ac:dyDescent="0.2">
      <c r="A206" s="44">
        <v>2</v>
      </c>
      <c r="B206" s="44">
        <f t="shared" si="111"/>
        <v>5</v>
      </c>
      <c r="C206" s="661">
        <f>Data!L202</f>
        <v>0</v>
      </c>
      <c r="D206" s="27" t="str">
        <f>Data!B$14</f>
        <v>Teknisk/adm timer</v>
      </c>
      <c r="E206" s="27"/>
      <c r="F206" s="14"/>
      <c r="G206" s="370">
        <f>HLOOKUP(B206,'Budget &amp; Total'!$1:$44,(20),FALSE)</f>
        <v>0</v>
      </c>
      <c r="H206" s="673">
        <f t="shared" ref="H206:H229" ca="1" si="112">SUM(J206:X206)</f>
        <v>0</v>
      </c>
      <c r="I206" s="101"/>
      <c r="J206" s="231">
        <f ca="1">HLOOKUP($B206,INDIRECT(J$1&amp;"!$I$2:$x$40"),('Partner-period(er)'!$A206+14),FALSE)</f>
        <v>0</v>
      </c>
      <c r="K206" s="86">
        <f ca="1">HLOOKUP($B206,INDIRECT(K$1&amp;"!$I$2:$x$40"),('Partner-period(er)'!$A206+14),FALSE)</f>
        <v>0</v>
      </c>
      <c r="L206" s="86">
        <f ca="1">HLOOKUP($B206,INDIRECT(L$1&amp;"!$I$2:$x$40"),('Partner-period(er)'!$A206+14),FALSE)</f>
        <v>0</v>
      </c>
      <c r="M206" s="86">
        <f ca="1">HLOOKUP($B206,INDIRECT(M$1&amp;"!$I$2:$x$40"),('Partner-period(er)'!$A206+14),FALSE)</f>
        <v>0</v>
      </c>
      <c r="N206" s="86">
        <f ca="1">HLOOKUP($B206,INDIRECT(N$1&amp;"!$I$2:$x$40"),('Partner-period(er)'!$A206+14),FALSE)</f>
        <v>0</v>
      </c>
      <c r="O206" s="565">
        <f ca="1">HLOOKUP($B206,INDIRECT(O$1&amp;"!$I$2:$x$40"),('Partner-period(er)'!$A206+14),FALSE)</f>
        <v>0</v>
      </c>
      <c r="P206" s="565">
        <f ca="1">HLOOKUP($B206,INDIRECT(P$1&amp;"!$I$2:$x$40"),('Partner-period(er)'!$A206+14),FALSE)</f>
        <v>0</v>
      </c>
      <c r="Q206" s="565">
        <f ca="1">HLOOKUP($B206,INDIRECT(Q$1&amp;"!$I$2:$x$40"),('Partner-period(er)'!$A206+14),FALSE)</f>
        <v>0</v>
      </c>
      <c r="R206" s="565">
        <f ca="1">HLOOKUP($B206,INDIRECT(R$1&amp;"!$I$2:$x$40"),('Partner-period(er)'!$A206+14),FALSE)</f>
        <v>0</v>
      </c>
      <c r="S206" s="565">
        <f ca="1">HLOOKUP($B206,INDIRECT(S$1&amp;"!$I$2:$x$40"),('Partner-period(er)'!$A206+14),FALSE)</f>
        <v>0</v>
      </c>
      <c r="T206" s="565">
        <f ca="1">HLOOKUP($B206,INDIRECT(T$1&amp;"!$I$2:$x$40"),('Partner-period(er)'!$A206+14),FALSE)</f>
        <v>0</v>
      </c>
      <c r="U206" s="565">
        <f ca="1">HLOOKUP($B206,INDIRECT(U$1&amp;"!$I$2:$x$40"),('Partner-period(er)'!$A206+14),FALSE)</f>
        <v>0</v>
      </c>
      <c r="V206" s="565">
        <f ca="1">HLOOKUP($B206,INDIRECT(V$1&amp;"!$I$2:$x$40"),('Partner-period(er)'!$A206+14),FALSE)</f>
        <v>0</v>
      </c>
      <c r="W206" s="565">
        <f ca="1">HLOOKUP($B206,INDIRECT(W$1&amp;"!$I$2:$x$40"),('Partner-period(er)'!$A206+14),FALSE)</f>
        <v>0</v>
      </c>
      <c r="X206" s="566">
        <f ca="1">HLOOKUP($B206,INDIRECT(X$1&amp;"!$I$2:$x$40"),('Partner-period(er)'!$A206+14),FALSE)</f>
        <v>0</v>
      </c>
      <c r="Z206" s="33">
        <f ca="1">J206</f>
        <v>0</v>
      </c>
      <c r="AA206" s="34">
        <f ca="1">SUM($J206:K206)</f>
        <v>0</v>
      </c>
      <c r="AB206" s="34">
        <f ca="1">SUM($J206:L206)</f>
        <v>0</v>
      </c>
      <c r="AC206" s="34">
        <f ca="1">SUM($J206:M206)</f>
        <v>0</v>
      </c>
      <c r="AD206" s="34">
        <f ca="1">SUM($J206:N206)</f>
        <v>0</v>
      </c>
      <c r="AE206" s="34">
        <f ca="1">SUM($J206:O206)</f>
        <v>0</v>
      </c>
      <c r="AF206" s="34">
        <f ca="1">SUM($J206:P206)</f>
        <v>0</v>
      </c>
      <c r="AG206" s="34">
        <f ca="1">SUM($J206:Q206)</f>
        <v>0</v>
      </c>
      <c r="AH206" s="34">
        <f ca="1">SUM($J206:R206)</f>
        <v>0</v>
      </c>
      <c r="AI206" s="34">
        <f ca="1">SUM($J206:S206)</f>
        <v>0</v>
      </c>
      <c r="AJ206" s="34">
        <f ca="1">SUM($J206:T206)</f>
        <v>0</v>
      </c>
      <c r="AK206" s="34">
        <f ca="1">SUM($J206:U206)</f>
        <v>0</v>
      </c>
      <c r="AL206" s="34">
        <f ca="1">SUM($J206:V206)</f>
        <v>0</v>
      </c>
      <c r="AM206" s="34">
        <f ca="1">SUM($J206:W206)</f>
        <v>0</v>
      </c>
      <c r="AN206" s="38">
        <f ca="1">SUM($J206:X206)</f>
        <v>0</v>
      </c>
      <c r="AO206" s="30"/>
      <c r="AP206" s="29"/>
      <c r="AQ206" s="29"/>
      <c r="AR206" s="29"/>
      <c r="AS206" s="29"/>
      <c r="AT206" s="29"/>
    </row>
    <row r="207" spans="1:56" x14ac:dyDescent="0.2">
      <c r="A207" s="44">
        <v>3</v>
      </c>
      <c r="B207" s="44">
        <f t="shared" si="111"/>
        <v>5</v>
      </c>
      <c r="C207" s="57" t="str">
        <f>Data!B$5</f>
        <v>Personaleudgifter</v>
      </c>
      <c r="D207" s="96"/>
      <c r="E207" s="96"/>
      <c r="F207" s="58"/>
      <c r="G207" s="369"/>
      <c r="H207" s="674">
        <f t="shared" ca="1" si="112"/>
        <v>0</v>
      </c>
      <c r="I207" s="101"/>
      <c r="J207" s="239">
        <f ca="1">HLOOKUP($B207,INDIRECT(J$1&amp;"!$I$2:$x$40"),('Partner-period(er)'!$A207+14),FALSE)</f>
        <v>0</v>
      </c>
      <c r="K207" s="85">
        <f ca="1">HLOOKUP($B207,INDIRECT(K$1&amp;"!$I$2:$x$40"),('Partner-period(er)'!$A207+14),FALSE)</f>
        <v>0</v>
      </c>
      <c r="L207" s="85">
        <f ca="1">HLOOKUP($B207,INDIRECT(L$1&amp;"!$I$2:$x$40"),('Partner-period(er)'!$A207+14),FALSE)</f>
        <v>0</v>
      </c>
      <c r="M207" s="85">
        <f ca="1">HLOOKUP($B207,INDIRECT(M$1&amp;"!$I$2:$x$40"),('Partner-period(er)'!$A207+14),FALSE)</f>
        <v>0</v>
      </c>
      <c r="N207" s="85">
        <f ca="1">HLOOKUP($B207,INDIRECT(N$1&amp;"!$I$2:$x$40"),('Partner-period(er)'!$A207+14),FALSE)</f>
        <v>0</v>
      </c>
      <c r="O207" s="52">
        <f ca="1">HLOOKUP($B207,INDIRECT(O$1&amp;"!$I$2:$x$40"),('Partner-period(er)'!$A207+14),FALSE)</f>
        <v>0</v>
      </c>
      <c r="P207" s="52">
        <f ca="1">HLOOKUP($B207,INDIRECT(P$1&amp;"!$I$2:$x$40"),('Partner-period(er)'!$A207+14),FALSE)</f>
        <v>0</v>
      </c>
      <c r="Q207" s="52">
        <f ca="1">HLOOKUP($B207,INDIRECT(Q$1&amp;"!$I$2:$x$40"),('Partner-period(er)'!$A207+14),FALSE)</f>
        <v>0</v>
      </c>
      <c r="R207" s="52">
        <f ca="1">HLOOKUP($B207,INDIRECT(R$1&amp;"!$I$2:$x$40"),('Partner-period(er)'!$A207+14),FALSE)</f>
        <v>0</v>
      </c>
      <c r="S207" s="52">
        <f ca="1">HLOOKUP($B207,INDIRECT(S$1&amp;"!$I$2:$x$40"),('Partner-period(er)'!$A207+14),FALSE)</f>
        <v>0</v>
      </c>
      <c r="T207" s="52">
        <f ca="1">HLOOKUP($B207,INDIRECT(T$1&amp;"!$I$2:$x$40"),('Partner-period(er)'!$A207+14),FALSE)</f>
        <v>0</v>
      </c>
      <c r="U207" s="52">
        <f ca="1">HLOOKUP($B207,INDIRECT(U$1&amp;"!$I$2:$x$40"),('Partner-period(er)'!$A207+14),FALSE)</f>
        <v>0</v>
      </c>
      <c r="V207" s="52">
        <f ca="1">HLOOKUP($B207,INDIRECT(V$1&amp;"!$I$2:$x$40"),('Partner-period(er)'!$A207+14),FALSE)</f>
        <v>0</v>
      </c>
      <c r="W207" s="52">
        <f ca="1">HLOOKUP($B207,INDIRECT(W$1&amp;"!$I$2:$x$40"),('Partner-period(er)'!$A207+14),FALSE)</f>
        <v>0</v>
      </c>
      <c r="X207" s="567">
        <f ca="1">HLOOKUP($B207,INDIRECT(X$1&amp;"!$I$2:$x$40"),('Partner-period(er)'!$A207+14),FALSE)</f>
        <v>0</v>
      </c>
      <c r="Z207" s="33">
        <f ca="1">J207</f>
        <v>0</v>
      </c>
      <c r="AA207" s="34">
        <f ca="1">SUM($J207:K207)</f>
        <v>0</v>
      </c>
      <c r="AB207" s="34">
        <f ca="1">SUM($J207:L207)</f>
        <v>0</v>
      </c>
      <c r="AC207" s="34">
        <f ca="1">SUM($J207:M207)</f>
        <v>0</v>
      </c>
      <c r="AD207" s="34">
        <f ca="1">SUM($J207:N207)</f>
        <v>0</v>
      </c>
      <c r="AE207" s="34">
        <f ca="1">SUM($J207:O207)</f>
        <v>0</v>
      </c>
      <c r="AF207" s="34">
        <f ca="1">SUM($J207:P207)</f>
        <v>0</v>
      </c>
      <c r="AG207" s="34">
        <f ca="1">SUM($J207:Q207)</f>
        <v>0</v>
      </c>
      <c r="AH207" s="34">
        <f ca="1">SUM($J207:R207)</f>
        <v>0</v>
      </c>
      <c r="AI207" s="34">
        <f ca="1">SUM($J207:S207)</f>
        <v>0</v>
      </c>
      <c r="AJ207" s="34">
        <f ca="1">SUM($J207:T207)</f>
        <v>0</v>
      </c>
      <c r="AK207" s="34">
        <f ca="1">SUM($J207:U207)</f>
        <v>0</v>
      </c>
      <c r="AL207" s="34">
        <f ca="1">SUM($J207:V207)</f>
        <v>0</v>
      </c>
      <c r="AM207" s="34">
        <f ca="1">SUM($J207:W207)</f>
        <v>0</v>
      </c>
      <c r="AN207" s="38">
        <f ca="1">SUM($J207:X207)</f>
        <v>0</v>
      </c>
      <c r="AO207" s="30"/>
      <c r="AP207" s="29"/>
      <c r="AQ207" s="29"/>
      <c r="AR207" s="29"/>
      <c r="AS207" s="29"/>
      <c r="AT207" s="29"/>
    </row>
    <row r="208" spans="1:56" x14ac:dyDescent="0.2">
      <c r="A208" s="44">
        <v>4</v>
      </c>
      <c r="B208" s="44">
        <f t="shared" si="111"/>
        <v>5</v>
      </c>
      <c r="C208" s="66"/>
      <c r="D208" s="27" t="str">
        <f>Data!B$15</f>
        <v>Funktionær løn</v>
      </c>
      <c r="E208" s="27"/>
      <c r="F208" s="94">
        <f>HLOOKUP(B208,'Budget &amp; Total'!B:BB,49,FALSE)</f>
        <v>0</v>
      </c>
      <c r="G208" s="370">
        <f>HLOOKUP(B208,'Budget &amp; Total'!$1:$44,(23),FALSE)</f>
        <v>0</v>
      </c>
      <c r="H208" s="674">
        <f t="shared" ca="1" si="112"/>
        <v>0</v>
      </c>
      <c r="I208" s="101"/>
      <c r="J208" s="239">
        <f ca="1">HLOOKUP($B208,INDIRECT(J$1&amp;"!$I$2:$x$40"),('Partner-period(er)'!$A208+14),FALSE)</f>
        <v>0</v>
      </c>
      <c r="K208" s="85">
        <f ca="1">HLOOKUP($B208,INDIRECT(K$1&amp;"!$I$2:$x$40"),('Partner-period(er)'!$A208+14),FALSE)</f>
        <v>0</v>
      </c>
      <c r="L208" s="85">
        <f ca="1">HLOOKUP($B208,INDIRECT(L$1&amp;"!$I$2:$x$40"),('Partner-period(er)'!$A208+14),FALSE)</f>
        <v>0</v>
      </c>
      <c r="M208" s="85">
        <f ca="1">HLOOKUP($B208,INDIRECT(M$1&amp;"!$I$2:$x$40"),('Partner-period(er)'!$A208+14),FALSE)</f>
        <v>0</v>
      </c>
      <c r="N208" s="85">
        <f ca="1">HLOOKUP($B208,INDIRECT(N$1&amp;"!$I$2:$x$40"),('Partner-period(er)'!$A208+14),FALSE)</f>
        <v>0</v>
      </c>
      <c r="O208" s="52">
        <f ca="1">HLOOKUP($B208,INDIRECT(O$1&amp;"!$I$2:$x$40"),('Partner-period(er)'!$A208+14),FALSE)</f>
        <v>0</v>
      </c>
      <c r="P208" s="52">
        <f ca="1">HLOOKUP($B208,INDIRECT(P$1&amp;"!$I$2:$x$40"),('Partner-period(er)'!$A208+14),FALSE)</f>
        <v>0</v>
      </c>
      <c r="Q208" s="52">
        <f ca="1">HLOOKUP($B208,INDIRECT(Q$1&amp;"!$I$2:$x$40"),('Partner-period(er)'!$A208+14),FALSE)</f>
        <v>0</v>
      </c>
      <c r="R208" s="52">
        <f ca="1">HLOOKUP($B208,INDIRECT(R$1&amp;"!$I$2:$x$40"),('Partner-period(er)'!$A208+14),FALSE)</f>
        <v>0</v>
      </c>
      <c r="S208" s="52">
        <f ca="1">HLOOKUP($B208,INDIRECT(S$1&amp;"!$I$2:$x$40"),('Partner-period(er)'!$A208+14),FALSE)</f>
        <v>0</v>
      </c>
      <c r="T208" s="52">
        <f ca="1">HLOOKUP($B208,INDIRECT(T$1&amp;"!$I$2:$x$40"),('Partner-period(er)'!$A208+14),FALSE)</f>
        <v>0</v>
      </c>
      <c r="U208" s="52">
        <f ca="1">HLOOKUP($B208,INDIRECT(U$1&amp;"!$I$2:$x$40"),('Partner-period(er)'!$A208+14),FALSE)</f>
        <v>0</v>
      </c>
      <c r="V208" s="52">
        <f ca="1">HLOOKUP($B208,INDIRECT(V$1&amp;"!$I$2:$x$40"),('Partner-period(er)'!$A208+14),FALSE)</f>
        <v>0</v>
      </c>
      <c r="W208" s="52">
        <f ca="1">HLOOKUP($B208,INDIRECT(W$1&amp;"!$I$2:$x$40"),('Partner-period(er)'!$A208+14),FALSE)</f>
        <v>0</v>
      </c>
      <c r="X208" s="567">
        <f ca="1">HLOOKUP($B208,INDIRECT(X$1&amp;"!$I$2:$x$40"),('Partner-period(er)'!$A208+14),FALSE)</f>
        <v>0</v>
      </c>
      <c r="Z208" s="40">
        <f ca="1">J234</f>
        <v>0</v>
      </c>
      <c r="AA208" s="41">
        <f ca="1">SUM($J234:K234)</f>
        <v>0</v>
      </c>
      <c r="AB208" s="41">
        <f ca="1">SUM($J234:L234)</f>
        <v>0</v>
      </c>
      <c r="AC208" s="41">
        <f ca="1">SUM($J234:M234)</f>
        <v>0</v>
      </c>
      <c r="AD208" s="41">
        <f ca="1">SUM($J234:N234)</f>
        <v>0</v>
      </c>
      <c r="AE208" s="41">
        <f ca="1">SUM($J234:O234)</f>
        <v>0</v>
      </c>
      <c r="AF208" s="41">
        <f ca="1">SUM($J234:P234)</f>
        <v>0</v>
      </c>
      <c r="AG208" s="41">
        <f ca="1">SUM($J234:Q234)</f>
        <v>0</v>
      </c>
      <c r="AH208" s="41">
        <f ca="1">SUM($J234:R234)</f>
        <v>0</v>
      </c>
      <c r="AI208" s="41">
        <f ca="1">SUM($J234:S234)</f>
        <v>0</v>
      </c>
      <c r="AJ208" s="41">
        <f ca="1">SUM($J234:T234)</f>
        <v>0</v>
      </c>
      <c r="AK208" s="41">
        <f ca="1">SUM($J234:U234)</f>
        <v>0</v>
      </c>
      <c r="AL208" s="41">
        <f ca="1">SUM($J234:V234)</f>
        <v>0</v>
      </c>
      <c r="AM208" s="41">
        <f ca="1">SUM($J234:W234)</f>
        <v>0</v>
      </c>
      <c r="AN208" s="42">
        <f ca="1">SUM($J234:X234)</f>
        <v>0</v>
      </c>
      <c r="AO208" s="30"/>
      <c r="AP208" s="29">
        <f ca="1">IF(Data!$H$2="ja",IF(Z208&gt;$G208,Z208-$G208,0),0)</f>
        <v>0</v>
      </c>
      <c r="AQ208" s="29">
        <f ca="1">IF(Data!$H$2="ja",IF(AA208&gt;$G208,AA208-$G208-SUM($AP208:AP208),0),0)</f>
        <v>0</v>
      </c>
      <c r="AR208" s="29">
        <f ca="1">IF(Data!$H$2="ja",IF(AB208&gt;$G208,AB208-$G208-SUM($AP208:AQ208),0),0)</f>
        <v>0</v>
      </c>
      <c r="AS208" s="29">
        <f ca="1">IF(Data!$H$2="ja",IF(AC208&gt;$G208,AC208-$G208-SUM($AP208:AR208),0),0)</f>
        <v>0</v>
      </c>
      <c r="AT208" s="29">
        <f ca="1">IF(Data!$H$2="ja",IF(AD208&gt;$G208,AD208-$G208-SUM($AP208:AS208),0),0)</f>
        <v>0</v>
      </c>
      <c r="AU208" s="29">
        <f ca="1">IF(Data!$H$2="ja",IF(AE208&gt;$G208,AE208-$G208-SUM($AP208:AT208),0),0)</f>
        <v>0</v>
      </c>
      <c r="AV208" s="29">
        <f ca="1">IF(Data!$H$2="ja",IF(AF208&gt;$G208,AF208-$G208-SUM($AP208:AU208),0),0)</f>
        <v>0</v>
      </c>
      <c r="AW208" s="29">
        <f ca="1">IF(Data!$H$2="ja",IF(AG208&gt;$G208,AG208-$G208-SUM($AP208:AV208),0),0)</f>
        <v>0</v>
      </c>
      <c r="AX208" s="29">
        <f ca="1">IF(Data!$H$2="ja",IF(AH208&gt;$G208,AH208-$G208-SUM($AP208:AW208),0),0)</f>
        <v>0</v>
      </c>
      <c r="AY208" s="29">
        <f ca="1">IF(Data!$H$2="ja",IF(AI208&gt;$G208,AI208-$G208-SUM($AP208:AX208),0),0)</f>
        <v>0</v>
      </c>
      <c r="AZ208" s="29">
        <f ca="1">IF(Data!$H$2="ja",IF(AJ208&gt;$G208,AJ208-$G208-SUM($AP208:AY208),0),0)</f>
        <v>0</v>
      </c>
      <c r="BA208" s="29">
        <f ca="1">IF(Data!$H$2="ja",IF(AK208&gt;$G208,AK208-$G208-SUM($AP208:AZ208),0),0)</f>
        <v>0</v>
      </c>
      <c r="BB208" s="29">
        <f ca="1">IF(Data!$H$2="ja",IF(AL208&gt;$G208,AL208-$G208-SUM($AP208:BA208),0),0)</f>
        <v>0</v>
      </c>
      <c r="BC208" s="29">
        <f ca="1">IF(Data!$H$2="ja",IF(AM208&gt;$G208,AM208-$G208-SUM($AP208:BB208),0),0)</f>
        <v>0</v>
      </c>
      <c r="BD208" s="29">
        <f ca="1">IF(Data!$H$2="ja",IF(AN208&gt;$G208,AN208-$G208-SUM($AP208:BC208),0),0)</f>
        <v>0</v>
      </c>
    </row>
    <row r="209" spans="1:56" x14ac:dyDescent="0.2">
      <c r="A209" s="44">
        <v>5</v>
      </c>
      <c r="B209" s="44">
        <f t="shared" si="111"/>
        <v>5</v>
      </c>
      <c r="C209" s="60"/>
      <c r="D209" s="27" t="str">
        <f>Data!B$16</f>
        <v>Teknisk/adm løn</v>
      </c>
      <c r="E209" s="27"/>
      <c r="F209" s="94">
        <f>HLOOKUP(B208,'Budget &amp; Total'!B:BB,50,FALSE)</f>
        <v>0</v>
      </c>
      <c r="G209" s="370">
        <f>HLOOKUP(B209,'Budget &amp; Total'!$1:$44,(24),FALSE)</f>
        <v>0</v>
      </c>
      <c r="H209" s="674">
        <f t="shared" ca="1" si="112"/>
        <v>0</v>
      </c>
      <c r="I209" s="101"/>
      <c r="J209" s="239">
        <f ca="1">HLOOKUP($B209,INDIRECT(J$1&amp;"!$I$2:$x$40"),('Partner-period(er)'!$A209+14),FALSE)</f>
        <v>0</v>
      </c>
      <c r="K209" s="85">
        <f ca="1">HLOOKUP($B209,INDIRECT(K$1&amp;"!$I$2:$x$40"),('Partner-period(er)'!$A209+14),FALSE)</f>
        <v>0</v>
      </c>
      <c r="L209" s="85">
        <f ca="1">HLOOKUP($B209,INDIRECT(L$1&amp;"!$I$2:$x$40"),('Partner-period(er)'!$A209+14),FALSE)</f>
        <v>0</v>
      </c>
      <c r="M209" s="85">
        <f ca="1">HLOOKUP($B209,INDIRECT(M$1&amp;"!$I$2:$x$40"),('Partner-period(er)'!$A209+14),FALSE)</f>
        <v>0</v>
      </c>
      <c r="N209" s="85">
        <f ca="1">HLOOKUP($B209,INDIRECT(N$1&amp;"!$I$2:$x$40"),('Partner-period(er)'!$A209+14),FALSE)</f>
        <v>0</v>
      </c>
      <c r="O209" s="52">
        <f ca="1">HLOOKUP($B209,INDIRECT(O$1&amp;"!$I$2:$x$40"),('Partner-period(er)'!$A209+14),FALSE)</f>
        <v>0</v>
      </c>
      <c r="P209" s="52">
        <f ca="1">HLOOKUP($B209,INDIRECT(P$1&amp;"!$I$2:$x$40"),('Partner-period(er)'!$A209+14),FALSE)</f>
        <v>0</v>
      </c>
      <c r="Q209" s="52">
        <f ca="1">HLOOKUP($B209,INDIRECT(Q$1&amp;"!$I$2:$x$40"),('Partner-period(er)'!$A209+14),FALSE)</f>
        <v>0</v>
      </c>
      <c r="R209" s="52">
        <f ca="1">HLOOKUP($B209,INDIRECT(R$1&amp;"!$I$2:$x$40"),('Partner-period(er)'!$A209+14),FALSE)</f>
        <v>0</v>
      </c>
      <c r="S209" s="52">
        <f ca="1">HLOOKUP($B209,INDIRECT(S$1&amp;"!$I$2:$x$40"),('Partner-period(er)'!$A209+14),FALSE)</f>
        <v>0</v>
      </c>
      <c r="T209" s="52">
        <f ca="1">HLOOKUP($B209,INDIRECT(T$1&amp;"!$I$2:$x$40"),('Partner-period(er)'!$A209+14),FALSE)</f>
        <v>0</v>
      </c>
      <c r="U209" s="52">
        <f ca="1">HLOOKUP($B209,INDIRECT(U$1&amp;"!$I$2:$x$40"),('Partner-period(er)'!$A209+14),FALSE)</f>
        <v>0</v>
      </c>
      <c r="V209" s="52">
        <f ca="1">HLOOKUP($B209,INDIRECT(V$1&amp;"!$I$2:$x$40"),('Partner-period(er)'!$A209+14),FALSE)</f>
        <v>0</v>
      </c>
      <c r="W209" s="52">
        <f ca="1">HLOOKUP($B209,INDIRECT(W$1&amp;"!$I$2:$x$40"),('Partner-period(er)'!$A209+14),FALSE)</f>
        <v>0</v>
      </c>
      <c r="X209" s="567">
        <f ca="1">HLOOKUP($B209,INDIRECT(X$1&amp;"!$I$2:$x$40"),('Partner-period(er)'!$A209+14),FALSE)</f>
        <v>0</v>
      </c>
      <c r="Z209" s="40">
        <f ca="1">J241</f>
        <v>0</v>
      </c>
      <c r="AA209" s="41">
        <f ca="1">SUM($J241:K241)</f>
        <v>0</v>
      </c>
      <c r="AB209" s="41">
        <f ca="1">SUM($J241:L241)</f>
        <v>0</v>
      </c>
      <c r="AC209" s="41">
        <f ca="1">SUM($J241:M241)</f>
        <v>0</v>
      </c>
      <c r="AD209" s="41">
        <f ca="1">SUM($J241:N241)</f>
        <v>0</v>
      </c>
      <c r="AE209" s="41">
        <f ca="1">SUM($J241:O241)</f>
        <v>0</v>
      </c>
      <c r="AF209" s="41">
        <f ca="1">SUM($J241:P241)</f>
        <v>0</v>
      </c>
      <c r="AG209" s="41">
        <f ca="1">SUM($J241:Q241)</f>
        <v>0</v>
      </c>
      <c r="AH209" s="41">
        <f ca="1">SUM($J241:R241)</f>
        <v>0</v>
      </c>
      <c r="AI209" s="41">
        <f ca="1">SUM($J241:S241)</f>
        <v>0</v>
      </c>
      <c r="AJ209" s="41">
        <f ca="1">SUM($J241:T241)</f>
        <v>0</v>
      </c>
      <c r="AK209" s="41">
        <f ca="1">SUM($J241:U241)</f>
        <v>0</v>
      </c>
      <c r="AL209" s="41">
        <f ca="1">SUM($J241:V241)</f>
        <v>0</v>
      </c>
      <c r="AM209" s="41">
        <f ca="1">SUM($J241:W241)</f>
        <v>0</v>
      </c>
      <c r="AN209" s="41">
        <f ca="1">SUM($J241:X241)</f>
        <v>0</v>
      </c>
      <c r="AO209" s="30"/>
      <c r="AP209" s="29">
        <f ca="1">IF(Data!$H$2="ja",IF(Z209&gt;$G209,Z209-$G209,0),0)</f>
        <v>0</v>
      </c>
      <c r="AQ209" s="29">
        <f ca="1">IF(Data!$H$2="ja",IF(AA209&gt;$G209,AA209-$G209-SUM($AP209:AP209),0),0)</f>
        <v>0</v>
      </c>
      <c r="AR209" s="29">
        <f ca="1">IF(Data!$H$2="ja",IF(AB209&gt;$G209,AB209-$G209-SUM($AP209:AQ209),0),0)</f>
        <v>0</v>
      </c>
      <c r="AS209" s="29">
        <f ca="1">IF(Data!$H$2="ja",IF(AC209&gt;$G209,AC209-$G209-SUM($AP209:AR209),0),0)</f>
        <v>0</v>
      </c>
      <c r="AT209" s="29">
        <f ca="1">IF(Data!$H$2="ja",IF(AD209&gt;$G209,AD209-$G209-SUM($AP209:AS209),0),0)</f>
        <v>0</v>
      </c>
      <c r="AU209" s="29">
        <f ca="1">IF(Data!$H$2="ja",IF(AE209&gt;$G209,AE209-$G209-SUM($AP209:AT209),0),0)</f>
        <v>0</v>
      </c>
      <c r="AV209" s="29">
        <f ca="1">IF(Data!$H$2="ja",IF(AF209&gt;$G209,AF209-$G209-SUM($AP209:AU209),0),0)</f>
        <v>0</v>
      </c>
      <c r="AW209" s="29">
        <f ca="1">IF(Data!$H$2="ja",IF(AG209&gt;$G209,AG209-$G209-SUM($AP209:AV209),0),0)</f>
        <v>0</v>
      </c>
      <c r="AX209" s="29">
        <f ca="1">IF(Data!$H$2="ja",IF(AH209&gt;$G209,AH209-$G209-SUM($AP209:AW209),0),0)</f>
        <v>0</v>
      </c>
      <c r="AY209" s="29">
        <f ca="1">IF(Data!$H$2="ja",IF(AI209&gt;$G209,AI209-$G209-SUM($AP209:AX209),0),0)</f>
        <v>0</v>
      </c>
      <c r="AZ209" s="29">
        <f ca="1">IF(Data!$H$2="ja",IF(AJ209&gt;$G209,AJ209-$G209-SUM($AP209:AY209),0),0)</f>
        <v>0</v>
      </c>
      <c r="BA209" s="29">
        <f ca="1">IF(Data!$H$2="ja",IF(AK209&gt;$G209,AK209-$G209-SUM($AP209:AZ209),0),0)</f>
        <v>0</v>
      </c>
      <c r="BB209" s="29">
        <f ca="1">IF(Data!$H$2="ja",IF(AL209&gt;$G209,AL209-$G209-SUM($AP209:BA209),0),0)</f>
        <v>0</v>
      </c>
      <c r="BC209" s="29">
        <f ca="1">IF(Data!$H$2="ja",IF(AM209&gt;$G209,AM209-$G209-SUM($AP209:BB209),0),0)</f>
        <v>0</v>
      </c>
      <c r="BD209" s="29">
        <f ca="1">IF(Data!$H$2="ja",IF(AN209&gt;$G209,AN209-$G209-SUM($AP209:BC209),0),0)</f>
        <v>0</v>
      </c>
    </row>
    <row r="210" spans="1:56" x14ac:dyDescent="0.2">
      <c r="A210" s="44">
        <v>6</v>
      </c>
      <c r="B210" s="44">
        <f t="shared" si="111"/>
        <v>5</v>
      </c>
      <c r="C210" s="61"/>
      <c r="D210" s="62" t="str">
        <f>Data!B$17</f>
        <v>Overhead løn</v>
      </c>
      <c r="E210" s="62"/>
      <c r="F210" s="99">
        <f>HLOOKUP(B208,'Budget &amp; Total'!B:BB,25,FALSE)</f>
        <v>0</v>
      </c>
      <c r="G210" s="371">
        <f>HLOOKUP(B210,'Budget &amp; Total'!$1:$44,(26),FALSE)</f>
        <v>0</v>
      </c>
      <c r="H210" s="673">
        <f t="shared" ca="1" si="112"/>
        <v>0</v>
      </c>
      <c r="I210" s="101"/>
      <c r="J210" s="239">
        <f ca="1">HLOOKUP($B210,INDIRECT(J$1&amp;"!$I$2:$x$40"),('Partner-period(er)'!$A210+14),FALSE)</f>
        <v>0</v>
      </c>
      <c r="K210" s="85">
        <f ca="1">HLOOKUP($B210,INDIRECT(K$1&amp;"!$I$2:$x$40"),('Partner-period(er)'!$A210+14),FALSE)</f>
        <v>0</v>
      </c>
      <c r="L210" s="85">
        <f ca="1">HLOOKUP($B210,INDIRECT(L$1&amp;"!$I$2:$x$40"),('Partner-period(er)'!$A210+14),FALSE)</f>
        <v>0</v>
      </c>
      <c r="M210" s="85">
        <f ca="1">HLOOKUP($B210,INDIRECT(M$1&amp;"!$I$2:$x$40"),('Partner-period(er)'!$A210+14),FALSE)</f>
        <v>0</v>
      </c>
      <c r="N210" s="85">
        <f ca="1">HLOOKUP($B210,INDIRECT(N$1&amp;"!$I$2:$x$40"),('Partner-period(er)'!$A210+14),FALSE)</f>
        <v>0</v>
      </c>
      <c r="O210" s="52">
        <f ca="1">HLOOKUP($B210,INDIRECT(O$1&amp;"!$I$2:$x$40"),('Partner-period(er)'!$A210+14),FALSE)</f>
        <v>0</v>
      </c>
      <c r="P210" s="52">
        <f ca="1">HLOOKUP($B210,INDIRECT(P$1&amp;"!$I$2:$x$40"),('Partner-period(er)'!$A210+14),FALSE)</f>
        <v>0</v>
      </c>
      <c r="Q210" s="52">
        <f ca="1">HLOOKUP($B210,INDIRECT(Q$1&amp;"!$I$2:$x$40"),('Partner-period(er)'!$A210+14),FALSE)</f>
        <v>0</v>
      </c>
      <c r="R210" s="52">
        <f ca="1">HLOOKUP($B210,INDIRECT(R$1&amp;"!$I$2:$x$40"),('Partner-period(er)'!$A210+14),FALSE)</f>
        <v>0</v>
      </c>
      <c r="S210" s="52">
        <f ca="1">HLOOKUP($B210,INDIRECT(S$1&amp;"!$I$2:$x$40"),('Partner-period(er)'!$A210+14),FALSE)</f>
        <v>0</v>
      </c>
      <c r="T210" s="52">
        <f ca="1">HLOOKUP($B210,INDIRECT(T$1&amp;"!$I$2:$x$40"),('Partner-period(er)'!$A210+14),FALSE)</f>
        <v>0</v>
      </c>
      <c r="U210" s="52">
        <f ca="1">HLOOKUP($B210,INDIRECT(U$1&amp;"!$I$2:$x$40"),('Partner-period(er)'!$A210+14),FALSE)</f>
        <v>0</v>
      </c>
      <c r="V210" s="52">
        <f ca="1">HLOOKUP($B210,INDIRECT(V$1&amp;"!$I$2:$x$40"),('Partner-period(er)'!$A210+14),FALSE)</f>
        <v>0</v>
      </c>
      <c r="W210" s="52">
        <f ca="1">HLOOKUP($B210,INDIRECT(W$1&amp;"!$I$2:$x$40"),('Partner-period(er)'!$A210+14),FALSE)</f>
        <v>0</v>
      </c>
      <c r="X210" s="567">
        <f ca="1">HLOOKUP($B210,INDIRECT(X$1&amp;"!$I$2:$x$40"),('Partner-period(er)'!$A210+14),FALSE)</f>
        <v>0</v>
      </c>
      <c r="Z210" s="40">
        <f ca="1">J210+J244</f>
        <v>0</v>
      </c>
      <c r="AA210" s="41">
        <f ca="1">SUM($J244:K244)+SUM($J210:K210)</f>
        <v>0</v>
      </c>
      <c r="AB210" s="41">
        <f ca="1">SUM($J244:L244)+SUM($J210:L210)</f>
        <v>0</v>
      </c>
      <c r="AC210" s="41">
        <f ca="1">SUM($J244:M244)+SUM($J210:M210)</f>
        <v>0</v>
      </c>
      <c r="AD210" s="41">
        <f ca="1">SUM($J244:N244)+SUM($J210:N210)</f>
        <v>0</v>
      </c>
      <c r="AE210" s="41">
        <f ca="1">SUM($J244:O244)+SUM($J210:O210)</f>
        <v>0</v>
      </c>
      <c r="AF210" s="41">
        <f ca="1">SUM($J244:P244)+SUM($J210:P210)</f>
        <v>0</v>
      </c>
      <c r="AG210" s="41">
        <f ca="1">SUM($J244:Q244)+SUM($J210:Q210)</f>
        <v>0</v>
      </c>
      <c r="AH210" s="41">
        <f ca="1">SUM($J244:R244)+SUM($J210:R210)</f>
        <v>0</v>
      </c>
      <c r="AI210" s="41">
        <f ca="1">SUM($J244:S244)+SUM($J210:S210)</f>
        <v>0</v>
      </c>
      <c r="AJ210" s="41">
        <f ca="1">SUM($J244:T244)+SUM($J210:T210)</f>
        <v>0</v>
      </c>
      <c r="AK210" s="41">
        <f ca="1">SUM($J244:U244)+SUM($J210:U210)</f>
        <v>0</v>
      </c>
      <c r="AL210" s="41">
        <f ca="1">SUM($J244:V244)+SUM($J210:V210)</f>
        <v>0</v>
      </c>
      <c r="AM210" s="41">
        <f ca="1">SUM($J244:W244)+SUM($J210:W210)</f>
        <v>0</v>
      </c>
      <c r="AN210" s="41">
        <f ca="1">SUM($J244:X244)+SUM($J210:X210)</f>
        <v>0</v>
      </c>
      <c r="AO210" s="30"/>
      <c r="AP210" s="29">
        <f ca="1">IF(Data!$H$2="ja",IF(Z210&gt;$G210,Z210-$G210,0),0)</f>
        <v>0</v>
      </c>
      <c r="AQ210" s="29">
        <f ca="1">IF(Data!$H$2="ja",IF(AA210&gt;$G210,AA210-$G210-SUM($AP210:AP210),0),0)</f>
        <v>0</v>
      </c>
      <c r="AR210" s="29">
        <f ca="1">IF(Data!$H$2="ja",IF(AB210&gt;$G210,AB210-$G210-SUM($AP210:AQ210),0),0)</f>
        <v>0</v>
      </c>
      <c r="AS210" s="29">
        <f ca="1">IF(Data!$H$2="ja",IF(AC210&gt;$G210,AC210-$G210-SUM($AP210:AR210),0),0)</f>
        <v>0</v>
      </c>
      <c r="AT210" s="29">
        <f ca="1">IF(Data!$H$2="ja",IF(AD210&gt;$G210,AD210-$G210-SUM($AP210:AS210),0),0)</f>
        <v>0</v>
      </c>
      <c r="AU210" s="29">
        <f ca="1">IF(Data!$H$2="ja",IF(AE210&gt;$G210,AE210-$G210-SUM($AP210:AT210),0),0)</f>
        <v>0</v>
      </c>
      <c r="AV210" s="29">
        <f ca="1">IF(Data!$H$2="ja",IF(AF210&gt;$G210,AF210-$G210-SUM($AP210:AU210),0),0)</f>
        <v>0</v>
      </c>
      <c r="AW210" s="29">
        <f ca="1">IF(Data!$H$2="ja",IF(AG210&gt;$G210,AG210-$G210-SUM($AP210:AV210),0),0)</f>
        <v>0</v>
      </c>
      <c r="AX210" s="29">
        <f ca="1">IF(Data!$H$2="ja",IF(AH210&gt;$G210,AH210-$G210-SUM($AP210:AW210),0),0)</f>
        <v>0</v>
      </c>
      <c r="AY210" s="29">
        <f ca="1">IF(Data!$H$2="ja",IF(AI210&gt;$G210,AI210-$G210-SUM($AP210:AX210),0),0)</f>
        <v>0</v>
      </c>
      <c r="AZ210" s="29">
        <f ca="1">IF(Data!$H$2="ja",IF(AJ210&gt;$G210,AJ210-$G210-SUM($AP210:AY210),0),0)</f>
        <v>0</v>
      </c>
      <c r="BA210" s="29">
        <f ca="1">IF(Data!$H$2="ja",IF(AK210&gt;$G210,AK210-$G210-SUM($AP210:AZ210),0),0)</f>
        <v>0</v>
      </c>
      <c r="BB210" s="29">
        <f ca="1">IF(Data!$H$2="ja",IF(AL210&gt;$G210,AL210-$G210-SUM($AP210:BA210),0),0)</f>
        <v>0</v>
      </c>
      <c r="BC210" s="29">
        <f ca="1">IF(Data!$H$2="ja",IF(AM210&gt;$G210,AM210-$G210-SUM($AP210:BB210),0),0)</f>
        <v>0</v>
      </c>
      <c r="BD210" s="29">
        <f ca="1">IF(Data!$H$2="ja",IF(AN210&gt;$G210,AN210-$G210-SUM($AP210:BC210),0),0)</f>
        <v>0</v>
      </c>
    </row>
    <row r="211" spans="1:56" x14ac:dyDescent="0.2">
      <c r="A211" s="44">
        <v>7</v>
      </c>
      <c r="B211" s="44">
        <f t="shared" si="111"/>
        <v>5</v>
      </c>
      <c r="C211" s="90"/>
      <c r="D211" s="55" t="str">
        <f>Data!B$39</f>
        <v>Lønomkostninger total</v>
      </c>
      <c r="E211" s="55"/>
      <c r="F211" s="84"/>
      <c r="G211" s="370">
        <f>HLOOKUP(B211,'Budget &amp; Total'!$1:$44,(27),FALSE)</f>
        <v>0</v>
      </c>
      <c r="H211" s="675">
        <f t="shared" ca="1" si="112"/>
        <v>0</v>
      </c>
      <c r="I211" s="108"/>
      <c r="J211" s="301">
        <f ca="1">HLOOKUP($B211,INDIRECT(J$1&amp;"!$I$2:$x$40"),('Partner-period(er)'!$A211+14),FALSE)</f>
        <v>0</v>
      </c>
      <c r="K211" s="89">
        <f ca="1">HLOOKUP($B211,INDIRECT(K$1&amp;"!$I$2:$x$40"),('Partner-period(er)'!$A211+14),FALSE)</f>
        <v>0</v>
      </c>
      <c r="L211" s="302">
        <f ca="1">HLOOKUP($B211,INDIRECT(L$1&amp;"!$I$2:$x$40"),('Partner-period(er)'!$A211+14),FALSE)</f>
        <v>0</v>
      </c>
      <c r="M211" s="302">
        <f ca="1">HLOOKUP($B211,INDIRECT(M$1&amp;"!$I$2:$x$40"),('Partner-period(er)'!$A211+14),FALSE)</f>
        <v>0</v>
      </c>
      <c r="N211" s="302">
        <f ca="1">HLOOKUP($B211,INDIRECT(N$1&amp;"!$I$2:$x$40"),('Partner-period(er)'!$A211+14),FALSE)</f>
        <v>0</v>
      </c>
      <c r="O211" s="568">
        <f ca="1">HLOOKUP($B211,INDIRECT(O$1&amp;"!$I$2:$x$40"),('Partner-period(er)'!$A211+14),FALSE)</f>
        <v>0</v>
      </c>
      <c r="P211" s="568">
        <f ca="1">HLOOKUP($B211,INDIRECT(P$1&amp;"!$I$2:$x$40"),('Partner-period(er)'!$A211+14),FALSE)</f>
        <v>0</v>
      </c>
      <c r="Q211" s="568">
        <f ca="1">HLOOKUP($B211,INDIRECT(Q$1&amp;"!$I$2:$x$40"),('Partner-period(er)'!$A211+14),FALSE)</f>
        <v>0</v>
      </c>
      <c r="R211" s="568">
        <f ca="1">HLOOKUP($B211,INDIRECT(R$1&amp;"!$I$2:$x$40"),('Partner-period(er)'!$A211+14),FALSE)</f>
        <v>0</v>
      </c>
      <c r="S211" s="568">
        <f ca="1">HLOOKUP($B211,INDIRECT(S$1&amp;"!$I$2:$x$40"),('Partner-period(er)'!$A211+14),FALSE)</f>
        <v>0</v>
      </c>
      <c r="T211" s="568">
        <f ca="1">HLOOKUP($B211,INDIRECT(T$1&amp;"!$I$2:$x$40"),('Partner-period(er)'!$A211+14),FALSE)</f>
        <v>0</v>
      </c>
      <c r="U211" s="568">
        <f ca="1">HLOOKUP($B211,INDIRECT(U$1&amp;"!$I$2:$x$40"),('Partner-period(er)'!$A211+14),FALSE)</f>
        <v>0</v>
      </c>
      <c r="V211" s="568">
        <f ca="1">HLOOKUP($B211,INDIRECT(V$1&amp;"!$I$2:$x$40"),('Partner-period(er)'!$A211+14),FALSE)</f>
        <v>0</v>
      </c>
      <c r="W211" s="568">
        <f ca="1">HLOOKUP($B211,INDIRECT(W$1&amp;"!$I$2:$x$40"),('Partner-period(er)'!$A211+14),FALSE)</f>
        <v>0</v>
      </c>
      <c r="X211" s="569">
        <f ca="1">HLOOKUP($B211,INDIRECT(X$1&amp;"!$I$2:$x$40"),('Partner-period(er)'!$A211+14),FALSE)</f>
        <v>0</v>
      </c>
      <c r="Z211" s="33">
        <f t="shared" ref="Z211:AN211" ca="1" si="113">SUM(Z208:Z210)</f>
        <v>0</v>
      </c>
      <c r="AA211" s="34">
        <f t="shared" ca="1" si="113"/>
        <v>0</v>
      </c>
      <c r="AB211" s="34">
        <f t="shared" ca="1" si="113"/>
        <v>0</v>
      </c>
      <c r="AC211" s="34">
        <f t="shared" ca="1" si="113"/>
        <v>0</v>
      </c>
      <c r="AD211" s="34">
        <f t="shared" ca="1" si="113"/>
        <v>0</v>
      </c>
      <c r="AE211" s="34">
        <f t="shared" ca="1" si="113"/>
        <v>0</v>
      </c>
      <c r="AF211" s="34">
        <f t="shared" ca="1" si="113"/>
        <v>0</v>
      </c>
      <c r="AG211" s="34">
        <f t="shared" ca="1" si="113"/>
        <v>0</v>
      </c>
      <c r="AH211" s="34">
        <f t="shared" ca="1" si="113"/>
        <v>0</v>
      </c>
      <c r="AI211" s="34">
        <f t="shared" ca="1" si="113"/>
        <v>0</v>
      </c>
      <c r="AJ211" s="34">
        <f t="shared" ca="1" si="113"/>
        <v>0</v>
      </c>
      <c r="AK211" s="34">
        <f t="shared" ca="1" si="113"/>
        <v>0</v>
      </c>
      <c r="AL211" s="34">
        <f t="shared" ca="1" si="113"/>
        <v>0</v>
      </c>
      <c r="AM211" s="34">
        <f t="shared" ca="1" si="113"/>
        <v>0</v>
      </c>
      <c r="AN211" s="38">
        <f t="shared" ca="1" si="113"/>
        <v>0</v>
      </c>
      <c r="AO211" s="30"/>
      <c r="AP211" s="29">
        <f t="shared" ref="AP211:BD211" ca="1" si="114">SUM(AP208:AP210)</f>
        <v>0</v>
      </c>
      <c r="AQ211" s="29">
        <f t="shared" ca="1" si="114"/>
        <v>0</v>
      </c>
      <c r="AR211" s="29">
        <f t="shared" ca="1" si="114"/>
        <v>0</v>
      </c>
      <c r="AS211" s="29">
        <f t="shared" ca="1" si="114"/>
        <v>0</v>
      </c>
      <c r="AT211" s="29">
        <f t="shared" ca="1" si="114"/>
        <v>0</v>
      </c>
      <c r="AU211" s="29">
        <f t="shared" ca="1" si="114"/>
        <v>0</v>
      </c>
      <c r="AV211" s="29">
        <f t="shared" ca="1" si="114"/>
        <v>0</v>
      </c>
      <c r="AW211" s="29">
        <f t="shared" ca="1" si="114"/>
        <v>0</v>
      </c>
      <c r="AX211" s="29">
        <f t="shared" ca="1" si="114"/>
        <v>0</v>
      </c>
      <c r="AY211" s="29">
        <f t="shared" ca="1" si="114"/>
        <v>0</v>
      </c>
      <c r="AZ211" s="29">
        <f t="shared" ca="1" si="114"/>
        <v>0</v>
      </c>
      <c r="BA211" s="29">
        <f t="shared" ca="1" si="114"/>
        <v>0</v>
      </c>
      <c r="BB211" s="29">
        <f t="shared" ca="1" si="114"/>
        <v>0</v>
      </c>
      <c r="BC211" s="29">
        <f t="shared" ca="1" si="114"/>
        <v>0</v>
      </c>
      <c r="BD211" s="29">
        <f t="shared" ca="1" si="114"/>
        <v>0</v>
      </c>
    </row>
    <row r="212" spans="1:56" x14ac:dyDescent="0.2">
      <c r="B212" s="44">
        <f t="shared" si="111"/>
        <v>5</v>
      </c>
      <c r="C212" s="59" t="str">
        <f>Data!B$18</f>
        <v>Andre omkostninger</v>
      </c>
      <c r="D212" s="27"/>
      <c r="E212" s="27"/>
      <c r="F212" s="14"/>
      <c r="G212" s="369"/>
      <c r="H212" s="674">
        <f t="shared" ca="1" si="112"/>
        <v>0</v>
      </c>
      <c r="I212" s="101"/>
      <c r="J212" s="239">
        <f ca="1">HLOOKUP($B212,INDIRECT(J$1&amp;"!$I$2:$x$40"),('Partner-period(er)'!$A212+14),FALSE)</f>
        <v>0</v>
      </c>
      <c r="K212" s="85">
        <f ca="1">HLOOKUP($B212,INDIRECT(K$1&amp;"!$I$2:$x$40"),('Partner-period(er)'!$A212+14),FALSE)</f>
        <v>0</v>
      </c>
      <c r="L212" s="85">
        <f ca="1">HLOOKUP($B212,INDIRECT(L$1&amp;"!$I$2:$x$40"),('Partner-period(er)'!$A212+14),FALSE)</f>
        <v>0</v>
      </c>
      <c r="M212" s="85">
        <f ca="1">HLOOKUP($B212,INDIRECT(M$1&amp;"!$I$2:$x$40"),('Partner-period(er)'!$A212+14),FALSE)</f>
        <v>0</v>
      </c>
      <c r="N212" s="85">
        <f ca="1">HLOOKUP($B212,INDIRECT(N$1&amp;"!$I$2:$x$40"),('Partner-period(er)'!$A212+14),FALSE)</f>
        <v>0</v>
      </c>
      <c r="O212" s="52">
        <f ca="1">HLOOKUP($B212,INDIRECT(O$1&amp;"!$I$2:$x$40"),('Partner-period(er)'!$A212+14),FALSE)</f>
        <v>0</v>
      </c>
      <c r="P212" s="52">
        <f ca="1">HLOOKUP($B212,INDIRECT(P$1&amp;"!$I$2:$x$40"),('Partner-period(er)'!$A212+14),FALSE)</f>
        <v>0</v>
      </c>
      <c r="Q212" s="52">
        <f ca="1">HLOOKUP($B212,INDIRECT(Q$1&amp;"!$I$2:$x$40"),('Partner-period(er)'!$A212+14),FALSE)</f>
        <v>0</v>
      </c>
      <c r="R212" s="52">
        <f ca="1">HLOOKUP($B212,INDIRECT(R$1&amp;"!$I$2:$x$40"),('Partner-period(er)'!$A212+14),FALSE)</f>
        <v>0</v>
      </c>
      <c r="S212" s="52">
        <f ca="1">HLOOKUP($B212,INDIRECT(S$1&amp;"!$I$2:$x$40"),('Partner-period(er)'!$A212+14),FALSE)</f>
        <v>0</v>
      </c>
      <c r="T212" s="52">
        <f ca="1">HLOOKUP($B212,INDIRECT(T$1&amp;"!$I$2:$x$40"),('Partner-period(er)'!$A212+14),FALSE)</f>
        <v>0</v>
      </c>
      <c r="U212" s="52">
        <f ca="1">HLOOKUP($B212,INDIRECT(U$1&amp;"!$I$2:$x$40"),('Partner-period(er)'!$A212+14),FALSE)</f>
        <v>0</v>
      </c>
      <c r="V212" s="52">
        <f ca="1">HLOOKUP($B212,INDIRECT(V$1&amp;"!$I$2:$x$40"),('Partner-period(er)'!$A212+14),FALSE)</f>
        <v>0</v>
      </c>
      <c r="W212" s="52">
        <f ca="1">HLOOKUP($B212,INDIRECT(W$1&amp;"!$I$2:$x$40"),('Partner-period(er)'!$A212+14),FALSE)</f>
        <v>0</v>
      </c>
      <c r="X212" s="567">
        <f ca="1">HLOOKUP($B212,INDIRECT(X$1&amp;"!$I$2:$x$40"),('Partner-period(er)'!$A212+14),FALSE)</f>
        <v>0</v>
      </c>
      <c r="Z212" s="33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8"/>
      <c r="AO212" s="30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</row>
    <row r="213" spans="1:56" x14ac:dyDescent="0.2">
      <c r="A213" s="44">
        <v>9</v>
      </c>
      <c r="B213" s="44">
        <f t="shared" si="111"/>
        <v>5</v>
      </c>
      <c r="C213" s="60"/>
      <c r="D213" s="27" t="str">
        <f>Data!B$6</f>
        <v>Instrumenter og udstyr</v>
      </c>
      <c r="E213" s="27"/>
      <c r="F213" s="14"/>
      <c r="G213" s="370">
        <f>HLOOKUP(B213,'Budget &amp; Total'!$1:$44,(29),FALSE)</f>
        <v>0</v>
      </c>
      <c r="H213" s="674">
        <f t="shared" ca="1" si="112"/>
        <v>0</v>
      </c>
      <c r="I213" s="101"/>
      <c r="J213" s="239">
        <f ca="1">HLOOKUP($B213,INDIRECT(J$1&amp;"!$I$2:$x$40"),('Partner-period(er)'!$A213+14),FALSE)</f>
        <v>0</v>
      </c>
      <c r="K213" s="85">
        <f ca="1">HLOOKUP($B213,INDIRECT(K$1&amp;"!$I$2:$x$40"),('Partner-period(er)'!$A213+14),FALSE)</f>
        <v>0</v>
      </c>
      <c r="L213" s="85">
        <f ca="1">HLOOKUP($B213,INDIRECT(L$1&amp;"!$I$2:$x$40"),('Partner-period(er)'!$A213+14),FALSE)</f>
        <v>0</v>
      </c>
      <c r="M213" s="85">
        <f ca="1">HLOOKUP($B213,INDIRECT(M$1&amp;"!$I$2:$x$40"),('Partner-period(er)'!$A213+14),FALSE)</f>
        <v>0</v>
      </c>
      <c r="N213" s="85">
        <f ca="1">HLOOKUP($B213,INDIRECT(N$1&amp;"!$I$2:$x$40"),('Partner-period(er)'!$A213+14),FALSE)</f>
        <v>0</v>
      </c>
      <c r="O213" s="52">
        <f ca="1">HLOOKUP($B213,INDIRECT(O$1&amp;"!$I$2:$x$40"),('Partner-period(er)'!$A213+14),FALSE)</f>
        <v>0</v>
      </c>
      <c r="P213" s="52">
        <f ca="1">HLOOKUP($B213,INDIRECT(P$1&amp;"!$I$2:$x$40"),('Partner-period(er)'!$A213+14),FALSE)</f>
        <v>0</v>
      </c>
      <c r="Q213" s="52">
        <f ca="1">HLOOKUP($B213,INDIRECT(Q$1&amp;"!$I$2:$x$40"),('Partner-period(er)'!$A213+14),FALSE)</f>
        <v>0</v>
      </c>
      <c r="R213" s="52">
        <f ca="1">HLOOKUP($B213,INDIRECT(R$1&amp;"!$I$2:$x$40"),('Partner-period(er)'!$A213+14),FALSE)</f>
        <v>0</v>
      </c>
      <c r="S213" s="52">
        <f ca="1">HLOOKUP($B213,INDIRECT(S$1&amp;"!$I$2:$x$40"),('Partner-period(er)'!$A213+14),FALSE)</f>
        <v>0</v>
      </c>
      <c r="T213" s="52">
        <f ca="1">HLOOKUP($B213,INDIRECT(T$1&amp;"!$I$2:$x$40"),('Partner-period(er)'!$A213+14),FALSE)</f>
        <v>0</v>
      </c>
      <c r="U213" s="52">
        <f ca="1">HLOOKUP($B213,INDIRECT(U$1&amp;"!$I$2:$x$40"),('Partner-period(er)'!$A213+14),FALSE)</f>
        <v>0</v>
      </c>
      <c r="V213" s="52">
        <f ca="1">HLOOKUP($B213,INDIRECT(V$1&amp;"!$I$2:$x$40"),('Partner-period(er)'!$A213+14),FALSE)</f>
        <v>0</v>
      </c>
      <c r="W213" s="52">
        <f ca="1">HLOOKUP($B213,INDIRECT(W$1&amp;"!$I$2:$x$40"),('Partner-period(er)'!$A213+14),FALSE)</f>
        <v>0</v>
      </c>
      <c r="X213" s="567">
        <f ca="1">HLOOKUP($B213,INDIRECT(X$1&amp;"!$I$2:$x$40"),('Partner-period(er)'!$A213+14),FALSE)</f>
        <v>0</v>
      </c>
      <c r="Z213" s="33">
        <f t="shared" ref="Z213:Z221" ca="1" si="115">J213</f>
        <v>0</v>
      </c>
      <c r="AA213" s="34">
        <f ca="1">SUM($J213:K213)</f>
        <v>0</v>
      </c>
      <c r="AB213" s="34">
        <f ca="1">SUM($J213:L213)</f>
        <v>0</v>
      </c>
      <c r="AC213" s="34">
        <f ca="1">SUM($J213:M213)</f>
        <v>0</v>
      </c>
      <c r="AD213" s="34">
        <f ca="1">SUM($J213:N213)</f>
        <v>0</v>
      </c>
      <c r="AE213" s="34">
        <f ca="1">SUM($J213:O213)</f>
        <v>0</v>
      </c>
      <c r="AF213" s="34">
        <f ca="1">SUM($J213:P213)</f>
        <v>0</v>
      </c>
      <c r="AG213" s="34">
        <f ca="1">SUM($J213:Q213)</f>
        <v>0</v>
      </c>
      <c r="AH213" s="34">
        <f ca="1">SUM($J213:R213)</f>
        <v>0</v>
      </c>
      <c r="AI213" s="34">
        <f ca="1">SUM($J213:S213)</f>
        <v>0</v>
      </c>
      <c r="AJ213" s="34">
        <f ca="1">SUM($J213:T213)</f>
        <v>0</v>
      </c>
      <c r="AK213" s="34">
        <f ca="1">SUM($J213:U213)</f>
        <v>0</v>
      </c>
      <c r="AL213" s="34">
        <f ca="1">SUM($J213:V213)</f>
        <v>0</v>
      </c>
      <c r="AM213" s="34">
        <f ca="1">SUM($J213:W213)</f>
        <v>0</v>
      </c>
      <c r="AN213" s="38">
        <f ca="1">SUM($J213:X213)</f>
        <v>0</v>
      </c>
      <c r="AO213" s="30"/>
      <c r="AP213" s="29">
        <f ca="1">IF(Data!$H$2="ja",IF(Z213&gt;$G213,Z213-$G213,0),0)</f>
        <v>0</v>
      </c>
      <c r="AQ213" s="29">
        <f ca="1">IF(Data!$H$2="ja",IF(AA213&gt;$G213,AA213-$G213-SUM($AP213:AP213),0),0)</f>
        <v>0</v>
      </c>
      <c r="AR213" s="29">
        <f ca="1">IF(Data!$H$2="ja",IF(AB213&gt;$G213,AB213-$G213-SUM($AP213:AQ213),0),0)</f>
        <v>0</v>
      </c>
      <c r="AS213" s="29">
        <f ca="1">IF(Data!$H$2="ja",IF(AC213&gt;$G213,AC213-$G213-SUM($AP213:AR213),0),0)</f>
        <v>0</v>
      </c>
      <c r="AT213" s="29">
        <f ca="1">IF(Data!$H$2="ja",IF(AD213&gt;$G213,AD213-$G213-SUM($AP213:AS213),0),0)</f>
        <v>0</v>
      </c>
      <c r="AU213" s="29">
        <f ca="1">IF(Data!$H$2="ja",IF(AE213&gt;$G213,AE213-$G213-SUM($AP213:AT213),0),0)</f>
        <v>0</v>
      </c>
      <c r="AV213" s="29">
        <f ca="1">IF(Data!$H$2="ja",IF(AF213&gt;$G213,AF213-$G213-SUM($AP213:AU213),0),0)</f>
        <v>0</v>
      </c>
      <c r="AW213" s="29">
        <f ca="1">IF(Data!$H$2="ja",IF(AG213&gt;$G213,AG213-$G213-SUM($AP213:AV213),0),0)</f>
        <v>0</v>
      </c>
      <c r="AX213" s="29">
        <f ca="1">IF(Data!$H$2="ja",IF(AH213&gt;$G213,AH213-$G213-SUM($AP213:AW213),0),0)</f>
        <v>0</v>
      </c>
      <c r="AY213" s="29">
        <f ca="1">IF(Data!$H$2="ja",IF(AI213&gt;$G213,AI213-$G213-SUM($AP213:AX213),0),0)</f>
        <v>0</v>
      </c>
      <c r="AZ213" s="29">
        <f ca="1">IF(Data!$H$2="ja",IF(AJ213&gt;$G213,AJ213-$G213-SUM($AP213:AY213),0),0)</f>
        <v>0</v>
      </c>
      <c r="BA213" s="29">
        <f ca="1">IF(Data!$H$2="ja",IF(AK213&gt;$G213,AK213-$G213-SUM($AP213:AZ213),0),0)</f>
        <v>0</v>
      </c>
      <c r="BB213" s="29">
        <f ca="1">IF(Data!$H$2="ja",IF(AL213&gt;$G213,AL213-$G213-SUM($AP213:BA213),0),0)</f>
        <v>0</v>
      </c>
      <c r="BC213" s="29">
        <f ca="1">IF(Data!$H$2="ja",IF(AM213&gt;$G213,AM213-$G213-SUM($AP213:BB213),0),0)</f>
        <v>0</v>
      </c>
      <c r="BD213" s="29">
        <f ca="1">IF(Data!$H$2="ja",IF(AN213&gt;$G213,AN213-$G213-SUM($AP213:BC213),0),0)</f>
        <v>0</v>
      </c>
    </row>
    <row r="214" spans="1:56" x14ac:dyDescent="0.2">
      <c r="A214" s="44">
        <v>10</v>
      </c>
      <c r="B214" s="44">
        <f t="shared" si="111"/>
        <v>5</v>
      </c>
      <c r="C214" s="60"/>
      <c r="D214" s="27" t="str">
        <f>Data!B$7</f>
        <v>Bygninger</v>
      </c>
      <c r="E214" s="27"/>
      <c r="F214" s="14"/>
      <c r="G214" s="370">
        <f>HLOOKUP(B214,'Budget &amp; Total'!$1:$44,(30),FALSE)</f>
        <v>0</v>
      </c>
      <c r="H214" s="674">
        <f t="shared" ca="1" si="112"/>
        <v>0</v>
      </c>
      <c r="I214" s="101"/>
      <c r="J214" s="239">
        <f ca="1">HLOOKUP($B214,INDIRECT(J$1&amp;"!$I$2:$x$40"),('Partner-period(er)'!$A214+14),FALSE)</f>
        <v>0</v>
      </c>
      <c r="K214" s="85">
        <f ca="1">HLOOKUP($B214,INDIRECT(K$1&amp;"!$I$2:$x$40"),('Partner-period(er)'!$A214+14),FALSE)</f>
        <v>0</v>
      </c>
      <c r="L214" s="85">
        <f ca="1">HLOOKUP($B214,INDIRECT(L$1&amp;"!$I$2:$x$40"),('Partner-period(er)'!$A214+14),FALSE)</f>
        <v>0</v>
      </c>
      <c r="M214" s="85">
        <f ca="1">HLOOKUP($B214,INDIRECT(M$1&amp;"!$I$2:$x$40"),('Partner-period(er)'!$A214+14),FALSE)</f>
        <v>0</v>
      </c>
      <c r="N214" s="85">
        <f ca="1">HLOOKUP($B214,INDIRECT(N$1&amp;"!$I$2:$x$40"),('Partner-period(er)'!$A214+14),FALSE)</f>
        <v>0</v>
      </c>
      <c r="O214" s="52">
        <f ca="1">HLOOKUP($B214,INDIRECT(O$1&amp;"!$I$2:$x$40"),('Partner-period(er)'!$A214+14),FALSE)</f>
        <v>0</v>
      </c>
      <c r="P214" s="52">
        <f ca="1">HLOOKUP($B214,INDIRECT(P$1&amp;"!$I$2:$x$40"),('Partner-period(er)'!$A214+14),FALSE)</f>
        <v>0</v>
      </c>
      <c r="Q214" s="52">
        <f ca="1">HLOOKUP($B214,INDIRECT(Q$1&amp;"!$I$2:$x$40"),('Partner-period(er)'!$A214+14),FALSE)</f>
        <v>0</v>
      </c>
      <c r="R214" s="52">
        <f ca="1">HLOOKUP($B214,INDIRECT(R$1&amp;"!$I$2:$x$40"),('Partner-period(er)'!$A214+14),FALSE)</f>
        <v>0</v>
      </c>
      <c r="S214" s="52">
        <f ca="1">HLOOKUP($B214,INDIRECT(S$1&amp;"!$I$2:$x$40"),('Partner-period(er)'!$A214+14),FALSE)</f>
        <v>0</v>
      </c>
      <c r="T214" s="52">
        <f ca="1">HLOOKUP($B214,INDIRECT(T$1&amp;"!$I$2:$x$40"),('Partner-period(er)'!$A214+14),FALSE)</f>
        <v>0</v>
      </c>
      <c r="U214" s="52">
        <f ca="1">HLOOKUP($B214,INDIRECT(U$1&amp;"!$I$2:$x$40"),('Partner-period(er)'!$A214+14),FALSE)</f>
        <v>0</v>
      </c>
      <c r="V214" s="52">
        <f ca="1">HLOOKUP($B214,INDIRECT(V$1&amp;"!$I$2:$x$40"),('Partner-period(er)'!$A214+14),FALSE)</f>
        <v>0</v>
      </c>
      <c r="W214" s="52">
        <f ca="1">HLOOKUP($B214,INDIRECT(W$1&amp;"!$I$2:$x$40"),('Partner-period(er)'!$A214+14),FALSE)</f>
        <v>0</v>
      </c>
      <c r="X214" s="567">
        <f ca="1">HLOOKUP($B214,INDIRECT(X$1&amp;"!$I$2:$x$40"),('Partner-period(er)'!$A214+14),FALSE)</f>
        <v>0</v>
      </c>
      <c r="Z214" s="33">
        <f t="shared" ca="1" si="115"/>
        <v>0</v>
      </c>
      <c r="AA214" s="34">
        <f ca="1">SUM($J214:K214)</f>
        <v>0</v>
      </c>
      <c r="AB214" s="34">
        <f ca="1">SUM($J214:L214)</f>
        <v>0</v>
      </c>
      <c r="AC214" s="34">
        <f ca="1">SUM($J214:M214)</f>
        <v>0</v>
      </c>
      <c r="AD214" s="34">
        <f ca="1">SUM($J214:N214)</f>
        <v>0</v>
      </c>
      <c r="AE214" s="34">
        <f ca="1">SUM($J214:O214)</f>
        <v>0</v>
      </c>
      <c r="AF214" s="34">
        <f ca="1">SUM($J214:P214)</f>
        <v>0</v>
      </c>
      <c r="AG214" s="34">
        <f ca="1">SUM($J214:Q214)</f>
        <v>0</v>
      </c>
      <c r="AH214" s="34">
        <f ca="1">SUM($J214:R214)</f>
        <v>0</v>
      </c>
      <c r="AI214" s="34">
        <f ca="1">SUM($J214:S214)</f>
        <v>0</v>
      </c>
      <c r="AJ214" s="34">
        <f ca="1">SUM($J214:T214)</f>
        <v>0</v>
      </c>
      <c r="AK214" s="34">
        <f ca="1">SUM($J214:U214)</f>
        <v>0</v>
      </c>
      <c r="AL214" s="34">
        <f ca="1">SUM($J214:V214)</f>
        <v>0</v>
      </c>
      <c r="AM214" s="34">
        <f ca="1">SUM($J214:W214)</f>
        <v>0</v>
      </c>
      <c r="AN214" s="38">
        <f ca="1">SUM($J214:X214)</f>
        <v>0</v>
      </c>
      <c r="AO214" s="30"/>
      <c r="AP214" s="29">
        <f ca="1">IF(Data!$H$2="ja",IF(Z214&gt;$G214,Z214-$G214,0),0)</f>
        <v>0</v>
      </c>
      <c r="AQ214" s="29">
        <f ca="1">IF(Data!$H$2="ja",IF(AA214&gt;$G214,AA214-$G214-SUM($AP214:AP214),0),0)</f>
        <v>0</v>
      </c>
      <c r="AR214" s="29">
        <f ca="1">IF(Data!$H$2="ja",IF(AB214&gt;$G214,AB214-$G214-SUM($AP214:AQ214),0),0)</f>
        <v>0</v>
      </c>
      <c r="AS214" s="29">
        <f ca="1">IF(Data!$H$2="ja",IF(AC214&gt;$G214,AC214-$G214-SUM($AP214:AR214),0),0)</f>
        <v>0</v>
      </c>
      <c r="AT214" s="29">
        <f ca="1">IF(Data!$H$2="ja",IF(AD214&gt;$G214,AD214-$G214-SUM($AP214:AS214),0),0)</f>
        <v>0</v>
      </c>
      <c r="AU214" s="29">
        <f ca="1">IF(Data!$H$2="ja",IF(AE214&gt;$G214,AE214-$G214-SUM($AP214:AT214),0),0)</f>
        <v>0</v>
      </c>
      <c r="AV214" s="29">
        <f ca="1">IF(Data!$H$2="ja",IF(AF214&gt;$G214,AF214-$G214-SUM($AP214:AU214),0),0)</f>
        <v>0</v>
      </c>
      <c r="AW214" s="29">
        <f ca="1">IF(Data!$H$2="ja",IF(AG214&gt;$G214,AG214-$G214-SUM($AP214:AV214),0),0)</f>
        <v>0</v>
      </c>
      <c r="AX214" s="29">
        <f ca="1">IF(Data!$H$2="ja",IF(AH214&gt;$G214,AH214-$G214-SUM($AP214:AW214),0),0)</f>
        <v>0</v>
      </c>
      <c r="AY214" s="29">
        <f ca="1">IF(Data!$H$2="ja",IF(AI214&gt;$G214,AI214-$G214-SUM($AP214:AX214),0),0)</f>
        <v>0</v>
      </c>
      <c r="AZ214" s="29">
        <f ca="1">IF(Data!$H$2="ja",IF(AJ214&gt;$G214,AJ214-$G214-SUM($AP214:AY214),0),0)</f>
        <v>0</v>
      </c>
      <c r="BA214" s="29">
        <f ca="1">IF(Data!$H$2="ja",IF(AK214&gt;$G214,AK214-$G214-SUM($AP214:AZ214),0),0)</f>
        <v>0</v>
      </c>
      <c r="BB214" s="29">
        <f ca="1">IF(Data!$H$2="ja",IF(AL214&gt;$G214,AL214-$G214-SUM($AP214:BA214),0),0)</f>
        <v>0</v>
      </c>
      <c r="BC214" s="29">
        <f ca="1">IF(Data!$H$2="ja",IF(AM214&gt;$G214,AM214-$G214-SUM($AP214:BB214),0),0)</f>
        <v>0</v>
      </c>
      <c r="BD214" s="29">
        <f ca="1">IF(Data!$H$2="ja",IF(AN214&gt;$G214,AN214-$G214-SUM($AP214:BC214),0),0)</f>
        <v>0</v>
      </c>
    </row>
    <row r="215" spans="1:56" x14ac:dyDescent="0.2">
      <c r="A215" s="44">
        <v>11</v>
      </c>
      <c r="B215" s="44">
        <f t="shared" si="111"/>
        <v>5</v>
      </c>
      <c r="C215" s="60"/>
      <c r="D215" s="27" t="str">
        <f>Data!B$8</f>
        <v>Andre driftsudgifter, herunder materialer</v>
      </c>
      <c r="E215" s="27"/>
      <c r="F215" s="14"/>
      <c r="G215" s="370">
        <f>HLOOKUP(B215,'Budget &amp; Total'!$1:$44,(31),FALSE)</f>
        <v>0</v>
      </c>
      <c r="H215" s="674">
        <f t="shared" ca="1" si="112"/>
        <v>0</v>
      </c>
      <c r="I215" s="101"/>
      <c r="J215" s="239">
        <f ca="1">HLOOKUP($B215,INDIRECT(J$1&amp;"!$I$2:$x$40"),('Partner-period(er)'!$A215+14),FALSE)</f>
        <v>0</v>
      </c>
      <c r="K215" s="85">
        <f ca="1">HLOOKUP($B215,INDIRECT(K$1&amp;"!$I$2:$x$40"),('Partner-period(er)'!$A215+14),FALSE)</f>
        <v>0</v>
      </c>
      <c r="L215" s="85">
        <f ca="1">HLOOKUP($B215,INDIRECT(L$1&amp;"!$I$2:$x$40"),('Partner-period(er)'!$A215+14),FALSE)</f>
        <v>0</v>
      </c>
      <c r="M215" s="85">
        <f ca="1">HLOOKUP($B215,INDIRECT(M$1&amp;"!$I$2:$x$40"),('Partner-period(er)'!$A215+14),FALSE)</f>
        <v>0</v>
      </c>
      <c r="N215" s="85">
        <f ca="1">HLOOKUP($B215,INDIRECT(N$1&amp;"!$I$2:$x$40"),('Partner-period(er)'!$A215+14),FALSE)</f>
        <v>0</v>
      </c>
      <c r="O215" s="52">
        <f ca="1">HLOOKUP($B215,INDIRECT(O$1&amp;"!$I$2:$x$40"),('Partner-period(er)'!$A215+14),FALSE)</f>
        <v>0</v>
      </c>
      <c r="P215" s="52">
        <f ca="1">HLOOKUP($B215,INDIRECT(P$1&amp;"!$I$2:$x$40"),('Partner-period(er)'!$A215+14),FALSE)</f>
        <v>0</v>
      </c>
      <c r="Q215" s="52">
        <f ca="1">HLOOKUP($B215,INDIRECT(Q$1&amp;"!$I$2:$x$40"),('Partner-period(er)'!$A215+14),FALSE)</f>
        <v>0</v>
      </c>
      <c r="R215" s="52">
        <f ca="1">HLOOKUP($B215,INDIRECT(R$1&amp;"!$I$2:$x$40"),('Partner-period(er)'!$A215+14),FALSE)</f>
        <v>0</v>
      </c>
      <c r="S215" s="52">
        <f ca="1">HLOOKUP($B215,INDIRECT(S$1&amp;"!$I$2:$x$40"),('Partner-period(er)'!$A215+14),FALSE)</f>
        <v>0</v>
      </c>
      <c r="T215" s="52">
        <f ca="1">HLOOKUP($B215,INDIRECT(T$1&amp;"!$I$2:$x$40"),('Partner-period(er)'!$A215+14),FALSE)</f>
        <v>0</v>
      </c>
      <c r="U215" s="52">
        <f ca="1">HLOOKUP($B215,INDIRECT(U$1&amp;"!$I$2:$x$40"),('Partner-period(er)'!$A215+14),FALSE)</f>
        <v>0</v>
      </c>
      <c r="V215" s="52">
        <f ca="1">HLOOKUP($B215,INDIRECT(V$1&amp;"!$I$2:$x$40"),('Partner-period(er)'!$A215+14),FALSE)</f>
        <v>0</v>
      </c>
      <c r="W215" s="52">
        <f ca="1">HLOOKUP($B215,INDIRECT(W$1&amp;"!$I$2:$x$40"),('Partner-period(er)'!$A215+14),FALSE)</f>
        <v>0</v>
      </c>
      <c r="X215" s="567">
        <f ca="1">HLOOKUP($B215,INDIRECT(X$1&amp;"!$I$2:$x$40"),('Partner-period(er)'!$A215+14),FALSE)</f>
        <v>0</v>
      </c>
      <c r="Z215" s="33">
        <f t="shared" ca="1" si="115"/>
        <v>0</v>
      </c>
      <c r="AA215" s="34">
        <f ca="1">SUM($J215:K215)</f>
        <v>0</v>
      </c>
      <c r="AB215" s="34">
        <f ca="1">SUM($J215:L215)</f>
        <v>0</v>
      </c>
      <c r="AC215" s="34">
        <f ca="1">SUM($J215:M215)</f>
        <v>0</v>
      </c>
      <c r="AD215" s="34">
        <f ca="1">SUM($J215:N215)</f>
        <v>0</v>
      </c>
      <c r="AE215" s="34">
        <f ca="1">SUM($J215:O215)</f>
        <v>0</v>
      </c>
      <c r="AF215" s="34">
        <f ca="1">SUM($J215:P215)</f>
        <v>0</v>
      </c>
      <c r="AG215" s="34">
        <f ca="1">SUM($J215:Q215)</f>
        <v>0</v>
      </c>
      <c r="AH215" s="34">
        <f ca="1">SUM($J215:R215)</f>
        <v>0</v>
      </c>
      <c r="AI215" s="34">
        <f ca="1">SUM($J215:S215)</f>
        <v>0</v>
      </c>
      <c r="AJ215" s="34">
        <f ca="1">SUM($J215:T215)</f>
        <v>0</v>
      </c>
      <c r="AK215" s="34">
        <f ca="1">SUM($J215:U215)</f>
        <v>0</v>
      </c>
      <c r="AL215" s="34">
        <f ca="1">SUM($J215:V215)</f>
        <v>0</v>
      </c>
      <c r="AM215" s="34">
        <f ca="1">SUM($J215:W215)</f>
        <v>0</v>
      </c>
      <c r="AN215" s="38">
        <f ca="1">SUM($J215:X215)</f>
        <v>0</v>
      </c>
      <c r="AO215" s="30"/>
      <c r="AP215" s="29">
        <f ca="1">IF(Data!$H$2="ja",IF(Z215&gt;$G215,Z215-$G215,0),0)</f>
        <v>0</v>
      </c>
      <c r="AQ215" s="29">
        <f ca="1">IF(Data!$H$2="ja",IF(AA215&gt;$G215,AA215-$G215-SUM($AP215:AP215),0),0)</f>
        <v>0</v>
      </c>
      <c r="AR215" s="29">
        <f ca="1">IF(Data!$H$2="ja",IF(AB215&gt;$G215,AB215-$G215-SUM($AP215:AQ215),0),0)</f>
        <v>0</v>
      </c>
      <c r="AS215" s="29">
        <f ca="1">IF(Data!$H$2="ja",IF(AC215&gt;$G215,AC215-$G215-SUM($AP215:AR215),0),0)</f>
        <v>0</v>
      </c>
      <c r="AT215" s="29">
        <f ca="1">IF(Data!$H$2="ja",IF(AD215&gt;$G215,AD215-$G215-SUM($AP215:AS215),0),0)</f>
        <v>0</v>
      </c>
      <c r="AU215" s="29">
        <f ca="1">IF(Data!$H$2="ja",IF(AE215&gt;$G215,AE215-$G215-SUM($AP215:AT215),0),0)</f>
        <v>0</v>
      </c>
      <c r="AV215" s="29">
        <f ca="1">IF(Data!$H$2="ja",IF(AF215&gt;$G215,AF215-$G215-SUM($AP215:AU215),0),0)</f>
        <v>0</v>
      </c>
      <c r="AW215" s="29">
        <f ca="1">IF(Data!$H$2="ja",IF(AG215&gt;$G215,AG215-$G215-SUM($AP215:AV215),0),0)</f>
        <v>0</v>
      </c>
      <c r="AX215" s="29">
        <f ca="1">IF(Data!$H$2="ja",IF(AH215&gt;$G215,AH215-$G215-SUM($AP215:AW215),0),0)</f>
        <v>0</v>
      </c>
      <c r="AY215" s="29">
        <f ca="1">IF(Data!$H$2="ja",IF(AI215&gt;$G215,AI215-$G215-SUM($AP215:AX215),0),0)</f>
        <v>0</v>
      </c>
      <c r="AZ215" s="29">
        <f ca="1">IF(Data!$H$2="ja",IF(AJ215&gt;$G215,AJ215-$G215-SUM($AP215:AY215),0),0)</f>
        <v>0</v>
      </c>
      <c r="BA215" s="29">
        <f ca="1">IF(Data!$H$2="ja",IF(AK215&gt;$G215,AK215-$G215-SUM($AP215:AZ215),0),0)</f>
        <v>0</v>
      </c>
      <c r="BB215" s="29">
        <f ca="1">IF(Data!$H$2="ja",IF(AL215&gt;$G215,AL215-$G215-SUM($AP215:BA215),0),0)</f>
        <v>0</v>
      </c>
      <c r="BC215" s="29">
        <f ca="1">IF(Data!$H$2="ja",IF(AM215&gt;$G215,AM215-$G215-SUM($AP215:BB215),0),0)</f>
        <v>0</v>
      </c>
      <c r="BD215" s="29">
        <f ca="1">IF(Data!$H$2="ja",IF(AN215&gt;$G215,AN215-$G215-SUM($AP215:BC215),0),0)</f>
        <v>0</v>
      </c>
    </row>
    <row r="216" spans="1:56" x14ac:dyDescent="0.2">
      <c r="A216" s="44">
        <v>12</v>
      </c>
      <c r="B216" s="44">
        <f t="shared" si="111"/>
        <v>5</v>
      </c>
      <c r="C216" s="60"/>
      <c r="D216" s="27" t="str">
        <f>Data!B$9</f>
        <v>Eksterne leverancer / underleverancer</v>
      </c>
      <c r="E216" s="27"/>
      <c r="F216" s="14"/>
      <c r="G216" s="370">
        <f>HLOOKUP(B216,'Budget &amp; Total'!$1:$44,(32),FALSE)</f>
        <v>0</v>
      </c>
      <c r="H216" s="674">
        <f t="shared" ca="1" si="112"/>
        <v>0</v>
      </c>
      <c r="I216" s="101"/>
      <c r="J216" s="239">
        <f ca="1">HLOOKUP($B216,INDIRECT(J$1&amp;"!$I$2:$x$40"),('Partner-period(er)'!$A216+14),FALSE)</f>
        <v>0</v>
      </c>
      <c r="K216" s="85">
        <f ca="1">HLOOKUP($B216,INDIRECT(K$1&amp;"!$I$2:$x$40"),('Partner-period(er)'!$A216+14),FALSE)</f>
        <v>0</v>
      </c>
      <c r="L216" s="85">
        <f ca="1">HLOOKUP($B216,INDIRECT(L$1&amp;"!$I$2:$x$40"),('Partner-period(er)'!$A216+14),FALSE)</f>
        <v>0</v>
      </c>
      <c r="M216" s="85">
        <f ca="1">HLOOKUP($B216,INDIRECT(M$1&amp;"!$I$2:$x$40"),('Partner-period(er)'!$A216+14),FALSE)</f>
        <v>0</v>
      </c>
      <c r="N216" s="85">
        <f ca="1">HLOOKUP($B216,INDIRECT(N$1&amp;"!$I$2:$x$40"),('Partner-period(er)'!$A216+14),FALSE)</f>
        <v>0</v>
      </c>
      <c r="O216" s="52">
        <f ca="1">HLOOKUP($B216,INDIRECT(O$1&amp;"!$I$2:$x$40"),('Partner-period(er)'!$A216+14),FALSE)</f>
        <v>0</v>
      </c>
      <c r="P216" s="52">
        <f ca="1">HLOOKUP($B216,INDIRECT(P$1&amp;"!$I$2:$x$40"),('Partner-period(er)'!$A216+14),FALSE)</f>
        <v>0</v>
      </c>
      <c r="Q216" s="52">
        <f ca="1">HLOOKUP($B216,INDIRECT(Q$1&amp;"!$I$2:$x$40"),('Partner-period(er)'!$A216+14),FALSE)</f>
        <v>0</v>
      </c>
      <c r="R216" s="52">
        <f ca="1">HLOOKUP($B216,INDIRECT(R$1&amp;"!$I$2:$x$40"),('Partner-period(er)'!$A216+14),FALSE)</f>
        <v>0</v>
      </c>
      <c r="S216" s="52">
        <f ca="1">HLOOKUP($B216,INDIRECT(S$1&amp;"!$I$2:$x$40"),('Partner-period(er)'!$A216+14),FALSE)</f>
        <v>0</v>
      </c>
      <c r="T216" s="52">
        <f ca="1">HLOOKUP($B216,INDIRECT(T$1&amp;"!$I$2:$x$40"),('Partner-period(er)'!$A216+14),FALSE)</f>
        <v>0</v>
      </c>
      <c r="U216" s="52">
        <f ca="1">HLOOKUP($B216,INDIRECT(U$1&amp;"!$I$2:$x$40"),('Partner-period(er)'!$A216+14),FALSE)</f>
        <v>0</v>
      </c>
      <c r="V216" s="52">
        <f ca="1">HLOOKUP($B216,INDIRECT(V$1&amp;"!$I$2:$x$40"),('Partner-period(er)'!$A216+14),FALSE)</f>
        <v>0</v>
      </c>
      <c r="W216" s="52">
        <f ca="1">HLOOKUP($B216,INDIRECT(W$1&amp;"!$I$2:$x$40"),('Partner-period(er)'!$A216+14),FALSE)</f>
        <v>0</v>
      </c>
      <c r="X216" s="567">
        <f ca="1">HLOOKUP($B216,INDIRECT(X$1&amp;"!$I$2:$x$40"),('Partner-period(er)'!$A216+14),FALSE)</f>
        <v>0</v>
      </c>
      <c r="Z216" s="33">
        <f t="shared" ca="1" si="115"/>
        <v>0</v>
      </c>
      <c r="AA216" s="34">
        <f ca="1">SUM($J216:K216)</f>
        <v>0</v>
      </c>
      <c r="AB216" s="34">
        <f ca="1">SUM($J216:L216)</f>
        <v>0</v>
      </c>
      <c r="AC216" s="34">
        <f ca="1">SUM($J216:M216)</f>
        <v>0</v>
      </c>
      <c r="AD216" s="34">
        <f ca="1">SUM($J216:N216)</f>
        <v>0</v>
      </c>
      <c r="AE216" s="34">
        <f ca="1">SUM($J216:O216)</f>
        <v>0</v>
      </c>
      <c r="AF216" s="34">
        <f ca="1">SUM($J216:P216)</f>
        <v>0</v>
      </c>
      <c r="AG216" s="34">
        <f ca="1">SUM($J216:Q216)</f>
        <v>0</v>
      </c>
      <c r="AH216" s="34">
        <f ca="1">SUM($J216:R216)</f>
        <v>0</v>
      </c>
      <c r="AI216" s="34">
        <f ca="1">SUM($J216:S216)</f>
        <v>0</v>
      </c>
      <c r="AJ216" s="34">
        <f ca="1">SUM($J216:T216)</f>
        <v>0</v>
      </c>
      <c r="AK216" s="34">
        <f ca="1">SUM($J216:U216)</f>
        <v>0</v>
      </c>
      <c r="AL216" s="34">
        <f ca="1">SUM($J216:V216)</f>
        <v>0</v>
      </c>
      <c r="AM216" s="34">
        <f ca="1">SUM($J216:W216)</f>
        <v>0</v>
      </c>
      <c r="AN216" s="38">
        <f ca="1">SUM($J216:X216)</f>
        <v>0</v>
      </c>
      <c r="AO216" s="30"/>
      <c r="AP216" s="29">
        <f ca="1">IF(Data!$H$2="ja",IF(Z216&gt;$G216,Z216-$G216,0),0)</f>
        <v>0</v>
      </c>
      <c r="AQ216" s="29">
        <f ca="1">IF(Data!$H$2="ja",IF(AA216&gt;$G216,AA216-$G216-SUM($AP216:AP216),0),0)</f>
        <v>0</v>
      </c>
      <c r="AR216" s="29">
        <f ca="1">IF(Data!$H$2="ja",IF(AB216&gt;$G216,AB216-$G216-SUM($AP216:AQ216),0),0)</f>
        <v>0</v>
      </c>
      <c r="AS216" s="29">
        <f ca="1">IF(Data!$H$2="ja",IF(AC216&gt;$G216,AC216-$G216-SUM($AP216:AR216),0),0)</f>
        <v>0</v>
      </c>
      <c r="AT216" s="29">
        <f ca="1">IF(Data!$H$2="ja",IF(AD216&gt;$G216,AD216-$G216-SUM($AP216:AS216),0),0)</f>
        <v>0</v>
      </c>
      <c r="AU216" s="29">
        <f ca="1">IF(Data!$H$2="ja",IF(AE216&gt;$G216,AE216-$G216-SUM($AP216:AT216),0),0)</f>
        <v>0</v>
      </c>
      <c r="AV216" s="29">
        <f ca="1">IF(Data!$H$2="ja",IF(AF216&gt;$G216,AF216-$G216-SUM($AP216:AU216),0),0)</f>
        <v>0</v>
      </c>
      <c r="AW216" s="29">
        <f ca="1">IF(Data!$H$2="ja",IF(AG216&gt;$G216,AG216-$G216-SUM($AP216:AV216),0),0)</f>
        <v>0</v>
      </c>
      <c r="AX216" s="29">
        <f ca="1">IF(Data!$H$2="ja",IF(AH216&gt;$G216,AH216-$G216-SUM($AP216:AW216),0),0)</f>
        <v>0</v>
      </c>
      <c r="AY216" s="29">
        <f ca="1">IF(Data!$H$2="ja",IF(AI216&gt;$G216,AI216-$G216-SUM($AP216:AX216),0),0)</f>
        <v>0</v>
      </c>
      <c r="AZ216" s="29">
        <f ca="1">IF(Data!$H$2="ja",IF(AJ216&gt;$G216,AJ216-$G216-SUM($AP216:AY216),0),0)</f>
        <v>0</v>
      </c>
      <c r="BA216" s="29">
        <f ca="1">IF(Data!$H$2="ja",IF(AK216&gt;$G216,AK216-$G216-SUM($AP216:AZ216),0),0)</f>
        <v>0</v>
      </c>
      <c r="BB216" s="29">
        <f ca="1">IF(Data!$H$2="ja",IF(AL216&gt;$G216,AL216-$G216-SUM($AP216:BA216),0),0)</f>
        <v>0</v>
      </c>
      <c r="BC216" s="29">
        <f ca="1">IF(Data!$H$2="ja",IF(AM216&gt;$G216,AM216-$G216-SUM($AP216:BB216),0),0)</f>
        <v>0</v>
      </c>
      <c r="BD216" s="29">
        <f ca="1">IF(Data!$H$2="ja",IF(AN216&gt;$G216,AN216-$G216-SUM($AP216:BC216),0),0)</f>
        <v>0</v>
      </c>
    </row>
    <row r="217" spans="1:56" x14ac:dyDescent="0.2">
      <c r="A217" s="44">
        <v>13</v>
      </c>
      <c r="B217" s="44">
        <f t="shared" si="111"/>
        <v>5</v>
      </c>
      <c r="C217" s="60"/>
      <c r="D217" s="27" t="str">
        <f>Data!B$10</f>
        <v>Indtægter (negative tal)</v>
      </c>
      <c r="E217" s="27"/>
      <c r="F217" s="14"/>
      <c r="G217" s="370">
        <f>HLOOKUP(B217,'Budget &amp; Total'!$1:$44,(33),FALSE)</f>
        <v>0</v>
      </c>
      <c r="H217" s="674">
        <f t="shared" ca="1" si="112"/>
        <v>0</v>
      </c>
      <c r="I217" s="101"/>
      <c r="J217" s="239">
        <f ca="1">HLOOKUP($B217,INDIRECT(J$1&amp;"!$I$2:$x$40"),('Partner-period(er)'!$A217+14),FALSE)</f>
        <v>0</v>
      </c>
      <c r="K217" s="85">
        <f ca="1">HLOOKUP($B217,INDIRECT(K$1&amp;"!$I$2:$x$40"),('Partner-period(er)'!$A217+14),FALSE)</f>
        <v>0</v>
      </c>
      <c r="L217" s="85">
        <f ca="1">HLOOKUP($B217,INDIRECT(L$1&amp;"!$I$2:$x$40"),('Partner-period(er)'!$A217+14),FALSE)</f>
        <v>0</v>
      </c>
      <c r="M217" s="85">
        <f ca="1">HLOOKUP($B217,INDIRECT(M$1&amp;"!$I$2:$x$40"),('Partner-period(er)'!$A217+14),FALSE)</f>
        <v>0</v>
      </c>
      <c r="N217" s="85">
        <f ca="1">HLOOKUP($B217,INDIRECT(N$1&amp;"!$I$2:$x$40"),('Partner-period(er)'!$A217+14),FALSE)</f>
        <v>0</v>
      </c>
      <c r="O217" s="52">
        <f ca="1">HLOOKUP($B217,INDIRECT(O$1&amp;"!$I$2:$x$40"),('Partner-period(er)'!$A217+14),FALSE)</f>
        <v>0</v>
      </c>
      <c r="P217" s="52">
        <f ca="1">HLOOKUP($B217,INDIRECT(P$1&amp;"!$I$2:$x$40"),('Partner-period(er)'!$A217+14),FALSE)</f>
        <v>0</v>
      </c>
      <c r="Q217" s="52">
        <f ca="1">HLOOKUP($B217,INDIRECT(Q$1&amp;"!$I$2:$x$40"),('Partner-period(er)'!$A217+14),FALSE)</f>
        <v>0</v>
      </c>
      <c r="R217" s="52">
        <f ca="1">HLOOKUP($B217,INDIRECT(R$1&amp;"!$I$2:$x$40"),('Partner-period(er)'!$A217+14),FALSE)</f>
        <v>0</v>
      </c>
      <c r="S217" s="52">
        <f ca="1">HLOOKUP($B217,INDIRECT(S$1&amp;"!$I$2:$x$40"),('Partner-period(er)'!$A217+14),FALSE)</f>
        <v>0</v>
      </c>
      <c r="T217" s="52">
        <f ca="1">HLOOKUP($B217,INDIRECT(T$1&amp;"!$I$2:$x$40"),('Partner-period(er)'!$A217+14),FALSE)</f>
        <v>0</v>
      </c>
      <c r="U217" s="52">
        <f ca="1">HLOOKUP($B217,INDIRECT(U$1&amp;"!$I$2:$x$40"),('Partner-period(er)'!$A217+14),FALSE)</f>
        <v>0</v>
      </c>
      <c r="V217" s="52">
        <f ca="1">HLOOKUP($B217,INDIRECT(V$1&amp;"!$I$2:$x$40"),('Partner-period(er)'!$A217+14),FALSE)</f>
        <v>0</v>
      </c>
      <c r="W217" s="52">
        <f ca="1">HLOOKUP($B217,INDIRECT(W$1&amp;"!$I$2:$x$40"),('Partner-period(er)'!$A217+14),FALSE)</f>
        <v>0</v>
      </c>
      <c r="X217" s="567">
        <f ca="1">HLOOKUP($B217,INDIRECT(X$1&amp;"!$I$2:$x$40"),('Partner-period(er)'!$A217+14),FALSE)</f>
        <v>0</v>
      </c>
      <c r="Z217" s="33">
        <f t="shared" ca="1" si="115"/>
        <v>0</v>
      </c>
      <c r="AA217" s="34">
        <f ca="1">SUM($J217:K217)</f>
        <v>0</v>
      </c>
      <c r="AB217" s="34">
        <f ca="1">SUM($J217:L217)</f>
        <v>0</v>
      </c>
      <c r="AC217" s="34">
        <f ca="1">SUM($J217:M217)</f>
        <v>0</v>
      </c>
      <c r="AD217" s="34">
        <f ca="1">SUM($J217:N217)</f>
        <v>0</v>
      </c>
      <c r="AE217" s="34">
        <f ca="1">SUM($J217:O217)</f>
        <v>0</v>
      </c>
      <c r="AF217" s="34">
        <f ca="1">SUM($J217:P217)</f>
        <v>0</v>
      </c>
      <c r="AG217" s="34">
        <f ca="1">SUM($J217:Q217)</f>
        <v>0</v>
      </c>
      <c r="AH217" s="34">
        <f ca="1">SUM($J217:R217)</f>
        <v>0</v>
      </c>
      <c r="AI217" s="34">
        <f ca="1">SUM($J217:S217)</f>
        <v>0</v>
      </c>
      <c r="AJ217" s="34">
        <f ca="1">SUM($J217:T217)</f>
        <v>0</v>
      </c>
      <c r="AK217" s="34">
        <f ca="1">SUM($J217:U217)</f>
        <v>0</v>
      </c>
      <c r="AL217" s="34">
        <f ca="1">SUM($J217:V217)</f>
        <v>0</v>
      </c>
      <c r="AM217" s="34">
        <f ca="1">SUM($J217:W217)</f>
        <v>0</v>
      </c>
      <c r="AN217" s="38">
        <f ca="1">SUM($J217:X217)</f>
        <v>0</v>
      </c>
      <c r="AO217" s="30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</row>
    <row r="218" spans="1:56" x14ac:dyDescent="0.2">
      <c r="A218" s="44">
        <v>14</v>
      </c>
      <c r="B218" s="44">
        <f t="shared" si="111"/>
        <v>5</v>
      </c>
      <c r="C218" s="60"/>
      <c r="D218" s="27" t="str">
        <f>Data!B$11</f>
        <v>Andet, herunder rejser og formidling</v>
      </c>
      <c r="E218" s="27"/>
      <c r="F218" s="14"/>
      <c r="G218" s="370">
        <f>HLOOKUP(B218,'Budget &amp; Total'!$1:$44,(34),FALSE)</f>
        <v>0</v>
      </c>
      <c r="H218" s="674">
        <f t="shared" ca="1" si="112"/>
        <v>0</v>
      </c>
      <c r="I218" s="101"/>
      <c r="J218" s="239">
        <f ca="1">HLOOKUP($B218,INDIRECT(J$1&amp;"!$I$2:$x$40"),('Partner-period(er)'!$A218+14),FALSE)</f>
        <v>0</v>
      </c>
      <c r="K218" s="85">
        <f ca="1">HLOOKUP($B218,INDIRECT(K$1&amp;"!$I$2:$x$40"),('Partner-period(er)'!$A218+14),FALSE)</f>
        <v>0</v>
      </c>
      <c r="L218" s="85">
        <f ca="1">HLOOKUP($B218,INDIRECT(L$1&amp;"!$I$2:$x$40"),('Partner-period(er)'!$A218+14),FALSE)</f>
        <v>0</v>
      </c>
      <c r="M218" s="85">
        <f ca="1">HLOOKUP($B218,INDIRECT(M$1&amp;"!$I$2:$x$40"),('Partner-period(er)'!$A218+14),FALSE)</f>
        <v>0</v>
      </c>
      <c r="N218" s="85">
        <f ca="1">HLOOKUP($B218,INDIRECT(N$1&amp;"!$I$2:$x$40"),('Partner-period(er)'!$A218+14),FALSE)</f>
        <v>0</v>
      </c>
      <c r="O218" s="52">
        <f ca="1">HLOOKUP($B218,INDIRECT(O$1&amp;"!$I$2:$x$40"),('Partner-period(er)'!$A218+14),FALSE)</f>
        <v>0</v>
      </c>
      <c r="P218" s="52">
        <f ca="1">HLOOKUP($B218,INDIRECT(P$1&amp;"!$I$2:$x$40"),('Partner-period(er)'!$A218+14),FALSE)</f>
        <v>0</v>
      </c>
      <c r="Q218" s="52">
        <f ca="1">HLOOKUP($B218,INDIRECT(Q$1&amp;"!$I$2:$x$40"),('Partner-period(er)'!$A218+14),FALSE)</f>
        <v>0</v>
      </c>
      <c r="R218" s="52">
        <f ca="1">HLOOKUP($B218,INDIRECT(R$1&amp;"!$I$2:$x$40"),('Partner-period(er)'!$A218+14),FALSE)</f>
        <v>0</v>
      </c>
      <c r="S218" s="52">
        <f ca="1">HLOOKUP($B218,INDIRECT(S$1&amp;"!$I$2:$x$40"),('Partner-period(er)'!$A218+14),FALSE)</f>
        <v>0</v>
      </c>
      <c r="T218" s="52">
        <f ca="1">HLOOKUP($B218,INDIRECT(T$1&amp;"!$I$2:$x$40"),('Partner-period(er)'!$A218+14),FALSE)</f>
        <v>0</v>
      </c>
      <c r="U218" s="52">
        <f ca="1">HLOOKUP($B218,INDIRECT(U$1&amp;"!$I$2:$x$40"),('Partner-period(er)'!$A218+14),FALSE)</f>
        <v>0</v>
      </c>
      <c r="V218" s="52">
        <f ca="1">HLOOKUP($B218,INDIRECT(V$1&amp;"!$I$2:$x$40"),('Partner-period(er)'!$A218+14),FALSE)</f>
        <v>0</v>
      </c>
      <c r="W218" s="52">
        <f ca="1">HLOOKUP($B218,INDIRECT(W$1&amp;"!$I$2:$x$40"),('Partner-period(er)'!$A218+14),FALSE)</f>
        <v>0</v>
      </c>
      <c r="X218" s="567">
        <f ca="1">HLOOKUP($B218,INDIRECT(X$1&amp;"!$I$2:$x$40"),('Partner-period(er)'!$A218+14),FALSE)</f>
        <v>0</v>
      </c>
      <c r="Z218" s="33">
        <f t="shared" ca="1" si="115"/>
        <v>0</v>
      </c>
      <c r="AA218" s="34">
        <f ca="1">SUM($J218:K218)</f>
        <v>0</v>
      </c>
      <c r="AB218" s="34">
        <f ca="1">SUM($J218:L218)</f>
        <v>0</v>
      </c>
      <c r="AC218" s="34">
        <f ca="1">SUM($J218:M218)</f>
        <v>0</v>
      </c>
      <c r="AD218" s="34">
        <f ca="1">SUM($J218:N218)</f>
        <v>0</v>
      </c>
      <c r="AE218" s="34">
        <f ca="1">SUM($J218:O218)</f>
        <v>0</v>
      </c>
      <c r="AF218" s="34">
        <f ca="1">SUM($J218:P218)</f>
        <v>0</v>
      </c>
      <c r="AG218" s="34">
        <f ca="1">SUM($J218:Q218)</f>
        <v>0</v>
      </c>
      <c r="AH218" s="34">
        <f ca="1">SUM($J218:R218)</f>
        <v>0</v>
      </c>
      <c r="AI218" s="34">
        <f ca="1">SUM($J218:S218)</f>
        <v>0</v>
      </c>
      <c r="AJ218" s="34">
        <f ca="1">SUM($J218:T218)</f>
        <v>0</v>
      </c>
      <c r="AK218" s="34">
        <f ca="1">SUM($J218:U218)</f>
        <v>0</v>
      </c>
      <c r="AL218" s="34">
        <f ca="1">SUM($J218:V218)</f>
        <v>0</v>
      </c>
      <c r="AM218" s="34">
        <f ca="1">SUM($J218:W218)</f>
        <v>0</v>
      </c>
      <c r="AN218" s="38">
        <f ca="1">SUM($J218:X218)</f>
        <v>0</v>
      </c>
      <c r="AO218" s="30"/>
      <c r="AP218" s="29">
        <f ca="1">IF(Data!$H$2="ja",IF(Z218&gt;$G218,Z218-$G218,0),0)</f>
        <v>0</v>
      </c>
      <c r="AQ218" s="29">
        <f ca="1">IF(Data!$H$2="ja",IF(AA218&gt;$G218,AA218-$G218-SUM($AP218:AP218),0),0)</f>
        <v>0</v>
      </c>
      <c r="AR218" s="29">
        <f ca="1">IF(Data!$H$2="ja",IF(AB218&gt;$G218,AB218-$G218-SUM($AP218:AQ218),0),0)</f>
        <v>0</v>
      </c>
      <c r="AS218" s="29">
        <f ca="1">IF(Data!$H$2="ja",IF(AC218&gt;$G218,AC218-$G218-SUM($AP218:AR218),0),0)</f>
        <v>0</v>
      </c>
      <c r="AT218" s="29">
        <f ca="1">IF(Data!$H$2="ja",IF(AD218&gt;$G218,AD218-$G218-SUM($AP218:AS218),0),0)</f>
        <v>0</v>
      </c>
      <c r="AU218" s="29">
        <f ca="1">IF(Data!$H$2="ja",IF(AE218&gt;$G218,AE218-$G218-SUM($AP218:AT218),0),0)</f>
        <v>0</v>
      </c>
      <c r="AV218" s="29">
        <f ca="1">IF(Data!$H$2="ja",IF(AF218&gt;$G218,AF218-$G218-SUM($AP218:AU218),0),0)</f>
        <v>0</v>
      </c>
      <c r="AW218" s="29">
        <f ca="1">IF(Data!$H$2="ja",IF(AG218&gt;$G218,AG218-$G218-SUM($AP218:AV218),0),0)</f>
        <v>0</v>
      </c>
      <c r="AX218" s="29">
        <f ca="1">IF(Data!$H$2="ja",IF(AH218&gt;$G218,AH218-$G218-SUM($AP218:AW218),0),0)</f>
        <v>0</v>
      </c>
      <c r="AY218" s="29">
        <f ca="1">IF(Data!$H$2="ja",IF(AI218&gt;$G218,AI218-$G218-SUM($AP218:AX218),0),0)</f>
        <v>0</v>
      </c>
      <c r="AZ218" s="29">
        <f ca="1">IF(Data!$H$2="ja",IF(AJ218&gt;$G218,AJ218-$G218-SUM($AP218:AY218),0),0)</f>
        <v>0</v>
      </c>
      <c r="BA218" s="29">
        <f ca="1">IF(Data!$H$2="ja",IF(AK218&gt;$G218,AK218-$G218-SUM($AP218:AZ218),0),0)</f>
        <v>0</v>
      </c>
      <c r="BB218" s="29">
        <f ca="1">IF(Data!$H$2="ja",IF(AL218&gt;$G218,AL218-$G218-SUM($AP218:BA218),0),0)</f>
        <v>0</v>
      </c>
      <c r="BC218" s="29">
        <f ca="1">IF(Data!$H$2="ja",IF(AM218&gt;$G218,AM218-$G218-SUM($AP218:BB218),0),0)</f>
        <v>0</v>
      </c>
      <c r="BD218" s="29">
        <f ca="1">IF(Data!$H$2="ja",IF(AN218&gt;$G218,AN218-$G218-SUM($AP218:BC218),0),0)</f>
        <v>0</v>
      </c>
    </row>
    <row r="219" spans="1:56" x14ac:dyDescent="0.2">
      <c r="A219" s="44">
        <v>15</v>
      </c>
      <c r="B219" s="44">
        <f t="shared" si="111"/>
        <v>5</v>
      </c>
      <c r="C219" s="60"/>
      <c r="D219" s="27" t="str">
        <f>Data!B$12</f>
        <v>Overheadomkostninger</v>
      </c>
      <c r="E219" s="27"/>
      <c r="F219" s="14"/>
      <c r="G219" s="371">
        <f>HLOOKUP(B219,'Budget &amp; Total'!$1:$44,(36),FALSE)</f>
        <v>0</v>
      </c>
      <c r="H219" s="674">
        <f t="shared" ca="1" si="112"/>
        <v>0</v>
      </c>
      <c r="I219" s="101"/>
      <c r="J219" s="239">
        <f ca="1">HLOOKUP($B219,INDIRECT(J$1&amp;"!$I$2:$x$40"),('Partner-period(er)'!$A219+14),FALSE)</f>
        <v>0</v>
      </c>
      <c r="K219" s="85">
        <f ca="1">HLOOKUP($B219,INDIRECT(K$1&amp;"!$I$2:$x$40"),('Partner-period(er)'!$A219+14),FALSE)</f>
        <v>0</v>
      </c>
      <c r="L219" s="85">
        <f ca="1">HLOOKUP($B219,INDIRECT(L$1&amp;"!$I$2:$x$40"),('Partner-period(er)'!$A219+14),FALSE)</f>
        <v>0</v>
      </c>
      <c r="M219" s="85">
        <f ca="1">HLOOKUP($B219,INDIRECT(M$1&amp;"!$I$2:$x$40"),('Partner-period(er)'!$A219+14),FALSE)</f>
        <v>0</v>
      </c>
      <c r="N219" s="85">
        <f ca="1">HLOOKUP($B219,INDIRECT(N$1&amp;"!$I$2:$x$40"),('Partner-period(er)'!$A219+14),FALSE)</f>
        <v>0</v>
      </c>
      <c r="O219" s="52">
        <f ca="1">HLOOKUP($B219,INDIRECT(O$1&amp;"!$I$2:$x$40"),('Partner-period(er)'!$A219+14),FALSE)</f>
        <v>0</v>
      </c>
      <c r="P219" s="52">
        <f ca="1">HLOOKUP($B219,INDIRECT(P$1&amp;"!$I$2:$x$40"),('Partner-period(er)'!$A219+14),FALSE)</f>
        <v>0</v>
      </c>
      <c r="Q219" s="52">
        <f ca="1">HLOOKUP($B219,INDIRECT(Q$1&amp;"!$I$2:$x$40"),('Partner-period(er)'!$A219+14),FALSE)</f>
        <v>0</v>
      </c>
      <c r="R219" s="52">
        <f ca="1">HLOOKUP($B219,INDIRECT(R$1&amp;"!$I$2:$x$40"),('Partner-period(er)'!$A219+14),FALSE)</f>
        <v>0</v>
      </c>
      <c r="S219" s="52">
        <f ca="1">HLOOKUP($B219,INDIRECT(S$1&amp;"!$I$2:$x$40"),('Partner-period(er)'!$A219+14),FALSE)</f>
        <v>0</v>
      </c>
      <c r="T219" s="52">
        <f ca="1">HLOOKUP($B219,INDIRECT(T$1&amp;"!$I$2:$x$40"),('Partner-period(er)'!$A219+14),FALSE)</f>
        <v>0</v>
      </c>
      <c r="U219" s="52">
        <f ca="1">HLOOKUP($B219,INDIRECT(U$1&amp;"!$I$2:$x$40"),('Partner-period(er)'!$A219+14),FALSE)</f>
        <v>0</v>
      </c>
      <c r="V219" s="52">
        <f ca="1">HLOOKUP($B219,INDIRECT(V$1&amp;"!$I$2:$x$40"),('Partner-period(er)'!$A219+14),FALSE)</f>
        <v>0</v>
      </c>
      <c r="W219" s="52">
        <f ca="1">HLOOKUP($B219,INDIRECT(W$1&amp;"!$I$2:$x$40"),('Partner-period(er)'!$A219+14),FALSE)</f>
        <v>0</v>
      </c>
      <c r="X219" s="567">
        <f ca="1">HLOOKUP($B219,INDIRECT(X$1&amp;"!$I$2:$x$40"),('Partner-period(er)'!$A219+14),FALSE)</f>
        <v>0</v>
      </c>
      <c r="Z219" s="33">
        <f t="shared" ca="1" si="115"/>
        <v>0</v>
      </c>
      <c r="AA219" s="34">
        <f ca="1">SUM($J219:K219)</f>
        <v>0</v>
      </c>
      <c r="AB219" s="34">
        <f ca="1">SUM($J219:L219)</f>
        <v>0</v>
      </c>
      <c r="AC219" s="34">
        <f ca="1">SUM($J219:M219)</f>
        <v>0</v>
      </c>
      <c r="AD219" s="34">
        <f ca="1">SUM($J219:N219)</f>
        <v>0</v>
      </c>
      <c r="AE219" s="34">
        <f ca="1">SUM($J219:O219)</f>
        <v>0</v>
      </c>
      <c r="AF219" s="34">
        <f ca="1">SUM($J219:P219)</f>
        <v>0</v>
      </c>
      <c r="AG219" s="34">
        <f ca="1">SUM($J219:Q219)</f>
        <v>0</v>
      </c>
      <c r="AH219" s="34">
        <f ca="1">SUM($J219:R219)</f>
        <v>0</v>
      </c>
      <c r="AI219" s="34">
        <f ca="1">SUM($J219:S219)</f>
        <v>0</v>
      </c>
      <c r="AJ219" s="34">
        <f ca="1">SUM($J219:T219)</f>
        <v>0</v>
      </c>
      <c r="AK219" s="34">
        <f ca="1">SUM($J219:U219)</f>
        <v>0</v>
      </c>
      <c r="AL219" s="34">
        <f ca="1">SUM($J219:V219)</f>
        <v>0</v>
      </c>
      <c r="AM219" s="34">
        <f ca="1">SUM($J219:W219)</f>
        <v>0</v>
      </c>
      <c r="AN219" s="38">
        <f ca="1">SUM($J219:X219)</f>
        <v>0</v>
      </c>
      <c r="AO219" s="30"/>
      <c r="AP219" s="29">
        <f ca="1">IF(Data!$H$2="ja",IF(Z219&gt;$G219,Z219-$G219,0),0)</f>
        <v>0</v>
      </c>
      <c r="AQ219" s="29">
        <f ca="1">IF(Data!$H$2="ja",IF(AA219&gt;$G219,AA219-$G219-SUM($AP219:AP219),0),0)</f>
        <v>0</v>
      </c>
      <c r="AR219" s="29">
        <f ca="1">IF(Data!$H$2="ja",IF(AB219&gt;$G219,AB219-$G219-SUM($AP219:AQ219),0),0)</f>
        <v>0</v>
      </c>
      <c r="AS219" s="29">
        <f ca="1">IF(Data!$H$2="ja",IF(AC219&gt;$G219,AC219-$G219-SUM($AP219:AR219),0),0)</f>
        <v>0</v>
      </c>
      <c r="AT219" s="29">
        <f ca="1">IF(Data!$H$2="ja",IF(AD219&gt;$G219,AD219-$G219-SUM($AP219:AS219),0),0)</f>
        <v>0</v>
      </c>
      <c r="AU219" s="29">
        <f ca="1">IF(Data!$H$2="ja",IF(AE219&gt;$G219,AE219-$G219-SUM($AP219:AT219),0),0)</f>
        <v>0</v>
      </c>
      <c r="AV219" s="29">
        <f ca="1">IF(Data!$H$2="ja",IF(AF219&gt;$G219,AF219-$G219-SUM($AP219:AU219),0),0)</f>
        <v>0</v>
      </c>
      <c r="AW219" s="29">
        <f ca="1">IF(Data!$H$2="ja",IF(AG219&gt;$G219,AG219-$G219-SUM($AP219:AV219),0),0)</f>
        <v>0</v>
      </c>
      <c r="AX219" s="29">
        <f ca="1">IF(Data!$H$2="ja",IF(AH219&gt;$G219,AH219-$G219-SUM($AP219:AW219),0),0)</f>
        <v>0</v>
      </c>
      <c r="AY219" s="29">
        <f ca="1">IF(Data!$H$2="ja",IF(AI219&gt;$G219,AI219-$G219-SUM($AP219:AX219),0),0)</f>
        <v>0</v>
      </c>
      <c r="AZ219" s="29">
        <f ca="1">IF(Data!$H$2="ja",IF(AJ219&gt;$G219,AJ219-$G219-SUM($AP219:AY219),0),0)</f>
        <v>0</v>
      </c>
      <c r="BA219" s="29">
        <f ca="1">IF(Data!$H$2="ja",IF(AK219&gt;$G219,AK219-$G219-SUM($AP219:AZ219),0),0)</f>
        <v>0</v>
      </c>
      <c r="BB219" s="29">
        <f ca="1">IF(Data!$H$2="ja",IF(AL219&gt;$G219,AL219-$G219-SUM($AP219:BA219),0),0)</f>
        <v>0</v>
      </c>
      <c r="BC219" s="29">
        <f ca="1">IF(Data!$H$2="ja",IF(AM219&gt;$G219,AM219-$G219-SUM($AP219:BB219),0),0)</f>
        <v>0</v>
      </c>
      <c r="BD219" s="29">
        <f ca="1">IF(Data!$H$2="ja",IF(AN219&gt;$G219,AN219-$G219-SUM($AP219:BC219),0),0)</f>
        <v>0</v>
      </c>
    </row>
    <row r="220" spans="1:56" x14ac:dyDescent="0.2">
      <c r="A220" s="44">
        <v>16</v>
      </c>
      <c r="B220" s="44">
        <f t="shared" si="111"/>
        <v>5</v>
      </c>
      <c r="C220" s="56"/>
      <c r="D220" s="53" t="str">
        <f>Data!B$19</f>
        <v>Andre omkostninger total</v>
      </c>
      <c r="E220" s="53"/>
      <c r="F220" s="100"/>
      <c r="G220" s="370">
        <f>HLOOKUP(B220,'Budget &amp; Total'!$1:$44,(18+A220),FALSE)</f>
        <v>0</v>
      </c>
      <c r="H220" s="676">
        <f t="shared" ca="1" si="112"/>
        <v>0</v>
      </c>
      <c r="I220" s="101"/>
      <c r="J220" s="301">
        <f ca="1">HLOOKUP($B220,INDIRECT(J$1&amp;"!$I$2:$x$40"),('Partner-period(er)'!$A220+14),FALSE)</f>
        <v>0</v>
      </c>
      <c r="K220" s="89">
        <f ca="1">HLOOKUP($B220,INDIRECT(K$1&amp;"!$I$2:$x$40"),('Partner-period(er)'!$A220+14),FALSE)</f>
        <v>0</v>
      </c>
      <c r="L220" s="89">
        <f ca="1">HLOOKUP($B220,INDIRECT(L$1&amp;"!$I$2:$x$40"),('Partner-period(er)'!$A220+14),FALSE)</f>
        <v>0</v>
      </c>
      <c r="M220" s="89">
        <f ca="1">HLOOKUP($B220,INDIRECT(M$1&amp;"!$I$2:$x$40"),('Partner-period(er)'!$A220+14),FALSE)</f>
        <v>0</v>
      </c>
      <c r="N220" s="89">
        <f ca="1">HLOOKUP($B220,INDIRECT(N$1&amp;"!$I$2:$x$40"),('Partner-period(er)'!$A220+14),FALSE)</f>
        <v>0</v>
      </c>
      <c r="O220" s="570">
        <f ca="1">HLOOKUP($B220,INDIRECT(O$1&amp;"!$I$2:$x$40"),('Partner-period(er)'!$A220+14),FALSE)</f>
        <v>0</v>
      </c>
      <c r="P220" s="570">
        <f ca="1">HLOOKUP($B220,INDIRECT(P$1&amp;"!$I$2:$x$40"),('Partner-period(er)'!$A220+14),FALSE)</f>
        <v>0</v>
      </c>
      <c r="Q220" s="570">
        <f ca="1">HLOOKUP($B220,INDIRECT(Q$1&amp;"!$I$2:$x$40"),('Partner-period(er)'!$A220+14),FALSE)</f>
        <v>0</v>
      </c>
      <c r="R220" s="570">
        <f ca="1">HLOOKUP($B220,INDIRECT(R$1&amp;"!$I$2:$x$40"),('Partner-period(er)'!$A220+14),FALSE)</f>
        <v>0</v>
      </c>
      <c r="S220" s="570">
        <f ca="1">HLOOKUP($B220,INDIRECT(S$1&amp;"!$I$2:$x$40"),('Partner-period(er)'!$A220+14),FALSE)</f>
        <v>0</v>
      </c>
      <c r="T220" s="570">
        <f ca="1">HLOOKUP($B220,INDIRECT(T$1&amp;"!$I$2:$x$40"),('Partner-period(er)'!$A220+14),FALSE)</f>
        <v>0</v>
      </c>
      <c r="U220" s="570">
        <f ca="1">HLOOKUP($B220,INDIRECT(U$1&amp;"!$I$2:$x$40"),('Partner-period(er)'!$A220+14),FALSE)</f>
        <v>0</v>
      </c>
      <c r="V220" s="570">
        <f ca="1">HLOOKUP($B220,INDIRECT(V$1&amp;"!$I$2:$x$40"),('Partner-period(er)'!$A220+14),FALSE)</f>
        <v>0</v>
      </c>
      <c r="W220" s="570">
        <f ca="1">HLOOKUP($B220,INDIRECT(W$1&amp;"!$I$2:$x$40"),('Partner-period(er)'!$A220+14),FALSE)</f>
        <v>0</v>
      </c>
      <c r="X220" s="571">
        <f ca="1">HLOOKUP($B220,INDIRECT(X$1&amp;"!$I$2:$x$40"),('Partner-period(er)'!$A220+14),FALSE)</f>
        <v>0</v>
      </c>
      <c r="Z220" s="33">
        <f t="shared" ca="1" si="115"/>
        <v>0</v>
      </c>
      <c r="AA220" s="34">
        <f ca="1">SUM($J220:K220)</f>
        <v>0</v>
      </c>
      <c r="AB220" s="34">
        <f ca="1">SUM($J220:L220)</f>
        <v>0</v>
      </c>
      <c r="AC220" s="34">
        <f ca="1">SUM($J220:M220)</f>
        <v>0</v>
      </c>
      <c r="AD220" s="34">
        <f ca="1">SUM($J220:N220)</f>
        <v>0</v>
      </c>
      <c r="AE220" s="34">
        <f ca="1">SUM($J220:O220)</f>
        <v>0</v>
      </c>
      <c r="AF220" s="34">
        <f ca="1">SUM($J220:P220)</f>
        <v>0</v>
      </c>
      <c r="AG220" s="34">
        <f ca="1">SUM($J220:Q220)</f>
        <v>0</v>
      </c>
      <c r="AH220" s="34">
        <f ca="1">SUM($J220:R220)</f>
        <v>0</v>
      </c>
      <c r="AI220" s="34">
        <f ca="1">SUM($J220:S220)</f>
        <v>0</v>
      </c>
      <c r="AJ220" s="34">
        <f ca="1">SUM($J220:T220)</f>
        <v>0</v>
      </c>
      <c r="AK220" s="34">
        <f ca="1">SUM($J220:U220)</f>
        <v>0</v>
      </c>
      <c r="AL220" s="34">
        <f ca="1">SUM($J220:V220)</f>
        <v>0</v>
      </c>
      <c r="AM220" s="34">
        <f ca="1">SUM($J220:W220)</f>
        <v>0</v>
      </c>
      <c r="AN220" s="38">
        <f ca="1">SUM($J220:X220)</f>
        <v>0</v>
      </c>
      <c r="AO220" s="30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</row>
    <row r="221" spans="1:56" ht="18" customHeight="1" thickBot="1" x14ac:dyDescent="0.25">
      <c r="A221" s="44">
        <v>17</v>
      </c>
      <c r="B221" s="44">
        <f t="shared" si="111"/>
        <v>5</v>
      </c>
      <c r="C221" s="384" t="str">
        <f>Data!B$55</f>
        <v>Totale omkostninger</v>
      </c>
      <c r="D221" s="385"/>
      <c r="E221" s="385"/>
      <c r="F221" s="386"/>
      <c r="G221" s="387">
        <f>HLOOKUP(B221,'Budget &amp; Total'!$1:$44,(37),FALSE)</f>
        <v>0</v>
      </c>
      <c r="H221" s="677">
        <f t="shared" ca="1" si="112"/>
        <v>0</v>
      </c>
      <c r="I221" s="109"/>
      <c r="J221" s="389">
        <f ca="1">HLOOKUP($B221,INDIRECT(J$1&amp;"!$I$2:$x$40"),('Partner-period(er)'!$A221+14),FALSE)</f>
        <v>0</v>
      </c>
      <c r="K221" s="390">
        <f ca="1">HLOOKUP($B221,INDIRECT(K$1&amp;"!$I$2:$x$40"),('Partner-period(er)'!$A221+14),FALSE)</f>
        <v>0</v>
      </c>
      <c r="L221" s="391">
        <f ca="1">HLOOKUP($B221,INDIRECT(L$1&amp;"!$I$2:$x$40"),('Partner-period(er)'!$A221+14),FALSE)</f>
        <v>0</v>
      </c>
      <c r="M221" s="391">
        <f ca="1">HLOOKUP($B221,INDIRECT(M$1&amp;"!$I$2:$x$40"),('Partner-period(er)'!$A221+14),FALSE)</f>
        <v>0</v>
      </c>
      <c r="N221" s="391">
        <f ca="1">HLOOKUP($B221,INDIRECT(N$1&amp;"!$I$2:$x$40"),('Partner-period(er)'!$A221+14),FALSE)</f>
        <v>0</v>
      </c>
      <c r="O221" s="572">
        <f ca="1">HLOOKUP($B221,INDIRECT(O$1&amp;"!$I$2:$x$40"),('Partner-period(er)'!$A221+14),FALSE)</f>
        <v>0</v>
      </c>
      <c r="P221" s="572">
        <f ca="1">HLOOKUP($B221,INDIRECT(P$1&amp;"!$I$2:$x$40"),('Partner-period(er)'!$A221+14),FALSE)</f>
        <v>0</v>
      </c>
      <c r="Q221" s="572">
        <f ca="1">HLOOKUP($B221,INDIRECT(Q$1&amp;"!$I$2:$x$40"),('Partner-period(er)'!$A221+14),FALSE)</f>
        <v>0</v>
      </c>
      <c r="R221" s="572">
        <f ca="1">HLOOKUP($B221,INDIRECT(R$1&amp;"!$I$2:$x$40"),('Partner-period(er)'!$A221+14),FALSE)</f>
        <v>0</v>
      </c>
      <c r="S221" s="572">
        <f ca="1">HLOOKUP($B221,INDIRECT(S$1&amp;"!$I$2:$x$40"),('Partner-period(er)'!$A221+14),FALSE)</f>
        <v>0</v>
      </c>
      <c r="T221" s="572">
        <f ca="1">HLOOKUP($B221,INDIRECT(T$1&amp;"!$I$2:$x$40"),('Partner-period(er)'!$A221+14),FALSE)</f>
        <v>0</v>
      </c>
      <c r="U221" s="572">
        <f ca="1">HLOOKUP($B221,INDIRECT(U$1&amp;"!$I$2:$x$40"),('Partner-period(er)'!$A221+14),FALSE)</f>
        <v>0</v>
      </c>
      <c r="V221" s="572">
        <f ca="1">HLOOKUP($B221,INDIRECT(V$1&amp;"!$I$2:$x$40"),('Partner-period(er)'!$A221+14),FALSE)</f>
        <v>0</v>
      </c>
      <c r="W221" s="572">
        <f ca="1">HLOOKUP($B221,INDIRECT(W$1&amp;"!$I$2:$x$40"),('Partner-period(er)'!$A221+14),FALSE)</f>
        <v>0</v>
      </c>
      <c r="X221" s="573">
        <f ca="1">HLOOKUP($B221,INDIRECT(X$1&amp;"!$I$2:$x$40"),('Partner-period(er)'!$A221+14),FALSE)</f>
        <v>0</v>
      </c>
      <c r="Z221" s="33">
        <f t="shared" ca="1" si="115"/>
        <v>0</v>
      </c>
      <c r="AA221" s="34">
        <f ca="1">SUM($J221:K221)</f>
        <v>0</v>
      </c>
      <c r="AB221" s="34">
        <f ca="1">SUM($J221:L221)</f>
        <v>0</v>
      </c>
      <c r="AC221" s="34">
        <f ca="1">SUM($J221:M221)</f>
        <v>0</v>
      </c>
      <c r="AD221" s="34">
        <f ca="1">SUM($J221:N221)</f>
        <v>0</v>
      </c>
      <c r="AE221" s="34">
        <f ca="1">SUM($J221:O221)</f>
        <v>0</v>
      </c>
      <c r="AF221" s="34">
        <f ca="1">SUM($J221:P221)</f>
        <v>0</v>
      </c>
      <c r="AG221" s="34">
        <f ca="1">SUM($J221:Q221)</f>
        <v>0</v>
      </c>
      <c r="AH221" s="34">
        <f ca="1">SUM($J221:R221)</f>
        <v>0</v>
      </c>
      <c r="AI221" s="34">
        <f ca="1">SUM($J221:S221)</f>
        <v>0</v>
      </c>
      <c r="AJ221" s="34">
        <f ca="1">SUM($J221:T221)</f>
        <v>0</v>
      </c>
      <c r="AK221" s="34">
        <f ca="1">SUM($J221:U221)</f>
        <v>0</v>
      </c>
      <c r="AL221" s="34">
        <f ca="1">SUM($J221:V221)</f>
        <v>0</v>
      </c>
      <c r="AM221" s="34">
        <f ca="1">SUM($J221:W221)</f>
        <v>0</v>
      </c>
      <c r="AN221" s="38">
        <f ca="1">SUM($J221:X221)</f>
        <v>0</v>
      </c>
      <c r="AO221" s="30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</row>
    <row r="222" spans="1:56" ht="18" customHeight="1" thickTop="1" x14ac:dyDescent="0.2">
      <c r="A222" s="44">
        <v>18</v>
      </c>
      <c r="B222" s="44">
        <f t="shared" si="111"/>
        <v>5</v>
      </c>
      <c r="C222" s="177">
        <f>'Budget &amp; Total'!B$40</f>
        <v>0</v>
      </c>
      <c r="D222" s="27"/>
      <c r="E222" s="27"/>
      <c r="F222" s="14"/>
      <c r="G222" s="370"/>
      <c r="H222" s="674">
        <f t="shared" ca="1" si="112"/>
        <v>0</v>
      </c>
      <c r="I222" s="101"/>
      <c r="J222" s="239">
        <f ca="1">HLOOKUP($B222,INDIRECT(J$1&amp;"!$I$2:$x$40"),('Partner-period(er)'!$A222+14),FALSE)</f>
        <v>0</v>
      </c>
      <c r="K222" s="85">
        <f ca="1">HLOOKUP($B222,INDIRECT(K$1&amp;"!$I$2:$x$40"),('Partner-period(er)'!$A222+14),FALSE)</f>
        <v>0</v>
      </c>
      <c r="L222" s="85">
        <f ca="1">HLOOKUP($B222,INDIRECT(L$1&amp;"!$I$2:$x$40"),('Partner-period(er)'!$A222+14),FALSE)</f>
        <v>0</v>
      </c>
      <c r="M222" s="85">
        <f ca="1">HLOOKUP($B222,INDIRECT(M$1&amp;"!$I$2:$x$40"),('Partner-period(er)'!$A222+14),FALSE)</f>
        <v>0</v>
      </c>
      <c r="N222" s="85">
        <f ca="1">HLOOKUP($B222,INDIRECT(N$1&amp;"!$I$2:$x$40"),('Partner-period(er)'!$A222+14),FALSE)</f>
        <v>0</v>
      </c>
      <c r="O222" s="52">
        <f ca="1">HLOOKUP($B222,INDIRECT(O$1&amp;"!$I$2:$x$40"),('Partner-period(er)'!$A222+14),FALSE)</f>
        <v>0</v>
      </c>
      <c r="P222" s="52">
        <f ca="1">HLOOKUP($B222,INDIRECT(P$1&amp;"!$I$2:$x$40"),('Partner-period(er)'!$A222+14),FALSE)</f>
        <v>0</v>
      </c>
      <c r="Q222" s="52">
        <f ca="1">HLOOKUP($B222,INDIRECT(Q$1&amp;"!$I$2:$x$40"),('Partner-period(er)'!$A222+14),FALSE)</f>
        <v>0</v>
      </c>
      <c r="R222" s="52">
        <f ca="1">HLOOKUP($B222,INDIRECT(R$1&amp;"!$I$2:$x$40"),('Partner-period(er)'!$A222+14),FALSE)</f>
        <v>0</v>
      </c>
      <c r="S222" s="52">
        <f ca="1">HLOOKUP($B222,INDIRECT(S$1&amp;"!$I$2:$x$40"),('Partner-period(er)'!$A222+14),FALSE)</f>
        <v>0</v>
      </c>
      <c r="T222" s="52">
        <f ca="1">HLOOKUP($B222,INDIRECT(T$1&amp;"!$I$2:$x$40"),('Partner-period(er)'!$A222+14),FALSE)</f>
        <v>0</v>
      </c>
      <c r="U222" s="52">
        <f ca="1">HLOOKUP($B222,INDIRECT(U$1&amp;"!$I$2:$x$40"),('Partner-period(er)'!$A222+14),FALSE)</f>
        <v>0</v>
      </c>
      <c r="V222" s="52">
        <f ca="1">HLOOKUP($B222,INDIRECT(V$1&amp;"!$I$2:$x$40"),('Partner-period(er)'!$A222+14),FALSE)</f>
        <v>0</v>
      </c>
      <c r="W222" s="52">
        <f ca="1">HLOOKUP($B222,INDIRECT(W$1&amp;"!$I$2:$x$40"),('Partner-period(er)'!$A222+14),FALSE)</f>
        <v>0</v>
      </c>
      <c r="X222" s="567">
        <f ca="1">HLOOKUP($B222,INDIRECT(X$1&amp;"!$I$2:$x$40"),('Partner-period(er)'!$A222+14),FALSE)</f>
        <v>0</v>
      </c>
      <c r="Z222" s="33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8"/>
      <c r="AO222" s="30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</row>
    <row r="223" spans="1:56" x14ac:dyDescent="0.2">
      <c r="A223" s="44">
        <v>19</v>
      </c>
      <c r="B223" s="44">
        <f t="shared" si="111"/>
        <v>5</v>
      </c>
      <c r="C223" s="102"/>
      <c r="D223" s="151" t="str">
        <f>Data!B$26</f>
        <v>Beregnet støtte</v>
      </c>
      <c r="E223" s="27"/>
      <c r="F223" s="95">
        <f>HLOOKUP(B222,'Budget &amp; Total'!B:BB,41,FALSE)</f>
        <v>0</v>
      </c>
      <c r="G223" s="372"/>
      <c r="H223" s="674">
        <f t="shared" ca="1" si="112"/>
        <v>0</v>
      </c>
      <c r="I223" s="101"/>
      <c r="J223" s="239">
        <f ca="1">HLOOKUP($B223,INDIRECT(J$1&amp;"!$I$2:$x$40"),('Partner-period(er)'!$A223+14),FALSE)</f>
        <v>0</v>
      </c>
      <c r="K223" s="85">
        <f ca="1">HLOOKUP($B223,INDIRECT(K$1&amp;"!$I$2:$x$40"),('Partner-period(er)'!$A223+14),FALSE)</f>
        <v>0</v>
      </c>
      <c r="L223" s="85">
        <f ca="1">HLOOKUP($B223,INDIRECT(L$1&amp;"!$I$2:$x$40"),('Partner-period(er)'!$A223+14),FALSE)</f>
        <v>0</v>
      </c>
      <c r="M223" s="85">
        <f ca="1">HLOOKUP($B223,INDIRECT(M$1&amp;"!$I$2:$x$40"),('Partner-period(er)'!$A223+14),FALSE)</f>
        <v>0</v>
      </c>
      <c r="N223" s="85">
        <f ca="1">HLOOKUP($B223,INDIRECT(N$1&amp;"!$I$2:$x$40"),('Partner-period(er)'!$A223+14),FALSE)</f>
        <v>0</v>
      </c>
      <c r="O223" s="52">
        <f ca="1">HLOOKUP($B223,INDIRECT(O$1&amp;"!$I$2:$x$40"),('Partner-period(er)'!$A223+14),FALSE)</f>
        <v>0</v>
      </c>
      <c r="P223" s="52">
        <f ca="1">HLOOKUP($B223,INDIRECT(P$1&amp;"!$I$2:$x$40"),('Partner-period(er)'!$A223+14),FALSE)</f>
        <v>0</v>
      </c>
      <c r="Q223" s="52">
        <f ca="1">HLOOKUP($B223,INDIRECT(Q$1&amp;"!$I$2:$x$40"),('Partner-period(er)'!$A223+14),FALSE)</f>
        <v>0</v>
      </c>
      <c r="R223" s="52">
        <f ca="1">HLOOKUP($B223,INDIRECT(R$1&amp;"!$I$2:$x$40"),('Partner-period(er)'!$A223+14),FALSE)</f>
        <v>0</v>
      </c>
      <c r="S223" s="52">
        <f ca="1">HLOOKUP($B223,INDIRECT(S$1&amp;"!$I$2:$x$40"),('Partner-period(er)'!$A223+14),FALSE)</f>
        <v>0</v>
      </c>
      <c r="T223" s="52">
        <f ca="1">HLOOKUP($B223,INDIRECT(T$1&amp;"!$I$2:$x$40"),('Partner-period(er)'!$A223+14),FALSE)</f>
        <v>0</v>
      </c>
      <c r="U223" s="52">
        <f ca="1">HLOOKUP($B223,INDIRECT(U$1&amp;"!$I$2:$x$40"),('Partner-period(er)'!$A223+14),FALSE)</f>
        <v>0</v>
      </c>
      <c r="V223" s="52">
        <f ca="1">HLOOKUP($B223,INDIRECT(V$1&amp;"!$I$2:$x$40"),('Partner-period(er)'!$A223+14),FALSE)</f>
        <v>0</v>
      </c>
      <c r="W223" s="52">
        <f ca="1">HLOOKUP($B223,INDIRECT(W$1&amp;"!$I$2:$x$40"),('Partner-period(er)'!$A223+14),FALSE)</f>
        <v>0</v>
      </c>
      <c r="X223" s="567">
        <f ca="1">HLOOKUP($B223,INDIRECT(X$1&amp;"!$I$2:$x$40"),('Partner-period(er)'!$A223+14),FALSE)</f>
        <v>0</v>
      </c>
      <c r="Z223" s="33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8"/>
      <c r="AO223" s="30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</row>
    <row r="224" spans="1:56" x14ac:dyDescent="0.2">
      <c r="A224" s="44">
        <v>20</v>
      </c>
      <c r="B224" s="44">
        <f t="shared" si="111"/>
        <v>5</v>
      </c>
      <c r="C224" s="102"/>
      <c r="D224" s="151" t="str">
        <f>Data!B$27</f>
        <v>Forudbetalt støtte (efter aftale)</v>
      </c>
      <c r="E224" s="47"/>
      <c r="F224" s="14"/>
      <c r="G224" s="370"/>
      <c r="H224" s="674">
        <f t="shared" ca="1" si="112"/>
        <v>0</v>
      </c>
      <c r="I224" s="101"/>
      <c r="J224" s="239">
        <f ca="1">HLOOKUP($B224,INDIRECT(J$1&amp;"!$I$2:$x$40"),('Partner-period(er)'!$A224+14),FALSE)</f>
        <v>0</v>
      </c>
      <c r="K224" s="85">
        <f ca="1">HLOOKUP($B224,INDIRECT(K$1&amp;"!$I$2:$x$40"),('Partner-period(er)'!$A224+14),FALSE)</f>
        <v>0</v>
      </c>
      <c r="L224" s="85">
        <f ca="1">HLOOKUP($B224,INDIRECT(L$1&amp;"!$I$2:$x$40"),('Partner-period(er)'!$A224+14),FALSE)</f>
        <v>0</v>
      </c>
      <c r="M224" s="85">
        <f ca="1">HLOOKUP($B224,INDIRECT(M$1&amp;"!$I$2:$x$40"),('Partner-period(er)'!$A224+14),FALSE)</f>
        <v>0</v>
      </c>
      <c r="N224" s="85">
        <f ca="1">HLOOKUP($B224,INDIRECT(N$1&amp;"!$I$2:$x$40"),('Partner-period(er)'!$A224+14),FALSE)</f>
        <v>0</v>
      </c>
      <c r="O224" s="52">
        <f ca="1">HLOOKUP($B224,INDIRECT(O$1&amp;"!$I$2:$x$40"),('Partner-period(er)'!$A224+14),FALSE)</f>
        <v>0</v>
      </c>
      <c r="P224" s="52">
        <f ca="1">HLOOKUP($B224,INDIRECT(P$1&amp;"!$I$2:$x$40"),('Partner-period(er)'!$A224+14),FALSE)</f>
        <v>0</v>
      </c>
      <c r="Q224" s="52">
        <f ca="1">HLOOKUP($B224,INDIRECT(Q$1&amp;"!$I$2:$x$40"),('Partner-period(er)'!$A224+14),FALSE)</f>
        <v>0</v>
      </c>
      <c r="R224" s="52">
        <f ca="1">HLOOKUP($B224,INDIRECT(R$1&amp;"!$I$2:$x$40"),('Partner-period(er)'!$A224+14),FALSE)</f>
        <v>0</v>
      </c>
      <c r="S224" s="52">
        <f ca="1">HLOOKUP($B224,INDIRECT(S$1&amp;"!$I$2:$x$40"),('Partner-period(er)'!$A224+14),FALSE)</f>
        <v>0</v>
      </c>
      <c r="T224" s="52">
        <f ca="1">HLOOKUP($B224,INDIRECT(T$1&amp;"!$I$2:$x$40"),('Partner-period(er)'!$A224+14),FALSE)</f>
        <v>0</v>
      </c>
      <c r="U224" s="52">
        <f ca="1">HLOOKUP($B224,INDIRECT(U$1&amp;"!$I$2:$x$40"),('Partner-period(er)'!$A224+14),FALSE)</f>
        <v>0</v>
      </c>
      <c r="V224" s="52">
        <f ca="1">HLOOKUP($B224,INDIRECT(V$1&amp;"!$I$2:$x$40"),('Partner-period(er)'!$A224+14),FALSE)</f>
        <v>0</v>
      </c>
      <c r="W224" s="52">
        <f ca="1">HLOOKUP($B224,INDIRECT(W$1&amp;"!$I$2:$x$40"),('Partner-period(er)'!$A224+14),FALSE)</f>
        <v>0</v>
      </c>
      <c r="X224" s="567">
        <f ca="1">HLOOKUP($B224,INDIRECT(X$1&amp;"!$I$2:$x$40"),('Partner-period(er)'!$A224+14),FALSE)</f>
        <v>0</v>
      </c>
      <c r="Z224" s="33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8"/>
      <c r="AO224" s="30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</row>
    <row r="225" spans="1:56" x14ac:dyDescent="0.2">
      <c r="A225" s="44">
        <v>21</v>
      </c>
      <c r="B225" s="44">
        <f t="shared" si="111"/>
        <v>5</v>
      </c>
      <c r="C225" s="60"/>
      <c r="D225" s="151" t="str">
        <f>Data!B$28</f>
        <v>Justering for timepris inklusiv overhead</v>
      </c>
      <c r="E225" s="47"/>
      <c r="F225" s="14"/>
      <c r="G225" s="370"/>
      <c r="H225" s="674">
        <f t="shared" ca="1" si="112"/>
        <v>0</v>
      </c>
      <c r="I225" s="101"/>
      <c r="J225" s="239">
        <f t="shared" ref="J225:X225" ca="1" si="116">(J235+J242)*(1+$F210)*$F223</f>
        <v>0</v>
      </c>
      <c r="K225" s="85">
        <f t="shared" ca="1" si="116"/>
        <v>0</v>
      </c>
      <c r="L225" s="85">
        <f t="shared" ca="1" si="116"/>
        <v>0</v>
      </c>
      <c r="M225" s="85">
        <f t="shared" ca="1" si="116"/>
        <v>0</v>
      </c>
      <c r="N225" s="85">
        <f t="shared" ca="1" si="116"/>
        <v>0</v>
      </c>
      <c r="O225" s="85">
        <f t="shared" ca="1" si="116"/>
        <v>0</v>
      </c>
      <c r="P225" s="85">
        <f t="shared" ca="1" si="116"/>
        <v>0</v>
      </c>
      <c r="Q225" s="85">
        <f t="shared" ca="1" si="116"/>
        <v>0</v>
      </c>
      <c r="R225" s="85">
        <f t="shared" ca="1" si="116"/>
        <v>0</v>
      </c>
      <c r="S225" s="85">
        <f t="shared" ca="1" si="116"/>
        <v>0</v>
      </c>
      <c r="T225" s="85">
        <f t="shared" ca="1" si="116"/>
        <v>0</v>
      </c>
      <c r="U225" s="85">
        <f t="shared" ca="1" si="116"/>
        <v>0</v>
      </c>
      <c r="V225" s="85">
        <f t="shared" ca="1" si="116"/>
        <v>0</v>
      </c>
      <c r="W225" s="85">
        <f t="shared" ca="1" si="116"/>
        <v>0</v>
      </c>
      <c r="X225" s="560">
        <f t="shared" ca="1" si="116"/>
        <v>0</v>
      </c>
      <c r="Z225" s="33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8"/>
      <c r="AO225" s="30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</row>
    <row r="226" spans="1:56" x14ac:dyDescent="0.2">
      <c r="A226" s="44">
        <v>23</v>
      </c>
      <c r="B226" s="44">
        <f t="shared" si="111"/>
        <v>5</v>
      </c>
      <c r="C226" s="60"/>
      <c r="D226" s="151" t="str">
        <f>Data!B$29</f>
        <v>Justering for budgetoverskridelse</v>
      </c>
      <c r="E226" s="47"/>
      <c r="F226" s="14"/>
      <c r="G226" s="371"/>
      <c r="H226" s="674">
        <f t="shared" ca="1" si="112"/>
        <v>0</v>
      </c>
      <c r="I226" s="101"/>
      <c r="J226" s="231">
        <f t="shared" ref="J226:X226" ca="1" si="117">-AP226*$F223</f>
        <v>0</v>
      </c>
      <c r="K226" s="86">
        <f t="shared" ca="1" si="117"/>
        <v>0</v>
      </c>
      <c r="L226" s="86">
        <f t="shared" ca="1" si="117"/>
        <v>0</v>
      </c>
      <c r="M226" s="86">
        <f t="shared" ca="1" si="117"/>
        <v>0</v>
      </c>
      <c r="N226" s="86">
        <f t="shared" ca="1" si="117"/>
        <v>0</v>
      </c>
      <c r="O226" s="565">
        <f t="shared" ca="1" si="117"/>
        <v>0</v>
      </c>
      <c r="P226" s="565">
        <f t="shared" ca="1" si="117"/>
        <v>0</v>
      </c>
      <c r="Q226" s="565">
        <f t="shared" ca="1" si="117"/>
        <v>0</v>
      </c>
      <c r="R226" s="565">
        <f t="shared" ca="1" si="117"/>
        <v>0</v>
      </c>
      <c r="S226" s="565">
        <f t="shared" ca="1" si="117"/>
        <v>0</v>
      </c>
      <c r="T226" s="565">
        <f t="shared" ca="1" si="117"/>
        <v>0</v>
      </c>
      <c r="U226" s="565">
        <f t="shared" ca="1" si="117"/>
        <v>0</v>
      </c>
      <c r="V226" s="565">
        <f t="shared" ca="1" si="117"/>
        <v>0</v>
      </c>
      <c r="W226" s="565">
        <f t="shared" ca="1" si="117"/>
        <v>0</v>
      </c>
      <c r="X226" s="566">
        <f t="shared" ca="1" si="117"/>
        <v>0</v>
      </c>
      <c r="Z226" s="33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8"/>
      <c r="AO226" s="30"/>
      <c r="AP226" s="29">
        <f ca="1">SUM(AP211:AP219)</f>
        <v>0</v>
      </c>
      <c r="AQ226" s="29">
        <f t="shared" ref="AQ226:BD226" ca="1" si="118">SUM(AQ211:AQ219)</f>
        <v>0</v>
      </c>
      <c r="AR226" s="29">
        <f t="shared" ca="1" si="118"/>
        <v>0</v>
      </c>
      <c r="AS226" s="29">
        <f t="shared" ca="1" si="118"/>
        <v>0</v>
      </c>
      <c r="AT226" s="29">
        <f t="shared" ca="1" si="118"/>
        <v>0</v>
      </c>
      <c r="AU226" s="29">
        <f t="shared" ca="1" si="118"/>
        <v>0</v>
      </c>
      <c r="AV226" s="29">
        <f t="shared" ca="1" si="118"/>
        <v>0</v>
      </c>
      <c r="AW226" s="29">
        <f t="shared" ca="1" si="118"/>
        <v>0</v>
      </c>
      <c r="AX226" s="29">
        <f t="shared" ca="1" si="118"/>
        <v>0</v>
      </c>
      <c r="AY226" s="29">
        <f t="shared" ca="1" si="118"/>
        <v>0</v>
      </c>
      <c r="AZ226" s="29">
        <f t="shared" ca="1" si="118"/>
        <v>0</v>
      </c>
      <c r="BA226" s="29">
        <f t="shared" ca="1" si="118"/>
        <v>0</v>
      </c>
      <c r="BB226" s="29">
        <f t="shared" ca="1" si="118"/>
        <v>0</v>
      </c>
      <c r="BC226" s="29">
        <f t="shared" ca="1" si="118"/>
        <v>0</v>
      </c>
      <c r="BD226" s="29">
        <f t="shared" ca="1" si="118"/>
        <v>0</v>
      </c>
    </row>
    <row r="227" spans="1:56" x14ac:dyDescent="0.2">
      <c r="A227" s="44">
        <v>24</v>
      </c>
      <c r="B227" s="44">
        <f t="shared" si="111"/>
        <v>5</v>
      </c>
      <c r="C227" s="622"/>
      <c r="D227" s="207" t="str">
        <f>Data!B$30</f>
        <v>Støtte total / til faktura</v>
      </c>
      <c r="E227" s="623"/>
      <c r="F227" s="396"/>
      <c r="G227" s="619">
        <f>HLOOKUP(B223,'Budget &amp; Total'!$1:$44,42,FALSE)</f>
        <v>0</v>
      </c>
      <c r="H227" s="678">
        <f t="shared" ca="1" si="112"/>
        <v>0</v>
      </c>
      <c r="I227" s="108"/>
      <c r="J227" s="394">
        <f t="shared" ref="J227:X227" ca="1" si="119">SUM(J223:J226)</f>
        <v>0</v>
      </c>
      <c r="K227" s="395">
        <f t="shared" ca="1" si="119"/>
        <v>0</v>
      </c>
      <c r="L227" s="395">
        <f t="shared" ca="1" si="119"/>
        <v>0</v>
      </c>
      <c r="M227" s="395">
        <f t="shared" ca="1" si="119"/>
        <v>0</v>
      </c>
      <c r="N227" s="395">
        <f t="shared" ca="1" si="119"/>
        <v>0</v>
      </c>
      <c r="O227" s="574">
        <f t="shared" ca="1" si="119"/>
        <v>0</v>
      </c>
      <c r="P227" s="574">
        <f t="shared" ca="1" si="119"/>
        <v>0</v>
      </c>
      <c r="Q227" s="574">
        <f t="shared" ca="1" si="119"/>
        <v>0</v>
      </c>
      <c r="R227" s="574">
        <f t="shared" ca="1" si="119"/>
        <v>0</v>
      </c>
      <c r="S227" s="574">
        <f t="shared" ca="1" si="119"/>
        <v>0</v>
      </c>
      <c r="T227" s="574">
        <f t="shared" ca="1" si="119"/>
        <v>0</v>
      </c>
      <c r="U227" s="574">
        <f t="shared" ca="1" si="119"/>
        <v>0</v>
      </c>
      <c r="V227" s="574">
        <f t="shared" ca="1" si="119"/>
        <v>0</v>
      </c>
      <c r="W227" s="574">
        <f t="shared" ca="1" si="119"/>
        <v>0</v>
      </c>
      <c r="X227" s="575">
        <f t="shared" ca="1" si="119"/>
        <v>0</v>
      </c>
      <c r="Z227" s="33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8"/>
      <c r="AO227" s="30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</row>
    <row r="228" spans="1:56" x14ac:dyDescent="0.2">
      <c r="A228" s="44">
        <v>24</v>
      </c>
      <c r="B228" s="44">
        <f t="shared" si="111"/>
        <v>5</v>
      </c>
      <c r="C228" s="103"/>
      <c r="D228" s="195" t="str">
        <f>Data!B$31</f>
        <v>Anden finansiering</v>
      </c>
      <c r="E228" s="54"/>
      <c r="F228" s="400"/>
      <c r="G228" s="620">
        <f>HLOOKUP(B228,'Budget &amp; Total'!$1:$44,43,FALSE)</f>
        <v>0</v>
      </c>
      <c r="H228" s="679">
        <f t="shared" ca="1" si="112"/>
        <v>0</v>
      </c>
      <c r="I228" s="108"/>
      <c r="J228" s="398">
        <f ca="1">HLOOKUP($B227,INDIRECT(J$1&amp;"!$I$2:$x$40"),('Partner-period(er)'!$A228+14),FALSE)</f>
        <v>0</v>
      </c>
      <c r="K228" s="399">
        <f ca="1">HLOOKUP($B227,INDIRECT(K$1&amp;"!$I$2:$x$40"),('Partner-period(er)'!$A228+14),FALSE)</f>
        <v>0</v>
      </c>
      <c r="L228" s="399">
        <f ca="1">HLOOKUP($B227,INDIRECT(L$1&amp;"!$I$2:$x$40"),('Partner-period(er)'!$A228+14),FALSE)</f>
        <v>0</v>
      </c>
      <c r="M228" s="399">
        <f ca="1">HLOOKUP($B227,INDIRECT(M$1&amp;"!$I$2:$x$40"),('Partner-period(er)'!$A228+14),FALSE)</f>
        <v>0</v>
      </c>
      <c r="N228" s="399">
        <f ca="1">HLOOKUP($B227,INDIRECT(N$1&amp;"!$I$2:$x$40"),('Partner-period(er)'!$A228+14),FALSE)</f>
        <v>0</v>
      </c>
      <c r="O228" s="576">
        <f ca="1">HLOOKUP($B227,INDIRECT(O$1&amp;"!$I$2:$x$40"),('Partner-period(er)'!$A228+14),FALSE)</f>
        <v>0</v>
      </c>
      <c r="P228" s="576">
        <f ca="1">HLOOKUP($B227,INDIRECT(P$1&amp;"!$I$2:$x$40"),('Partner-period(er)'!$A228+14),FALSE)</f>
        <v>0</v>
      </c>
      <c r="Q228" s="576">
        <f ca="1">HLOOKUP($B227,INDIRECT(Q$1&amp;"!$I$2:$x$40"),('Partner-period(er)'!$A228+14),FALSE)</f>
        <v>0</v>
      </c>
      <c r="R228" s="576">
        <f ca="1">HLOOKUP($B227,INDIRECT(R$1&amp;"!$I$2:$x$40"),('Partner-period(er)'!$A228+14),FALSE)</f>
        <v>0</v>
      </c>
      <c r="S228" s="576">
        <f ca="1">HLOOKUP($B227,INDIRECT(S$1&amp;"!$I$2:$x$40"),('Partner-period(er)'!$A228+14),FALSE)</f>
        <v>0</v>
      </c>
      <c r="T228" s="576">
        <f ca="1">HLOOKUP($B227,INDIRECT(T$1&amp;"!$I$2:$x$40"),('Partner-period(er)'!$A228+14),FALSE)</f>
        <v>0</v>
      </c>
      <c r="U228" s="576">
        <f ca="1">HLOOKUP($B227,INDIRECT(U$1&amp;"!$I$2:$x$40"),('Partner-period(er)'!$A228+14),FALSE)</f>
        <v>0</v>
      </c>
      <c r="V228" s="576">
        <f ca="1">HLOOKUP($B227,INDIRECT(V$1&amp;"!$I$2:$x$40"),('Partner-period(er)'!$A228+14),FALSE)</f>
        <v>0</v>
      </c>
      <c r="W228" s="576">
        <f ca="1">HLOOKUP($B227,INDIRECT(W$1&amp;"!$I$2:$x$40"),('Partner-period(er)'!$A228+14),FALSE)</f>
        <v>0</v>
      </c>
      <c r="X228" s="577">
        <f ca="1">HLOOKUP($B227,INDIRECT(X$1&amp;"!$I$2:$x$40"),('Partner-period(er)'!$A228+14),FALSE)</f>
        <v>0</v>
      </c>
      <c r="Z228" s="33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8"/>
      <c r="AO228" s="30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</row>
    <row r="229" spans="1:56" ht="13.5" thickBot="1" x14ac:dyDescent="0.25">
      <c r="A229" s="44">
        <v>26</v>
      </c>
      <c r="B229" s="44">
        <f t="shared" si="111"/>
        <v>5</v>
      </c>
      <c r="C229" s="401"/>
      <c r="D229" s="211" t="str">
        <f>Data!B$32</f>
        <v>Egenfinansiering</v>
      </c>
      <c r="E229" s="55"/>
      <c r="F229" s="93"/>
      <c r="G229" s="621">
        <f>HLOOKUP(B229,'Budget &amp; Total'!$1:$44,44,FALSE)</f>
        <v>0</v>
      </c>
      <c r="H229" s="680">
        <f t="shared" ca="1" si="112"/>
        <v>0</v>
      </c>
      <c r="I229" s="108"/>
      <c r="J229" s="403">
        <f t="shared" ref="J229:X229" ca="1" si="120">J221-J227-J228</f>
        <v>0</v>
      </c>
      <c r="K229" s="91">
        <f t="shared" ca="1" si="120"/>
        <v>0</v>
      </c>
      <c r="L229" s="91">
        <f t="shared" ca="1" si="120"/>
        <v>0</v>
      </c>
      <c r="M229" s="91">
        <f t="shared" ca="1" si="120"/>
        <v>0</v>
      </c>
      <c r="N229" s="91">
        <f t="shared" ca="1" si="120"/>
        <v>0</v>
      </c>
      <c r="O229" s="578">
        <f t="shared" ca="1" si="120"/>
        <v>0</v>
      </c>
      <c r="P229" s="578">
        <f t="shared" ca="1" si="120"/>
        <v>0</v>
      </c>
      <c r="Q229" s="578">
        <f t="shared" ca="1" si="120"/>
        <v>0</v>
      </c>
      <c r="R229" s="578">
        <f t="shared" ca="1" si="120"/>
        <v>0</v>
      </c>
      <c r="S229" s="578">
        <f t="shared" ca="1" si="120"/>
        <v>0</v>
      </c>
      <c r="T229" s="578">
        <f t="shared" ca="1" si="120"/>
        <v>0</v>
      </c>
      <c r="U229" s="578">
        <f t="shared" ca="1" si="120"/>
        <v>0</v>
      </c>
      <c r="V229" s="578">
        <f t="shared" ca="1" si="120"/>
        <v>0</v>
      </c>
      <c r="W229" s="578">
        <f t="shared" ca="1" si="120"/>
        <v>0</v>
      </c>
      <c r="X229" s="579">
        <f t="shared" ca="1" si="120"/>
        <v>0</v>
      </c>
      <c r="Z229" s="35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9"/>
      <c r="AO229" s="30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</row>
    <row r="230" spans="1:56" ht="19.5" customHeight="1" x14ac:dyDescent="0.2">
      <c r="A230" s="44">
        <v>29</v>
      </c>
      <c r="C230" s="118" t="str">
        <f>Data!$B$95</f>
        <v>Kontrol for overskridelse af timepriser</v>
      </c>
      <c r="D230" s="88"/>
      <c r="E230" s="88"/>
      <c r="F230" s="14"/>
      <c r="G230" s="87"/>
      <c r="H230" s="87"/>
      <c r="I230" s="87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67"/>
    </row>
    <row r="231" spans="1:56" ht="13.5" customHeight="1" x14ac:dyDescent="0.2">
      <c r="A231" s="44">
        <v>30</v>
      </c>
      <c r="C231" s="264" t="s">
        <v>41</v>
      </c>
      <c r="D231" s="265"/>
      <c r="E231" s="266"/>
      <c r="F231" s="289" t="s">
        <v>40</v>
      </c>
      <c r="G231" s="111"/>
      <c r="H231" s="267"/>
      <c r="I231" s="267"/>
      <c r="J231" s="268">
        <f ca="1">J205</f>
        <v>0</v>
      </c>
      <c r="K231" s="269">
        <f t="shared" ref="K231:X231" ca="1" si="121">K205+J231</f>
        <v>0</v>
      </c>
      <c r="L231" s="269">
        <f t="shared" ca="1" si="121"/>
        <v>0</v>
      </c>
      <c r="M231" s="269">
        <f t="shared" ca="1" si="121"/>
        <v>0</v>
      </c>
      <c r="N231" s="269">
        <f t="shared" ca="1" si="121"/>
        <v>0</v>
      </c>
      <c r="O231" s="269">
        <f t="shared" ca="1" si="121"/>
        <v>0</v>
      </c>
      <c r="P231" s="269">
        <f t="shared" ca="1" si="121"/>
        <v>0</v>
      </c>
      <c r="Q231" s="269">
        <f t="shared" ca="1" si="121"/>
        <v>0</v>
      </c>
      <c r="R231" s="269">
        <f t="shared" ca="1" si="121"/>
        <v>0</v>
      </c>
      <c r="S231" s="269">
        <f t="shared" ca="1" si="121"/>
        <v>0</v>
      </c>
      <c r="T231" s="269">
        <f t="shared" ca="1" si="121"/>
        <v>0</v>
      </c>
      <c r="U231" s="269">
        <f t="shared" ca="1" si="121"/>
        <v>0</v>
      </c>
      <c r="V231" s="269">
        <f t="shared" ca="1" si="121"/>
        <v>0</v>
      </c>
      <c r="W231" s="269">
        <f t="shared" ca="1" si="121"/>
        <v>0</v>
      </c>
      <c r="X231" s="270">
        <f t="shared" ca="1" si="121"/>
        <v>0</v>
      </c>
    </row>
    <row r="232" spans="1:56" ht="13.5" customHeight="1" x14ac:dyDescent="0.2">
      <c r="A232" s="44">
        <v>31</v>
      </c>
      <c r="C232" s="271"/>
      <c r="D232" s="19"/>
      <c r="E232" s="272"/>
      <c r="F232" s="290" t="s">
        <v>42</v>
      </c>
      <c r="G232" s="18"/>
      <c r="H232" s="19"/>
      <c r="I232" s="19"/>
      <c r="J232" s="273">
        <f ca="1">J208</f>
        <v>0</v>
      </c>
      <c r="K232" s="274">
        <f t="shared" ref="K232:X232" ca="1" si="122">K208+J232</f>
        <v>0</v>
      </c>
      <c r="L232" s="274">
        <f t="shared" ca="1" si="122"/>
        <v>0</v>
      </c>
      <c r="M232" s="274">
        <f t="shared" ca="1" si="122"/>
        <v>0</v>
      </c>
      <c r="N232" s="274">
        <f t="shared" ca="1" si="122"/>
        <v>0</v>
      </c>
      <c r="O232" s="274">
        <f t="shared" ca="1" si="122"/>
        <v>0</v>
      </c>
      <c r="P232" s="274">
        <f t="shared" ca="1" si="122"/>
        <v>0</v>
      </c>
      <c r="Q232" s="274">
        <f t="shared" ca="1" si="122"/>
        <v>0</v>
      </c>
      <c r="R232" s="274">
        <f t="shared" ca="1" si="122"/>
        <v>0</v>
      </c>
      <c r="S232" s="274">
        <f t="shared" ca="1" si="122"/>
        <v>0</v>
      </c>
      <c r="T232" s="274">
        <f t="shared" ca="1" si="122"/>
        <v>0</v>
      </c>
      <c r="U232" s="274">
        <f t="shared" ca="1" si="122"/>
        <v>0</v>
      </c>
      <c r="V232" s="274">
        <f t="shared" ca="1" si="122"/>
        <v>0</v>
      </c>
      <c r="W232" s="274">
        <f t="shared" ca="1" si="122"/>
        <v>0</v>
      </c>
      <c r="X232" s="275">
        <f t="shared" ca="1" si="122"/>
        <v>0</v>
      </c>
    </row>
    <row r="233" spans="1:56" ht="13.5" customHeight="1" x14ac:dyDescent="0.2">
      <c r="A233" s="44">
        <v>32</v>
      </c>
      <c r="C233" s="276"/>
      <c r="D233" s="19"/>
      <c r="E233" s="19"/>
      <c r="F233" s="291" t="s">
        <v>124</v>
      </c>
      <c r="G233" s="18"/>
      <c r="H233" s="277"/>
      <c r="I233" s="277"/>
      <c r="J233" s="278">
        <f t="shared" ref="J233:X233" ca="1" si="123">J231*$F208</f>
        <v>0</v>
      </c>
      <c r="K233" s="279">
        <f t="shared" ca="1" si="123"/>
        <v>0</v>
      </c>
      <c r="L233" s="279">
        <f t="shared" ca="1" si="123"/>
        <v>0</v>
      </c>
      <c r="M233" s="279">
        <f t="shared" ca="1" si="123"/>
        <v>0</v>
      </c>
      <c r="N233" s="279">
        <f t="shared" ca="1" si="123"/>
        <v>0</v>
      </c>
      <c r="O233" s="279">
        <f t="shared" ca="1" si="123"/>
        <v>0</v>
      </c>
      <c r="P233" s="279">
        <f t="shared" ca="1" si="123"/>
        <v>0</v>
      </c>
      <c r="Q233" s="279">
        <f t="shared" ca="1" si="123"/>
        <v>0</v>
      </c>
      <c r="R233" s="279">
        <f t="shared" ca="1" si="123"/>
        <v>0</v>
      </c>
      <c r="S233" s="279">
        <f t="shared" ca="1" si="123"/>
        <v>0</v>
      </c>
      <c r="T233" s="279">
        <f t="shared" ca="1" si="123"/>
        <v>0</v>
      </c>
      <c r="U233" s="279">
        <f t="shared" ca="1" si="123"/>
        <v>0</v>
      </c>
      <c r="V233" s="279">
        <f t="shared" ca="1" si="123"/>
        <v>0</v>
      </c>
      <c r="W233" s="279">
        <f t="shared" ca="1" si="123"/>
        <v>0</v>
      </c>
      <c r="X233" s="280">
        <f t="shared" ca="1" si="123"/>
        <v>0</v>
      </c>
    </row>
    <row r="234" spans="1:56" ht="13.5" customHeight="1" x14ac:dyDescent="0.2">
      <c r="A234" s="44">
        <v>33</v>
      </c>
      <c r="C234" s="276"/>
      <c r="D234" s="19"/>
      <c r="E234" s="272"/>
      <c r="F234" s="290" t="s">
        <v>123</v>
      </c>
      <c r="G234" s="18"/>
      <c r="H234" s="281"/>
      <c r="I234" s="281"/>
      <c r="J234" s="278">
        <f ca="1">MIN(J232:J233)</f>
        <v>0</v>
      </c>
      <c r="K234" s="279">
        <f t="shared" ref="K234:X234" ca="1" si="124">MIN(K232:K233)-MIN(J232:J233)</f>
        <v>0</v>
      </c>
      <c r="L234" s="279">
        <f t="shared" ca="1" si="124"/>
        <v>0</v>
      </c>
      <c r="M234" s="279">
        <f t="shared" ca="1" si="124"/>
        <v>0</v>
      </c>
      <c r="N234" s="279">
        <f t="shared" ca="1" si="124"/>
        <v>0</v>
      </c>
      <c r="O234" s="279">
        <f t="shared" ca="1" si="124"/>
        <v>0</v>
      </c>
      <c r="P234" s="279">
        <f t="shared" ca="1" si="124"/>
        <v>0</v>
      </c>
      <c r="Q234" s="279">
        <f t="shared" ca="1" si="124"/>
        <v>0</v>
      </c>
      <c r="R234" s="279">
        <f t="shared" ca="1" si="124"/>
        <v>0</v>
      </c>
      <c r="S234" s="279">
        <f t="shared" ca="1" si="124"/>
        <v>0</v>
      </c>
      <c r="T234" s="279">
        <f t="shared" ca="1" si="124"/>
        <v>0</v>
      </c>
      <c r="U234" s="279">
        <f t="shared" ca="1" si="124"/>
        <v>0</v>
      </c>
      <c r="V234" s="279">
        <f t="shared" ca="1" si="124"/>
        <v>0</v>
      </c>
      <c r="W234" s="279">
        <f t="shared" ca="1" si="124"/>
        <v>0</v>
      </c>
      <c r="X234" s="280">
        <f t="shared" ca="1" si="124"/>
        <v>0</v>
      </c>
      <c r="AO234" s="30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</row>
    <row r="235" spans="1:56" ht="13.5" customHeight="1" x14ac:dyDescent="0.2">
      <c r="A235" s="44">
        <v>34</v>
      </c>
      <c r="C235" s="276"/>
      <c r="D235" s="19"/>
      <c r="E235" s="272"/>
      <c r="F235" s="290" t="s">
        <v>118</v>
      </c>
      <c r="G235" s="18"/>
      <c r="H235" s="277"/>
      <c r="I235" s="277"/>
      <c r="J235" s="278">
        <f t="shared" ref="J235:X235" ca="1" si="125">J234-J208</f>
        <v>0</v>
      </c>
      <c r="K235" s="279">
        <f t="shared" ca="1" si="125"/>
        <v>0</v>
      </c>
      <c r="L235" s="279">
        <f t="shared" ca="1" si="125"/>
        <v>0</v>
      </c>
      <c r="M235" s="279">
        <f t="shared" ca="1" si="125"/>
        <v>0</v>
      </c>
      <c r="N235" s="279">
        <f t="shared" ca="1" si="125"/>
        <v>0</v>
      </c>
      <c r="O235" s="279">
        <f t="shared" ca="1" si="125"/>
        <v>0</v>
      </c>
      <c r="P235" s="279">
        <f t="shared" ca="1" si="125"/>
        <v>0</v>
      </c>
      <c r="Q235" s="279">
        <f t="shared" ca="1" si="125"/>
        <v>0</v>
      </c>
      <c r="R235" s="279">
        <f t="shared" ca="1" si="125"/>
        <v>0</v>
      </c>
      <c r="S235" s="279">
        <f t="shared" ca="1" si="125"/>
        <v>0</v>
      </c>
      <c r="T235" s="279">
        <f t="shared" ca="1" si="125"/>
        <v>0</v>
      </c>
      <c r="U235" s="279">
        <f t="shared" ca="1" si="125"/>
        <v>0</v>
      </c>
      <c r="V235" s="279">
        <f t="shared" ca="1" si="125"/>
        <v>0</v>
      </c>
      <c r="W235" s="279">
        <f t="shared" ca="1" si="125"/>
        <v>0</v>
      </c>
      <c r="X235" s="280">
        <f t="shared" ca="1" si="125"/>
        <v>0</v>
      </c>
    </row>
    <row r="236" spans="1:56" ht="13.5" customHeight="1" x14ac:dyDescent="0.2">
      <c r="A236" s="44">
        <v>35</v>
      </c>
      <c r="C236" s="276"/>
      <c r="D236" s="19"/>
      <c r="E236" s="272"/>
      <c r="F236" s="290" t="s">
        <v>119</v>
      </c>
      <c r="G236" s="18"/>
      <c r="H236" s="277"/>
      <c r="I236" s="277"/>
      <c r="J236" s="278">
        <f ca="1">-J235</f>
        <v>0</v>
      </c>
      <c r="K236" s="279">
        <f ca="1">-SUM($J235:K235)</f>
        <v>0</v>
      </c>
      <c r="L236" s="279">
        <f ca="1">-SUM($J235:L235)</f>
        <v>0</v>
      </c>
      <c r="M236" s="279">
        <f ca="1">-SUM($J235:M235)</f>
        <v>0</v>
      </c>
      <c r="N236" s="279">
        <f ca="1">-SUM($J235:N235)</f>
        <v>0</v>
      </c>
      <c r="O236" s="279">
        <f ca="1">-SUM($J235:O235)</f>
        <v>0</v>
      </c>
      <c r="P236" s="279">
        <f ca="1">-SUM($J235:P235)</f>
        <v>0</v>
      </c>
      <c r="Q236" s="279">
        <f ca="1">-SUM($J235:Q235)</f>
        <v>0</v>
      </c>
      <c r="R236" s="279">
        <f ca="1">-SUM($J235:R235)</f>
        <v>0</v>
      </c>
      <c r="S236" s="279">
        <f ca="1">-SUM($J235:S235)</f>
        <v>0</v>
      </c>
      <c r="T236" s="279">
        <f ca="1">-SUM($J235:T235)</f>
        <v>0</v>
      </c>
      <c r="U236" s="279">
        <f ca="1">-SUM($J235:U235)</f>
        <v>0</v>
      </c>
      <c r="V236" s="279">
        <f ca="1">-SUM($J235:V235)</f>
        <v>0</v>
      </c>
      <c r="W236" s="279">
        <f ca="1">-SUM($J235:W235)</f>
        <v>0</v>
      </c>
      <c r="X236" s="280">
        <f ca="1">-SUM($J235:X235)</f>
        <v>0</v>
      </c>
    </row>
    <row r="237" spans="1:56" ht="1.5" customHeight="1" x14ac:dyDescent="0.2">
      <c r="C237" s="282"/>
      <c r="D237" s="283"/>
      <c r="E237" s="283"/>
      <c r="F237" s="292"/>
      <c r="G237" s="284"/>
      <c r="H237" s="284"/>
      <c r="I237" s="284"/>
      <c r="J237" s="273"/>
      <c r="K237" s="274"/>
      <c r="L237" s="274"/>
      <c r="M237" s="274">
        <f ca="1">IF(M205&gt;0,(M233-SUM($J234:L234))/M205,0)</f>
        <v>0</v>
      </c>
      <c r="N237" s="274">
        <f ca="1">IF(N205&gt;0,(N233-SUM($J234:M234))/N205,0)</f>
        <v>0</v>
      </c>
      <c r="O237" s="274">
        <f ca="1">IF(O205&gt;0,(O233-SUM($J234:N234))/O205,0)</f>
        <v>0</v>
      </c>
      <c r="P237" s="274">
        <f ca="1">IF(P205&gt;0,(P233-SUM($J234:O234))/P205,0)</f>
        <v>0</v>
      </c>
      <c r="Q237" s="274">
        <f ca="1">IF(Q205&gt;0,(Q233-SUM($J234:P234))/Q205,0)</f>
        <v>0</v>
      </c>
      <c r="R237" s="274">
        <f ca="1">IF(R205&gt;0,(R233-SUM($J234:Q234))/R205,0)</f>
        <v>0</v>
      </c>
      <c r="S237" s="274">
        <f ca="1">IF(S205&gt;0,(S233-SUM($J234:R234))/S205,0)</f>
        <v>0</v>
      </c>
      <c r="T237" s="274">
        <f ca="1">IF(T205&gt;0,(T233-SUM($J234:S234))/T205,0)</f>
        <v>0</v>
      </c>
      <c r="U237" s="274">
        <f ca="1">IF(U205&gt;0,(U233-SUM($J234:T234))/U205,0)</f>
        <v>0</v>
      </c>
      <c r="V237" s="274">
        <f ca="1">IF(V205&gt;0,(V233-SUM($J234:U234))/V205,0)</f>
        <v>0</v>
      </c>
      <c r="W237" s="274">
        <f ca="1">IF(W205&gt;0,(W233-SUM($J234:V234))/W205,0)</f>
        <v>0</v>
      </c>
      <c r="X237" s="275">
        <f ca="1">IF(X205&gt;0,(X233-SUM($J234:W234))/X205,0)</f>
        <v>0</v>
      </c>
    </row>
    <row r="238" spans="1:56" ht="13.5" customHeight="1" x14ac:dyDescent="0.2">
      <c r="A238" s="44">
        <v>36</v>
      </c>
      <c r="C238" s="276" t="s">
        <v>45</v>
      </c>
      <c r="D238" s="19"/>
      <c r="E238" s="272"/>
      <c r="F238" s="290" t="s">
        <v>40</v>
      </c>
      <c r="G238" s="18"/>
      <c r="H238" s="18"/>
      <c r="I238" s="18"/>
      <c r="J238" s="278">
        <f ca="1">J206</f>
        <v>0</v>
      </c>
      <c r="K238" s="279">
        <f t="shared" ref="K238:X238" ca="1" si="126">K206+J238</f>
        <v>0</v>
      </c>
      <c r="L238" s="279">
        <f t="shared" ca="1" si="126"/>
        <v>0</v>
      </c>
      <c r="M238" s="279">
        <f t="shared" ca="1" si="126"/>
        <v>0</v>
      </c>
      <c r="N238" s="279">
        <f t="shared" ca="1" si="126"/>
        <v>0</v>
      </c>
      <c r="O238" s="279">
        <f t="shared" ca="1" si="126"/>
        <v>0</v>
      </c>
      <c r="P238" s="279">
        <f t="shared" ca="1" si="126"/>
        <v>0</v>
      </c>
      <c r="Q238" s="279">
        <f t="shared" ca="1" si="126"/>
        <v>0</v>
      </c>
      <c r="R238" s="279">
        <f t="shared" ca="1" si="126"/>
        <v>0</v>
      </c>
      <c r="S238" s="279">
        <f t="shared" ca="1" si="126"/>
        <v>0</v>
      </c>
      <c r="T238" s="279">
        <f t="shared" ca="1" si="126"/>
        <v>0</v>
      </c>
      <c r="U238" s="279">
        <f t="shared" ca="1" si="126"/>
        <v>0</v>
      </c>
      <c r="V238" s="279">
        <f t="shared" ca="1" si="126"/>
        <v>0</v>
      </c>
      <c r="W238" s="279">
        <f t="shared" ca="1" si="126"/>
        <v>0</v>
      </c>
      <c r="X238" s="280">
        <f t="shared" ca="1" si="126"/>
        <v>0</v>
      </c>
    </row>
    <row r="239" spans="1:56" ht="13.5" customHeight="1" x14ac:dyDescent="0.2">
      <c r="A239" s="44">
        <v>37</v>
      </c>
      <c r="C239" s="276"/>
      <c r="D239" s="19"/>
      <c r="E239" s="272"/>
      <c r="F239" s="290" t="s">
        <v>42</v>
      </c>
      <c r="G239" s="18"/>
      <c r="H239" s="18"/>
      <c r="I239" s="18"/>
      <c r="J239" s="278">
        <f ca="1">J209</f>
        <v>0</v>
      </c>
      <c r="K239" s="279">
        <f t="shared" ref="K239:X239" ca="1" si="127">K209+J239</f>
        <v>0</v>
      </c>
      <c r="L239" s="279">
        <f t="shared" ca="1" si="127"/>
        <v>0</v>
      </c>
      <c r="M239" s="279">
        <f t="shared" ca="1" si="127"/>
        <v>0</v>
      </c>
      <c r="N239" s="279">
        <f t="shared" ca="1" si="127"/>
        <v>0</v>
      </c>
      <c r="O239" s="279">
        <f t="shared" ca="1" si="127"/>
        <v>0</v>
      </c>
      <c r="P239" s="279">
        <f t="shared" ca="1" si="127"/>
        <v>0</v>
      </c>
      <c r="Q239" s="279">
        <f t="shared" ca="1" si="127"/>
        <v>0</v>
      </c>
      <c r="R239" s="279">
        <f t="shared" ca="1" si="127"/>
        <v>0</v>
      </c>
      <c r="S239" s="279">
        <f t="shared" ca="1" si="127"/>
        <v>0</v>
      </c>
      <c r="T239" s="279">
        <f t="shared" ca="1" si="127"/>
        <v>0</v>
      </c>
      <c r="U239" s="279">
        <f t="shared" ca="1" si="127"/>
        <v>0</v>
      </c>
      <c r="V239" s="279">
        <f t="shared" ca="1" si="127"/>
        <v>0</v>
      </c>
      <c r="W239" s="279">
        <f t="shared" ca="1" si="127"/>
        <v>0</v>
      </c>
      <c r="X239" s="280">
        <f t="shared" ca="1" si="127"/>
        <v>0</v>
      </c>
    </row>
    <row r="240" spans="1:56" ht="13.5" customHeight="1" x14ac:dyDescent="0.2">
      <c r="A240" s="44">
        <v>38</v>
      </c>
      <c r="C240" s="285"/>
      <c r="D240" s="19"/>
      <c r="E240" s="19"/>
      <c r="F240" s="291" t="s">
        <v>124</v>
      </c>
      <c r="G240" s="18"/>
      <c r="H240" s="18"/>
      <c r="I240" s="18"/>
      <c r="J240" s="278">
        <f t="shared" ref="J240:X240" ca="1" si="128">J238*$F209</f>
        <v>0</v>
      </c>
      <c r="K240" s="279">
        <f t="shared" ca="1" si="128"/>
        <v>0</v>
      </c>
      <c r="L240" s="279">
        <f t="shared" ca="1" si="128"/>
        <v>0</v>
      </c>
      <c r="M240" s="279">
        <f t="shared" ca="1" si="128"/>
        <v>0</v>
      </c>
      <c r="N240" s="279">
        <f t="shared" ca="1" si="128"/>
        <v>0</v>
      </c>
      <c r="O240" s="279">
        <f t="shared" ca="1" si="128"/>
        <v>0</v>
      </c>
      <c r="P240" s="279">
        <f t="shared" ca="1" si="128"/>
        <v>0</v>
      </c>
      <c r="Q240" s="279">
        <f t="shared" ca="1" si="128"/>
        <v>0</v>
      </c>
      <c r="R240" s="279">
        <f t="shared" ca="1" si="128"/>
        <v>0</v>
      </c>
      <c r="S240" s="279">
        <f t="shared" ca="1" si="128"/>
        <v>0</v>
      </c>
      <c r="T240" s="279">
        <f t="shared" ca="1" si="128"/>
        <v>0</v>
      </c>
      <c r="U240" s="279">
        <f t="shared" ca="1" si="128"/>
        <v>0</v>
      </c>
      <c r="V240" s="279">
        <f t="shared" ca="1" si="128"/>
        <v>0</v>
      </c>
      <c r="W240" s="279">
        <f t="shared" ca="1" si="128"/>
        <v>0</v>
      </c>
      <c r="X240" s="280">
        <f t="shared" ca="1" si="128"/>
        <v>0</v>
      </c>
    </row>
    <row r="241" spans="1:56" ht="13.5" customHeight="1" x14ac:dyDescent="0.2">
      <c r="A241" s="44">
        <v>39</v>
      </c>
      <c r="C241" s="276"/>
      <c r="D241" s="19"/>
      <c r="E241" s="272"/>
      <c r="F241" s="290" t="s">
        <v>123</v>
      </c>
      <c r="G241" s="18"/>
      <c r="H241" s="18"/>
      <c r="I241" s="18"/>
      <c r="J241" s="278">
        <f ca="1">MIN(J239:J240)</f>
        <v>0</v>
      </c>
      <c r="K241" s="279">
        <f t="shared" ref="K241:X241" ca="1" si="129">MIN(K239:K240)-MIN(J239:J240)</f>
        <v>0</v>
      </c>
      <c r="L241" s="279">
        <f t="shared" ca="1" si="129"/>
        <v>0</v>
      </c>
      <c r="M241" s="279">
        <f t="shared" ca="1" si="129"/>
        <v>0</v>
      </c>
      <c r="N241" s="279">
        <f t="shared" ca="1" si="129"/>
        <v>0</v>
      </c>
      <c r="O241" s="279">
        <f t="shared" ca="1" si="129"/>
        <v>0</v>
      </c>
      <c r="P241" s="279">
        <f t="shared" ca="1" si="129"/>
        <v>0</v>
      </c>
      <c r="Q241" s="279">
        <f t="shared" ca="1" si="129"/>
        <v>0</v>
      </c>
      <c r="R241" s="279">
        <f t="shared" ca="1" si="129"/>
        <v>0</v>
      </c>
      <c r="S241" s="279">
        <f t="shared" ca="1" si="129"/>
        <v>0</v>
      </c>
      <c r="T241" s="279">
        <f t="shared" ca="1" si="129"/>
        <v>0</v>
      </c>
      <c r="U241" s="279">
        <f t="shared" ca="1" si="129"/>
        <v>0</v>
      </c>
      <c r="V241" s="279">
        <f t="shared" ca="1" si="129"/>
        <v>0</v>
      </c>
      <c r="W241" s="279">
        <f t="shared" ca="1" si="129"/>
        <v>0</v>
      </c>
      <c r="X241" s="280">
        <f t="shared" ca="1" si="129"/>
        <v>0</v>
      </c>
    </row>
    <row r="242" spans="1:56" ht="13.5" customHeight="1" x14ac:dyDescent="0.2">
      <c r="A242" s="44">
        <v>40</v>
      </c>
      <c r="C242" s="276"/>
      <c r="D242" s="19"/>
      <c r="E242" s="272"/>
      <c r="F242" s="290" t="s">
        <v>118</v>
      </c>
      <c r="G242" s="18"/>
      <c r="H242" s="18"/>
      <c r="I242" s="18"/>
      <c r="J242" s="278">
        <f t="shared" ref="J242:X242" ca="1" si="130">J241-J209</f>
        <v>0</v>
      </c>
      <c r="K242" s="279">
        <f t="shared" ca="1" si="130"/>
        <v>0</v>
      </c>
      <c r="L242" s="279">
        <f t="shared" ca="1" si="130"/>
        <v>0</v>
      </c>
      <c r="M242" s="279">
        <f t="shared" ca="1" si="130"/>
        <v>0</v>
      </c>
      <c r="N242" s="279">
        <f t="shared" ca="1" si="130"/>
        <v>0</v>
      </c>
      <c r="O242" s="279">
        <f t="shared" ca="1" si="130"/>
        <v>0</v>
      </c>
      <c r="P242" s="279">
        <f t="shared" ca="1" si="130"/>
        <v>0</v>
      </c>
      <c r="Q242" s="279">
        <f t="shared" ca="1" si="130"/>
        <v>0</v>
      </c>
      <c r="R242" s="279">
        <f t="shared" ca="1" si="130"/>
        <v>0</v>
      </c>
      <c r="S242" s="279">
        <f t="shared" ca="1" si="130"/>
        <v>0</v>
      </c>
      <c r="T242" s="279">
        <f t="shared" ca="1" si="130"/>
        <v>0</v>
      </c>
      <c r="U242" s="279">
        <f t="shared" ca="1" si="130"/>
        <v>0</v>
      </c>
      <c r="V242" s="279">
        <f t="shared" ca="1" si="130"/>
        <v>0</v>
      </c>
      <c r="W242" s="279">
        <f t="shared" ca="1" si="130"/>
        <v>0</v>
      </c>
      <c r="X242" s="280">
        <f t="shared" ca="1" si="130"/>
        <v>0</v>
      </c>
    </row>
    <row r="243" spans="1:56" ht="13.5" customHeight="1" x14ac:dyDescent="0.2">
      <c r="A243" s="44">
        <v>41</v>
      </c>
      <c r="C243" s="276"/>
      <c r="D243" s="19"/>
      <c r="E243" s="272"/>
      <c r="F243" s="290" t="s">
        <v>119</v>
      </c>
      <c r="G243" s="18"/>
      <c r="H243" s="18"/>
      <c r="I243" s="18"/>
      <c r="J243" s="278">
        <f ca="1">-J242</f>
        <v>0</v>
      </c>
      <c r="K243" s="279">
        <f ca="1">-SUM($J242:K242)</f>
        <v>0</v>
      </c>
      <c r="L243" s="279">
        <f ca="1">-SUM($J242:L242)</f>
        <v>0</v>
      </c>
      <c r="M243" s="279">
        <f ca="1">-SUM($J242:M242)</f>
        <v>0</v>
      </c>
      <c r="N243" s="279">
        <f ca="1">-SUM($J242:N242)</f>
        <v>0</v>
      </c>
      <c r="O243" s="279">
        <f ca="1">-SUM($J242:O242)</f>
        <v>0</v>
      </c>
      <c r="P243" s="279">
        <f ca="1">-SUM($J242:P242)</f>
        <v>0</v>
      </c>
      <c r="Q243" s="279">
        <f ca="1">-SUM($J242:Q242)</f>
        <v>0</v>
      </c>
      <c r="R243" s="279">
        <f ca="1">-SUM($J242:R242)</f>
        <v>0</v>
      </c>
      <c r="S243" s="279">
        <f ca="1">-SUM($J242:S242)</f>
        <v>0</v>
      </c>
      <c r="T243" s="279">
        <f ca="1">-SUM($J242:T242)</f>
        <v>0</v>
      </c>
      <c r="U243" s="279">
        <f ca="1">-SUM($J242:U242)</f>
        <v>0</v>
      </c>
      <c r="V243" s="279">
        <f ca="1">-SUM($J242:V242)</f>
        <v>0</v>
      </c>
      <c r="W243" s="279">
        <f ca="1">-SUM($J242:W242)</f>
        <v>0</v>
      </c>
      <c r="X243" s="280">
        <f ca="1">-SUM($J242:X242)</f>
        <v>0</v>
      </c>
    </row>
    <row r="244" spans="1:56" ht="13.5" customHeight="1" x14ac:dyDescent="0.2">
      <c r="A244" s="44">
        <v>42</v>
      </c>
      <c r="B244" s="232"/>
      <c r="C244" s="264" t="s">
        <v>76</v>
      </c>
      <c r="D244" s="265"/>
      <c r="E244" s="265"/>
      <c r="F244" s="293" t="s">
        <v>68</v>
      </c>
      <c r="G244" s="111"/>
      <c r="H244" s="111"/>
      <c r="I244" s="111"/>
      <c r="J244" s="286">
        <f t="shared" ref="J244:X244" ca="1" si="131">(J242+J235)*$F210</f>
        <v>0</v>
      </c>
      <c r="K244" s="287">
        <f t="shared" ca="1" si="131"/>
        <v>0</v>
      </c>
      <c r="L244" s="287">
        <f t="shared" ca="1" si="131"/>
        <v>0</v>
      </c>
      <c r="M244" s="287">
        <f t="shared" ca="1" si="131"/>
        <v>0</v>
      </c>
      <c r="N244" s="287">
        <f t="shared" ca="1" si="131"/>
        <v>0</v>
      </c>
      <c r="O244" s="287">
        <f t="shared" ca="1" si="131"/>
        <v>0</v>
      </c>
      <c r="P244" s="287">
        <f t="shared" ca="1" si="131"/>
        <v>0</v>
      </c>
      <c r="Q244" s="287">
        <f t="shared" ca="1" si="131"/>
        <v>0</v>
      </c>
      <c r="R244" s="287">
        <f t="shared" ca="1" si="131"/>
        <v>0</v>
      </c>
      <c r="S244" s="287">
        <f t="shared" ca="1" si="131"/>
        <v>0</v>
      </c>
      <c r="T244" s="287">
        <f t="shared" ca="1" si="131"/>
        <v>0</v>
      </c>
      <c r="U244" s="287">
        <f t="shared" ca="1" si="131"/>
        <v>0</v>
      </c>
      <c r="V244" s="287">
        <f t="shared" ca="1" si="131"/>
        <v>0</v>
      </c>
      <c r="W244" s="287">
        <f t="shared" ca="1" si="131"/>
        <v>0</v>
      </c>
      <c r="X244" s="288">
        <f t="shared" ca="1" si="131"/>
        <v>0</v>
      </c>
    </row>
    <row r="245" spans="1:56" ht="13.5" customHeight="1" x14ac:dyDescent="0.2">
      <c r="A245" s="44">
        <v>43</v>
      </c>
      <c r="C245" s="276"/>
      <c r="D245" s="19"/>
      <c r="E245" s="19"/>
      <c r="F245" s="290" t="str">
        <f>Data!B$99</f>
        <v>Støttet overhead</v>
      </c>
      <c r="G245" s="18"/>
      <c r="H245" s="18"/>
      <c r="I245" s="18"/>
      <c r="J245" s="278">
        <f t="shared" ref="J245:X245" ca="1" si="132">(J241+J234)*$F210</f>
        <v>0</v>
      </c>
      <c r="K245" s="279">
        <f t="shared" ca="1" si="132"/>
        <v>0</v>
      </c>
      <c r="L245" s="279">
        <f t="shared" ca="1" si="132"/>
        <v>0</v>
      </c>
      <c r="M245" s="279">
        <f t="shared" ca="1" si="132"/>
        <v>0</v>
      </c>
      <c r="N245" s="279">
        <f t="shared" ca="1" si="132"/>
        <v>0</v>
      </c>
      <c r="O245" s="279">
        <f t="shared" ca="1" si="132"/>
        <v>0</v>
      </c>
      <c r="P245" s="279">
        <f t="shared" ca="1" si="132"/>
        <v>0</v>
      </c>
      <c r="Q245" s="279">
        <f t="shared" ca="1" si="132"/>
        <v>0</v>
      </c>
      <c r="R245" s="279">
        <f t="shared" ca="1" si="132"/>
        <v>0</v>
      </c>
      <c r="S245" s="279">
        <f t="shared" ca="1" si="132"/>
        <v>0</v>
      </c>
      <c r="T245" s="279">
        <f t="shared" ca="1" si="132"/>
        <v>0</v>
      </c>
      <c r="U245" s="279">
        <f t="shared" ca="1" si="132"/>
        <v>0</v>
      </c>
      <c r="V245" s="279">
        <f t="shared" ca="1" si="132"/>
        <v>0</v>
      </c>
      <c r="W245" s="279">
        <f t="shared" ca="1" si="132"/>
        <v>0</v>
      </c>
      <c r="X245" s="280">
        <f t="shared" ca="1" si="132"/>
        <v>0</v>
      </c>
    </row>
    <row r="246" spans="1:56" ht="13.5" customHeight="1" x14ac:dyDescent="0.2">
      <c r="C246" s="264" t="s">
        <v>125</v>
      </c>
      <c r="D246" s="265"/>
      <c r="E246" s="265"/>
      <c r="F246" s="294" t="str">
        <f>Data!B$33</f>
        <v>Udbetalingsloft</v>
      </c>
      <c r="G246" s="111"/>
      <c r="H246" s="111"/>
      <c r="I246" s="111"/>
      <c r="J246" s="286">
        <f t="shared" ref="J246:X246" ca="1" si="133">(J233+J240)*(1+$F210)*$F223</f>
        <v>0</v>
      </c>
      <c r="K246" s="287">
        <f t="shared" ca="1" si="133"/>
        <v>0</v>
      </c>
      <c r="L246" s="287">
        <f t="shared" ca="1" si="133"/>
        <v>0</v>
      </c>
      <c r="M246" s="287">
        <f t="shared" ca="1" si="133"/>
        <v>0</v>
      </c>
      <c r="N246" s="287">
        <f t="shared" ca="1" si="133"/>
        <v>0</v>
      </c>
      <c r="O246" s="287">
        <f t="shared" ca="1" si="133"/>
        <v>0</v>
      </c>
      <c r="P246" s="287">
        <f t="shared" ca="1" si="133"/>
        <v>0</v>
      </c>
      <c r="Q246" s="287">
        <f t="shared" ca="1" si="133"/>
        <v>0</v>
      </c>
      <c r="R246" s="287">
        <f t="shared" ca="1" si="133"/>
        <v>0</v>
      </c>
      <c r="S246" s="287">
        <f t="shared" ca="1" si="133"/>
        <v>0</v>
      </c>
      <c r="T246" s="287">
        <f t="shared" ca="1" si="133"/>
        <v>0</v>
      </c>
      <c r="U246" s="287">
        <f t="shared" ca="1" si="133"/>
        <v>0</v>
      </c>
      <c r="V246" s="287">
        <f t="shared" ca="1" si="133"/>
        <v>0</v>
      </c>
      <c r="W246" s="287">
        <f t="shared" ca="1" si="133"/>
        <v>0</v>
      </c>
      <c r="X246" s="288">
        <f t="shared" ca="1" si="133"/>
        <v>0</v>
      </c>
    </row>
    <row r="247" spans="1:56" ht="13.5" customHeight="1" x14ac:dyDescent="0.2">
      <c r="C247" s="276"/>
      <c r="D247" s="19"/>
      <c r="E247" s="19"/>
      <c r="F247" s="295" t="str">
        <f>Data!B$34</f>
        <v>Til/fra pulje</v>
      </c>
      <c r="G247" s="18"/>
      <c r="H247" s="18"/>
      <c r="I247" s="18"/>
      <c r="J247" s="278">
        <f t="shared" ref="J247:X247" ca="1" si="134">(J235+J242)*(1+$F210)*$F223</f>
        <v>0</v>
      </c>
      <c r="K247" s="279">
        <f t="shared" ca="1" si="134"/>
        <v>0</v>
      </c>
      <c r="L247" s="279">
        <f t="shared" ca="1" si="134"/>
        <v>0</v>
      </c>
      <c r="M247" s="279">
        <f t="shared" ca="1" si="134"/>
        <v>0</v>
      </c>
      <c r="N247" s="279">
        <f t="shared" ca="1" si="134"/>
        <v>0</v>
      </c>
      <c r="O247" s="279">
        <f t="shared" ca="1" si="134"/>
        <v>0</v>
      </c>
      <c r="P247" s="279">
        <f t="shared" ca="1" si="134"/>
        <v>0</v>
      </c>
      <c r="Q247" s="279">
        <f t="shared" ca="1" si="134"/>
        <v>0</v>
      </c>
      <c r="R247" s="279">
        <f t="shared" ca="1" si="134"/>
        <v>0</v>
      </c>
      <c r="S247" s="279">
        <f t="shared" ca="1" si="134"/>
        <v>0</v>
      </c>
      <c r="T247" s="279">
        <f t="shared" ca="1" si="134"/>
        <v>0</v>
      </c>
      <c r="U247" s="279">
        <f t="shared" ca="1" si="134"/>
        <v>0</v>
      </c>
      <c r="V247" s="279">
        <f t="shared" ca="1" si="134"/>
        <v>0</v>
      </c>
      <c r="W247" s="279">
        <f t="shared" ca="1" si="134"/>
        <v>0</v>
      </c>
      <c r="X247" s="280">
        <f t="shared" ca="1" si="134"/>
        <v>0</v>
      </c>
    </row>
    <row r="248" spans="1:56" ht="13.5" customHeight="1" x14ac:dyDescent="0.2">
      <c r="C248" s="282"/>
      <c r="D248" s="283"/>
      <c r="E248" s="283"/>
      <c r="F248" s="296" t="str">
        <f>Data!B$35</f>
        <v>Pulje for tilbageholdt støtte</v>
      </c>
      <c r="G248" s="284"/>
      <c r="H248" s="284"/>
      <c r="I248" s="284"/>
      <c r="J248" s="273">
        <f t="shared" ref="J248:X248" ca="1" si="135">(J236+J243)*(1+$F210)*$F223</f>
        <v>0</v>
      </c>
      <c r="K248" s="274">
        <f t="shared" ca="1" si="135"/>
        <v>0</v>
      </c>
      <c r="L248" s="274">
        <f t="shared" ca="1" si="135"/>
        <v>0</v>
      </c>
      <c r="M248" s="274">
        <f t="shared" ca="1" si="135"/>
        <v>0</v>
      </c>
      <c r="N248" s="274">
        <f t="shared" ca="1" si="135"/>
        <v>0</v>
      </c>
      <c r="O248" s="274">
        <f t="shared" ca="1" si="135"/>
        <v>0</v>
      </c>
      <c r="P248" s="274">
        <f t="shared" ca="1" si="135"/>
        <v>0</v>
      </c>
      <c r="Q248" s="274">
        <f t="shared" ca="1" si="135"/>
        <v>0</v>
      </c>
      <c r="R248" s="274">
        <f t="shared" ca="1" si="135"/>
        <v>0</v>
      </c>
      <c r="S248" s="274">
        <f t="shared" ca="1" si="135"/>
        <v>0</v>
      </c>
      <c r="T248" s="274">
        <f t="shared" ca="1" si="135"/>
        <v>0</v>
      </c>
      <c r="U248" s="274">
        <f t="shared" ca="1" si="135"/>
        <v>0</v>
      </c>
      <c r="V248" s="274">
        <f t="shared" ca="1" si="135"/>
        <v>0</v>
      </c>
      <c r="W248" s="274">
        <f t="shared" ca="1" si="135"/>
        <v>0</v>
      </c>
      <c r="X248" s="275">
        <f t="shared" ca="1" si="135"/>
        <v>0</v>
      </c>
    </row>
    <row r="249" spans="1:56" ht="13.5" customHeight="1" x14ac:dyDescent="0.2">
      <c r="C249" s="721" t="s">
        <v>274</v>
      </c>
      <c r="D249" s="722"/>
      <c r="E249" s="722"/>
      <c r="F249" s="723"/>
      <c r="G249" s="723"/>
      <c r="H249" s="723"/>
      <c r="I249" s="723"/>
      <c r="J249" s="724">
        <f ca="1">J224</f>
        <v>0</v>
      </c>
      <c r="K249" s="725">
        <f ca="1">SUM($J224:K224)</f>
        <v>0</v>
      </c>
      <c r="L249" s="725">
        <f ca="1">SUM($J224:L224)</f>
        <v>0</v>
      </c>
      <c r="M249" s="725">
        <f ca="1">SUM($J224:M224)</f>
        <v>0</v>
      </c>
      <c r="N249" s="725">
        <f ca="1">SUM($J224:N224)</f>
        <v>0</v>
      </c>
      <c r="O249" s="725">
        <f ca="1">SUM($J224:O224)</f>
        <v>0</v>
      </c>
      <c r="P249" s="725">
        <f ca="1">SUM($J224:P224)</f>
        <v>0</v>
      </c>
      <c r="Q249" s="725">
        <f ca="1">SUM($J224:Q224)</f>
        <v>0</v>
      </c>
      <c r="R249" s="725">
        <f ca="1">SUM($J224:R224)</f>
        <v>0</v>
      </c>
      <c r="S249" s="725">
        <f ca="1">SUM($J224:S224)</f>
        <v>0</v>
      </c>
      <c r="T249" s="725">
        <f ca="1">SUM($J224:T224)</f>
        <v>0</v>
      </c>
      <c r="U249" s="725">
        <f ca="1">SUM($J224:U224)</f>
        <v>0</v>
      </c>
      <c r="V249" s="725">
        <f ca="1">SUM($J224:V224)</f>
        <v>0</v>
      </c>
      <c r="W249" s="725">
        <f ca="1">SUM($J224:W224)</f>
        <v>0</v>
      </c>
      <c r="X249" s="726">
        <f ca="1">SUM($J224:X224)</f>
        <v>0</v>
      </c>
    </row>
    <row r="250" spans="1:56" ht="13.5" customHeight="1" x14ac:dyDescent="0.2">
      <c r="J250" s="23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56" ht="13.5" customHeight="1" x14ac:dyDescent="0.2"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56" x14ac:dyDescent="0.2">
      <c r="B252" s="28"/>
      <c r="C252" s="404" t="str">
        <f>Data!B$53</f>
        <v>Virksomhed</v>
      </c>
      <c r="D252" s="405"/>
      <c r="E252" s="611">
        <f>HLOOKUP(B253,'Budget &amp; Total'!A:BB,6,FALSE)</f>
        <v>0</v>
      </c>
      <c r="F252" s="984">
        <f>HLOOKUP(B253,'Budget &amp; Total'!A:BB,5,FALSE)</f>
        <v>0</v>
      </c>
      <c r="G252" s="984"/>
      <c r="H252" s="984"/>
      <c r="I252" s="110"/>
      <c r="J252" s="111" t="str">
        <f t="shared" ref="J252:X252" ca="1" si="136">J$1</f>
        <v>P1</v>
      </c>
      <c r="K252" s="111" t="str">
        <f t="shared" ca="1" si="136"/>
        <v>P2</v>
      </c>
      <c r="L252" s="111" t="str">
        <f t="shared" ca="1" si="136"/>
        <v>P3</v>
      </c>
      <c r="M252" s="111" t="str">
        <f t="shared" ca="1" si="136"/>
        <v>P4</v>
      </c>
      <c r="N252" s="111" t="str">
        <f t="shared" ca="1" si="136"/>
        <v>P5</v>
      </c>
      <c r="O252" s="111" t="str">
        <f t="shared" ca="1" si="136"/>
        <v>P6</v>
      </c>
      <c r="P252" s="111" t="str">
        <f t="shared" ca="1" si="136"/>
        <v>P7</v>
      </c>
      <c r="Q252" s="111" t="str">
        <f t="shared" ca="1" si="136"/>
        <v>P8</v>
      </c>
      <c r="R252" s="111" t="str">
        <f t="shared" ca="1" si="136"/>
        <v>P9</v>
      </c>
      <c r="S252" s="111" t="str">
        <f t="shared" ca="1" si="136"/>
        <v>P10</v>
      </c>
      <c r="T252" s="111" t="str">
        <f t="shared" ca="1" si="136"/>
        <v>P11</v>
      </c>
      <c r="U252" s="111" t="str">
        <f t="shared" ca="1" si="136"/>
        <v>P12</v>
      </c>
      <c r="V252" s="111" t="str">
        <f t="shared" ca="1" si="136"/>
        <v>P13</v>
      </c>
      <c r="W252" s="111" t="str">
        <f t="shared" ca="1" si="136"/>
        <v>P14</v>
      </c>
      <c r="X252" s="112" t="str">
        <f t="shared" ca="1" si="136"/>
        <v>P15</v>
      </c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X252" s="2"/>
      <c r="AY252" s="2"/>
      <c r="AZ252" s="2"/>
      <c r="BA252" s="2"/>
      <c r="BB252" s="2"/>
      <c r="BC252" s="2"/>
      <c r="BD252" s="2"/>
    </row>
    <row r="253" spans="1:56" ht="18.75" customHeight="1" x14ac:dyDescent="0.2">
      <c r="B253" s="445">
        <f>B203+1</f>
        <v>6</v>
      </c>
      <c r="C253" s="113" t="str">
        <f>Data!B$52</f>
        <v>Projekt</v>
      </c>
      <c r="D253" s="303"/>
      <c r="E253" s="449">
        <f>'Budget &amp; Total'!$C$5</f>
        <v>0</v>
      </c>
      <c r="F253" s="985">
        <f>'Budget &amp; Total'!$C$8</f>
        <v>0</v>
      </c>
      <c r="G253" s="985"/>
      <c r="H253" s="985"/>
      <c r="I253" s="115"/>
      <c r="J253" s="116">
        <f ca="1">INDIRECT(J$1&amp;"!d$5")</f>
        <v>42005</v>
      </c>
      <c r="K253" s="116">
        <f ca="1">INDIRECT(K$1&amp;"!d$5")</f>
        <v>1</v>
      </c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714"/>
      <c r="Z253">
        <v>1</v>
      </c>
      <c r="AA253">
        <v>2</v>
      </c>
      <c r="AB253">
        <v>3</v>
      </c>
      <c r="AC253">
        <v>4</v>
      </c>
      <c r="AD253">
        <v>5</v>
      </c>
      <c r="AE253">
        <v>6</v>
      </c>
      <c r="AF253">
        <v>7</v>
      </c>
      <c r="AG253">
        <v>8</v>
      </c>
      <c r="AH253">
        <v>9</v>
      </c>
      <c r="AI253">
        <v>10</v>
      </c>
      <c r="AJ253">
        <v>11</v>
      </c>
      <c r="AK253">
        <v>12</v>
      </c>
      <c r="AL253">
        <v>13</v>
      </c>
      <c r="AM253">
        <v>14</v>
      </c>
      <c r="AN253">
        <v>15</v>
      </c>
    </row>
    <row r="254" spans="1:56" ht="13.5" thickBot="1" x14ac:dyDescent="0.25">
      <c r="B254" s="44">
        <f>B253</f>
        <v>6</v>
      </c>
      <c r="C254" s="117"/>
      <c r="D254" s="114"/>
      <c r="E254" s="114"/>
      <c r="F254" s="46"/>
      <c r="G254" s="666" t="s">
        <v>5</v>
      </c>
      <c r="H254" s="667">
        <f>Data!B253</f>
        <v>0</v>
      </c>
      <c r="I254" s="18"/>
      <c r="J254" s="116">
        <f ca="1">INDIRECT(J$1&amp;"!f$5")</f>
        <v>0</v>
      </c>
      <c r="K254" s="116">
        <f ca="1">INDIRECT(K$1&amp;"!f$5")</f>
        <v>0</v>
      </c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714"/>
      <c r="Z254" s="2">
        <f t="shared" ref="Z254:AN254" ca="1" si="137">J254+20</f>
        <v>20</v>
      </c>
      <c r="AA254" s="2">
        <f t="shared" ca="1" si="137"/>
        <v>20</v>
      </c>
      <c r="AB254" s="2">
        <f t="shared" si="137"/>
        <v>20</v>
      </c>
      <c r="AC254" s="2">
        <f t="shared" si="137"/>
        <v>20</v>
      </c>
      <c r="AD254" s="2">
        <f t="shared" si="137"/>
        <v>20</v>
      </c>
      <c r="AE254" s="2">
        <f t="shared" si="137"/>
        <v>20</v>
      </c>
      <c r="AF254" s="2">
        <f t="shared" si="137"/>
        <v>20</v>
      </c>
      <c r="AG254" s="2">
        <f t="shared" si="137"/>
        <v>20</v>
      </c>
      <c r="AH254" s="2">
        <f t="shared" si="137"/>
        <v>20</v>
      </c>
      <c r="AI254" s="2">
        <f t="shared" si="137"/>
        <v>20</v>
      </c>
      <c r="AJ254" s="2">
        <f t="shared" si="137"/>
        <v>20</v>
      </c>
      <c r="AK254" s="2">
        <f t="shared" si="137"/>
        <v>20</v>
      </c>
      <c r="AL254" s="2">
        <f t="shared" si="137"/>
        <v>20</v>
      </c>
      <c r="AM254" s="2">
        <f t="shared" si="137"/>
        <v>20</v>
      </c>
      <c r="AN254" s="2">
        <f t="shared" si="137"/>
        <v>20</v>
      </c>
    </row>
    <row r="255" spans="1:56" x14ac:dyDescent="0.2">
      <c r="A255" s="44">
        <v>1</v>
      </c>
      <c r="B255" s="44">
        <f t="shared" ref="B255:B279" si="138">B254</f>
        <v>6</v>
      </c>
      <c r="C255" s="57" t="str">
        <f>Data!B$24</f>
        <v>Timer</v>
      </c>
      <c r="D255" s="97" t="str">
        <f>Data!B$13</f>
        <v>Funktionær timer</v>
      </c>
      <c r="E255" s="97"/>
      <c r="F255" s="58"/>
      <c r="G255" s="369">
        <f>HLOOKUP(B255,'Budget &amp; Total'!$1:$44,(19),FALSE)</f>
        <v>0</v>
      </c>
      <c r="H255" s="672">
        <f ca="1">SUM(J255:X255)</f>
        <v>0</v>
      </c>
      <c r="I255" s="101"/>
      <c r="J255" s="230">
        <f ca="1">HLOOKUP($B255,INDIRECT(J$1&amp;"!$I$2:$x$40"),('Partner-period(er)'!$A255+14),FALSE)</f>
        <v>0</v>
      </c>
      <c r="K255" s="98">
        <f ca="1">HLOOKUP($B255,INDIRECT(K$1&amp;"!$I$2:$x$40"),('Partner-period(er)'!$A255+14),FALSE)</f>
        <v>0</v>
      </c>
      <c r="L255" s="98">
        <f ca="1">HLOOKUP($B255,INDIRECT(L$1&amp;"!$I$2:$x$40"),('Partner-period(er)'!$A255+14),FALSE)</f>
        <v>0</v>
      </c>
      <c r="M255" s="98">
        <f ca="1">HLOOKUP($B255,INDIRECT(M$1&amp;"!$I$2:$x$40"),('Partner-period(er)'!$A255+14),FALSE)</f>
        <v>0</v>
      </c>
      <c r="N255" s="98">
        <f ca="1">HLOOKUP($B255,INDIRECT(N$1&amp;"!$I$2:$x$40"),('Partner-period(er)'!$A255+14),FALSE)</f>
        <v>0</v>
      </c>
      <c r="O255" s="563">
        <f ca="1">HLOOKUP($B255,INDIRECT(O$1&amp;"!$I$2:$x$40"),('Partner-period(er)'!$A255+14),FALSE)</f>
        <v>0</v>
      </c>
      <c r="P255" s="563">
        <f ca="1">HLOOKUP($B255,INDIRECT(P$1&amp;"!$I$2:$x$40"),('Partner-period(er)'!$A255+14),FALSE)</f>
        <v>0</v>
      </c>
      <c r="Q255" s="563">
        <f ca="1">HLOOKUP($B255,INDIRECT(Q$1&amp;"!$I$2:$x$40"),('Partner-period(er)'!$A255+14),FALSE)</f>
        <v>0</v>
      </c>
      <c r="R255" s="563">
        <f ca="1">HLOOKUP($B255,INDIRECT(R$1&amp;"!$I$2:$x$40"),('Partner-period(er)'!$A255+14),FALSE)</f>
        <v>0</v>
      </c>
      <c r="S255" s="563">
        <f ca="1">HLOOKUP($B255,INDIRECT(S$1&amp;"!$I$2:$x$40"),('Partner-period(er)'!$A255+14),FALSE)</f>
        <v>0</v>
      </c>
      <c r="T255" s="563">
        <f ca="1">HLOOKUP($B255,INDIRECT(T$1&amp;"!$I$2:$x$40"),('Partner-period(er)'!$A255+14),FALSE)</f>
        <v>0</v>
      </c>
      <c r="U255" s="563">
        <f ca="1">HLOOKUP($B255,INDIRECT(U$1&amp;"!$I$2:$x$40"),('Partner-period(er)'!$A255+14),FALSE)</f>
        <v>0</v>
      </c>
      <c r="V255" s="563">
        <f ca="1">HLOOKUP($B255,INDIRECT(V$1&amp;"!$I$2:$x$40"),('Partner-period(er)'!$A255+14),FALSE)</f>
        <v>0</v>
      </c>
      <c r="W255" s="563">
        <f ca="1">HLOOKUP($B255,INDIRECT(W$1&amp;"!$I$2:$x$40"),('Partner-period(er)'!$A255+14),FALSE)</f>
        <v>0</v>
      </c>
      <c r="X255" s="564">
        <f ca="1">HLOOKUP($B255,INDIRECT(X$1&amp;"!$I$2:$x$40"),('Partner-period(er)'!$A255+14),FALSE)</f>
        <v>0</v>
      </c>
      <c r="Z255" s="31">
        <f ca="1">J255</f>
        <v>0</v>
      </c>
      <c r="AA255" s="32">
        <f ca="1">SUM($J255:K255)</f>
        <v>0</v>
      </c>
      <c r="AB255" s="32">
        <f ca="1">SUM($J255:L255)</f>
        <v>0</v>
      </c>
      <c r="AC255" s="32">
        <f ca="1">SUM($J255:M255)</f>
        <v>0</v>
      </c>
      <c r="AD255" s="32">
        <f ca="1">SUM($J255:N255)</f>
        <v>0</v>
      </c>
      <c r="AE255" s="32">
        <f ca="1">SUM($J255:O255)</f>
        <v>0</v>
      </c>
      <c r="AF255" s="32">
        <f ca="1">SUM($J255:P255)</f>
        <v>0</v>
      </c>
      <c r="AG255" s="32">
        <f ca="1">SUM($J255:Q255)</f>
        <v>0</v>
      </c>
      <c r="AH255" s="32">
        <f ca="1">SUM($J255:R255)</f>
        <v>0</v>
      </c>
      <c r="AI255" s="32">
        <f ca="1">SUM($J255:S255)</f>
        <v>0</v>
      </c>
      <c r="AJ255" s="32">
        <f ca="1">SUM($J255:T255)</f>
        <v>0</v>
      </c>
      <c r="AK255" s="32">
        <f ca="1">SUM($J255:U255)</f>
        <v>0</v>
      </c>
      <c r="AL255" s="32">
        <f ca="1">SUM($J255:V255)</f>
        <v>0</v>
      </c>
      <c r="AM255" s="32">
        <f ca="1">SUM($J255:W255)</f>
        <v>0</v>
      </c>
      <c r="AN255" s="37">
        <f ca="1">SUM($J255:X255)</f>
        <v>0</v>
      </c>
      <c r="AO255" s="30"/>
      <c r="AP255" s="29"/>
      <c r="AQ255" s="29"/>
      <c r="AR255" s="29"/>
      <c r="AS255" s="29"/>
      <c r="AT255" s="29"/>
    </row>
    <row r="256" spans="1:56" x14ac:dyDescent="0.2">
      <c r="A256" s="44">
        <v>2</v>
      </c>
      <c r="B256" s="44">
        <f t="shared" si="138"/>
        <v>6</v>
      </c>
      <c r="C256" s="661">
        <f>Data!L252</f>
        <v>0</v>
      </c>
      <c r="D256" s="27" t="str">
        <f>Data!B$14</f>
        <v>Teknisk/adm timer</v>
      </c>
      <c r="E256" s="27"/>
      <c r="F256" s="14"/>
      <c r="G256" s="370">
        <f>HLOOKUP(B256,'Budget &amp; Total'!$1:$44,(20),FALSE)</f>
        <v>0</v>
      </c>
      <c r="H256" s="673">
        <f t="shared" ref="H256:H279" ca="1" si="139">SUM(J256:X256)</f>
        <v>0</v>
      </c>
      <c r="I256" s="101"/>
      <c r="J256" s="231">
        <f ca="1">HLOOKUP($B256,INDIRECT(J$1&amp;"!$I$2:$x$40"),('Partner-period(er)'!$A256+14),FALSE)</f>
        <v>0</v>
      </c>
      <c r="K256" s="86">
        <f ca="1">HLOOKUP($B256,INDIRECT(K$1&amp;"!$I$2:$x$40"),('Partner-period(er)'!$A256+14),FALSE)</f>
        <v>0</v>
      </c>
      <c r="L256" s="86">
        <f ca="1">HLOOKUP($B256,INDIRECT(L$1&amp;"!$I$2:$x$40"),('Partner-period(er)'!$A256+14),FALSE)</f>
        <v>0</v>
      </c>
      <c r="M256" s="86">
        <f ca="1">HLOOKUP($B256,INDIRECT(M$1&amp;"!$I$2:$x$40"),('Partner-period(er)'!$A256+14),FALSE)</f>
        <v>0</v>
      </c>
      <c r="N256" s="86">
        <f ca="1">HLOOKUP($B256,INDIRECT(N$1&amp;"!$I$2:$x$40"),('Partner-period(er)'!$A256+14),FALSE)</f>
        <v>0</v>
      </c>
      <c r="O256" s="565">
        <f ca="1">HLOOKUP($B256,INDIRECT(O$1&amp;"!$I$2:$x$40"),('Partner-period(er)'!$A256+14),FALSE)</f>
        <v>0</v>
      </c>
      <c r="P256" s="565">
        <f ca="1">HLOOKUP($B256,INDIRECT(P$1&amp;"!$I$2:$x$40"),('Partner-period(er)'!$A256+14),FALSE)</f>
        <v>0</v>
      </c>
      <c r="Q256" s="565">
        <f ca="1">HLOOKUP($B256,INDIRECT(Q$1&amp;"!$I$2:$x$40"),('Partner-period(er)'!$A256+14),FALSE)</f>
        <v>0</v>
      </c>
      <c r="R256" s="565">
        <f ca="1">HLOOKUP($B256,INDIRECT(R$1&amp;"!$I$2:$x$40"),('Partner-period(er)'!$A256+14),FALSE)</f>
        <v>0</v>
      </c>
      <c r="S256" s="565">
        <f ca="1">HLOOKUP($B256,INDIRECT(S$1&amp;"!$I$2:$x$40"),('Partner-period(er)'!$A256+14),FALSE)</f>
        <v>0</v>
      </c>
      <c r="T256" s="565">
        <f ca="1">HLOOKUP($B256,INDIRECT(T$1&amp;"!$I$2:$x$40"),('Partner-period(er)'!$A256+14),FALSE)</f>
        <v>0</v>
      </c>
      <c r="U256" s="565">
        <f ca="1">HLOOKUP($B256,INDIRECT(U$1&amp;"!$I$2:$x$40"),('Partner-period(er)'!$A256+14),FALSE)</f>
        <v>0</v>
      </c>
      <c r="V256" s="565">
        <f ca="1">HLOOKUP($B256,INDIRECT(V$1&amp;"!$I$2:$x$40"),('Partner-period(er)'!$A256+14),FALSE)</f>
        <v>0</v>
      </c>
      <c r="W256" s="565">
        <f ca="1">HLOOKUP($B256,INDIRECT(W$1&amp;"!$I$2:$x$40"),('Partner-period(er)'!$A256+14),FALSE)</f>
        <v>0</v>
      </c>
      <c r="X256" s="566">
        <f ca="1">HLOOKUP($B256,INDIRECT(X$1&amp;"!$I$2:$x$40"),('Partner-period(er)'!$A256+14),FALSE)</f>
        <v>0</v>
      </c>
      <c r="Z256" s="33">
        <f ca="1">J256</f>
        <v>0</v>
      </c>
      <c r="AA256" s="34">
        <f ca="1">SUM($J256:K256)</f>
        <v>0</v>
      </c>
      <c r="AB256" s="34">
        <f ca="1">SUM($J256:L256)</f>
        <v>0</v>
      </c>
      <c r="AC256" s="34">
        <f ca="1">SUM($J256:M256)</f>
        <v>0</v>
      </c>
      <c r="AD256" s="34">
        <f ca="1">SUM($J256:N256)</f>
        <v>0</v>
      </c>
      <c r="AE256" s="34">
        <f ca="1">SUM($J256:O256)</f>
        <v>0</v>
      </c>
      <c r="AF256" s="34">
        <f ca="1">SUM($J256:P256)</f>
        <v>0</v>
      </c>
      <c r="AG256" s="34">
        <f ca="1">SUM($J256:Q256)</f>
        <v>0</v>
      </c>
      <c r="AH256" s="34">
        <f ca="1">SUM($J256:R256)</f>
        <v>0</v>
      </c>
      <c r="AI256" s="34">
        <f ca="1">SUM($J256:S256)</f>
        <v>0</v>
      </c>
      <c r="AJ256" s="34">
        <f ca="1">SUM($J256:T256)</f>
        <v>0</v>
      </c>
      <c r="AK256" s="34">
        <f ca="1">SUM($J256:U256)</f>
        <v>0</v>
      </c>
      <c r="AL256" s="34">
        <f ca="1">SUM($J256:V256)</f>
        <v>0</v>
      </c>
      <c r="AM256" s="34">
        <f ca="1">SUM($J256:W256)</f>
        <v>0</v>
      </c>
      <c r="AN256" s="38">
        <f ca="1">SUM($J256:X256)</f>
        <v>0</v>
      </c>
      <c r="AO256" s="30"/>
      <c r="AP256" s="29"/>
      <c r="AQ256" s="29"/>
      <c r="AR256" s="29"/>
      <c r="AS256" s="29"/>
      <c r="AT256" s="29"/>
    </row>
    <row r="257" spans="1:56" x14ac:dyDescent="0.2">
      <c r="A257" s="44">
        <v>3</v>
      </c>
      <c r="B257" s="44">
        <f t="shared" si="138"/>
        <v>6</v>
      </c>
      <c r="C257" s="57" t="str">
        <f>Data!B$5</f>
        <v>Personaleudgifter</v>
      </c>
      <c r="D257" s="96"/>
      <c r="E257" s="96"/>
      <c r="F257" s="58"/>
      <c r="G257" s="369"/>
      <c r="H257" s="674">
        <f t="shared" ca="1" si="139"/>
        <v>0</v>
      </c>
      <c r="I257" s="101"/>
      <c r="J257" s="239">
        <f ca="1">HLOOKUP($B257,INDIRECT(J$1&amp;"!$I$2:$x$40"),('Partner-period(er)'!$A257+14),FALSE)</f>
        <v>0</v>
      </c>
      <c r="K257" s="85">
        <f ca="1">HLOOKUP($B257,INDIRECT(K$1&amp;"!$I$2:$x$40"),('Partner-period(er)'!$A257+14),FALSE)</f>
        <v>0</v>
      </c>
      <c r="L257" s="85">
        <f ca="1">HLOOKUP($B257,INDIRECT(L$1&amp;"!$I$2:$x$40"),('Partner-period(er)'!$A257+14),FALSE)</f>
        <v>0</v>
      </c>
      <c r="M257" s="85">
        <f ca="1">HLOOKUP($B257,INDIRECT(M$1&amp;"!$I$2:$x$40"),('Partner-period(er)'!$A257+14),FALSE)</f>
        <v>0</v>
      </c>
      <c r="N257" s="85">
        <f ca="1">HLOOKUP($B257,INDIRECT(N$1&amp;"!$I$2:$x$40"),('Partner-period(er)'!$A257+14),FALSE)</f>
        <v>0</v>
      </c>
      <c r="O257" s="52">
        <f ca="1">HLOOKUP($B257,INDIRECT(O$1&amp;"!$I$2:$x$40"),('Partner-period(er)'!$A257+14),FALSE)</f>
        <v>0</v>
      </c>
      <c r="P257" s="52">
        <f ca="1">HLOOKUP($B257,INDIRECT(P$1&amp;"!$I$2:$x$40"),('Partner-period(er)'!$A257+14),FALSE)</f>
        <v>0</v>
      </c>
      <c r="Q257" s="52">
        <f ca="1">HLOOKUP($B257,INDIRECT(Q$1&amp;"!$I$2:$x$40"),('Partner-period(er)'!$A257+14),FALSE)</f>
        <v>0</v>
      </c>
      <c r="R257" s="52">
        <f ca="1">HLOOKUP($B257,INDIRECT(R$1&amp;"!$I$2:$x$40"),('Partner-period(er)'!$A257+14),FALSE)</f>
        <v>0</v>
      </c>
      <c r="S257" s="52">
        <f ca="1">HLOOKUP($B257,INDIRECT(S$1&amp;"!$I$2:$x$40"),('Partner-period(er)'!$A257+14),FALSE)</f>
        <v>0</v>
      </c>
      <c r="T257" s="52">
        <f ca="1">HLOOKUP($B257,INDIRECT(T$1&amp;"!$I$2:$x$40"),('Partner-period(er)'!$A257+14),FALSE)</f>
        <v>0</v>
      </c>
      <c r="U257" s="52">
        <f ca="1">HLOOKUP($B257,INDIRECT(U$1&amp;"!$I$2:$x$40"),('Partner-period(er)'!$A257+14),FALSE)</f>
        <v>0</v>
      </c>
      <c r="V257" s="52">
        <f ca="1">HLOOKUP($B257,INDIRECT(V$1&amp;"!$I$2:$x$40"),('Partner-period(er)'!$A257+14),FALSE)</f>
        <v>0</v>
      </c>
      <c r="W257" s="52">
        <f ca="1">HLOOKUP($B257,INDIRECT(W$1&amp;"!$I$2:$x$40"),('Partner-period(er)'!$A257+14),FALSE)</f>
        <v>0</v>
      </c>
      <c r="X257" s="567">
        <f ca="1">HLOOKUP($B257,INDIRECT(X$1&amp;"!$I$2:$x$40"),('Partner-period(er)'!$A257+14),FALSE)</f>
        <v>0</v>
      </c>
      <c r="Z257" s="33">
        <f ca="1">J257</f>
        <v>0</v>
      </c>
      <c r="AA257" s="34">
        <f ca="1">SUM($J257:K257)</f>
        <v>0</v>
      </c>
      <c r="AB257" s="34">
        <f ca="1">SUM($J257:L257)</f>
        <v>0</v>
      </c>
      <c r="AC257" s="34">
        <f ca="1">SUM($J257:M257)</f>
        <v>0</v>
      </c>
      <c r="AD257" s="34">
        <f ca="1">SUM($J257:N257)</f>
        <v>0</v>
      </c>
      <c r="AE257" s="34">
        <f ca="1">SUM($J257:O257)</f>
        <v>0</v>
      </c>
      <c r="AF257" s="34">
        <f ca="1">SUM($J257:P257)</f>
        <v>0</v>
      </c>
      <c r="AG257" s="34">
        <f ca="1">SUM($J257:Q257)</f>
        <v>0</v>
      </c>
      <c r="AH257" s="34">
        <f ca="1">SUM($J257:R257)</f>
        <v>0</v>
      </c>
      <c r="AI257" s="34">
        <f ca="1">SUM($J257:S257)</f>
        <v>0</v>
      </c>
      <c r="AJ257" s="34">
        <f ca="1">SUM($J257:T257)</f>
        <v>0</v>
      </c>
      <c r="AK257" s="34">
        <f ca="1">SUM($J257:U257)</f>
        <v>0</v>
      </c>
      <c r="AL257" s="34">
        <f ca="1">SUM($J257:V257)</f>
        <v>0</v>
      </c>
      <c r="AM257" s="34">
        <f ca="1">SUM($J257:W257)</f>
        <v>0</v>
      </c>
      <c r="AN257" s="38">
        <f ca="1">SUM($J257:X257)</f>
        <v>0</v>
      </c>
      <c r="AO257" s="30"/>
      <c r="AP257" s="29"/>
      <c r="AQ257" s="29"/>
      <c r="AR257" s="29"/>
      <c r="AS257" s="29"/>
      <c r="AT257" s="29"/>
    </row>
    <row r="258" spans="1:56" x14ac:dyDescent="0.2">
      <c r="A258" s="44">
        <v>4</v>
      </c>
      <c r="B258" s="44">
        <f t="shared" si="138"/>
        <v>6</v>
      </c>
      <c r="C258" s="66"/>
      <c r="D258" s="27" t="str">
        <f>Data!B$15</f>
        <v>Funktionær løn</v>
      </c>
      <c r="E258" s="27"/>
      <c r="F258" s="94">
        <f>HLOOKUP(B258,'Budget &amp; Total'!B:BB,49,FALSE)</f>
        <v>0</v>
      </c>
      <c r="G258" s="370">
        <f>HLOOKUP(B258,'Budget &amp; Total'!$1:$44,(23),FALSE)</f>
        <v>0</v>
      </c>
      <c r="H258" s="674">
        <f t="shared" ca="1" si="139"/>
        <v>0</v>
      </c>
      <c r="I258" s="101"/>
      <c r="J258" s="239">
        <f ca="1">HLOOKUP($B258,INDIRECT(J$1&amp;"!$I$2:$x$40"),('Partner-period(er)'!$A258+14),FALSE)</f>
        <v>0</v>
      </c>
      <c r="K258" s="85">
        <f ca="1">HLOOKUP($B258,INDIRECT(K$1&amp;"!$I$2:$x$40"),('Partner-period(er)'!$A258+14),FALSE)</f>
        <v>0</v>
      </c>
      <c r="L258" s="85">
        <f ca="1">HLOOKUP($B258,INDIRECT(L$1&amp;"!$I$2:$x$40"),('Partner-period(er)'!$A258+14),FALSE)</f>
        <v>0</v>
      </c>
      <c r="M258" s="85">
        <f ca="1">HLOOKUP($B258,INDIRECT(M$1&amp;"!$I$2:$x$40"),('Partner-period(er)'!$A258+14),FALSE)</f>
        <v>0</v>
      </c>
      <c r="N258" s="85">
        <f ca="1">HLOOKUP($B258,INDIRECT(N$1&amp;"!$I$2:$x$40"),('Partner-period(er)'!$A258+14),FALSE)</f>
        <v>0</v>
      </c>
      <c r="O258" s="52">
        <f ca="1">HLOOKUP($B258,INDIRECT(O$1&amp;"!$I$2:$x$40"),('Partner-period(er)'!$A258+14),FALSE)</f>
        <v>0</v>
      </c>
      <c r="P258" s="52">
        <f ca="1">HLOOKUP($B258,INDIRECT(P$1&amp;"!$I$2:$x$40"),('Partner-period(er)'!$A258+14),FALSE)</f>
        <v>0</v>
      </c>
      <c r="Q258" s="52">
        <f ca="1">HLOOKUP($B258,INDIRECT(Q$1&amp;"!$I$2:$x$40"),('Partner-period(er)'!$A258+14),FALSE)</f>
        <v>0</v>
      </c>
      <c r="R258" s="52">
        <f ca="1">HLOOKUP($B258,INDIRECT(R$1&amp;"!$I$2:$x$40"),('Partner-period(er)'!$A258+14),FALSE)</f>
        <v>0</v>
      </c>
      <c r="S258" s="52">
        <f ca="1">HLOOKUP($B258,INDIRECT(S$1&amp;"!$I$2:$x$40"),('Partner-period(er)'!$A258+14),FALSE)</f>
        <v>0</v>
      </c>
      <c r="T258" s="52">
        <f ca="1">HLOOKUP($B258,INDIRECT(T$1&amp;"!$I$2:$x$40"),('Partner-period(er)'!$A258+14),FALSE)</f>
        <v>0</v>
      </c>
      <c r="U258" s="52">
        <f ca="1">HLOOKUP($B258,INDIRECT(U$1&amp;"!$I$2:$x$40"),('Partner-period(er)'!$A258+14),FALSE)</f>
        <v>0</v>
      </c>
      <c r="V258" s="52">
        <f ca="1">HLOOKUP($B258,INDIRECT(V$1&amp;"!$I$2:$x$40"),('Partner-period(er)'!$A258+14),FALSE)</f>
        <v>0</v>
      </c>
      <c r="W258" s="52">
        <f ca="1">HLOOKUP($B258,INDIRECT(W$1&amp;"!$I$2:$x$40"),('Partner-period(er)'!$A258+14),FALSE)</f>
        <v>0</v>
      </c>
      <c r="X258" s="567">
        <f ca="1">HLOOKUP($B258,INDIRECT(X$1&amp;"!$I$2:$x$40"),('Partner-period(er)'!$A258+14),FALSE)</f>
        <v>0</v>
      </c>
      <c r="Z258" s="40">
        <f ca="1">J284</f>
        <v>0</v>
      </c>
      <c r="AA258" s="41">
        <f ca="1">SUM($J284:K284)</f>
        <v>0</v>
      </c>
      <c r="AB258" s="41">
        <f ca="1">SUM($J284:L284)</f>
        <v>0</v>
      </c>
      <c r="AC258" s="41">
        <f ca="1">SUM($J284:M284)</f>
        <v>0</v>
      </c>
      <c r="AD258" s="41">
        <f ca="1">SUM($J284:N284)</f>
        <v>0</v>
      </c>
      <c r="AE258" s="41">
        <f ca="1">SUM($J284:O284)</f>
        <v>0</v>
      </c>
      <c r="AF258" s="41">
        <f ca="1">SUM($J284:P284)</f>
        <v>0</v>
      </c>
      <c r="AG258" s="41">
        <f ca="1">SUM($J284:Q284)</f>
        <v>0</v>
      </c>
      <c r="AH258" s="41">
        <f ca="1">SUM($J284:R284)</f>
        <v>0</v>
      </c>
      <c r="AI258" s="41">
        <f ca="1">SUM($J284:S284)</f>
        <v>0</v>
      </c>
      <c r="AJ258" s="41">
        <f ca="1">SUM($J284:T284)</f>
        <v>0</v>
      </c>
      <c r="AK258" s="41">
        <f ca="1">SUM($J284:U284)</f>
        <v>0</v>
      </c>
      <c r="AL258" s="41">
        <f ca="1">SUM($J284:V284)</f>
        <v>0</v>
      </c>
      <c r="AM258" s="41">
        <f ca="1">SUM($J284:W284)</f>
        <v>0</v>
      </c>
      <c r="AN258" s="42">
        <f ca="1">SUM($J284:X284)</f>
        <v>0</v>
      </c>
      <c r="AO258" s="30"/>
      <c r="AP258" s="29">
        <f ca="1">IF(Data!$H$2="ja",IF(Z258&gt;$G258,Z258-$G258,0),0)</f>
        <v>0</v>
      </c>
      <c r="AQ258" s="29">
        <f ca="1">IF(Data!$H$2="ja",IF(AA258&gt;$G258,AA258-$G258-SUM($AP258:AP258),0),0)</f>
        <v>0</v>
      </c>
      <c r="AR258" s="29">
        <f ca="1">IF(Data!$H$2="ja",IF(AB258&gt;$G258,AB258-$G258-SUM($AP258:AQ258),0),0)</f>
        <v>0</v>
      </c>
      <c r="AS258" s="29">
        <f ca="1">IF(Data!$H$2="ja",IF(AC258&gt;$G258,AC258-$G258-SUM($AP258:AR258),0),0)</f>
        <v>0</v>
      </c>
      <c r="AT258" s="29">
        <f ca="1">IF(Data!$H$2="ja",IF(AD258&gt;$G258,AD258-$G258-SUM($AP258:AS258),0),0)</f>
        <v>0</v>
      </c>
      <c r="AU258" s="29">
        <f ca="1">IF(Data!$H$2="ja",IF(AE258&gt;$G258,AE258-$G258-SUM($AP258:AT258),0),0)</f>
        <v>0</v>
      </c>
      <c r="AV258" s="29">
        <f ca="1">IF(Data!$H$2="ja",IF(AF258&gt;$G258,AF258-$G258-SUM($AP258:AU258),0),0)</f>
        <v>0</v>
      </c>
      <c r="AW258" s="29">
        <f ca="1">IF(Data!$H$2="ja",IF(AG258&gt;$G258,AG258-$G258-SUM($AP258:AV258),0),0)</f>
        <v>0</v>
      </c>
      <c r="AX258" s="29">
        <f ca="1">IF(Data!$H$2="ja",IF(AH258&gt;$G258,AH258-$G258-SUM($AP258:AW258),0),0)</f>
        <v>0</v>
      </c>
      <c r="AY258" s="29">
        <f ca="1">IF(Data!$H$2="ja",IF(AI258&gt;$G258,AI258-$G258-SUM($AP258:AX258),0),0)</f>
        <v>0</v>
      </c>
      <c r="AZ258" s="29">
        <f ca="1">IF(Data!$H$2="ja",IF(AJ258&gt;$G258,AJ258-$G258-SUM($AP258:AY258),0),0)</f>
        <v>0</v>
      </c>
      <c r="BA258" s="29">
        <f ca="1">IF(Data!$H$2="ja",IF(AK258&gt;$G258,AK258-$G258-SUM($AP258:AZ258),0),0)</f>
        <v>0</v>
      </c>
      <c r="BB258" s="29">
        <f ca="1">IF(Data!$H$2="ja",IF(AL258&gt;$G258,AL258-$G258-SUM($AP258:BA258),0),0)</f>
        <v>0</v>
      </c>
      <c r="BC258" s="29">
        <f ca="1">IF(Data!$H$2="ja",IF(AM258&gt;$G258,AM258-$G258-SUM($AP258:BB258),0),0)</f>
        <v>0</v>
      </c>
      <c r="BD258" s="29">
        <f ca="1">IF(Data!$H$2="ja",IF(AN258&gt;$G258,AN258-$G258-SUM($AP258:BC258),0),0)</f>
        <v>0</v>
      </c>
    </row>
    <row r="259" spans="1:56" x14ac:dyDescent="0.2">
      <c r="A259" s="44">
        <v>5</v>
      </c>
      <c r="B259" s="44">
        <f t="shared" si="138"/>
        <v>6</v>
      </c>
      <c r="C259" s="60"/>
      <c r="D259" s="27" t="str">
        <f>Data!B$16</f>
        <v>Teknisk/adm løn</v>
      </c>
      <c r="E259" s="27"/>
      <c r="F259" s="94">
        <f>HLOOKUP(B258,'Budget &amp; Total'!B:BB,50,FALSE)</f>
        <v>0</v>
      </c>
      <c r="G259" s="370">
        <f>HLOOKUP(B259,'Budget &amp; Total'!$1:$44,(24),FALSE)</f>
        <v>0</v>
      </c>
      <c r="H259" s="674">
        <f t="shared" ca="1" si="139"/>
        <v>0</v>
      </c>
      <c r="I259" s="101"/>
      <c r="J259" s="239">
        <f ca="1">HLOOKUP($B259,INDIRECT(J$1&amp;"!$I$2:$x$40"),('Partner-period(er)'!$A259+14),FALSE)</f>
        <v>0</v>
      </c>
      <c r="K259" s="85">
        <f ca="1">HLOOKUP($B259,INDIRECT(K$1&amp;"!$I$2:$x$40"),('Partner-period(er)'!$A259+14),FALSE)</f>
        <v>0</v>
      </c>
      <c r="L259" s="85">
        <f ca="1">HLOOKUP($B259,INDIRECT(L$1&amp;"!$I$2:$x$40"),('Partner-period(er)'!$A259+14),FALSE)</f>
        <v>0</v>
      </c>
      <c r="M259" s="85">
        <f ca="1">HLOOKUP($B259,INDIRECT(M$1&amp;"!$I$2:$x$40"),('Partner-period(er)'!$A259+14),FALSE)</f>
        <v>0</v>
      </c>
      <c r="N259" s="85">
        <f ca="1">HLOOKUP($B259,INDIRECT(N$1&amp;"!$I$2:$x$40"),('Partner-period(er)'!$A259+14),FALSE)</f>
        <v>0</v>
      </c>
      <c r="O259" s="52">
        <f ca="1">HLOOKUP($B259,INDIRECT(O$1&amp;"!$I$2:$x$40"),('Partner-period(er)'!$A259+14),FALSE)</f>
        <v>0</v>
      </c>
      <c r="P259" s="52">
        <f ca="1">HLOOKUP($B259,INDIRECT(P$1&amp;"!$I$2:$x$40"),('Partner-period(er)'!$A259+14),FALSE)</f>
        <v>0</v>
      </c>
      <c r="Q259" s="52">
        <f ca="1">HLOOKUP($B259,INDIRECT(Q$1&amp;"!$I$2:$x$40"),('Partner-period(er)'!$A259+14),FALSE)</f>
        <v>0</v>
      </c>
      <c r="R259" s="52">
        <f ca="1">HLOOKUP($B259,INDIRECT(R$1&amp;"!$I$2:$x$40"),('Partner-period(er)'!$A259+14),FALSE)</f>
        <v>0</v>
      </c>
      <c r="S259" s="52">
        <f ca="1">HLOOKUP($B259,INDIRECT(S$1&amp;"!$I$2:$x$40"),('Partner-period(er)'!$A259+14),FALSE)</f>
        <v>0</v>
      </c>
      <c r="T259" s="52">
        <f ca="1">HLOOKUP($B259,INDIRECT(T$1&amp;"!$I$2:$x$40"),('Partner-period(er)'!$A259+14),FALSE)</f>
        <v>0</v>
      </c>
      <c r="U259" s="52">
        <f ca="1">HLOOKUP($B259,INDIRECT(U$1&amp;"!$I$2:$x$40"),('Partner-period(er)'!$A259+14),FALSE)</f>
        <v>0</v>
      </c>
      <c r="V259" s="52">
        <f ca="1">HLOOKUP($B259,INDIRECT(V$1&amp;"!$I$2:$x$40"),('Partner-period(er)'!$A259+14),FALSE)</f>
        <v>0</v>
      </c>
      <c r="W259" s="52">
        <f ca="1">HLOOKUP($B259,INDIRECT(W$1&amp;"!$I$2:$x$40"),('Partner-period(er)'!$A259+14),FALSE)</f>
        <v>0</v>
      </c>
      <c r="X259" s="567">
        <f ca="1">HLOOKUP($B259,INDIRECT(X$1&amp;"!$I$2:$x$40"),('Partner-period(er)'!$A259+14),FALSE)</f>
        <v>0</v>
      </c>
      <c r="Z259" s="40">
        <f ca="1">J291</f>
        <v>0</v>
      </c>
      <c r="AA259" s="41">
        <f ca="1">SUM($J291:K291)</f>
        <v>0</v>
      </c>
      <c r="AB259" s="41">
        <f ca="1">SUM($J291:L291)</f>
        <v>0</v>
      </c>
      <c r="AC259" s="41">
        <f ca="1">SUM($J291:M291)</f>
        <v>0</v>
      </c>
      <c r="AD259" s="41">
        <f ca="1">SUM($J291:N291)</f>
        <v>0</v>
      </c>
      <c r="AE259" s="41">
        <f ca="1">SUM($J291:O291)</f>
        <v>0</v>
      </c>
      <c r="AF259" s="41">
        <f ca="1">SUM($J291:P291)</f>
        <v>0</v>
      </c>
      <c r="AG259" s="41">
        <f ca="1">SUM($J291:Q291)</f>
        <v>0</v>
      </c>
      <c r="AH259" s="41">
        <f ca="1">SUM($J291:R291)</f>
        <v>0</v>
      </c>
      <c r="AI259" s="41">
        <f ca="1">SUM($J291:S291)</f>
        <v>0</v>
      </c>
      <c r="AJ259" s="41">
        <f ca="1">SUM($J291:T291)</f>
        <v>0</v>
      </c>
      <c r="AK259" s="41">
        <f ca="1">SUM($J291:U291)</f>
        <v>0</v>
      </c>
      <c r="AL259" s="41">
        <f ca="1">SUM($J291:V291)</f>
        <v>0</v>
      </c>
      <c r="AM259" s="41">
        <f ca="1">SUM($J291:W291)</f>
        <v>0</v>
      </c>
      <c r="AN259" s="41">
        <f ca="1">SUM($J291:X291)</f>
        <v>0</v>
      </c>
      <c r="AO259" s="30"/>
      <c r="AP259" s="29">
        <f ca="1">IF(Data!$H$2="ja",IF(Z259&gt;$G259,Z259-$G259,0),0)</f>
        <v>0</v>
      </c>
      <c r="AQ259" s="29">
        <f ca="1">IF(Data!$H$2="ja",IF(AA259&gt;$G259,AA259-$G259-SUM($AP259:AP259),0),0)</f>
        <v>0</v>
      </c>
      <c r="AR259" s="29">
        <f ca="1">IF(Data!$H$2="ja",IF(AB259&gt;$G259,AB259-$G259-SUM($AP259:AQ259),0),0)</f>
        <v>0</v>
      </c>
      <c r="AS259" s="29">
        <f ca="1">IF(Data!$H$2="ja",IF(AC259&gt;$G259,AC259-$G259-SUM($AP259:AR259),0),0)</f>
        <v>0</v>
      </c>
      <c r="AT259" s="29">
        <f ca="1">IF(Data!$H$2="ja",IF(AD259&gt;$G259,AD259-$G259-SUM($AP259:AS259),0),0)</f>
        <v>0</v>
      </c>
      <c r="AU259" s="29">
        <f ca="1">IF(Data!$H$2="ja",IF(AE259&gt;$G259,AE259-$G259-SUM($AP259:AT259),0),0)</f>
        <v>0</v>
      </c>
      <c r="AV259" s="29">
        <f ca="1">IF(Data!$H$2="ja",IF(AF259&gt;$G259,AF259-$G259-SUM($AP259:AU259),0),0)</f>
        <v>0</v>
      </c>
      <c r="AW259" s="29">
        <f ca="1">IF(Data!$H$2="ja",IF(AG259&gt;$G259,AG259-$G259-SUM($AP259:AV259),0),0)</f>
        <v>0</v>
      </c>
      <c r="AX259" s="29">
        <f ca="1">IF(Data!$H$2="ja",IF(AH259&gt;$G259,AH259-$G259-SUM($AP259:AW259),0),0)</f>
        <v>0</v>
      </c>
      <c r="AY259" s="29">
        <f ca="1">IF(Data!$H$2="ja",IF(AI259&gt;$G259,AI259-$G259-SUM($AP259:AX259),0),0)</f>
        <v>0</v>
      </c>
      <c r="AZ259" s="29">
        <f ca="1">IF(Data!$H$2="ja",IF(AJ259&gt;$G259,AJ259-$G259-SUM($AP259:AY259),0),0)</f>
        <v>0</v>
      </c>
      <c r="BA259" s="29">
        <f ca="1">IF(Data!$H$2="ja",IF(AK259&gt;$G259,AK259-$G259-SUM($AP259:AZ259),0),0)</f>
        <v>0</v>
      </c>
      <c r="BB259" s="29">
        <f ca="1">IF(Data!$H$2="ja",IF(AL259&gt;$G259,AL259-$G259-SUM($AP259:BA259),0),0)</f>
        <v>0</v>
      </c>
      <c r="BC259" s="29">
        <f ca="1">IF(Data!$H$2="ja",IF(AM259&gt;$G259,AM259-$G259-SUM($AP259:BB259),0),0)</f>
        <v>0</v>
      </c>
      <c r="BD259" s="29">
        <f ca="1">IF(Data!$H$2="ja",IF(AN259&gt;$G259,AN259-$G259-SUM($AP259:BC259),0),0)</f>
        <v>0</v>
      </c>
    </row>
    <row r="260" spans="1:56" x14ac:dyDescent="0.2">
      <c r="A260" s="44">
        <v>6</v>
      </c>
      <c r="B260" s="44">
        <f t="shared" si="138"/>
        <v>6</v>
      </c>
      <c r="C260" s="61"/>
      <c r="D260" s="62" t="str">
        <f>Data!B$17</f>
        <v>Overhead løn</v>
      </c>
      <c r="E260" s="62"/>
      <c r="F260" s="99">
        <f>HLOOKUP(B258,'Budget &amp; Total'!B:BB,25,FALSE)</f>
        <v>0</v>
      </c>
      <c r="G260" s="371">
        <f>HLOOKUP(B260,'Budget &amp; Total'!$1:$44,(26),FALSE)</f>
        <v>0</v>
      </c>
      <c r="H260" s="673">
        <f t="shared" ca="1" si="139"/>
        <v>0</v>
      </c>
      <c r="I260" s="101"/>
      <c r="J260" s="239">
        <f ca="1">HLOOKUP($B260,INDIRECT(J$1&amp;"!$I$2:$x$40"),('Partner-period(er)'!$A260+14),FALSE)</f>
        <v>0</v>
      </c>
      <c r="K260" s="85">
        <f ca="1">HLOOKUP($B260,INDIRECT(K$1&amp;"!$I$2:$x$40"),('Partner-period(er)'!$A260+14),FALSE)</f>
        <v>0</v>
      </c>
      <c r="L260" s="85">
        <f ca="1">HLOOKUP($B260,INDIRECT(L$1&amp;"!$I$2:$x$40"),('Partner-period(er)'!$A260+14),FALSE)</f>
        <v>0</v>
      </c>
      <c r="M260" s="85">
        <f ca="1">HLOOKUP($B260,INDIRECT(M$1&amp;"!$I$2:$x$40"),('Partner-period(er)'!$A260+14),FALSE)</f>
        <v>0</v>
      </c>
      <c r="N260" s="85">
        <f ca="1">HLOOKUP($B260,INDIRECT(N$1&amp;"!$I$2:$x$40"),('Partner-period(er)'!$A260+14),FALSE)</f>
        <v>0</v>
      </c>
      <c r="O260" s="52">
        <f ca="1">HLOOKUP($B260,INDIRECT(O$1&amp;"!$I$2:$x$40"),('Partner-period(er)'!$A260+14),FALSE)</f>
        <v>0</v>
      </c>
      <c r="P260" s="52">
        <f ca="1">HLOOKUP($B260,INDIRECT(P$1&amp;"!$I$2:$x$40"),('Partner-period(er)'!$A260+14),FALSE)</f>
        <v>0</v>
      </c>
      <c r="Q260" s="52">
        <f ca="1">HLOOKUP($B260,INDIRECT(Q$1&amp;"!$I$2:$x$40"),('Partner-period(er)'!$A260+14),FALSE)</f>
        <v>0</v>
      </c>
      <c r="R260" s="52">
        <f ca="1">HLOOKUP($B260,INDIRECT(R$1&amp;"!$I$2:$x$40"),('Partner-period(er)'!$A260+14),FALSE)</f>
        <v>0</v>
      </c>
      <c r="S260" s="52">
        <f ca="1">HLOOKUP($B260,INDIRECT(S$1&amp;"!$I$2:$x$40"),('Partner-period(er)'!$A260+14),FALSE)</f>
        <v>0</v>
      </c>
      <c r="T260" s="52">
        <f ca="1">HLOOKUP($B260,INDIRECT(T$1&amp;"!$I$2:$x$40"),('Partner-period(er)'!$A260+14),FALSE)</f>
        <v>0</v>
      </c>
      <c r="U260" s="52">
        <f ca="1">HLOOKUP($B260,INDIRECT(U$1&amp;"!$I$2:$x$40"),('Partner-period(er)'!$A260+14),FALSE)</f>
        <v>0</v>
      </c>
      <c r="V260" s="52">
        <f ca="1">HLOOKUP($B260,INDIRECT(V$1&amp;"!$I$2:$x$40"),('Partner-period(er)'!$A260+14),FALSE)</f>
        <v>0</v>
      </c>
      <c r="W260" s="52">
        <f ca="1">HLOOKUP($B260,INDIRECT(W$1&amp;"!$I$2:$x$40"),('Partner-period(er)'!$A260+14),FALSE)</f>
        <v>0</v>
      </c>
      <c r="X260" s="567">
        <f ca="1">HLOOKUP($B260,INDIRECT(X$1&amp;"!$I$2:$x$40"),('Partner-period(er)'!$A260+14),FALSE)</f>
        <v>0</v>
      </c>
      <c r="Z260" s="40">
        <f ca="1">J260+J294</f>
        <v>0</v>
      </c>
      <c r="AA260" s="41">
        <f ca="1">SUM($J294:K294)+SUM($J260:K260)</f>
        <v>0</v>
      </c>
      <c r="AB260" s="41">
        <f ca="1">SUM($J294:L294)+SUM($J260:L260)</f>
        <v>0</v>
      </c>
      <c r="AC260" s="41">
        <f ca="1">SUM($J294:M294)+SUM($J260:M260)</f>
        <v>0</v>
      </c>
      <c r="AD260" s="41">
        <f ca="1">SUM($J294:N294)+SUM($J260:N260)</f>
        <v>0</v>
      </c>
      <c r="AE260" s="41">
        <f ca="1">SUM($J294:O294)+SUM($J260:O260)</f>
        <v>0</v>
      </c>
      <c r="AF260" s="41">
        <f ca="1">SUM($J294:P294)+SUM($J260:P260)</f>
        <v>0</v>
      </c>
      <c r="AG260" s="41">
        <f ca="1">SUM($J294:Q294)+SUM($J260:Q260)</f>
        <v>0</v>
      </c>
      <c r="AH260" s="41">
        <f ca="1">SUM($J294:R294)+SUM($J260:R260)</f>
        <v>0</v>
      </c>
      <c r="AI260" s="41">
        <f ca="1">SUM($J294:S294)+SUM($J260:S260)</f>
        <v>0</v>
      </c>
      <c r="AJ260" s="41">
        <f ca="1">SUM($J294:T294)+SUM($J260:T260)</f>
        <v>0</v>
      </c>
      <c r="AK260" s="41">
        <f ca="1">SUM($J294:U294)+SUM($J260:U260)</f>
        <v>0</v>
      </c>
      <c r="AL260" s="41">
        <f ca="1">SUM($J294:V294)+SUM($J260:V260)</f>
        <v>0</v>
      </c>
      <c r="AM260" s="41">
        <f ca="1">SUM($J294:W294)+SUM($J260:W260)</f>
        <v>0</v>
      </c>
      <c r="AN260" s="41">
        <f ca="1">SUM($J294:X294)+SUM($J260:X260)</f>
        <v>0</v>
      </c>
      <c r="AO260" s="30"/>
      <c r="AP260" s="29">
        <f ca="1">IF(Data!$H$2="ja",IF(Z260&gt;$G260,Z260-$G260,0),0)</f>
        <v>0</v>
      </c>
      <c r="AQ260" s="29">
        <f ca="1">IF(Data!$H$2="ja",IF(AA260&gt;$G260,AA260-$G260-SUM($AP260:AP260),0),0)</f>
        <v>0</v>
      </c>
      <c r="AR260" s="29">
        <f ca="1">IF(Data!$H$2="ja",IF(AB260&gt;$G260,AB260-$G260-SUM($AP260:AQ260),0),0)</f>
        <v>0</v>
      </c>
      <c r="AS260" s="29">
        <f ca="1">IF(Data!$H$2="ja",IF(AC260&gt;$G260,AC260-$G260-SUM($AP260:AR260),0),0)</f>
        <v>0</v>
      </c>
      <c r="AT260" s="29">
        <f ca="1">IF(Data!$H$2="ja",IF(AD260&gt;$G260,AD260-$G260-SUM($AP260:AS260),0),0)</f>
        <v>0</v>
      </c>
      <c r="AU260" s="29">
        <f ca="1">IF(Data!$H$2="ja",IF(AE260&gt;$G260,AE260-$G260-SUM($AP260:AT260),0),0)</f>
        <v>0</v>
      </c>
      <c r="AV260" s="29">
        <f ca="1">IF(Data!$H$2="ja",IF(AF260&gt;$G260,AF260-$G260-SUM($AP260:AU260),0),0)</f>
        <v>0</v>
      </c>
      <c r="AW260" s="29">
        <f ca="1">IF(Data!$H$2="ja",IF(AG260&gt;$G260,AG260-$G260-SUM($AP260:AV260),0),0)</f>
        <v>0</v>
      </c>
      <c r="AX260" s="29">
        <f ca="1">IF(Data!$H$2="ja",IF(AH260&gt;$G260,AH260-$G260-SUM($AP260:AW260),0),0)</f>
        <v>0</v>
      </c>
      <c r="AY260" s="29">
        <f ca="1">IF(Data!$H$2="ja",IF(AI260&gt;$G260,AI260-$G260-SUM($AP260:AX260),0),0)</f>
        <v>0</v>
      </c>
      <c r="AZ260" s="29">
        <f ca="1">IF(Data!$H$2="ja",IF(AJ260&gt;$G260,AJ260-$G260-SUM($AP260:AY260),0),0)</f>
        <v>0</v>
      </c>
      <c r="BA260" s="29">
        <f ca="1">IF(Data!$H$2="ja",IF(AK260&gt;$G260,AK260-$G260-SUM($AP260:AZ260),0),0)</f>
        <v>0</v>
      </c>
      <c r="BB260" s="29">
        <f ca="1">IF(Data!$H$2="ja",IF(AL260&gt;$G260,AL260-$G260-SUM($AP260:BA260),0),0)</f>
        <v>0</v>
      </c>
      <c r="BC260" s="29">
        <f ca="1">IF(Data!$H$2="ja",IF(AM260&gt;$G260,AM260-$G260-SUM($AP260:BB260),0),0)</f>
        <v>0</v>
      </c>
      <c r="BD260" s="29">
        <f ca="1">IF(Data!$H$2="ja",IF(AN260&gt;$G260,AN260-$G260-SUM($AP260:BC260),0),0)</f>
        <v>0</v>
      </c>
    </row>
    <row r="261" spans="1:56" x14ac:dyDescent="0.2">
      <c r="A261" s="44">
        <v>7</v>
      </c>
      <c r="B261" s="44">
        <f t="shared" si="138"/>
        <v>6</v>
      </c>
      <c r="C261" s="90"/>
      <c r="D261" s="55" t="str">
        <f>Data!B$39</f>
        <v>Lønomkostninger total</v>
      </c>
      <c r="E261" s="55"/>
      <c r="F261" s="84"/>
      <c r="G261" s="370">
        <f>HLOOKUP(B261,'Budget &amp; Total'!$1:$44,(27),FALSE)</f>
        <v>0</v>
      </c>
      <c r="H261" s="675">
        <f t="shared" ca="1" si="139"/>
        <v>0</v>
      </c>
      <c r="I261" s="108"/>
      <c r="J261" s="301">
        <f ca="1">HLOOKUP($B261,INDIRECT(J$1&amp;"!$I$2:$x$40"),('Partner-period(er)'!$A261+14),FALSE)</f>
        <v>0</v>
      </c>
      <c r="K261" s="89">
        <f ca="1">HLOOKUP($B261,INDIRECT(K$1&amp;"!$I$2:$x$40"),('Partner-period(er)'!$A261+14),FALSE)</f>
        <v>0</v>
      </c>
      <c r="L261" s="302">
        <f ca="1">HLOOKUP($B261,INDIRECT(L$1&amp;"!$I$2:$x$40"),('Partner-period(er)'!$A261+14),FALSE)</f>
        <v>0</v>
      </c>
      <c r="M261" s="302">
        <f ca="1">HLOOKUP($B261,INDIRECT(M$1&amp;"!$I$2:$x$40"),('Partner-period(er)'!$A261+14),FALSE)</f>
        <v>0</v>
      </c>
      <c r="N261" s="302">
        <f ca="1">HLOOKUP($B261,INDIRECT(N$1&amp;"!$I$2:$x$40"),('Partner-period(er)'!$A261+14),FALSE)</f>
        <v>0</v>
      </c>
      <c r="O261" s="568">
        <f ca="1">HLOOKUP($B261,INDIRECT(O$1&amp;"!$I$2:$x$40"),('Partner-period(er)'!$A261+14),FALSE)</f>
        <v>0</v>
      </c>
      <c r="P261" s="568">
        <f ca="1">HLOOKUP($B261,INDIRECT(P$1&amp;"!$I$2:$x$40"),('Partner-period(er)'!$A261+14),FALSE)</f>
        <v>0</v>
      </c>
      <c r="Q261" s="568">
        <f ca="1">HLOOKUP($B261,INDIRECT(Q$1&amp;"!$I$2:$x$40"),('Partner-period(er)'!$A261+14),FALSE)</f>
        <v>0</v>
      </c>
      <c r="R261" s="568">
        <f ca="1">HLOOKUP($B261,INDIRECT(R$1&amp;"!$I$2:$x$40"),('Partner-period(er)'!$A261+14),FALSE)</f>
        <v>0</v>
      </c>
      <c r="S261" s="568">
        <f ca="1">HLOOKUP($B261,INDIRECT(S$1&amp;"!$I$2:$x$40"),('Partner-period(er)'!$A261+14),FALSE)</f>
        <v>0</v>
      </c>
      <c r="T261" s="568">
        <f ca="1">HLOOKUP($B261,INDIRECT(T$1&amp;"!$I$2:$x$40"),('Partner-period(er)'!$A261+14),FALSE)</f>
        <v>0</v>
      </c>
      <c r="U261" s="568">
        <f ca="1">HLOOKUP($B261,INDIRECT(U$1&amp;"!$I$2:$x$40"),('Partner-period(er)'!$A261+14),FALSE)</f>
        <v>0</v>
      </c>
      <c r="V261" s="568">
        <f ca="1">HLOOKUP($B261,INDIRECT(V$1&amp;"!$I$2:$x$40"),('Partner-period(er)'!$A261+14),FALSE)</f>
        <v>0</v>
      </c>
      <c r="W261" s="568">
        <f ca="1">HLOOKUP($B261,INDIRECT(W$1&amp;"!$I$2:$x$40"),('Partner-period(er)'!$A261+14),FALSE)</f>
        <v>0</v>
      </c>
      <c r="X261" s="569">
        <f ca="1">HLOOKUP($B261,INDIRECT(X$1&amp;"!$I$2:$x$40"),('Partner-period(er)'!$A261+14),FALSE)</f>
        <v>0</v>
      </c>
      <c r="Z261" s="33">
        <f t="shared" ref="Z261:AN261" ca="1" si="140">SUM(Z258:Z260)</f>
        <v>0</v>
      </c>
      <c r="AA261" s="34">
        <f t="shared" ca="1" si="140"/>
        <v>0</v>
      </c>
      <c r="AB261" s="34">
        <f t="shared" ca="1" si="140"/>
        <v>0</v>
      </c>
      <c r="AC261" s="34">
        <f t="shared" ca="1" si="140"/>
        <v>0</v>
      </c>
      <c r="AD261" s="34">
        <f t="shared" ca="1" si="140"/>
        <v>0</v>
      </c>
      <c r="AE261" s="34">
        <f t="shared" ca="1" si="140"/>
        <v>0</v>
      </c>
      <c r="AF261" s="34">
        <f t="shared" ca="1" si="140"/>
        <v>0</v>
      </c>
      <c r="AG261" s="34">
        <f t="shared" ca="1" si="140"/>
        <v>0</v>
      </c>
      <c r="AH261" s="34">
        <f t="shared" ca="1" si="140"/>
        <v>0</v>
      </c>
      <c r="AI261" s="34">
        <f t="shared" ca="1" si="140"/>
        <v>0</v>
      </c>
      <c r="AJ261" s="34">
        <f t="shared" ca="1" si="140"/>
        <v>0</v>
      </c>
      <c r="AK261" s="34">
        <f t="shared" ca="1" si="140"/>
        <v>0</v>
      </c>
      <c r="AL261" s="34">
        <f t="shared" ca="1" si="140"/>
        <v>0</v>
      </c>
      <c r="AM261" s="34">
        <f t="shared" ca="1" si="140"/>
        <v>0</v>
      </c>
      <c r="AN261" s="38">
        <f t="shared" ca="1" si="140"/>
        <v>0</v>
      </c>
      <c r="AO261" s="30"/>
      <c r="AP261" s="29">
        <f t="shared" ref="AP261:BD261" ca="1" si="141">SUM(AP258:AP260)</f>
        <v>0</v>
      </c>
      <c r="AQ261" s="29">
        <f t="shared" ca="1" si="141"/>
        <v>0</v>
      </c>
      <c r="AR261" s="29">
        <f t="shared" ca="1" si="141"/>
        <v>0</v>
      </c>
      <c r="AS261" s="29">
        <f t="shared" ca="1" si="141"/>
        <v>0</v>
      </c>
      <c r="AT261" s="29">
        <f t="shared" ca="1" si="141"/>
        <v>0</v>
      </c>
      <c r="AU261" s="29">
        <f t="shared" ca="1" si="141"/>
        <v>0</v>
      </c>
      <c r="AV261" s="29">
        <f t="shared" ca="1" si="141"/>
        <v>0</v>
      </c>
      <c r="AW261" s="29">
        <f t="shared" ca="1" si="141"/>
        <v>0</v>
      </c>
      <c r="AX261" s="29">
        <f t="shared" ca="1" si="141"/>
        <v>0</v>
      </c>
      <c r="AY261" s="29">
        <f t="shared" ca="1" si="141"/>
        <v>0</v>
      </c>
      <c r="AZ261" s="29">
        <f t="shared" ca="1" si="141"/>
        <v>0</v>
      </c>
      <c r="BA261" s="29">
        <f t="shared" ca="1" si="141"/>
        <v>0</v>
      </c>
      <c r="BB261" s="29">
        <f t="shared" ca="1" si="141"/>
        <v>0</v>
      </c>
      <c r="BC261" s="29">
        <f t="shared" ca="1" si="141"/>
        <v>0</v>
      </c>
      <c r="BD261" s="29">
        <f t="shared" ca="1" si="141"/>
        <v>0</v>
      </c>
    </row>
    <row r="262" spans="1:56" x14ac:dyDescent="0.2">
      <c r="B262" s="44">
        <f t="shared" si="138"/>
        <v>6</v>
      </c>
      <c r="C262" s="59" t="str">
        <f>Data!B$18</f>
        <v>Andre omkostninger</v>
      </c>
      <c r="D262" s="27"/>
      <c r="E262" s="27"/>
      <c r="F262" s="14"/>
      <c r="G262" s="369"/>
      <c r="H262" s="674">
        <f t="shared" ca="1" si="139"/>
        <v>0</v>
      </c>
      <c r="I262" s="101"/>
      <c r="J262" s="239">
        <f ca="1">HLOOKUP($B262,INDIRECT(J$1&amp;"!$I$2:$x$40"),('Partner-period(er)'!$A262+14),FALSE)</f>
        <v>0</v>
      </c>
      <c r="K262" s="85">
        <f ca="1">HLOOKUP($B262,INDIRECT(K$1&amp;"!$I$2:$x$40"),('Partner-period(er)'!$A262+14),FALSE)</f>
        <v>0</v>
      </c>
      <c r="L262" s="85">
        <f ca="1">HLOOKUP($B262,INDIRECT(L$1&amp;"!$I$2:$x$40"),('Partner-period(er)'!$A262+14),FALSE)</f>
        <v>0</v>
      </c>
      <c r="M262" s="85">
        <f ca="1">HLOOKUP($B262,INDIRECT(M$1&amp;"!$I$2:$x$40"),('Partner-period(er)'!$A262+14),FALSE)</f>
        <v>0</v>
      </c>
      <c r="N262" s="85">
        <f ca="1">HLOOKUP($B262,INDIRECT(N$1&amp;"!$I$2:$x$40"),('Partner-period(er)'!$A262+14),FALSE)</f>
        <v>0</v>
      </c>
      <c r="O262" s="52">
        <f ca="1">HLOOKUP($B262,INDIRECT(O$1&amp;"!$I$2:$x$40"),('Partner-period(er)'!$A262+14),FALSE)</f>
        <v>0</v>
      </c>
      <c r="P262" s="52">
        <f ca="1">HLOOKUP($B262,INDIRECT(P$1&amp;"!$I$2:$x$40"),('Partner-period(er)'!$A262+14),FALSE)</f>
        <v>0</v>
      </c>
      <c r="Q262" s="52">
        <f ca="1">HLOOKUP($B262,INDIRECT(Q$1&amp;"!$I$2:$x$40"),('Partner-period(er)'!$A262+14),FALSE)</f>
        <v>0</v>
      </c>
      <c r="R262" s="52">
        <f ca="1">HLOOKUP($B262,INDIRECT(R$1&amp;"!$I$2:$x$40"),('Partner-period(er)'!$A262+14),FALSE)</f>
        <v>0</v>
      </c>
      <c r="S262" s="52">
        <f ca="1">HLOOKUP($B262,INDIRECT(S$1&amp;"!$I$2:$x$40"),('Partner-period(er)'!$A262+14),FALSE)</f>
        <v>0</v>
      </c>
      <c r="T262" s="52">
        <f ca="1">HLOOKUP($B262,INDIRECT(T$1&amp;"!$I$2:$x$40"),('Partner-period(er)'!$A262+14),FALSE)</f>
        <v>0</v>
      </c>
      <c r="U262" s="52">
        <f ca="1">HLOOKUP($B262,INDIRECT(U$1&amp;"!$I$2:$x$40"),('Partner-period(er)'!$A262+14),FALSE)</f>
        <v>0</v>
      </c>
      <c r="V262" s="52">
        <f ca="1">HLOOKUP($B262,INDIRECT(V$1&amp;"!$I$2:$x$40"),('Partner-period(er)'!$A262+14),FALSE)</f>
        <v>0</v>
      </c>
      <c r="W262" s="52">
        <f ca="1">HLOOKUP($B262,INDIRECT(W$1&amp;"!$I$2:$x$40"),('Partner-period(er)'!$A262+14),FALSE)</f>
        <v>0</v>
      </c>
      <c r="X262" s="567">
        <f ca="1">HLOOKUP($B262,INDIRECT(X$1&amp;"!$I$2:$x$40"),('Partner-period(er)'!$A262+14),FALSE)</f>
        <v>0</v>
      </c>
      <c r="Z262" s="33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8"/>
      <c r="AO262" s="30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</row>
    <row r="263" spans="1:56" x14ac:dyDescent="0.2">
      <c r="A263" s="44">
        <v>9</v>
      </c>
      <c r="B263" s="44">
        <f t="shared" si="138"/>
        <v>6</v>
      </c>
      <c r="C263" s="60"/>
      <c r="D263" s="27" t="str">
        <f>Data!B$6</f>
        <v>Instrumenter og udstyr</v>
      </c>
      <c r="E263" s="27"/>
      <c r="F263" s="14"/>
      <c r="G263" s="370">
        <f>HLOOKUP(B263,'Budget &amp; Total'!$1:$44,(29),FALSE)</f>
        <v>0</v>
      </c>
      <c r="H263" s="674">
        <f t="shared" ca="1" si="139"/>
        <v>0</v>
      </c>
      <c r="I263" s="101"/>
      <c r="J263" s="239">
        <f ca="1">HLOOKUP($B263,INDIRECT(J$1&amp;"!$I$2:$x$40"),('Partner-period(er)'!$A263+14),FALSE)</f>
        <v>0</v>
      </c>
      <c r="K263" s="85">
        <f ca="1">HLOOKUP($B263,INDIRECT(K$1&amp;"!$I$2:$x$40"),('Partner-period(er)'!$A263+14),FALSE)</f>
        <v>0</v>
      </c>
      <c r="L263" s="85">
        <f ca="1">HLOOKUP($B263,INDIRECT(L$1&amp;"!$I$2:$x$40"),('Partner-period(er)'!$A263+14),FALSE)</f>
        <v>0</v>
      </c>
      <c r="M263" s="85">
        <f ca="1">HLOOKUP($B263,INDIRECT(M$1&amp;"!$I$2:$x$40"),('Partner-period(er)'!$A263+14),FALSE)</f>
        <v>0</v>
      </c>
      <c r="N263" s="85">
        <f ca="1">HLOOKUP($B263,INDIRECT(N$1&amp;"!$I$2:$x$40"),('Partner-period(er)'!$A263+14),FALSE)</f>
        <v>0</v>
      </c>
      <c r="O263" s="52">
        <f ca="1">HLOOKUP($B263,INDIRECT(O$1&amp;"!$I$2:$x$40"),('Partner-period(er)'!$A263+14),FALSE)</f>
        <v>0</v>
      </c>
      <c r="P263" s="52">
        <f ca="1">HLOOKUP($B263,INDIRECT(P$1&amp;"!$I$2:$x$40"),('Partner-period(er)'!$A263+14),FALSE)</f>
        <v>0</v>
      </c>
      <c r="Q263" s="52">
        <f ca="1">HLOOKUP($B263,INDIRECT(Q$1&amp;"!$I$2:$x$40"),('Partner-period(er)'!$A263+14),FALSE)</f>
        <v>0</v>
      </c>
      <c r="R263" s="52">
        <f ca="1">HLOOKUP($B263,INDIRECT(R$1&amp;"!$I$2:$x$40"),('Partner-period(er)'!$A263+14),FALSE)</f>
        <v>0</v>
      </c>
      <c r="S263" s="52">
        <f ca="1">HLOOKUP($B263,INDIRECT(S$1&amp;"!$I$2:$x$40"),('Partner-period(er)'!$A263+14),FALSE)</f>
        <v>0</v>
      </c>
      <c r="T263" s="52">
        <f ca="1">HLOOKUP($B263,INDIRECT(T$1&amp;"!$I$2:$x$40"),('Partner-period(er)'!$A263+14),FALSE)</f>
        <v>0</v>
      </c>
      <c r="U263" s="52">
        <f ca="1">HLOOKUP($B263,INDIRECT(U$1&amp;"!$I$2:$x$40"),('Partner-period(er)'!$A263+14),FALSE)</f>
        <v>0</v>
      </c>
      <c r="V263" s="52">
        <f ca="1">HLOOKUP($B263,INDIRECT(V$1&amp;"!$I$2:$x$40"),('Partner-period(er)'!$A263+14),FALSE)</f>
        <v>0</v>
      </c>
      <c r="W263" s="52">
        <f ca="1">HLOOKUP($B263,INDIRECT(W$1&amp;"!$I$2:$x$40"),('Partner-period(er)'!$A263+14),FALSE)</f>
        <v>0</v>
      </c>
      <c r="X263" s="567">
        <f ca="1">HLOOKUP($B263,INDIRECT(X$1&amp;"!$I$2:$x$40"),('Partner-period(er)'!$A263+14),FALSE)</f>
        <v>0</v>
      </c>
      <c r="Z263" s="33">
        <f t="shared" ref="Z263:Z271" ca="1" si="142">J263</f>
        <v>0</v>
      </c>
      <c r="AA263" s="34">
        <f ca="1">SUM($J263:K263)</f>
        <v>0</v>
      </c>
      <c r="AB263" s="34">
        <f ca="1">SUM($J263:L263)</f>
        <v>0</v>
      </c>
      <c r="AC263" s="34">
        <f ca="1">SUM($J263:M263)</f>
        <v>0</v>
      </c>
      <c r="AD263" s="34">
        <f ca="1">SUM($J263:N263)</f>
        <v>0</v>
      </c>
      <c r="AE263" s="34">
        <f ca="1">SUM($J263:O263)</f>
        <v>0</v>
      </c>
      <c r="AF263" s="34">
        <f ca="1">SUM($J263:P263)</f>
        <v>0</v>
      </c>
      <c r="AG263" s="34">
        <f ca="1">SUM($J263:Q263)</f>
        <v>0</v>
      </c>
      <c r="AH263" s="34">
        <f ca="1">SUM($J263:R263)</f>
        <v>0</v>
      </c>
      <c r="AI263" s="34">
        <f ca="1">SUM($J263:S263)</f>
        <v>0</v>
      </c>
      <c r="AJ263" s="34">
        <f ca="1">SUM($J263:T263)</f>
        <v>0</v>
      </c>
      <c r="AK263" s="34">
        <f ca="1">SUM($J263:U263)</f>
        <v>0</v>
      </c>
      <c r="AL263" s="34">
        <f ca="1">SUM($J263:V263)</f>
        <v>0</v>
      </c>
      <c r="AM263" s="34">
        <f ca="1">SUM($J263:W263)</f>
        <v>0</v>
      </c>
      <c r="AN263" s="38">
        <f ca="1">SUM($J263:X263)</f>
        <v>0</v>
      </c>
      <c r="AO263" s="30"/>
      <c r="AP263" s="29">
        <f ca="1">IF(Data!$H$2="ja",IF(Z263&gt;$G263,Z263-$G263,0),0)</f>
        <v>0</v>
      </c>
      <c r="AQ263" s="29">
        <f ca="1">IF(Data!$H$2="ja",IF(AA263&gt;$G263,AA263-$G263-SUM($AP263:AP263),0),0)</f>
        <v>0</v>
      </c>
      <c r="AR263" s="29">
        <f ca="1">IF(Data!$H$2="ja",IF(AB263&gt;$G263,AB263-$G263-SUM($AP263:AQ263),0),0)</f>
        <v>0</v>
      </c>
      <c r="AS263" s="29">
        <f ca="1">IF(Data!$H$2="ja",IF(AC263&gt;$G263,AC263-$G263-SUM($AP263:AR263),0),0)</f>
        <v>0</v>
      </c>
      <c r="AT263" s="29">
        <f ca="1">IF(Data!$H$2="ja",IF(AD263&gt;$G263,AD263-$G263-SUM($AP263:AS263),0),0)</f>
        <v>0</v>
      </c>
      <c r="AU263" s="29">
        <f ca="1">IF(Data!$H$2="ja",IF(AE263&gt;$G263,AE263-$G263-SUM($AP263:AT263),0),0)</f>
        <v>0</v>
      </c>
      <c r="AV263" s="29">
        <f ca="1">IF(Data!$H$2="ja",IF(AF263&gt;$G263,AF263-$G263-SUM($AP263:AU263),0),0)</f>
        <v>0</v>
      </c>
      <c r="AW263" s="29">
        <f ca="1">IF(Data!$H$2="ja",IF(AG263&gt;$G263,AG263-$G263-SUM($AP263:AV263),0),0)</f>
        <v>0</v>
      </c>
      <c r="AX263" s="29">
        <f ca="1">IF(Data!$H$2="ja",IF(AH263&gt;$G263,AH263-$G263-SUM($AP263:AW263),0),0)</f>
        <v>0</v>
      </c>
      <c r="AY263" s="29">
        <f ca="1">IF(Data!$H$2="ja",IF(AI263&gt;$G263,AI263-$G263-SUM($AP263:AX263),0),0)</f>
        <v>0</v>
      </c>
      <c r="AZ263" s="29">
        <f ca="1">IF(Data!$H$2="ja",IF(AJ263&gt;$G263,AJ263-$G263-SUM($AP263:AY263),0),0)</f>
        <v>0</v>
      </c>
      <c r="BA263" s="29">
        <f ca="1">IF(Data!$H$2="ja",IF(AK263&gt;$G263,AK263-$G263-SUM($AP263:AZ263),0),0)</f>
        <v>0</v>
      </c>
      <c r="BB263" s="29">
        <f ca="1">IF(Data!$H$2="ja",IF(AL263&gt;$G263,AL263-$G263-SUM($AP263:BA263),0),0)</f>
        <v>0</v>
      </c>
      <c r="BC263" s="29">
        <f ca="1">IF(Data!$H$2="ja",IF(AM263&gt;$G263,AM263-$G263-SUM($AP263:BB263),0),0)</f>
        <v>0</v>
      </c>
      <c r="BD263" s="29">
        <f ca="1">IF(Data!$H$2="ja",IF(AN263&gt;$G263,AN263-$G263-SUM($AP263:BC263),0),0)</f>
        <v>0</v>
      </c>
    </row>
    <row r="264" spans="1:56" x14ac:dyDescent="0.2">
      <c r="A264" s="44">
        <v>10</v>
      </c>
      <c r="B264" s="44">
        <f t="shared" si="138"/>
        <v>6</v>
      </c>
      <c r="C264" s="60"/>
      <c r="D264" s="27" t="str">
        <f>Data!B$7</f>
        <v>Bygninger</v>
      </c>
      <c r="E264" s="27"/>
      <c r="F264" s="14"/>
      <c r="G264" s="370">
        <f>HLOOKUP(B264,'Budget &amp; Total'!$1:$44,(30),FALSE)</f>
        <v>0</v>
      </c>
      <c r="H264" s="674">
        <f t="shared" ca="1" si="139"/>
        <v>0</v>
      </c>
      <c r="I264" s="101"/>
      <c r="J264" s="239">
        <f ca="1">HLOOKUP($B264,INDIRECT(J$1&amp;"!$I$2:$x$40"),('Partner-period(er)'!$A264+14),FALSE)</f>
        <v>0</v>
      </c>
      <c r="K264" s="85">
        <f ca="1">HLOOKUP($B264,INDIRECT(K$1&amp;"!$I$2:$x$40"),('Partner-period(er)'!$A264+14),FALSE)</f>
        <v>0</v>
      </c>
      <c r="L264" s="85">
        <f ca="1">HLOOKUP($B264,INDIRECT(L$1&amp;"!$I$2:$x$40"),('Partner-period(er)'!$A264+14),FALSE)</f>
        <v>0</v>
      </c>
      <c r="M264" s="85">
        <f ca="1">HLOOKUP($B264,INDIRECT(M$1&amp;"!$I$2:$x$40"),('Partner-period(er)'!$A264+14),FALSE)</f>
        <v>0</v>
      </c>
      <c r="N264" s="85">
        <f ca="1">HLOOKUP($B264,INDIRECT(N$1&amp;"!$I$2:$x$40"),('Partner-period(er)'!$A264+14),FALSE)</f>
        <v>0</v>
      </c>
      <c r="O264" s="52">
        <f ca="1">HLOOKUP($B264,INDIRECT(O$1&amp;"!$I$2:$x$40"),('Partner-period(er)'!$A264+14),FALSE)</f>
        <v>0</v>
      </c>
      <c r="P264" s="52">
        <f ca="1">HLOOKUP($B264,INDIRECT(P$1&amp;"!$I$2:$x$40"),('Partner-period(er)'!$A264+14),FALSE)</f>
        <v>0</v>
      </c>
      <c r="Q264" s="52">
        <f ca="1">HLOOKUP($B264,INDIRECT(Q$1&amp;"!$I$2:$x$40"),('Partner-period(er)'!$A264+14),FALSE)</f>
        <v>0</v>
      </c>
      <c r="R264" s="52">
        <f ca="1">HLOOKUP($B264,INDIRECT(R$1&amp;"!$I$2:$x$40"),('Partner-period(er)'!$A264+14),FALSE)</f>
        <v>0</v>
      </c>
      <c r="S264" s="52">
        <f ca="1">HLOOKUP($B264,INDIRECT(S$1&amp;"!$I$2:$x$40"),('Partner-period(er)'!$A264+14),FALSE)</f>
        <v>0</v>
      </c>
      <c r="T264" s="52">
        <f ca="1">HLOOKUP($B264,INDIRECT(T$1&amp;"!$I$2:$x$40"),('Partner-period(er)'!$A264+14),FALSE)</f>
        <v>0</v>
      </c>
      <c r="U264" s="52">
        <f ca="1">HLOOKUP($B264,INDIRECT(U$1&amp;"!$I$2:$x$40"),('Partner-period(er)'!$A264+14),FALSE)</f>
        <v>0</v>
      </c>
      <c r="V264" s="52">
        <f ca="1">HLOOKUP($B264,INDIRECT(V$1&amp;"!$I$2:$x$40"),('Partner-period(er)'!$A264+14),FALSE)</f>
        <v>0</v>
      </c>
      <c r="W264" s="52">
        <f ca="1">HLOOKUP($B264,INDIRECT(W$1&amp;"!$I$2:$x$40"),('Partner-period(er)'!$A264+14),FALSE)</f>
        <v>0</v>
      </c>
      <c r="X264" s="567">
        <f ca="1">HLOOKUP($B264,INDIRECT(X$1&amp;"!$I$2:$x$40"),('Partner-period(er)'!$A264+14),FALSE)</f>
        <v>0</v>
      </c>
      <c r="Z264" s="33">
        <f t="shared" ca="1" si="142"/>
        <v>0</v>
      </c>
      <c r="AA264" s="34">
        <f ca="1">SUM($J264:K264)</f>
        <v>0</v>
      </c>
      <c r="AB264" s="34">
        <f ca="1">SUM($J264:L264)</f>
        <v>0</v>
      </c>
      <c r="AC264" s="34">
        <f ca="1">SUM($J264:M264)</f>
        <v>0</v>
      </c>
      <c r="AD264" s="34">
        <f ca="1">SUM($J264:N264)</f>
        <v>0</v>
      </c>
      <c r="AE264" s="34">
        <f ca="1">SUM($J264:O264)</f>
        <v>0</v>
      </c>
      <c r="AF264" s="34">
        <f ca="1">SUM($J264:P264)</f>
        <v>0</v>
      </c>
      <c r="AG264" s="34">
        <f ca="1">SUM($J264:Q264)</f>
        <v>0</v>
      </c>
      <c r="AH264" s="34">
        <f ca="1">SUM($J264:R264)</f>
        <v>0</v>
      </c>
      <c r="AI264" s="34">
        <f ca="1">SUM($J264:S264)</f>
        <v>0</v>
      </c>
      <c r="AJ264" s="34">
        <f ca="1">SUM($J264:T264)</f>
        <v>0</v>
      </c>
      <c r="AK264" s="34">
        <f ca="1">SUM($J264:U264)</f>
        <v>0</v>
      </c>
      <c r="AL264" s="34">
        <f ca="1">SUM($J264:V264)</f>
        <v>0</v>
      </c>
      <c r="AM264" s="34">
        <f ca="1">SUM($J264:W264)</f>
        <v>0</v>
      </c>
      <c r="AN264" s="38">
        <f ca="1">SUM($J264:X264)</f>
        <v>0</v>
      </c>
      <c r="AO264" s="30"/>
      <c r="AP264" s="29">
        <f ca="1">IF(Data!$H$2="ja",IF(Z264&gt;$G264,Z264-$G264,0),0)</f>
        <v>0</v>
      </c>
      <c r="AQ264" s="29">
        <f ca="1">IF(Data!$H$2="ja",IF(AA264&gt;$G264,AA264-$G264-SUM($AP264:AP264),0),0)</f>
        <v>0</v>
      </c>
      <c r="AR264" s="29">
        <f ca="1">IF(Data!$H$2="ja",IF(AB264&gt;$G264,AB264-$G264-SUM($AP264:AQ264),0),0)</f>
        <v>0</v>
      </c>
      <c r="AS264" s="29">
        <f ca="1">IF(Data!$H$2="ja",IF(AC264&gt;$G264,AC264-$G264-SUM($AP264:AR264),0),0)</f>
        <v>0</v>
      </c>
      <c r="AT264" s="29">
        <f ca="1">IF(Data!$H$2="ja",IF(AD264&gt;$G264,AD264-$G264-SUM($AP264:AS264),0),0)</f>
        <v>0</v>
      </c>
      <c r="AU264" s="29">
        <f ca="1">IF(Data!$H$2="ja",IF(AE264&gt;$G264,AE264-$G264-SUM($AP264:AT264),0),0)</f>
        <v>0</v>
      </c>
      <c r="AV264" s="29">
        <f ca="1">IF(Data!$H$2="ja",IF(AF264&gt;$G264,AF264-$G264-SUM($AP264:AU264),0),0)</f>
        <v>0</v>
      </c>
      <c r="AW264" s="29">
        <f ca="1">IF(Data!$H$2="ja",IF(AG264&gt;$G264,AG264-$G264-SUM($AP264:AV264),0),0)</f>
        <v>0</v>
      </c>
      <c r="AX264" s="29">
        <f ca="1">IF(Data!$H$2="ja",IF(AH264&gt;$G264,AH264-$G264-SUM($AP264:AW264),0),0)</f>
        <v>0</v>
      </c>
      <c r="AY264" s="29">
        <f ca="1">IF(Data!$H$2="ja",IF(AI264&gt;$G264,AI264-$G264-SUM($AP264:AX264),0),0)</f>
        <v>0</v>
      </c>
      <c r="AZ264" s="29">
        <f ca="1">IF(Data!$H$2="ja",IF(AJ264&gt;$G264,AJ264-$G264-SUM($AP264:AY264),0),0)</f>
        <v>0</v>
      </c>
      <c r="BA264" s="29">
        <f ca="1">IF(Data!$H$2="ja",IF(AK264&gt;$G264,AK264-$G264-SUM($AP264:AZ264),0),0)</f>
        <v>0</v>
      </c>
      <c r="BB264" s="29">
        <f ca="1">IF(Data!$H$2="ja",IF(AL264&gt;$G264,AL264-$G264-SUM($AP264:BA264),0),0)</f>
        <v>0</v>
      </c>
      <c r="BC264" s="29">
        <f ca="1">IF(Data!$H$2="ja",IF(AM264&gt;$G264,AM264-$G264-SUM($AP264:BB264),0),0)</f>
        <v>0</v>
      </c>
      <c r="BD264" s="29">
        <f ca="1">IF(Data!$H$2="ja",IF(AN264&gt;$G264,AN264-$G264-SUM($AP264:BC264),0),0)</f>
        <v>0</v>
      </c>
    </row>
    <row r="265" spans="1:56" x14ac:dyDescent="0.2">
      <c r="A265" s="44">
        <v>11</v>
      </c>
      <c r="B265" s="44">
        <f t="shared" si="138"/>
        <v>6</v>
      </c>
      <c r="C265" s="60"/>
      <c r="D265" s="27" t="str">
        <f>Data!B$8</f>
        <v>Andre driftsudgifter, herunder materialer</v>
      </c>
      <c r="E265" s="27"/>
      <c r="F265" s="14"/>
      <c r="G265" s="370">
        <f>HLOOKUP(B265,'Budget &amp; Total'!$1:$44,(31),FALSE)</f>
        <v>0</v>
      </c>
      <c r="H265" s="674">
        <f t="shared" ca="1" si="139"/>
        <v>0</v>
      </c>
      <c r="I265" s="101"/>
      <c r="J265" s="239">
        <f ca="1">HLOOKUP($B265,INDIRECT(J$1&amp;"!$I$2:$x$40"),('Partner-period(er)'!$A265+14),FALSE)</f>
        <v>0</v>
      </c>
      <c r="K265" s="85">
        <f ca="1">HLOOKUP($B265,INDIRECT(K$1&amp;"!$I$2:$x$40"),('Partner-period(er)'!$A265+14),FALSE)</f>
        <v>0</v>
      </c>
      <c r="L265" s="85">
        <f ca="1">HLOOKUP($B265,INDIRECT(L$1&amp;"!$I$2:$x$40"),('Partner-period(er)'!$A265+14),FALSE)</f>
        <v>0</v>
      </c>
      <c r="M265" s="85">
        <f ca="1">HLOOKUP($B265,INDIRECT(M$1&amp;"!$I$2:$x$40"),('Partner-period(er)'!$A265+14),FALSE)</f>
        <v>0</v>
      </c>
      <c r="N265" s="85">
        <f ca="1">HLOOKUP($B265,INDIRECT(N$1&amp;"!$I$2:$x$40"),('Partner-period(er)'!$A265+14),FALSE)</f>
        <v>0</v>
      </c>
      <c r="O265" s="52">
        <f ca="1">HLOOKUP($B265,INDIRECT(O$1&amp;"!$I$2:$x$40"),('Partner-period(er)'!$A265+14),FALSE)</f>
        <v>0</v>
      </c>
      <c r="P265" s="52">
        <f ca="1">HLOOKUP($B265,INDIRECT(P$1&amp;"!$I$2:$x$40"),('Partner-period(er)'!$A265+14),FALSE)</f>
        <v>0</v>
      </c>
      <c r="Q265" s="52">
        <f ca="1">HLOOKUP($B265,INDIRECT(Q$1&amp;"!$I$2:$x$40"),('Partner-period(er)'!$A265+14),FALSE)</f>
        <v>0</v>
      </c>
      <c r="R265" s="52">
        <f ca="1">HLOOKUP($B265,INDIRECT(R$1&amp;"!$I$2:$x$40"),('Partner-period(er)'!$A265+14),FALSE)</f>
        <v>0</v>
      </c>
      <c r="S265" s="52">
        <f ca="1">HLOOKUP($B265,INDIRECT(S$1&amp;"!$I$2:$x$40"),('Partner-period(er)'!$A265+14),FALSE)</f>
        <v>0</v>
      </c>
      <c r="T265" s="52">
        <f ca="1">HLOOKUP($B265,INDIRECT(T$1&amp;"!$I$2:$x$40"),('Partner-period(er)'!$A265+14),FALSE)</f>
        <v>0</v>
      </c>
      <c r="U265" s="52">
        <f ca="1">HLOOKUP($B265,INDIRECT(U$1&amp;"!$I$2:$x$40"),('Partner-period(er)'!$A265+14),FALSE)</f>
        <v>0</v>
      </c>
      <c r="V265" s="52">
        <f ca="1">HLOOKUP($B265,INDIRECT(V$1&amp;"!$I$2:$x$40"),('Partner-period(er)'!$A265+14),FALSE)</f>
        <v>0</v>
      </c>
      <c r="W265" s="52">
        <f ca="1">HLOOKUP($B265,INDIRECT(W$1&amp;"!$I$2:$x$40"),('Partner-period(er)'!$A265+14),FALSE)</f>
        <v>0</v>
      </c>
      <c r="X265" s="567">
        <f ca="1">HLOOKUP($B265,INDIRECT(X$1&amp;"!$I$2:$x$40"),('Partner-period(er)'!$A265+14),FALSE)</f>
        <v>0</v>
      </c>
      <c r="Z265" s="33">
        <f t="shared" ca="1" si="142"/>
        <v>0</v>
      </c>
      <c r="AA265" s="34">
        <f ca="1">SUM($J265:K265)</f>
        <v>0</v>
      </c>
      <c r="AB265" s="34">
        <f ca="1">SUM($J265:L265)</f>
        <v>0</v>
      </c>
      <c r="AC265" s="34">
        <f ca="1">SUM($J265:M265)</f>
        <v>0</v>
      </c>
      <c r="AD265" s="34">
        <f ca="1">SUM($J265:N265)</f>
        <v>0</v>
      </c>
      <c r="AE265" s="34">
        <f ca="1">SUM($J265:O265)</f>
        <v>0</v>
      </c>
      <c r="AF265" s="34">
        <f ca="1">SUM($J265:P265)</f>
        <v>0</v>
      </c>
      <c r="AG265" s="34">
        <f ca="1">SUM($J265:Q265)</f>
        <v>0</v>
      </c>
      <c r="AH265" s="34">
        <f ca="1">SUM($J265:R265)</f>
        <v>0</v>
      </c>
      <c r="AI265" s="34">
        <f ca="1">SUM($J265:S265)</f>
        <v>0</v>
      </c>
      <c r="AJ265" s="34">
        <f ca="1">SUM($J265:T265)</f>
        <v>0</v>
      </c>
      <c r="AK265" s="34">
        <f ca="1">SUM($J265:U265)</f>
        <v>0</v>
      </c>
      <c r="AL265" s="34">
        <f ca="1">SUM($J265:V265)</f>
        <v>0</v>
      </c>
      <c r="AM265" s="34">
        <f ca="1">SUM($J265:W265)</f>
        <v>0</v>
      </c>
      <c r="AN265" s="38">
        <f ca="1">SUM($J265:X265)</f>
        <v>0</v>
      </c>
      <c r="AO265" s="30"/>
      <c r="AP265" s="29">
        <f ca="1">IF(Data!$H$2="ja",IF(Z265&gt;$G265,Z265-$G265,0),0)</f>
        <v>0</v>
      </c>
      <c r="AQ265" s="29">
        <f ca="1">IF(Data!$H$2="ja",IF(AA265&gt;$G265,AA265-$G265-SUM($AP265:AP265),0),0)</f>
        <v>0</v>
      </c>
      <c r="AR265" s="29">
        <f ca="1">IF(Data!$H$2="ja",IF(AB265&gt;$G265,AB265-$G265-SUM($AP265:AQ265),0),0)</f>
        <v>0</v>
      </c>
      <c r="AS265" s="29">
        <f ca="1">IF(Data!$H$2="ja",IF(AC265&gt;$G265,AC265-$G265-SUM($AP265:AR265),0),0)</f>
        <v>0</v>
      </c>
      <c r="AT265" s="29">
        <f ca="1">IF(Data!$H$2="ja",IF(AD265&gt;$G265,AD265-$G265-SUM($AP265:AS265),0),0)</f>
        <v>0</v>
      </c>
      <c r="AU265" s="29">
        <f ca="1">IF(Data!$H$2="ja",IF(AE265&gt;$G265,AE265-$G265-SUM($AP265:AT265),0),0)</f>
        <v>0</v>
      </c>
      <c r="AV265" s="29">
        <f ca="1">IF(Data!$H$2="ja",IF(AF265&gt;$G265,AF265-$G265-SUM($AP265:AU265),0),0)</f>
        <v>0</v>
      </c>
      <c r="AW265" s="29">
        <f ca="1">IF(Data!$H$2="ja",IF(AG265&gt;$G265,AG265-$G265-SUM($AP265:AV265),0),0)</f>
        <v>0</v>
      </c>
      <c r="AX265" s="29">
        <f ca="1">IF(Data!$H$2="ja",IF(AH265&gt;$G265,AH265-$G265-SUM($AP265:AW265),0),0)</f>
        <v>0</v>
      </c>
      <c r="AY265" s="29">
        <f ca="1">IF(Data!$H$2="ja",IF(AI265&gt;$G265,AI265-$G265-SUM($AP265:AX265),0),0)</f>
        <v>0</v>
      </c>
      <c r="AZ265" s="29">
        <f ca="1">IF(Data!$H$2="ja",IF(AJ265&gt;$G265,AJ265-$G265-SUM($AP265:AY265),0),0)</f>
        <v>0</v>
      </c>
      <c r="BA265" s="29">
        <f ca="1">IF(Data!$H$2="ja",IF(AK265&gt;$G265,AK265-$G265-SUM($AP265:AZ265),0),0)</f>
        <v>0</v>
      </c>
      <c r="BB265" s="29">
        <f ca="1">IF(Data!$H$2="ja",IF(AL265&gt;$G265,AL265-$G265-SUM($AP265:BA265),0),0)</f>
        <v>0</v>
      </c>
      <c r="BC265" s="29">
        <f ca="1">IF(Data!$H$2="ja",IF(AM265&gt;$G265,AM265-$G265-SUM($AP265:BB265),0),0)</f>
        <v>0</v>
      </c>
      <c r="BD265" s="29">
        <f ca="1">IF(Data!$H$2="ja",IF(AN265&gt;$G265,AN265-$G265-SUM($AP265:BC265),0),0)</f>
        <v>0</v>
      </c>
    </row>
    <row r="266" spans="1:56" x14ac:dyDescent="0.2">
      <c r="A266" s="44">
        <v>12</v>
      </c>
      <c r="B266" s="44">
        <f t="shared" si="138"/>
        <v>6</v>
      </c>
      <c r="C266" s="60"/>
      <c r="D266" s="27" t="str">
        <f>Data!B$9</f>
        <v>Eksterne leverancer / underleverancer</v>
      </c>
      <c r="E266" s="27"/>
      <c r="F266" s="14"/>
      <c r="G266" s="370">
        <f>HLOOKUP(B266,'Budget &amp; Total'!$1:$44,(32),FALSE)</f>
        <v>0</v>
      </c>
      <c r="H266" s="674">
        <f t="shared" ca="1" si="139"/>
        <v>0</v>
      </c>
      <c r="I266" s="101"/>
      <c r="J266" s="239">
        <f ca="1">HLOOKUP($B266,INDIRECT(J$1&amp;"!$I$2:$x$40"),('Partner-period(er)'!$A266+14),FALSE)</f>
        <v>0</v>
      </c>
      <c r="K266" s="85">
        <f ca="1">HLOOKUP($B266,INDIRECT(K$1&amp;"!$I$2:$x$40"),('Partner-period(er)'!$A266+14),FALSE)</f>
        <v>0</v>
      </c>
      <c r="L266" s="85">
        <f ca="1">HLOOKUP($B266,INDIRECT(L$1&amp;"!$I$2:$x$40"),('Partner-period(er)'!$A266+14),FALSE)</f>
        <v>0</v>
      </c>
      <c r="M266" s="85">
        <f ca="1">HLOOKUP($B266,INDIRECT(M$1&amp;"!$I$2:$x$40"),('Partner-period(er)'!$A266+14),FALSE)</f>
        <v>0</v>
      </c>
      <c r="N266" s="85">
        <f ca="1">HLOOKUP($B266,INDIRECT(N$1&amp;"!$I$2:$x$40"),('Partner-period(er)'!$A266+14),FALSE)</f>
        <v>0</v>
      </c>
      <c r="O266" s="52">
        <f ca="1">HLOOKUP($B266,INDIRECT(O$1&amp;"!$I$2:$x$40"),('Partner-period(er)'!$A266+14),FALSE)</f>
        <v>0</v>
      </c>
      <c r="P266" s="52">
        <f ca="1">HLOOKUP($B266,INDIRECT(P$1&amp;"!$I$2:$x$40"),('Partner-period(er)'!$A266+14),FALSE)</f>
        <v>0</v>
      </c>
      <c r="Q266" s="52">
        <f ca="1">HLOOKUP($B266,INDIRECT(Q$1&amp;"!$I$2:$x$40"),('Partner-period(er)'!$A266+14),FALSE)</f>
        <v>0</v>
      </c>
      <c r="R266" s="52">
        <f ca="1">HLOOKUP($B266,INDIRECT(R$1&amp;"!$I$2:$x$40"),('Partner-period(er)'!$A266+14),FALSE)</f>
        <v>0</v>
      </c>
      <c r="S266" s="52">
        <f ca="1">HLOOKUP($B266,INDIRECT(S$1&amp;"!$I$2:$x$40"),('Partner-period(er)'!$A266+14),FALSE)</f>
        <v>0</v>
      </c>
      <c r="T266" s="52">
        <f ca="1">HLOOKUP($B266,INDIRECT(T$1&amp;"!$I$2:$x$40"),('Partner-period(er)'!$A266+14),FALSE)</f>
        <v>0</v>
      </c>
      <c r="U266" s="52">
        <f ca="1">HLOOKUP($B266,INDIRECT(U$1&amp;"!$I$2:$x$40"),('Partner-period(er)'!$A266+14),FALSE)</f>
        <v>0</v>
      </c>
      <c r="V266" s="52">
        <f ca="1">HLOOKUP($B266,INDIRECT(V$1&amp;"!$I$2:$x$40"),('Partner-period(er)'!$A266+14),FALSE)</f>
        <v>0</v>
      </c>
      <c r="W266" s="52">
        <f ca="1">HLOOKUP($B266,INDIRECT(W$1&amp;"!$I$2:$x$40"),('Partner-period(er)'!$A266+14),FALSE)</f>
        <v>0</v>
      </c>
      <c r="X266" s="567">
        <f ca="1">HLOOKUP($B266,INDIRECT(X$1&amp;"!$I$2:$x$40"),('Partner-period(er)'!$A266+14),FALSE)</f>
        <v>0</v>
      </c>
      <c r="Z266" s="33">
        <f t="shared" ca="1" si="142"/>
        <v>0</v>
      </c>
      <c r="AA266" s="34">
        <f ca="1">SUM($J266:K266)</f>
        <v>0</v>
      </c>
      <c r="AB266" s="34">
        <f ca="1">SUM($J266:L266)</f>
        <v>0</v>
      </c>
      <c r="AC266" s="34">
        <f ca="1">SUM($J266:M266)</f>
        <v>0</v>
      </c>
      <c r="AD266" s="34">
        <f ca="1">SUM($J266:N266)</f>
        <v>0</v>
      </c>
      <c r="AE266" s="34">
        <f ca="1">SUM($J266:O266)</f>
        <v>0</v>
      </c>
      <c r="AF266" s="34">
        <f ca="1">SUM($J266:P266)</f>
        <v>0</v>
      </c>
      <c r="AG266" s="34">
        <f ca="1">SUM($J266:Q266)</f>
        <v>0</v>
      </c>
      <c r="AH266" s="34">
        <f ca="1">SUM($J266:R266)</f>
        <v>0</v>
      </c>
      <c r="AI266" s="34">
        <f ca="1">SUM($J266:S266)</f>
        <v>0</v>
      </c>
      <c r="AJ266" s="34">
        <f ca="1">SUM($J266:T266)</f>
        <v>0</v>
      </c>
      <c r="AK266" s="34">
        <f ca="1">SUM($J266:U266)</f>
        <v>0</v>
      </c>
      <c r="AL266" s="34">
        <f ca="1">SUM($J266:V266)</f>
        <v>0</v>
      </c>
      <c r="AM266" s="34">
        <f ca="1">SUM($J266:W266)</f>
        <v>0</v>
      </c>
      <c r="AN266" s="38">
        <f ca="1">SUM($J266:X266)</f>
        <v>0</v>
      </c>
      <c r="AO266" s="30"/>
      <c r="AP266" s="29">
        <f ca="1">IF(Data!$H$2="ja",IF(Z266&gt;$G266,Z266-$G266,0),0)</f>
        <v>0</v>
      </c>
      <c r="AQ266" s="29">
        <f ca="1">IF(Data!$H$2="ja",IF(AA266&gt;$G266,AA266-$G266-SUM($AP266:AP266),0),0)</f>
        <v>0</v>
      </c>
      <c r="AR266" s="29">
        <f ca="1">IF(Data!$H$2="ja",IF(AB266&gt;$G266,AB266-$G266-SUM($AP266:AQ266),0),0)</f>
        <v>0</v>
      </c>
      <c r="AS266" s="29">
        <f ca="1">IF(Data!$H$2="ja",IF(AC266&gt;$G266,AC266-$G266-SUM($AP266:AR266),0),0)</f>
        <v>0</v>
      </c>
      <c r="AT266" s="29">
        <f ca="1">IF(Data!$H$2="ja",IF(AD266&gt;$G266,AD266-$G266-SUM($AP266:AS266),0),0)</f>
        <v>0</v>
      </c>
      <c r="AU266" s="29">
        <f ca="1">IF(Data!$H$2="ja",IF(AE266&gt;$G266,AE266-$G266-SUM($AP266:AT266),0),0)</f>
        <v>0</v>
      </c>
      <c r="AV266" s="29">
        <f ca="1">IF(Data!$H$2="ja",IF(AF266&gt;$G266,AF266-$G266-SUM($AP266:AU266),0),0)</f>
        <v>0</v>
      </c>
      <c r="AW266" s="29">
        <f ca="1">IF(Data!$H$2="ja",IF(AG266&gt;$G266,AG266-$G266-SUM($AP266:AV266),0),0)</f>
        <v>0</v>
      </c>
      <c r="AX266" s="29">
        <f ca="1">IF(Data!$H$2="ja",IF(AH266&gt;$G266,AH266-$G266-SUM($AP266:AW266),0),0)</f>
        <v>0</v>
      </c>
      <c r="AY266" s="29">
        <f ca="1">IF(Data!$H$2="ja",IF(AI266&gt;$G266,AI266-$G266-SUM($AP266:AX266),0),0)</f>
        <v>0</v>
      </c>
      <c r="AZ266" s="29">
        <f ca="1">IF(Data!$H$2="ja",IF(AJ266&gt;$G266,AJ266-$G266-SUM($AP266:AY266),0),0)</f>
        <v>0</v>
      </c>
      <c r="BA266" s="29">
        <f ca="1">IF(Data!$H$2="ja",IF(AK266&gt;$G266,AK266-$G266-SUM($AP266:AZ266),0),0)</f>
        <v>0</v>
      </c>
      <c r="BB266" s="29">
        <f ca="1">IF(Data!$H$2="ja",IF(AL266&gt;$G266,AL266-$G266-SUM($AP266:BA266),0),0)</f>
        <v>0</v>
      </c>
      <c r="BC266" s="29">
        <f ca="1">IF(Data!$H$2="ja",IF(AM266&gt;$G266,AM266-$G266-SUM($AP266:BB266),0),0)</f>
        <v>0</v>
      </c>
      <c r="BD266" s="29">
        <f ca="1">IF(Data!$H$2="ja",IF(AN266&gt;$G266,AN266-$G266-SUM($AP266:BC266),0),0)</f>
        <v>0</v>
      </c>
    </row>
    <row r="267" spans="1:56" x14ac:dyDescent="0.2">
      <c r="A267" s="44">
        <v>13</v>
      </c>
      <c r="B267" s="44">
        <f t="shared" si="138"/>
        <v>6</v>
      </c>
      <c r="C267" s="60"/>
      <c r="D267" s="27" t="str">
        <f>Data!B$10</f>
        <v>Indtægter (negative tal)</v>
      </c>
      <c r="E267" s="27"/>
      <c r="F267" s="14"/>
      <c r="G267" s="370">
        <f>HLOOKUP(B267,'Budget &amp; Total'!$1:$44,(33),FALSE)</f>
        <v>0</v>
      </c>
      <c r="H267" s="674">
        <f t="shared" ca="1" si="139"/>
        <v>0</v>
      </c>
      <c r="I267" s="101"/>
      <c r="J267" s="239">
        <f ca="1">HLOOKUP($B267,INDIRECT(J$1&amp;"!$I$2:$x$40"),('Partner-period(er)'!$A267+14),FALSE)</f>
        <v>0</v>
      </c>
      <c r="K267" s="85">
        <f ca="1">HLOOKUP($B267,INDIRECT(K$1&amp;"!$I$2:$x$40"),('Partner-period(er)'!$A267+14),FALSE)</f>
        <v>0</v>
      </c>
      <c r="L267" s="85">
        <f ca="1">HLOOKUP($B267,INDIRECT(L$1&amp;"!$I$2:$x$40"),('Partner-period(er)'!$A267+14),FALSE)</f>
        <v>0</v>
      </c>
      <c r="M267" s="85">
        <f ca="1">HLOOKUP($B267,INDIRECT(M$1&amp;"!$I$2:$x$40"),('Partner-period(er)'!$A267+14),FALSE)</f>
        <v>0</v>
      </c>
      <c r="N267" s="85">
        <f ca="1">HLOOKUP($B267,INDIRECT(N$1&amp;"!$I$2:$x$40"),('Partner-period(er)'!$A267+14),FALSE)</f>
        <v>0</v>
      </c>
      <c r="O267" s="52">
        <f ca="1">HLOOKUP($B267,INDIRECT(O$1&amp;"!$I$2:$x$40"),('Partner-period(er)'!$A267+14),FALSE)</f>
        <v>0</v>
      </c>
      <c r="P267" s="52">
        <f ca="1">HLOOKUP($B267,INDIRECT(P$1&amp;"!$I$2:$x$40"),('Partner-period(er)'!$A267+14),FALSE)</f>
        <v>0</v>
      </c>
      <c r="Q267" s="52">
        <f ca="1">HLOOKUP($B267,INDIRECT(Q$1&amp;"!$I$2:$x$40"),('Partner-period(er)'!$A267+14),FALSE)</f>
        <v>0</v>
      </c>
      <c r="R267" s="52">
        <f ca="1">HLOOKUP($B267,INDIRECT(R$1&amp;"!$I$2:$x$40"),('Partner-period(er)'!$A267+14),FALSE)</f>
        <v>0</v>
      </c>
      <c r="S267" s="52">
        <f ca="1">HLOOKUP($B267,INDIRECT(S$1&amp;"!$I$2:$x$40"),('Partner-period(er)'!$A267+14),FALSE)</f>
        <v>0</v>
      </c>
      <c r="T267" s="52">
        <f ca="1">HLOOKUP($B267,INDIRECT(T$1&amp;"!$I$2:$x$40"),('Partner-period(er)'!$A267+14),FALSE)</f>
        <v>0</v>
      </c>
      <c r="U267" s="52">
        <f ca="1">HLOOKUP($B267,INDIRECT(U$1&amp;"!$I$2:$x$40"),('Partner-period(er)'!$A267+14),FALSE)</f>
        <v>0</v>
      </c>
      <c r="V267" s="52">
        <f ca="1">HLOOKUP($B267,INDIRECT(V$1&amp;"!$I$2:$x$40"),('Partner-period(er)'!$A267+14),FALSE)</f>
        <v>0</v>
      </c>
      <c r="W267" s="52">
        <f ca="1">HLOOKUP($B267,INDIRECT(W$1&amp;"!$I$2:$x$40"),('Partner-period(er)'!$A267+14),FALSE)</f>
        <v>0</v>
      </c>
      <c r="X267" s="567">
        <f ca="1">HLOOKUP($B267,INDIRECT(X$1&amp;"!$I$2:$x$40"),('Partner-period(er)'!$A267+14),FALSE)</f>
        <v>0</v>
      </c>
      <c r="Z267" s="33">
        <f t="shared" ca="1" si="142"/>
        <v>0</v>
      </c>
      <c r="AA267" s="34">
        <f ca="1">SUM($J267:K267)</f>
        <v>0</v>
      </c>
      <c r="AB267" s="34">
        <f ca="1">SUM($J267:L267)</f>
        <v>0</v>
      </c>
      <c r="AC267" s="34">
        <f ca="1">SUM($J267:M267)</f>
        <v>0</v>
      </c>
      <c r="AD267" s="34">
        <f ca="1">SUM($J267:N267)</f>
        <v>0</v>
      </c>
      <c r="AE267" s="34">
        <f ca="1">SUM($J267:O267)</f>
        <v>0</v>
      </c>
      <c r="AF267" s="34">
        <f ca="1">SUM($J267:P267)</f>
        <v>0</v>
      </c>
      <c r="AG267" s="34">
        <f ca="1">SUM($J267:Q267)</f>
        <v>0</v>
      </c>
      <c r="AH267" s="34">
        <f ca="1">SUM($J267:R267)</f>
        <v>0</v>
      </c>
      <c r="AI267" s="34">
        <f ca="1">SUM($J267:S267)</f>
        <v>0</v>
      </c>
      <c r="AJ267" s="34">
        <f ca="1">SUM($J267:T267)</f>
        <v>0</v>
      </c>
      <c r="AK267" s="34">
        <f ca="1">SUM($J267:U267)</f>
        <v>0</v>
      </c>
      <c r="AL267" s="34">
        <f ca="1">SUM($J267:V267)</f>
        <v>0</v>
      </c>
      <c r="AM267" s="34">
        <f ca="1">SUM($J267:W267)</f>
        <v>0</v>
      </c>
      <c r="AN267" s="38">
        <f ca="1">SUM($J267:X267)</f>
        <v>0</v>
      </c>
      <c r="AO267" s="30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</row>
    <row r="268" spans="1:56" x14ac:dyDescent="0.2">
      <c r="A268" s="44">
        <v>14</v>
      </c>
      <c r="B268" s="44">
        <f t="shared" si="138"/>
        <v>6</v>
      </c>
      <c r="C268" s="60"/>
      <c r="D268" s="27" t="str">
        <f>Data!B$11</f>
        <v>Andet, herunder rejser og formidling</v>
      </c>
      <c r="E268" s="27"/>
      <c r="F268" s="14"/>
      <c r="G268" s="370">
        <f>HLOOKUP(B268,'Budget &amp; Total'!$1:$44,(34),FALSE)</f>
        <v>0</v>
      </c>
      <c r="H268" s="674">
        <f t="shared" ca="1" si="139"/>
        <v>0</v>
      </c>
      <c r="I268" s="101"/>
      <c r="J268" s="239">
        <f ca="1">HLOOKUP($B268,INDIRECT(J$1&amp;"!$I$2:$x$40"),('Partner-period(er)'!$A268+14),FALSE)</f>
        <v>0</v>
      </c>
      <c r="K268" s="85">
        <f ca="1">HLOOKUP($B268,INDIRECT(K$1&amp;"!$I$2:$x$40"),('Partner-period(er)'!$A268+14),FALSE)</f>
        <v>0</v>
      </c>
      <c r="L268" s="85">
        <f ca="1">HLOOKUP($B268,INDIRECT(L$1&amp;"!$I$2:$x$40"),('Partner-period(er)'!$A268+14),FALSE)</f>
        <v>0</v>
      </c>
      <c r="M268" s="85">
        <f ca="1">HLOOKUP($B268,INDIRECT(M$1&amp;"!$I$2:$x$40"),('Partner-period(er)'!$A268+14),FALSE)</f>
        <v>0</v>
      </c>
      <c r="N268" s="85">
        <f ca="1">HLOOKUP($B268,INDIRECT(N$1&amp;"!$I$2:$x$40"),('Partner-period(er)'!$A268+14),FALSE)</f>
        <v>0</v>
      </c>
      <c r="O268" s="52">
        <f ca="1">HLOOKUP($B268,INDIRECT(O$1&amp;"!$I$2:$x$40"),('Partner-period(er)'!$A268+14),FALSE)</f>
        <v>0</v>
      </c>
      <c r="P268" s="52">
        <f ca="1">HLOOKUP($B268,INDIRECT(P$1&amp;"!$I$2:$x$40"),('Partner-period(er)'!$A268+14),FALSE)</f>
        <v>0</v>
      </c>
      <c r="Q268" s="52">
        <f ca="1">HLOOKUP($B268,INDIRECT(Q$1&amp;"!$I$2:$x$40"),('Partner-period(er)'!$A268+14),FALSE)</f>
        <v>0</v>
      </c>
      <c r="R268" s="52">
        <f ca="1">HLOOKUP($B268,INDIRECT(R$1&amp;"!$I$2:$x$40"),('Partner-period(er)'!$A268+14),FALSE)</f>
        <v>0</v>
      </c>
      <c r="S268" s="52">
        <f ca="1">HLOOKUP($B268,INDIRECT(S$1&amp;"!$I$2:$x$40"),('Partner-period(er)'!$A268+14),FALSE)</f>
        <v>0</v>
      </c>
      <c r="T268" s="52">
        <f ca="1">HLOOKUP($B268,INDIRECT(T$1&amp;"!$I$2:$x$40"),('Partner-period(er)'!$A268+14),FALSE)</f>
        <v>0</v>
      </c>
      <c r="U268" s="52">
        <f ca="1">HLOOKUP($B268,INDIRECT(U$1&amp;"!$I$2:$x$40"),('Partner-period(er)'!$A268+14),FALSE)</f>
        <v>0</v>
      </c>
      <c r="V268" s="52">
        <f ca="1">HLOOKUP($B268,INDIRECT(V$1&amp;"!$I$2:$x$40"),('Partner-period(er)'!$A268+14),FALSE)</f>
        <v>0</v>
      </c>
      <c r="W268" s="52">
        <f ca="1">HLOOKUP($B268,INDIRECT(W$1&amp;"!$I$2:$x$40"),('Partner-period(er)'!$A268+14),FALSE)</f>
        <v>0</v>
      </c>
      <c r="X268" s="567">
        <f ca="1">HLOOKUP($B268,INDIRECT(X$1&amp;"!$I$2:$x$40"),('Partner-period(er)'!$A268+14),FALSE)</f>
        <v>0</v>
      </c>
      <c r="Z268" s="33">
        <f t="shared" ca="1" si="142"/>
        <v>0</v>
      </c>
      <c r="AA268" s="34">
        <f ca="1">SUM($J268:K268)</f>
        <v>0</v>
      </c>
      <c r="AB268" s="34">
        <f ca="1">SUM($J268:L268)</f>
        <v>0</v>
      </c>
      <c r="AC268" s="34">
        <f ca="1">SUM($J268:M268)</f>
        <v>0</v>
      </c>
      <c r="AD268" s="34">
        <f ca="1">SUM($J268:N268)</f>
        <v>0</v>
      </c>
      <c r="AE268" s="34">
        <f ca="1">SUM($J268:O268)</f>
        <v>0</v>
      </c>
      <c r="AF268" s="34">
        <f ca="1">SUM($J268:P268)</f>
        <v>0</v>
      </c>
      <c r="AG268" s="34">
        <f ca="1">SUM($J268:Q268)</f>
        <v>0</v>
      </c>
      <c r="AH268" s="34">
        <f ca="1">SUM($J268:R268)</f>
        <v>0</v>
      </c>
      <c r="AI268" s="34">
        <f ca="1">SUM($J268:S268)</f>
        <v>0</v>
      </c>
      <c r="AJ268" s="34">
        <f ca="1">SUM($J268:T268)</f>
        <v>0</v>
      </c>
      <c r="AK268" s="34">
        <f ca="1">SUM($J268:U268)</f>
        <v>0</v>
      </c>
      <c r="AL268" s="34">
        <f ca="1">SUM($J268:V268)</f>
        <v>0</v>
      </c>
      <c r="AM268" s="34">
        <f ca="1">SUM($J268:W268)</f>
        <v>0</v>
      </c>
      <c r="AN268" s="38">
        <f ca="1">SUM($J268:X268)</f>
        <v>0</v>
      </c>
      <c r="AO268" s="30"/>
      <c r="AP268" s="29">
        <f ca="1">IF(Data!$H$2="ja",IF(Z268&gt;$G268,Z268-$G268,0),0)</f>
        <v>0</v>
      </c>
      <c r="AQ268" s="29">
        <f ca="1">IF(Data!$H$2="ja",IF(AA268&gt;$G268,AA268-$G268-SUM($AP268:AP268),0),0)</f>
        <v>0</v>
      </c>
      <c r="AR268" s="29">
        <f ca="1">IF(Data!$H$2="ja",IF(AB268&gt;$G268,AB268-$G268-SUM($AP268:AQ268),0),0)</f>
        <v>0</v>
      </c>
      <c r="AS268" s="29">
        <f ca="1">IF(Data!$H$2="ja",IF(AC268&gt;$G268,AC268-$G268-SUM($AP268:AR268),0),0)</f>
        <v>0</v>
      </c>
      <c r="AT268" s="29">
        <f ca="1">IF(Data!$H$2="ja",IF(AD268&gt;$G268,AD268-$G268-SUM($AP268:AS268),0),0)</f>
        <v>0</v>
      </c>
      <c r="AU268" s="29">
        <f ca="1">IF(Data!$H$2="ja",IF(AE268&gt;$G268,AE268-$G268-SUM($AP268:AT268),0),0)</f>
        <v>0</v>
      </c>
      <c r="AV268" s="29">
        <f ca="1">IF(Data!$H$2="ja",IF(AF268&gt;$G268,AF268-$G268-SUM($AP268:AU268),0),0)</f>
        <v>0</v>
      </c>
      <c r="AW268" s="29">
        <f ca="1">IF(Data!$H$2="ja",IF(AG268&gt;$G268,AG268-$G268-SUM($AP268:AV268),0),0)</f>
        <v>0</v>
      </c>
      <c r="AX268" s="29">
        <f ca="1">IF(Data!$H$2="ja",IF(AH268&gt;$G268,AH268-$G268-SUM($AP268:AW268),0),0)</f>
        <v>0</v>
      </c>
      <c r="AY268" s="29">
        <f ca="1">IF(Data!$H$2="ja",IF(AI268&gt;$G268,AI268-$G268-SUM($AP268:AX268),0),0)</f>
        <v>0</v>
      </c>
      <c r="AZ268" s="29">
        <f ca="1">IF(Data!$H$2="ja",IF(AJ268&gt;$G268,AJ268-$G268-SUM($AP268:AY268),0),0)</f>
        <v>0</v>
      </c>
      <c r="BA268" s="29">
        <f ca="1">IF(Data!$H$2="ja",IF(AK268&gt;$G268,AK268-$G268-SUM($AP268:AZ268),0),0)</f>
        <v>0</v>
      </c>
      <c r="BB268" s="29">
        <f ca="1">IF(Data!$H$2="ja",IF(AL268&gt;$G268,AL268-$G268-SUM($AP268:BA268),0),0)</f>
        <v>0</v>
      </c>
      <c r="BC268" s="29">
        <f ca="1">IF(Data!$H$2="ja",IF(AM268&gt;$G268,AM268-$G268-SUM($AP268:BB268),0),0)</f>
        <v>0</v>
      </c>
      <c r="BD268" s="29">
        <f ca="1">IF(Data!$H$2="ja",IF(AN268&gt;$G268,AN268-$G268-SUM($AP268:BC268),0),0)</f>
        <v>0</v>
      </c>
    </row>
    <row r="269" spans="1:56" x14ac:dyDescent="0.2">
      <c r="A269" s="44">
        <v>15</v>
      </c>
      <c r="B269" s="44">
        <f t="shared" si="138"/>
        <v>6</v>
      </c>
      <c r="C269" s="60"/>
      <c r="D269" s="27" t="str">
        <f>Data!B$12</f>
        <v>Overheadomkostninger</v>
      </c>
      <c r="E269" s="27"/>
      <c r="F269" s="14"/>
      <c r="G269" s="371">
        <f>HLOOKUP(B269,'Budget &amp; Total'!$1:$44,(36),FALSE)</f>
        <v>0</v>
      </c>
      <c r="H269" s="674">
        <f t="shared" ca="1" si="139"/>
        <v>0</v>
      </c>
      <c r="I269" s="101"/>
      <c r="J269" s="239">
        <f ca="1">HLOOKUP($B269,INDIRECT(J$1&amp;"!$I$2:$x$40"),('Partner-period(er)'!$A269+14),FALSE)</f>
        <v>0</v>
      </c>
      <c r="K269" s="85">
        <f ca="1">HLOOKUP($B269,INDIRECT(K$1&amp;"!$I$2:$x$40"),('Partner-period(er)'!$A269+14),FALSE)</f>
        <v>0</v>
      </c>
      <c r="L269" s="85">
        <f ca="1">HLOOKUP($B269,INDIRECT(L$1&amp;"!$I$2:$x$40"),('Partner-period(er)'!$A269+14),FALSE)</f>
        <v>0</v>
      </c>
      <c r="M269" s="85">
        <f ca="1">HLOOKUP($B269,INDIRECT(M$1&amp;"!$I$2:$x$40"),('Partner-period(er)'!$A269+14),FALSE)</f>
        <v>0</v>
      </c>
      <c r="N269" s="85">
        <f ca="1">HLOOKUP($B269,INDIRECT(N$1&amp;"!$I$2:$x$40"),('Partner-period(er)'!$A269+14),FALSE)</f>
        <v>0</v>
      </c>
      <c r="O269" s="52">
        <f ca="1">HLOOKUP($B269,INDIRECT(O$1&amp;"!$I$2:$x$40"),('Partner-period(er)'!$A269+14),FALSE)</f>
        <v>0</v>
      </c>
      <c r="P269" s="52">
        <f ca="1">HLOOKUP($B269,INDIRECT(P$1&amp;"!$I$2:$x$40"),('Partner-period(er)'!$A269+14),FALSE)</f>
        <v>0</v>
      </c>
      <c r="Q269" s="52">
        <f ca="1">HLOOKUP($B269,INDIRECT(Q$1&amp;"!$I$2:$x$40"),('Partner-period(er)'!$A269+14),FALSE)</f>
        <v>0</v>
      </c>
      <c r="R269" s="52">
        <f ca="1">HLOOKUP($B269,INDIRECT(R$1&amp;"!$I$2:$x$40"),('Partner-period(er)'!$A269+14),FALSE)</f>
        <v>0</v>
      </c>
      <c r="S269" s="52">
        <f ca="1">HLOOKUP($B269,INDIRECT(S$1&amp;"!$I$2:$x$40"),('Partner-period(er)'!$A269+14),FALSE)</f>
        <v>0</v>
      </c>
      <c r="T269" s="52">
        <f ca="1">HLOOKUP($B269,INDIRECT(T$1&amp;"!$I$2:$x$40"),('Partner-period(er)'!$A269+14),FALSE)</f>
        <v>0</v>
      </c>
      <c r="U269" s="52">
        <f ca="1">HLOOKUP($B269,INDIRECT(U$1&amp;"!$I$2:$x$40"),('Partner-period(er)'!$A269+14),FALSE)</f>
        <v>0</v>
      </c>
      <c r="V269" s="52">
        <f ca="1">HLOOKUP($B269,INDIRECT(V$1&amp;"!$I$2:$x$40"),('Partner-period(er)'!$A269+14),FALSE)</f>
        <v>0</v>
      </c>
      <c r="W269" s="52">
        <f ca="1">HLOOKUP($B269,INDIRECT(W$1&amp;"!$I$2:$x$40"),('Partner-period(er)'!$A269+14),FALSE)</f>
        <v>0</v>
      </c>
      <c r="X269" s="567">
        <f ca="1">HLOOKUP($B269,INDIRECT(X$1&amp;"!$I$2:$x$40"),('Partner-period(er)'!$A269+14),FALSE)</f>
        <v>0</v>
      </c>
      <c r="Z269" s="33">
        <f t="shared" ca="1" si="142"/>
        <v>0</v>
      </c>
      <c r="AA269" s="34">
        <f ca="1">SUM($J269:K269)</f>
        <v>0</v>
      </c>
      <c r="AB269" s="34">
        <f ca="1">SUM($J269:L269)</f>
        <v>0</v>
      </c>
      <c r="AC269" s="34">
        <f ca="1">SUM($J269:M269)</f>
        <v>0</v>
      </c>
      <c r="AD269" s="34">
        <f ca="1">SUM($J269:N269)</f>
        <v>0</v>
      </c>
      <c r="AE269" s="34">
        <f ca="1">SUM($J269:O269)</f>
        <v>0</v>
      </c>
      <c r="AF269" s="34">
        <f ca="1">SUM($J269:P269)</f>
        <v>0</v>
      </c>
      <c r="AG269" s="34">
        <f ca="1">SUM($J269:Q269)</f>
        <v>0</v>
      </c>
      <c r="AH269" s="34">
        <f ca="1">SUM($J269:R269)</f>
        <v>0</v>
      </c>
      <c r="AI269" s="34">
        <f ca="1">SUM($J269:S269)</f>
        <v>0</v>
      </c>
      <c r="AJ269" s="34">
        <f ca="1">SUM($J269:T269)</f>
        <v>0</v>
      </c>
      <c r="AK269" s="34">
        <f ca="1">SUM($J269:U269)</f>
        <v>0</v>
      </c>
      <c r="AL269" s="34">
        <f ca="1">SUM($J269:V269)</f>
        <v>0</v>
      </c>
      <c r="AM269" s="34">
        <f ca="1">SUM($J269:W269)</f>
        <v>0</v>
      </c>
      <c r="AN269" s="38">
        <f ca="1">SUM($J269:X269)</f>
        <v>0</v>
      </c>
      <c r="AO269" s="30"/>
      <c r="AP269" s="29">
        <f ca="1">IF(Data!$H$2="ja",IF(Z269&gt;$G269,Z269-$G269,0),0)</f>
        <v>0</v>
      </c>
      <c r="AQ269" s="29">
        <f ca="1">IF(Data!$H$2="ja",IF(AA269&gt;$G269,AA269-$G269-SUM($AP269:AP269),0),0)</f>
        <v>0</v>
      </c>
      <c r="AR269" s="29">
        <f ca="1">IF(Data!$H$2="ja",IF(AB269&gt;$G269,AB269-$G269-SUM($AP269:AQ269),0),0)</f>
        <v>0</v>
      </c>
      <c r="AS269" s="29">
        <f ca="1">IF(Data!$H$2="ja",IF(AC269&gt;$G269,AC269-$G269-SUM($AP269:AR269),0),0)</f>
        <v>0</v>
      </c>
      <c r="AT269" s="29">
        <f ca="1">IF(Data!$H$2="ja",IF(AD269&gt;$G269,AD269-$G269-SUM($AP269:AS269),0),0)</f>
        <v>0</v>
      </c>
      <c r="AU269" s="29">
        <f ca="1">IF(Data!$H$2="ja",IF(AE269&gt;$G269,AE269-$G269-SUM($AP269:AT269),0),0)</f>
        <v>0</v>
      </c>
      <c r="AV269" s="29">
        <f ca="1">IF(Data!$H$2="ja",IF(AF269&gt;$G269,AF269-$G269-SUM($AP269:AU269),0),0)</f>
        <v>0</v>
      </c>
      <c r="AW269" s="29">
        <f ca="1">IF(Data!$H$2="ja",IF(AG269&gt;$G269,AG269-$G269-SUM($AP269:AV269),0),0)</f>
        <v>0</v>
      </c>
      <c r="AX269" s="29">
        <f ca="1">IF(Data!$H$2="ja",IF(AH269&gt;$G269,AH269-$G269-SUM($AP269:AW269),0),0)</f>
        <v>0</v>
      </c>
      <c r="AY269" s="29">
        <f ca="1">IF(Data!$H$2="ja",IF(AI269&gt;$G269,AI269-$G269-SUM($AP269:AX269),0),0)</f>
        <v>0</v>
      </c>
      <c r="AZ269" s="29">
        <f ca="1">IF(Data!$H$2="ja",IF(AJ269&gt;$G269,AJ269-$G269-SUM($AP269:AY269),0),0)</f>
        <v>0</v>
      </c>
      <c r="BA269" s="29">
        <f ca="1">IF(Data!$H$2="ja",IF(AK269&gt;$G269,AK269-$G269-SUM($AP269:AZ269),0),0)</f>
        <v>0</v>
      </c>
      <c r="BB269" s="29">
        <f ca="1">IF(Data!$H$2="ja",IF(AL269&gt;$G269,AL269-$G269-SUM($AP269:BA269),0),0)</f>
        <v>0</v>
      </c>
      <c r="BC269" s="29">
        <f ca="1">IF(Data!$H$2="ja",IF(AM269&gt;$G269,AM269-$G269-SUM($AP269:BB269),0),0)</f>
        <v>0</v>
      </c>
      <c r="BD269" s="29">
        <f ca="1">IF(Data!$H$2="ja",IF(AN269&gt;$G269,AN269-$G269-SUM($AP269:BC269),0),0)</f>
        <v>0</v>
      </c>
    </row>
    <row r="270" spans="1:56" x14ac:dyDescent="0.2">
      <c r="A270" s="44">
        <v>16</v>
      </c>
      <c r="B270" s="44">
        <f t="shared" si="138"/>
        <v>6</v>
      </c>
      <c r="C270" s="56"/>
      <c r="D270" s="53" t="str">
        <f>Data!B$19</f>
        <v>Andre omkostninger total</v>
      </c>
      <c r="E270" s="53"/>
      <c r="F270" s="100"/>
      <c r="G270" s="370">
        <f>HLOOKUP(B270,'Budget &amp; Total'!$1:$44,(18+A270),FALSE)</f>
        <v>0</v>
      </c>
      <c r="H270" s="676">
        <f t="shared" ca="1" si="139"/>
        <v>0</v>
      </c>
      <c r="I270" s="101"/>
      <c r="J270" s="301">
        <f ca="1">HLOOKUP($B270,INDIRECT(J$1&amp;"!$I$2:$x$40"),('Partner-period(er)'!$A270+14),FALSE)</f>
        <v>0</v>
      </c>
      <c r="K270" s="89">
        <f ca="1">HLOOKUP($B270,INDIRECT(K$1&amp;"!$I$2:$x$40"),('Partner-period(er)'!$A270+14),FALSE)</f>
        <v>0</v>
      </c>
      <c r="L270" s="89">
        <f ca="1">HLOOKUP($B270,INDIRECT(L$1&amp;"!$I$2:$x$40"),('Partner-period(er)'!$A270+14),FALSE)</f>
        <v>0</v>
      </c>
      <c r="M270" s="89">
        <f ca="1">HLOOKUP($B270,INDIRECT(M$1&amp;"!$I$2:$x$40"),('Partner-period(er)'!$A270+14),FALSE)</f>
        <v>0</v>
      </c>
      <c r="N270" s="89">
        <f ca="1">HLOOKUP($B270,INDIRECT(N$1&amp;"!$I$2:$x$40"),('Partner-period(er)'!$A270+14),FALSE)</f>
        <v>0</v>
      </c>
      <c r="O270" s="570">
        <f ca="1">HLOOKUP($B270,INDIRECT(O$1&amp;"!$I$2:$x$40"),('Partner-period(er)'!$A270+14),FALSE)</f>
        <v>0</v>
      </c>
      <c r="P270" s="570">
        <f ca="1">HLOOKUP($B270,INDIRECT(P$1&amp;"!$I$2:$x$40"),('Partner-period(er)'!$A270+14),FALSE)</f>
        <v>0</v>
      </c>
      <c r="Q270" s="570">
        <f ca="1">HLOOKUP($B270,INDIRECT(Q$1&amp;"!$I$2:$x$40"),('Partner-period(er)'!$A270+14),FALSE)</f>
        <v>0</v>
      </c>
      <c r="R270" s="570">
        <f ca="1">HLOOKUP($B270,INDIRECT(R$1&amp;"!$I$2:$x$40"),('Partner-period(er)'!$A270+14),FALSE)</f>
        <v>0</v>
      </c>
      <c r="S270" s="570">
        <f ca="1">HLOOKUP($B270,INDIRECT(S$1&amp;"!$I$2:$x$40"),('Partner-period(er)'!$A270+14),FALSE)</f>
        <v>0</v>
      </c>
      <c r="T270" s="570">
        <f ca="1">HLOOKUP($B270,INDIRECT(T$1&amp;"!$I$2:$x$40"),('Partner-period(er)'!$A270+14),FALSE)</f>
        <v>0</v>
      </c>
      <c r="U270" s="570">
        <f ca="1">HLOOKUP($B270,INDIRECT(U$1&amp;"!$I$2:$x$40"),('Partner-period(er)'!$A270+14),FALSE)</f>
        <v>0</v>
      </c>
      <c r="V270" s="570">
        <f ca="1">HLOOKUP($B270,INDIRECT(V$1&amp;"!$I$2:$x$40"),('Partner-period(er)'!$A270+14),FALSE)</f>
        <v>0</v>
      </c>
      <c r="W270" s="570">
        <f ca="1">HLOOKUP($B270,INDIRECT(W$1&amp;"!$I$2:$x$40"),('Partner-period(er)'!$A270+14),FALSE)</f>
        <v>0</v>
      </c>
      <c r="X270" s="571">
        <f ca="1">HLOOKUP($B270,INDIRECT(X$1&amp;"!$I$2:$x$40"),('Partner-period(er)'!$A270+14),FALSE)</f>
        <v>0</v>
      </c>
      <c r="Z270" s="33">
        <f t="shared" ca="1" si="142"/>
        <v>0</v>
      </c>
      <c r="AA270" s="34">
        <f ca="1">SUM($J270:K270)</f>
        <v>0</v>
      </c>
      <c r="AB270" s="34">
        <f ca="1">SUM($J270:L270)</f>
        <v>0</v>
      </c>
      <c r="AC270" s="34">
        <f ca="1">SUM($J270:M270)</f>
        <v>0</v>
      </c>
      <c r="AD270" s="34">
        <f ca="1">SUM($J270:N270)</f>
        <v>0</v>
      </c>
      <c r="AE270" s="34">
        <f ca="1">SUM($J270:O270)</f>
        <v>0</v>
      </c>
      <c r="AF270" s="34">
        <f ca="1">SUM($J270:P270)</f>
        <v>0</v>
      </c>
      <c r="AG270" s="34">
        <f ca="1">SUM($J270:Q270)</f>
        <v>0</v>
      </c>
      <c r="AH270" s="34">
        <f ca="1">SUM($J270:R270)</f>
        <v>0</v>
      </c>
      <c r="AI270" s="34">
        <f ca="1">SUM($J270:S270)</f>
        <v>0</v>
      </c>
      <c r="AJ270" s="34">
        <f ca="1">SUM($J270:T270)</f>
        <v>0</v>
      </c>
      <c r="AK270" s="34">
        <f ca="1">SUM($J270:U270)</f>
        <v>0</v>
      </c>
      <c r="AL270" s="34">
        <f ca="1">SUM($J270:V270)</f>
        <v>0</v>
      </c>
      <c r="AM270" s="34">
        <f ca="1">SUM($J270:W270)</f>
        <v>0</v>
      </c>
      <c r="AN270" s="38">
        <f ca="1">SUM($J270:X270)</f>
        <v>0</v>
      </c>
      <c r="AO270" s="30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</row>
    <row r="271" spans="1:56" ht="18" customHeight="1" thickBot="1" x14ac:dyDescent="0.25">
      <c r="A271" s="44">
        <v>17</v>
      </c>
      <c r="B271" s="44">
        <f t="shared" si="138"/>
        <v>6</v>
      </c>
      <c r="C271" s="384" t="str">
        <f>Data!B$55</f>
        <v>Totale omkostninger</v>
      </c>
      <c r="D271" s="385"/>
      <c r="E271" s="385"/>
      <c r="F271" s="386"/>
      <c r="G271" s="387">
        <f>HLOOKUP(B271,'Budget &amp; Total'!$1:$44,(37),FALSE)</f>
        <v>0</v>
      </c>
      <c r="H271" s="677">
        <f t="shared" ca="1" si="139"/>
        <v>0</v>
      </c>
      <c r="I271" s="109"/>
      <c r="J271" s="389">
        <f ca="1">HLOOKUP($B271,INDIRECT(J$1&amp;"!$I$2:$x$40"),('Partner-period(er)'!$A271+14),FALSE)</f>
        <v>0</v>
      </c>
      <c r="K271" s="390">
        <f ca="1">HLOOKUP($B271,INDIRECT(K$1&amp;"!$I$2:$x$40"),('Partner-period(er)'!$A271+14),FALSE)</f>
        <v>0</v>
      </c>
      <c r="L271" s="391">
        <f ca="1">HLOOKUP($B271,INDIRECT(L$1&amp;"!$I$2:$x$40"),('Partner-period(er)'!$A271+14),FALSE)</f>
        <v>0</v>
      </c>
      <c r="M271" s="391">
        <f ca="1">HLOOKUP($B271,INDIRECT(M$1&amp;"!$I$2:$x$40"),('Partner-period(er)'!$A271+14),FALSE)</f>
        <v>0</v>
      </c>
      <c r="N271" s="391">
        <f ca="1">HLOOKUP($B271,INDIRECT(N$1&amp;"!$I$2:$x$40"),('Partner-period(er)'!$A271+14),FALSE)</f>
        <v>0</v>
      </c>
      <c r="O271" s="572">
        <f ca="1">HLOOKUP($B271,INDIRECT(O$1&amp;"!$I$2:$x$40"),('Partner-period(er)'!$A271+14),FALSE)</f>
        <v>0</v>
      </c>
      <c r="P271" s="572">
        <f ca="1">HLOOKUP($B271,INDIRECT(P$1&amp;"!$I$2:$x$40"),('Partner-period(er)'!$A271+14),FALSE)</f>
        <v>0</v>
      </c>
      <c r="Q271" s="572">
        <f ca="1">HLOOKUP($B271,INDIRECT(Q$1&amp;"!$I$2:$x$40"),('Partner-period(er)'!$A271+14),FALSE)</f>
        <v>0</v>
      </c>
      <c r="R271" s="572">
        <f ca="1">HLOOKUP($B271,INDIRECT(R$1&amp;"!$I$2:$x$40"),('Partner-period(er)'!$A271+14),FALSE)</f>
        <v>0</v>
      </c>
      <c r="S271" s="572">
        <f ca="1">HLOOKUP($B271,INDIRECT(S$1&amp;"!$I$2:$x$40"),('Partner-period(er)'!$A271+14),FALSE)</f>
        <v>0</v>
      </c>
      <c r="T271" s="572">
        <f ca="1">HLOOKUP($B271,INDIRECT(T$1&amp;"!$I$2:$x$40"),('Partner-period(er)'!$A271+14),FALSE)</f>
        <v>0</v>
      </c>
      <c r="U271" s="572">
        <f ca="1">HLOOKUP($B271,INDIRECT(U$1&amp;"!$I$2:$x$40"),('Partner-period(er)'!$A271+14),FALSE)</f>
        <v>0</v>
      </c>
      <c r="V271" s="572">
        <f ca="1">HLOOKUP($B271,INDIRECT(V$1&amp;"!$I$2:$x$40"),('Partner-period(er)'!$A271+14),FALSE)</f>
        <v>0</v>
      </c>
      <c r="W271" s="572">
        <f ca="1">HLOOKUP($B271,INDIRECT(W$1&amp;"!$I$2:$x$40"),('Partner-period(er)'!$A271+14),FALSE)</f>
        <v>0</v>
      </c>
      <c r="X271" s="573">
        <f ca="1">HLOOKUP($B271,INDIRECT(X$1&amp;"!$I$2:$x$40"),('Partner-period(er)'!$A271+14),FALSE)</f>
        <v>0</v>
      </c>
      <c r="Z271" s="33">
        <f t="shared" ca="1" si="142"/>
        <v>0</v>
      </c>
      <c r="AA271" s="34">
        <f ca="1">SUM($J271:K271)</f>
        <v>0</v>
      </c>
      <c r="AB271" s="34">
        <f ca="1">SUM($J271:L271)</f>
        <v>0</v>
      </c>
      <c r="AC271" s="34">
        <f ca="1">SUM($J271:M271)</f>
        <v>0</v>
      </c>
      <c r="AD271" s="34">
        <f ca="1">SUM($J271:N271)</f>
        <v>0</v>
      </c>
      <c r="AE271" s="34">
        <f ca="1">SUM($J271:O271)</f>
        <v>0</v>
      </c>
      <c r="AF271" s="34">
        <f ca="1">SUM($J271:P271)</f>
        <v>0</v>
      </c>
      <c r="AG271" s="34">
        <f ca="1">SUM($J271:Q271)</f>
        <v>0</v>
      </c>
      <c r="AH271" s="34">
        <f ca="1">SUM($J271:R271)</f>
        <v>0</v>
      </c>
      <c r="AI271" s="34">
        <f ca="1">SUM($J271:S271)</f>
        <v>0</v>
      </c>
      <c r="AJ271" s="34">
        <f ca="1">SUM($J271:T271)</f>
        <v>0</v>
      </c>
      <c r="AK271" s="34">
        <f ca="1">SUM($J271:U271)</f>
        <v>0</v>
      </c>
      <c r="AL271" s="34">
        <f ca="1">SUM($J271:V271)</f>
        <v>0</v>
      </c>
      <c r="AM271" s="34">
        <f ca="1">SUM($J271:W271)</f>
        <v>0</v>
      </c>
      <c r="AN271" s="38">
        <f ca="1">SUM($J271:X271)</f>
        <v>0</v>
      </c>
      <c r="AO271" s="30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</row>
    <row r="272" spans="1:56" ht="18" customHeight="1" thickTop="1" x14ac:dyDescent="0.2">
      <c r="A272" s="44">
        <v>18</v>
      </c>
      <c r="B272" s="44">
        <f t="shared" si="138"/>
        <v>6</v>
      </c>
      <c r="C272" s="177">
        <f>'Budget &amp; Total'!B$40</f>
        <v>0</v>
      </c>
      <c r="D272" s="27"/>
      <c r="E272" s="27"/>
      <c r="F272" s="14"/>
      <c r="G272" s="370"/>
      <c r="H272" s="674">
        <f t="shared" ca="1" si="139"/>
        <v>0</v>
      </c>
      <c r="I272" s="101"/>
      <c r="J272" s="239">
        <f ca="1">HLOOKUP($B272,INDIRECT(J$1&amp;"!$I$2:$x$40"),('Partner-period(er)'!$A272+14),FALSE)</f>
        <v>0</v>
      </c>
      <c r="K272" s="85">
        <f ca="1">HLOOKUP($B272,INDIRECT(K$1&amp;"!$I$2:$x$40"),('Partner-period(er)'!$A272+14),FALSE)</f>
        <v>0</v>
      </c>
      <c r="L272" s="85">
        <f ca="1">HLOOKUP($B272,INDIRECT(L$1&amp;"!$I$2:$x$40"),('Partner-period(er)'!$A272+14),FALSE)</f>
        <v>0</v>
      </c>
      <c r="M272" s="85">
        <f ca="1">HLOOKUP($B272,INDIRECT(M$1&amp;"!$I$2:$x$40"),('Partner-period(er)'!$A272+14),FALSE)</f>
        <v>0</v>
      </c>
      <c r="N272" s="85">
        <f ca="1">HLOOKUP($B272,INDIRECT(N$1&amp;"!$I$2:$x$40"),('Partner-period(er)'!$A272+14),FALSE)</f>
        <v>0</v>
      </c>
      <c r="O272" s="52">
        <f ca="1">HLOOKUP($B272,INDIRECT(O$1&amp;"!$I$2:$x$40"),('Partner-period(er)'!$A272+14),FALSE)</f>
        <v>0</v>
      </c>
      <c r="P272" s="52">
        <f ca="1">HLOOKUP($B272,INDIRECT(P$1&amp;"!$I$2:$x$40"),('Partner-period(er)'!$A272+14),FALSE)</f>
        <v>0</v>
      </c>
      <c r="Q272" s="52">
        <f ca="1">HLOOKUP($B272,INDIRECT(Q$1&amp;"!$I$2:$x$40"),('Partner-period(er)'!$A272+14),FALSE)</f>
        <v>0</v>
      </c>
      <c r="R272" s="52">
        <f ca="1">HLOOKUP($B272,INDIRECT(R$1&amp;"!$I$2:$x$40"),('Partner-period(er)'!$A272+14),FALSE)</f>
        <v>0</v>
      </c>
      <c r="S272" s="52">
        <f ca="1">HLOOKUP($B272,INDIRECT(S$1&amp;"!$I$2:$x$40"),('Partner-period(er)'!$A272+14),FALSE)</f>
        <v>0</v>
      </c>
      <c r="T272" s="52">
        <f ca="1">HLOOKUP($B272,INDIRECT(T$1&amp;"!$I$2:$x$40"),('Partner-period(er)'!$A272+14),FALSE)</f>
        <v>0</v>
      </c>
      <c r="U272" s="52">
        <f ca="1">HLOOKUP($B272,INDIRECT(U$1&amp;"!$I$2:$x$40"),('Partner-period(er)'!$A272+14),FALSE)</f>
        <v>0</v>
      </c>
      <c r="V272" s="52">
        <f ca="1">HLOOKUP($B272,INDIRECT(V$1&amp;"!$I$2:$x$40"),('Partner-period(er)'!$A272+14),FALSE)</f>
        <v>0</v>
      </c>
      <c r="W272" s="52">
        <f ca="1">HLOOKUP($B272,INDIRECT(W$1&amp;"!$I$2:$x$40"),('Partner-period(er)'!$A272+14),FALSE)</f>
        <v>0</v>
      </c>
      <c r="X272" s="567">
        <f ca="1">HLOOKUP($B272,INDIRECT(X$1&amp;"!$I$2:$x$40"),('Partner-period(er)'!$A272+14),FALSE)</f>
        <v>0</v>
      </c>
      <c r="Z272" s="33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8"/>
      <c r="AO272" s="30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</row>
    <row r="273" spans="1:56" x14ac:dyDescent="0.2">
      <c r="A273" s="44">
        <v>19</v>
      </c>
      <c r="B273" s="44">
        <f t="shared" si="138"/>
        <v>6</v>
      </c>
      <c r="C273" s="102"/>
      <c r="D273" s="151" t="str">
        <f>Data!B$26</f>
        <v>Beregnet støtte</v>
      </c>
      <c r="E273" s="27"/>
      <c r="F273" s="95">
        <f>HLOOKUP(B272,'Budget &amp; Total'!B:BB,41,FALSE)</f>
        <v>0</v>
      </c>
      <c r="G273" s="372"/>
      <c r="H273" s="674">
        <f t="shared" ca="1" si="139"/>
        <v>0</v>
      </c>
      <c r="I273" s="101"/>
      <c r="J273" s="239">
        <f ca="1">HLOOKUP($B273,INDIRECT(J$1&amp;"!$I$2:$x$40"),('Partner-period(er)'!$A273+14),FALSE)</f>
        <v>0</v>
      </c>
      <c r="K273" s="85">
        <f ca="1">HLOOKUP($B273,INDIRECT(K$1&amp;"!$I$2:$x$40"),('Partner-period(er)'!$A273+14),FALSE)</f>
        <v>0</v>
      </c>
      <c r="L273" s="85">
        <f ca="1">HLOOKUP($B273,INDIRECT(L$1&amp;"!$I$2:$x$40"),('Partner-period(er)'!$A273+14),FALSE)</f>
        <v>0</v>
      </c>
      <c r="M273" s="85">
        <f ca="1">HLOOKUP($B273,INDIRECT(M$1&amp;"!$I$2:$x$40"),('Partner-period(er)'!$A273+14),FALSE)</f>
        <v>0</v>
      </c>
      <c r="N273" s="85">
        <f ca="1">HLOOKUP($B273,INDIRECT(N$1&amp;"!$I$2:$x$40"),('Partner-period(er)'!$A273+14),FALSE)</f>
        <v>0</v>
      </c>
      <c r="O273" s="52">
        <f ca="1">HLOOKUP($B273,INDIRECT(O$1&amp;"!$I$2:$x$40"),('Partner-period(er)'!$A273+14),FALSE)</f>
        <v>0</v>
      </c>
      <c r="P273" s="52">
        <f ca="1">HLOOKUP($B273,INDIRECT(P$1&amp;"!$I$2:$x$40"),('Partner-period(er)'!$A273+14),FALSE)</f>
        <v>0</v>
      </c>
      <c r="Q273" s="52">
        <f ca="1">HLOOKUP($B273,INDIRECT(Q$1&amp;"!$I$2:$x$40"),('Partner-period(er)'!$A273+14),FALSE)</f>
        <v>0</v>
      </c>
      <c r="R273" s="52">
        <f ca="1">HLOOKUP($B273,INDIRECT(R$1&amp;"!$I$2:$x$40"),('Partner-period(er)'!$A273+14),FALSE)</f>
        <v>0</v>
      </c>
      <c r="S273" s="52">
        <f ca="1">HLOOKUP($B273,INDIRECT(S$1&amp;"!$I$2:$x$40"),('Partner-period(er)'!$A273+14),FALSE)</f>
        <v>0</v>
      </c>
      <c r="T273" s="52">
        <f ca="1">HLOOKUP($B273,INDIRECT(T$1&amp;"!$I$2:$x$40"),('Partner-period(er)'!$A273+14),FALSE)</f>
        <v>0</v>
      </c>
      <c r="U273" s="52">
        <f ca="1">HLOOKUP($B273,INDIRECT(U$1&amp;"!$I$2:$x$40"),('Partner-period(er)'!$A273+14),FALSE)</f>
        <v>0</v>
      </c>
      <c r="V273" s="52">
        <f ca="1">HLOOKUP($B273,INDIRECT(V$1&amp;"!$I$2:$x$40"),('Partner-period(er)'!$A273+14),FALSE)</f>
        <v>0</v>
      </c>
      <c r="W273" s="52">
        <f ca="1">HLOOKUP($B273,INDIRECT(W$1&amp;"!$I$2:$x$40"),('Partner-period(er)'!$A273+14),FALSE)</f>
        <v>0</v>
      </c>
      <c r="X273" s="567">
        <f ca="1">HLOOKUP($B273,INDIRECT(X$1&amp;"!$I$2:$x$40"),('Partner-period(er)'!$A273+14),FALSE)</f>
        <v>0</v>
      </c>
      <c r="Z273" s="33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8"/>
      <c r="AO273" s="30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</row>
    <row r="274" spans="1:56" x14ac:dyDescent="0.2">
      <c r="A274" s="44">
        <v>20</v>
      </c>
      <c r="B274" s="44">
        <f t="shared" si="138"/>
        <v>6</v>
      </c>
      <c r="C274" s="102"/>
      <c r="D274" s="151" t="str">
        <f>Data!B$27</f>
        <v>Forudbetalt støtte (efter aftale)</v>
      </c>
      <c r="E274" s="47"/>
      <c r="F274" s="14"/>
      <c r="G274" s="370"/>
      <c r="H274" s="674">
        <f t="shared" ca="1" si="139"/>
        <v>0</v>
      </c>
      <c r="I274" s="101"/>
      <c r="J274" s="239">
        <f ca="1">HLOOKUP($B274,INDIRECT(J$1&amp;"!$I$2:$x$40"),('Partner-period(er)'!$A274+14),FALSE)</f>
        <v>0</v>
      </c>
      <c r="K274" s="85">
        <f ca="1">HLOOKUP($B274,INDIRECT(K$1&amp;"!$I$2:$x$40"),('Partner-period(er)'!$A274+14),FALSE)</f>
        <v>0</v>
      </c>
      <c r="L274" s="85">
        <f ca="1">HLOOKUP($B274,INDIRECT(L$1&amp;"!$I$2:$x$40"),('Partner-period(er)'!$A274+14),FALSE)</f>
        <v>0</v>
      </c>
      <c r="M274" s="85">
        <f ca="1">HLOOKUP($B274,INDIRECT(M$1&amp;"!$I$2:$x$40"),('Partner-period(er)'!$A274+14),FALSE)</f>
        <v>0</v>
      </c>
      <c r="N274" s="85">
        <f ca="1">HLOOKUP($B274,INDIRECT(N$1&amp;"!$I$2:$x$40"),('Partner-period(er)'!$A274+14),FALSE)</f>
        <v>0</v>
      </c>
      <c r="O274" s="52">
        <f ca="1">HLOOKUP($B274,INDIRECT(O$1&amp;"!$I$2:$x$40"),('Partner-period(er)'!$A274+14),FALSE)</f>
        <v>0</v>
      </c>
      <c r="P274" s="52">
        <f ca="1">HLOOKUP($B274,INDIRECT(P$1&amp;"!$I$2:$x$40"),('Partner-period(er)'!$A274+14),FALSE)</f>
        <v>0</v>
      </c>
      <c r="Q274" s="52">
        <f ca="1">HLOOKUP($B274,INDIRECT(Q$1&amp;"!$I$2:$x$40"),('Partner-period(er)'!$A274+14),FALSE)</f>
        <v>0</v>
      </c>
      <c r="R274" s="52">
        <f ca="1">HLOOKUP($B274,INDIRECT(R$1&amp;"!$I$2:$x$40"),('Partner-period(er)'!$A274+14),FALSE)</f>
        <v>0</v>
      </c>
      <c r="S274" s="52">
        <f ca="1">HLOOKUP($B274,INDIRECT(S$1&amp;"!$I$2:$x$40"),('Partner-period(er)'!$A274+14),FALSE)</f>
        <v>0</v>
      </c>
      <c r="T274" s="52">
        <f ca="1">HLOOKUP($B274,INDIRECT(T$1&amp;"!$I$2:$x$40"),('Partner-period(er)'!$A274+14),FALSE)</f>
        <v>0</v>
      </c>
      <c r="U274" s="52">
        <f ca="1">HLOOKUP($B274,INDIRECT(U$1&amp;"!$I$2:$x$40"),('Partner-period(er)'!$A274+14),FALSE)</f>
        <v>0</v>
      </c>
      <c r="V274" s="52">
        <f ca="1">HLOOKUP($B274,INDIRECT(V$1&amp;"!$I$2:$x$40"),('Partner-period(er)'!$A274+14),FALSE)</f>
        <v>0</v>
      </c>
      <c r="W274" s="52">
        <f ca="1">HLOOKUP($B274,INDIRECT(W$1&amp;"!$I$2:$x$40"),('Partner-period(er)'!$A274+14),FALSE)</f>
        <v>0</v>
      </c>
      <c r="X274" s="567">
        <f ca="1">HLOOKUP($B274,INDIRECT(X$1&amp;"!$I$2:$x$40"),('Partner-period(er)'!$A274+14),FALSE)</f>
        <v>0</v>
      </c>
      <c r="Z274" s="33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8"/>
      <c r="AO274" s="30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</row>
    <row r="275" spans="1:56" x14ac:dyDescent="0.2">
      <c r="A275" s="44">
        <v>21</v>
      </c>
      <c r="B275" s="44">
        <f t="shared" si="138"/>
        <v>6</v>
      </c>
      <c r="C275" s="60"/>
      <c r="D275" s="151" t="str">
        <f>Data!B$28</f>
        <v>Justering for timepris inklusiv overhead</v>
      </c>
      <c r="E275" s="47"/>
      <c r="F275" s="14"/>
      <c r="G275" s="370"/>
      <c r="H275" s="674">
        <f t="shared" ca="1" si="139"/>
        <v>0</v>
      </c>
      <c r="I275" s="101"/>
      <c r="J275" s="239">
        <f t="shared" ref="J275:X275" ca="1" si="143">(J285+J292)*(1+$F260)*$F273</f>
        <v>0</v>
      </c>
      <c r="K275" s="85">
        <f t="shared" ca="1" si="143"/>
        <v>0</v>
      </c>
      <c r="L275" s="85">
        <f t="shared" ca="1" si="143"/>
        <v>0</v>
      </c>
      <c r="M275" s="85">
        <f t="shared" ca="1" si="143"/>
        <v>0</v>
      </c>
      <c r="N275" s="85">
        <f t="shared" ca="1" si="143"/>
        <v>0</v>
      </c>
      <c r="O275" s="85">
        <f t="shared" ca="1" si="143"/>
        <v>0</v>
      </c>
      <c r="P275" s="85">
        <f t="shared" ca="1" si="143"/>
        <v>0</v>
      </c>
      <c r="Q275" s="85">
        <f t="shared" ca="1" si="143"/>
        <v>0</v>
      </c>
      <c r="R275" s="85">
        <f t="shared" ca="1" si="143"/>
        <v>0</v>
      </c>
      <c r="S275" s="85">
        <f t="shared" ca="1" si="143"/>
        <v>0</v>
      </c>
      <c r="T275" s="85">
        <f t="shared" ca="1" si="143"/>
        <v>0</v>
      </c>
      <c r="U275" s="85">
        <f t="shared" ca="1" si="143"/>
        <v>0</v>
      </c>
      <c r="V275" s="85">
        <f t="shared" ca="1" si="143"/>
        <v>0</v>
      </c>
      <c r="W275" s="85">
        <f t="shared" ca="1" si="143"/>
        <v>0</v>
      </c>
      <c r="X275" s="560">
        <f t="shared" ca="1" si="143"/>
        <v>0</v>
      </c>
      <c r="Z275" s="33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8"/>
      <c r="AO275" s="30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</row>
    <row r="276" spans="1:56" x14ac:dyDescent="0.2">
      <c r="A276" s="44">
        <v>23</v>
      </c>
      <c r="B276" s="44">
        <f t="shared" si="138"/>
        <v>6</v>
      </c>
      <c r="C276" s="60"/>
      <c r="D276" s="151" t="str">
        <f>Data!B$29</f>
        <v>Justering for budgetoverskridelse</v>
      </c>
      <c r="E276" s="47"/>
      <c r="F276" s="14"/>
      <c r="G276" s="371"/>
      <c r="H276" s="674">
        <f t="shared" ca="1" si="139"/>
        <v>0</v>
      </c>
      <c r="I276" s="101"/>
      <c r="J276" s="231">
        <f t="shared" ref="J276:X276" ca="1" si="144">-AP276*$F273</f>
        <v>0</v>
      </c>
      <c r="K276" s="86">
        <f t="shared" ca="1" si="144"/>
        <v>0</v>
      </c>
      <c r="L276" s="86">
        <f t="shared" ca="1" si="144"/>
        <v>0</v>
      </c>
      <c r="M276" s="86">
        <f t="shared" ca="1" si="144"/>
        <v>0</v>
      </c>
      <c r="N276" s="86">
        <f t="shared" ca="1" si="144"/>
        <v>0</v>
      </c>
      <c r="O276" s="565">
        <f t="shared" ca="1" si="144"/>
        <v>0</v>
      </c>
      <c r="P276" s="565">
        <f t="shared" ca="1" si="144"/>
        <v>0</v>
      </c>
      <c r="Q276" s="565">
        <f t="shared" ca="1" si="144"/>
        <v>0</v>
      </c>
      <c r="R276" s="565">
        <f t="shared" ca="1" si="144"/>
        <v>0</v>
      </c>
      <c r="S276" s="565">
        <f t="shared" ca="1" si="144"/>
        <v>0</v>
      </c>
      <c r="T276" s="565">
        <f t="shared" ca="1" si="144"/>
        <v>0</v>
      </c>
      <c r="U276" s="565">
        <f t="shared" ca="1" si="144"/>
        <v>0</v>
      </c>
      <c r="V276" s="565">
        <f t="shared" ca="1" si="144"/>
        <v>0</v>
      </c>
      <c r="W276" s="565">
        <f t="shared" ca="1" si="144"/>
        <v>0</v>
      </c>
      <c r="X276" s="566">
        <f t="shared" ca="1" si="144"/>
        <v>0</v>
      </c>
      <c r="Z276" s="33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8"/>
      <c r="AO276" s="30"/>
      <c r="AP276" s="29">
        <f ca="1">SUM(AP261:AP269)</f>
        <v>0</v>
      </c>
      <c r="AQ276" s="29">
        <f t="shared" ref="AQ276:BD276" ca="1" si="145">SUM(AQ261:AQ269)</f>
        <v>0</v>
      </c>
      <c r="AR276" s="29">
        <f t="shared" ca="1" si="145"/>
        <v>0</v>
      </c>
      <c r="AS276" s="29">
        <f t="shared" ca="1" si="145"/>
        <v>0</v>
      </c>
      <c r="AT276" s="29">
        <f t="shared" ca="1" si="145"/>
        <v>0</v>
      </c>
      <c r="AU276" s="29">
        <f t="shared" ca="1" si="145"/>
        <v>0</v>
      </c>
      <c r="AV276" s="29">
        <f t="shared" ca="1" si="145"/>
        <v>0</v>
      </c>
      <c r="AW276" s="29">
        <f t="shared" ca="1" si="145"/>
        <v>0</v>
      </c>
      <c r="AX276" s="29">
        <f t="shared" ca="1" si="145"/>
        <v>0</v>
      </c>
      <c r="AY276" s="29">
        <f t="shared" ca="1" si="145"/>
        <v>0</v>
      </c>
      <c r="AZ276" s="29">
        <f t="shared" ca="1" si="145"/>
        <v>0</v>
      </c>
      <c r="BA276" s="29">
        <f t="shared" ca="1" si="145"/>
        <v>0</v>
      </c>
      <c r="BB276" s="29">
        <f t="shared" ca="1" si="145"/>
        <v>0</v>
      </c>
      <c r="BC276" s="29">
        <f t="shared" ca="1" si="145"/>
        <v>0</v>
      </c>
      <c r="BD276" s="29">
        <f t="shared" ca="1" si="145"/>
        <v>0</v>
      </c>
    </row>
    <row r="277" spans="1:56" x14ac:dyDescent="0.2">
      <c r="A277" s="44">
        <v>24</v>
      </c>
      <c r="B277" s="44">
        <f t="shared" si="138"/>
        <v>6</v>
      </c>
      <c r="C277" s="622"/>
      <c r="D277" s="207" t="str">
        <f>Data!B$30</f>
        <v>Støtte total / til faktura</v>
      </c>
      <c r="E277" s="623"/>
      <c r="F277" s="396"/>
      <c r="G277" s="619">
        <f>HLOOKUP(B273,'Budget &amp; Total'!$1:$44,42,FALSE)</f>
        <v>0</v>
      </c>
      <c r="H277" s="678">
        <f t="shared" ca="1" si="139"/>
        <v>0</v>
      </c>
      <c r="I277" s="108"/>
      <c r="J277" s="394">
        <f t="shared" ref="J277:X277" ca="1" si="146">SUM(J273:J276)</f>
        <v>0</v>
      </c>
      <c r="K277" s="395">
        <f t="shared" ca="1" si="146"/>
        <v>0</v>
      </c>
      <c r="L277" s="395">
        <f t="shared" ca="1" si="146"/>
        <v>0</v>
      </c>
      <c r="M277" s="395">
        <f t="shared" ca="1" si="146"/>
        <v>0</v>
      </c>
      <c r="N277" s="395">
        <f t="shared" ca="1" si="146"/>
        <v>0</v>
      </c>
      <c r="O277" s="574">
        <f t="shared" ca="1" si="146"/>
        <v>0</v>
      </c>
      <c r="P277" s="574">
        <f t="shared" ca="1" si="146"/>
        <v>0</v>
      </c>
      <c r="Q277" s="574">
        <f t="shared" ca="1" si="146"/>
        <v>0</v>
      </c>
      <c r="R277" s="574">
        <f t="shared" ca="1" si="146"/>
        <v>0</v>
      </c>
      <c r="S277" s="574">
        <f t="shared" ca="1" si="146"/>
        <v>0</v>
      </c>
      <c r="T277" s="574">
        <f t="shared" ca="1" si="146"/>
        <v>0</v>
      </c>
      <c r="U277" s="574">
        <f t="shared" ca="1" si="146"/>
        <v>0</v>
      </c>
      <c r="V277" s="574">
        <f t="shared" ca="1" si="146"/>
        <v>0</v>
      </c>
      <c r="W277" s="574">
        <f t="shared" ca="1" si="146"/>
        <v>0</v>
      </c>
      <c r="X277" s="575">
        <f t="shared" ca="1" si="146"/>
        <v>0</v>
      </c>
      <c r="Z277" s="33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8"/>
      <c r="AO277" s="30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</row>
    <row r="278" spans="1:56" x14ac:dyDescent="0.2">
      <c r="A278" s="44">
        <v>24</v>
      </c>
      <c r="B278" s="44">
        <f t="shared" si="138"/>
        <v>6</v>
      </c>
      <c r="C278" s="103"/>
      <c r="D278" s="195" t="str">
        <f>Data!B$31</f>
        <v>Anden finansiering</v>
      </c>
      <c r="E278" s="54"/>
      <c r="F278" s="400"/>
      <c r="G278" s="620">
        <f>HLOOKUP(B278,'Budget &amp; Total'!$1:$44,43,FALSE)</f>
        <v>0</v>
      </c>
      <c r="H278" s="679">
        <f t="shared" ca="1" si="139"/>
        <v>0</v>
      </c>
      <c r="I278" s="108"/>
      <c r="J278" s="398">
        <f ca="1">HLOOKUP($B277,INDIRECT(J$1&amp;"!$I$2:$x$40"),('Partner-period(er)'!$A278+14),FALSE)</f>
        <v>0</v>
      </c>
      <c r="K278" s="399">
        <f ca="1">HLOOKUP($B277,INDIRECT(K$1&amp;"!$I$2:$x$40"),('Partner-period(er)'!$A278+14),FALSE)</f>
        <v>0</v>
      </c>
      <c r="L278" s="399">
        <f ca="1">HLOOKUP($B277,INDIRECT(L$1&amp;"!$I$2:$x$40"),('Partner-period(er)'!$A278+14),FALSE)</f>
        <v>0</v>
      </c>
      <c r="M278" s="399">
        <f ca="1">HLOOKUP($B277,INDIRECT(M$1&amp;"!$I$2:$x$40"),('Partner-period(er)'!$A278+14),FALSE)</f>
        <v>0</v>
      </c>
      <c r="N278" s="399">
        <f ca="1">HLOOKUP($B277,INDIRECT(N$1&amp;"!$I$2:$x$40"),('Partner-period(er)'!$A278+14),FALSE)</f>
        <v>0</v>
      </c>
      <c r="O278" s="576">
        <f ca="1">HLOOKUP($B277,INDIRECT(O$1&amp;"!$I$2:$x$40"),('Partner-period(er)'!$A278+14),FALSE)</f>
        <v>0</v>
      </c>
      <c r="P278" s="576">
        <f ca="1">HLOOKUP($B277,INDIRECT(P$1&amp;"!$I$2:$x$40"),('Partner-period(er)'!$A278+14),FALSE)</f>
        <v>0</v>
      </c>
      <c r="Q278" s="576">
        <f ca="1">HLOOKUP($B277,INDIRECT(Q$1&amp;"!$I$2:$x$40"),('Partner-period(er)'!$A278+14),FALSE)</f>
        <v>0</v>
      </c>
      <c r="R278" s="576">
        <f ca="1">HLOOKUP($B277,INDIRECT(R$1&amp;"!$I$2:$x$40"),('Partner-period(er)'!$A278+14),FALSE)</f>
        <v>0</v>
      </c>
      <c r="S278" s="576">
        <f ca="1">HLOOKUP($B277,INDIRECT(S$1&amp;"!$I$2:$x$40"),('Partner-period(er)'!$A278+14),FALSE)</f>
        <v>0</v>
      </c>
      <c r="T278" s="576">
        <f ca="1">HLOOKUP($B277,INDIRECT(T$1&amp;"!$I$2:$x$40"),('Partner-period(er)'!$A278+14),FALSE)</f>
        <v>0</v>
      </c>
      <c r="U278" s="576">
        <f ca="1">HLOOKUP($B277,INDIRECT(U$1&amp;"!$I$2:$x$40"),('Partner-period(er)'!$A278+14),FALSE)</f>
        <v>0</v>
      </c>
      <c r="V278" s="576">
        <f ca="1">HLOOKUP($B277,INDIRECT(V$1&amp;"!$I$2:$x$40"),('Partner-period(er)'!$A278+14),FALSE)</f>
        <v>0</v>
      </c>
      <c r="W278" s="576">
        <f ca="1">HLOOKUP($B277,INDIRECT(W$1&amp;"!$I$2:$x$40"),('Partner-period(er)'!$A278+14),FALSE)</f>
        <v>0</v>
      </c>
      <c r="X278" s="577">
        <f ca="1">HLOOKUP($B277,INDIRECT(X$1&amp;"!$I$2:$x$40"),('Partner-period(er)'!$A278+14),FALSE)</f>
        <v>0</v>
      </c>
      <c r="Z278" s="33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8"/>
      <c r="AO278" s="30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</row>
    <row r="279" spans="1:56" ht="13.5" thickBot="1" x14ac:dyDescent="0.25">
      <c r="A279" s="44">
        <v>26</v>
      </c>
      <c r="B279" s="44">
        <f t="shared" si="138"/>
        <v>6</v>
      </c>
      <c r="C279" s="401"/>
      <c r="D279" s="211" t="str">
        <f>Data!B$32</f>
        <v>Egenfinansiering</v>
      </c>
      <c r="E279" s="55"/>
      <c r="F279" s="93"/>
      <c r="G279" s="621">
        <f>HLOOKUP(B279,'Budget &amp; Total'!$1:$44,44,FALSE)</f>
        <v>0</v>
      </c>
      <c r="H279" s="680">
        <f t="shared" ca="1" si="139"/>
        <v>0</v>
      </c>
      <c r="I279" s="108"/>
      <c r="J279" s="403">
        <f t="shared" ref="J279:X279" ca="1" si="147">J271-J277-J278</f>
        <v>0</v>
      </c>
      <c r="K279" s="91">
        <f t="shared" ca="1" si="147"/>
        <v>0</v>
      </c>
      <c r="L279" s="91">
        <f t="shared" ca="1" si="147"/>
        <v>0</v>
      </c>
      <c r="M279" s="91">
        <f t="shared" ca="1" si="147"/>
        <v>0</v>
      </c>
      <c r="N279" s="91">
        <f t="shared" ca="1" si="147"/>
        <v>0</v>
      </c>
      <c r="O279" s="578">
        <f t="shared" ca="1" si="147"/>
        <v>0</v>
      </c>
      <c r="P279" s="578">
        <f t="shared" ca="1" si="147"/>
        <v>0</v>
      </c>
      <c r="Q279" s="578">
        <f t="shared" ca="1" si="147"/>
        <v>0</v>
      </c>
      <c r="R279" s="578">
        <f t="shared" ca="1" si="147"/>
        <v>0</v>
      </c>
      <c r="S279" s="578">
        <f t="shared" ca="1" si="147"/>
        <v>0</v>
      </c>
      <c r="T279" s="578">
        <f t="shared" ca="1" si="147"/>
        <v>0</v>
      </c>
      <c r="U279" s="578">
        <f t="shared" ca="1" si="147"/>
        <v>0</v>
      </c>
      <c r="V279" s="578">
        <f t="shared" ca="1" si="147"/>
        <v>0</v>
      </c>
      <c r="W279" s="578">
        <f t="shared" ca="1" si="147"/>
        <v>0</v>
      </c>
      <c r="X279" s="579">
        <f t="shared" ca="1" si="147"/>
        <v>0</v>
      </c>
      <c r="Z279" s="35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9"/>
      <c r="AO279" s="30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</row>
    <row r="280" spans="1:56" ht="19.5" customHeight="1" x14ac:dyDescent="0.2">
      <c r="A280" s="44">
        <v>29</v>
      </c>
      <c r="C280" s="118" t="str">
        <f>Data!$B$95</f>
        <v>Kontrol for overskridelse af timepriser</v>
      </c>
      <c r="D280" s="88"/>
      <c r="E280" s="88"/>
      <c r="F280" s="14"/>
      <c r="G280" s="87"/>
      <c r="H280" s="87"/>
      <c r="I280" s="87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67"/>
    </row>
    <row r="281" spans="1:56" ht="13.5" customHeight="1" x14ac:dyDescent="0.2">
      <c r="A281" s="44">
        <v>30</v>
      </c>
      <c r="C281" s="264" t="s">
        <v>41</v>
      </c>
      <c r="D281" s="265"/>
      <c r="E281" s="266"/>
      <c r="F281" s="289" t="s">
        <v>40</v>
      </c>
      <c r="G281" s="111"/>
      <c r="H281" s="267"/>
      <c r="I281" s="267"/>
      <c r="J281" s="268">
        <f ca="1">J255</f>
        <v>0</v>
      </c>
      <c r="K281" s="269">
        <f t="shared" ref="K281:X281" ca="1" si="148">K255+J281</f>
        <v>0</v>
      </c>
      <c r="L281" s="269">
        <f t="shared" ca="1" si="148"/>
        <v>0</v>
      </c>
      <c r="M281" s="269">
        <f t="shared" ca="1" si="148"/>
        <v>0</v>
      </c>
      <c r="N281" s="269">
        <f t="shared" ca="1" si="148"/>
        <v>0</v>
      </c>
      <c r="O281" s="269">
        <f t="shared" ca="1" si="148"/>
        <v>0</v>
      </c>
      <c r="P281" s="269">
        <f t="shared" ca="1" si="148"/>
        <v>0</v>
      </c>
      <c r="Q281" s="269">
        <f t="shared" ca="1" si="148"/>
        <v>0</v>
      </c>
      <c r="R281" s="269">
        <f t="shared" ca="1" si="148"/>
        <v>0</v>
      </c>
      <c r="S281" s="269">
        <f t="shared" ca="1" si="148"/>
        <v>0</v>
      </c>
      <c r="T281" s="269">
        <f t="shared" ca="1" si="148"/>
        <v>0</v>
      </c>
      <c r="U281" s="269">
        <f t="shared" ca="1" si="148"/>
        <v>0</v>
      </c>
      <c r="V281" s="269">
        <f t="shared" ca="1" si="148"/>
        <v>0</v>
      </c>
      <c r="W281" s="269">
        <f t="shared" ca="1" si="148"/>
        <v>0</v>
      </c>
      <c r="X281" s="270">
        <f t="shared" ca="1" si="148"/>
        <v>0</v>
      </c>
    </row>
    <row r="282" spans="1:56" ht="13.5" customHeight="1" x14ac:dyDescent="0.2">
      <c r="A282" s="44">
        <v>31</v>
      </c>
      <c r="C282" s="271"/>
      <c r="D282" s="19"/>
      <c r="E282" s="272"/>
      <c r="F282" s="290" t="s">
        <v>42</v>
      </c>
      <c r="G282" s="18"/>
      <c r="H282" s="19"/>
      <c r="I282" s="19"/>
      <c r="J282" s="273">
        <f ca="1">J258</f>
        <v>0</v>
      </c>
      <c r="K282" s="274">
        <f t="shared" ref="K282:X282" ca="1" si="149">K258+J282</f>
        <v>0</v>
      </c>
      <c r="L282" s="274">
        <f t="shared" ca="1" si="149"/>
        <v>0</v>
      </c>
      <c r="M282" s="274">
        <f t="shared" ca="1" si="149"/>
        <v>0</v>
      </c>
      <c r="N282" s="274">
        <f t="shared" ca="1" si="149"/>
        <v>0</v>
      </c>
      <c r="O282" s="274">
        <f t="shared" ca="1" si="149"/>
        <v>0</v>
      </c>
      <c r="P282" s="274">
        <f t="shared" ca="1" si="149"/>
        <v>0</v>
      </c>
      <c r="Q282" s="274">
        <f t="shared" ca="1" si="149"/>
        <v>0</v>
      </c>
      <c r="R282" s="274">
        <f t="shared" ca="1" si="149"/>
        <v>0</v>
      </c>
      <c r="S282" s="274">
        <f t="shared" ca="1" si="149"/>
        <v>0</v>
      </c>
      <c r="T282" s="274">
        <f t="shared" ca="1" si="149"/>
        <v>0</v>
      </c>
      <c r="U282" s="274">
        <f t="shared" ca="1" si="149"/>
        <v>0</v>
      </c>
      <c r="V282" s="274">
        <f t="shared" ca="1" si="149"/>
        <v>0</v>
      </c>
      <c r="W282" s="274">
        <f t="shared" ca="1" si="149"/>
        <v>0</v>
      </c>
      <c r="X282" s="275">
        <f t="shared" ca="1" si="149"/>
        <v>0</v>
      </c>
    </row>
    <row r="283" spans="1:56" ht="13.5" customHeight="1" x14ac:dyDescent="0.2">
      <c r="A283" s="44">
        <v>32</v>
      </c>
      <c r="C283" s="276"/>
      <c r="D283" s="19"/>
      <c r="E283" s="19"/>
      <c r="F283" s="291" t="s">
        <v>124</v>
      </c>
      <c r="G283" s="18"/>
      <c r="H283" s="277"/>
      <c r="I283" s="277"/>
      <c r="J283" s="278">
        <f t="shared" ref="J283:X283" ca="1" si="150">J281*$F258</f>
        <v>0</v>
      </c>
      <c r="K283" s="279">
        <f t="shared" ca="1" si="150"/>
        <v>0</v>
      </c>
      <c r="L283" s="279">
        <f t="shared" ca="1" si="150"/>
        <v>0</v>
      </c>
      <c r="M283" s="279">
        <f t="shared" ca="1" si="150"/>
        <v>0</v>
      </c>
      <c r="N283" s="279">
        <f t="shared" ca="1" si="150"/>
        <v>0</v>
      </c>
      <c r="O283" s="279">
        <f t="shared" ca="1" si="150"/>
        <v>0</v>
      </c>
      <c r="P283" s="279">
        <f t="shared" ca="1" si="150"/>
        <v>0</v>
      </c>
      <c r="Q283" s="279">
        <f t="shared" ca="1" si="150"/>
        <v>0</v>
      </c>
      <c r="R283" s="279">
        <f t="shared" ca="1" si="150"/>
        <v>0</v>
      </c>
      <c r="S283" s="279">
        <f t="shared" ca="1" si="150"/>
        <v>0</v>
      </c>
      <c r="T283" s="279">
        <f t="shared" ca="1" si="150"/>
        <v>0</v>
      </c>
      <c r="U283" s="279">
        <f t="shared" ca="1" si="150"/>
        <v>0</v>
      </c>
      <c r="V283" s="279">
        <f t="shared" ca="1" si="150"/>
        <v>0</v>
      </c>
      <c r="W283" s="279">
        <f t="shared" ca="1" si="150"/>
        <v>0</v>
      </c>
      <c r="X283" s="280">
        <f t="shared" ca="1" si="150"/>
        <v>0</v>
      </c>
    </row>
    <row r="284" spans="1:56" ht="13.5" customHeight="1" x14ac:dyDescent="0.2">
      <c r="A284" s="44">
        <v>33</v>
      </c>
      <c r="C284" s="276"/>
      <c r="D284" s="19"/>
      <c r="E284" s="272"/>
      <c r="F284" s="290" t="s">
        <v>123</v>
      </c>
      <c r="G284" s="18"/>
      <c r="H284" s="281"/>
      <c r="I284" s="281"/>
      <c r="J284" s="278">
        <f ca="1">MIN(J282:J283)</f>
        <v>0</v>
      </c>
      <c r="K284" s="279">
        <f t="shared" ref="K284:X284" ca="1" si="151">MIN(K282:K283)-MIN(J282:J283)</f>
        <v>0</v>
      </c>
      <c r="L284" s="279">
        <f t="shared" ca="1" si="151"/>
        <v>0</v>
      </c>
      <c r="M284" s="279">
        <f t="shared" ca="1" si="151"/>
        <v>0</v>
      </c>
      <c r="N284" s="279">
        <f t="shared" ca="1" si="151"/>
        <v>0</v>
      </c>
      <c r="O284" s="279">
        <f t="shared" ca="1" si="151"/>
        <v>0</v>
      </c>
      <c r="P284" s="279">
        <f t="shared" ca="1" si="151"/>
        <v>0</v>
      </c>
      <c r="Q284" s="279">
        <f t="shared" ca="1" si="151"/>
        <v>0</v>
      </c>
      <c r="R284" s="279">
        <f t="shared" ca="1" si="151"/>
        <v>0</v>
      </c>
      <c r="S284" s="279">
        <f t="shared" ca="1" si="151"/>
        <v>0</v>
      </c>
      <c r="T284" s="279">
        <f t="shared" ca="1" si="151"/>
        <v>0</v>
      </c>
      <c r="U284" s="279">
        <f t="shared" ca="1" si="151"/>
        <v>0</v>
      </c>
      <c r="V284" s="279">
        <f t="shared" ca="1" si="151"/>
        <v>0</v>
      </c>
      <c r="W284" s="279">
        <f t="shared" ca="1" si="151"/>
        <v>0</v>
      </c>
      <c r="X284" s="280">
        <f t="shared" ca="1" si="151"/>
        <v>0</v>
      </c>
      <c r="AO284" s="30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</row>
    <row r="285" spans="1:56" ht="13.5" customHeight="1" x14ac:dyDescent="0.2">
      <c r="A285" s="44">
        <v>34</v>
      </c>
      <c r="C285" s="276"/>
      <c r="D285" s="19"/>
      <c r="E285" s="272"/>
      <c r="F285" s="290" t="s">
        <v>118</v>
      </c>
      <c r="G285" s="18"/>
      <c r="H285" s="277"/>
      <c r="I285" s="277"/>
      <c r="J285" s="278">
        <f t="shared" ref="J285:X285" ca="1" si="152">J284-J258</f>
        <v>0</v>
      </c>
      <c r="K285" s="279">
        <f t="shared" ca="1" si="152"/>
        <v>0</v>
      </c>
      <c r="L285" s="279">
        <f t="shared" ca="1" si="152"/>
        <v>0</v>
      </c>
      <c r="M285" s="279">
        <f t="shared" ca="1" si="152"/>
        <v>0</v>
      </c>
      <c r="N285" s="279">
        <f t="shared" ca="1" si="152"/>
        <v>0</v>
      </c>
      <c r="O285" s="279">
        <f t="shared" ca="1" si="152"/>
        <v>0</v>
      </c>
      <c r="P285" s="279">
        <f t="shared" ca="1" si="152"/>
        <v>0</v>
      </c>
      <c r="Q285" s="279">
        <f t="shared" ca="1" si="152"/>
        <v>0</v>
      </c>
      <c r="R285" s="279">
        <f t="shared" ca="1" si="152"/>
        <v>0</v>
      </c>
      <c r="S285" s="279">
        <f t="shared" ca="1" si="152"/>
        <v>0</v>
      </c>
      <c r="T285" s="279">
        <f t="shared" ca="1" si="152"/>
        <v>0</v>
      </c>
      <c r="U285" s="279">
        <f t="shared" ca="1" si="152"/>
        <v>0</v>
      </c>
      <c r="V285" s="279">
        <f t="shared" ca="1" si="152"/>
        <v>0</v>
      </c>
      <c r="W285" s="279">
        <f t="shared" ca="1" si="152"/>
        <v>0</v>
      </c>
      <c r="X285" s="280">
        <f t="shared" ca="1" si="152"/>
        <v>0</v>
      </c>
    </row>
    <row r="286" spans="1:56" ht="13.5" customHeight="1" x14ac:dyDescent="0.2">
      <c r="A286" s="44">
        <v>35</v>
      </c>
      <c r="C286" s="276"/>
      <c r="D286" s="19"/>
      <c r="E286" s="272"/>
      <c r="F286" s="290" t="s">
        <v>119</v>
      </c>
      <c r="G286" s="18"/>
      <c r="H286" s="277"/>
      <c r="I286" s="277"/>
      <c r="J286" s="278">
        <f ca="1">-J285</f>
        <v>0</v>
      </c>
      <c r="K286" s="279">
        <f ca="1">-SUM($J285:K285)</f>
        <v>0</v>
      </c>
      <c r="L286" s="279">
        <f ca="1">-SUM($J285:L285)</f>
        <v>0</v>
      </c>
      <c r="M286" s="279">
        <f ca="1">-SUM($J285:M285)</f>
        <v>0</v>
      </c>
      <c r="N286" s="279">
        <f ca="1">-SUM($J285:N285)</f>
        <v>0</v>
      </c>
      <c r="O286" s="279">
        <f ca="1">-SUM($J285:O285)</f>
        <v>0</v>
      </c>
      <c r="P286" s="279">
        <f ca="1">-SUM($J285:P285)</f>
        <v>0</v>
      </c>
      <c r="Q286" s="279">
        <f ca="1">-SUM($J285:Q285)</f>
        <v>0</v>
      </c>
      <c r="R286" s="279">
        <f ca="1">-SUM($J285:R285)</f>
        <v>0</v>
      </c>
      <c r="S286" s="279">
        <f ca="1">-SUM($J285:S285)</f>
        <v>0</v>
      </c>
      <c r="T286" s="279">
        <f ca="1">-SUM($J285:T285)</f>
        <v>0</v>
      </c>
      <c r="U286" s="279">
        <f ca="1">-SUM($J285:U285)</f>
        <v>0</v>
      </c>
      <c r="V286" s="279">
        <f ca="1">-SUM($J285:V285)</f>
        <v>0</v>
      </c>
      <c r="W286" s="279">
        <f ca="1">-SUM($J285:W285)</f>
        <v>0</v>
      </c>
      <c r="X286" s="280">
        <f ca="1">-SUM($J285:X285)</f>
        <v>0</v>
      </c>
    </row>
    <row r="287" spans="1:56" ht="1.5" customHeight="1" x14ac:dyDescent="0.2">
      <c r="C287" s="282"/>
      <c r="D287" s="283"/>
      <c r="E287" s="283"/>
      <c r="F287" s="292"/>
      <c r="G287" s="284"/>
      <c r="H287" s="284"/>
      <c r="I287" s="284"/>
      <c r="J287" s="273"/>
      <c r="K287" s="274"/>
      <c r="L287" s="274"/>
      <c r="M287" s="274">
        <f ca="1">IF(M255&gt;0,(M283-SUM($J284:L284))/M255,0)</f>
        <v>0</v>
      </c>
      <c r="N287" s="274">
        <f ca="1">IF(N255&gt;0,(N283-SUM($J284:M284))/N255,0)</f>
        <v>0</v>
      </c>
      <c r="O287" s="274">
        <f ca="1">IF(O255&gt;0,(O283-SUM($J284:N284))/O255,0)</f>
        <v>0</v>
      </c>
      <c r="P287" s="274">
        <f ca="1">IF(P255&gt;0,(P283-SUM($J284:O284))/P255,0)</f>
        <v>0</v>
      </c>
      <c r="Q287" s="274">
        <f ca="1">IF(Q255&gt;0,(Q283-SUM($J284:P284))/Q255,0)</f>
        <v>0</v>
      </c>
      <c r="R287" s="274">
        <f ca="1">IF(R255&gt;0,(R283-SUM($J284:Q284))/R255,0)</f>
        <v>0</v>
      </c>
      <c r="S287" s="274">
        <f ca="1">IF(S255&gt;0,(S283-SUM($J284:R284))/S255,0)</f>
        <v>0</v>
      </c>
      <c r="T287" s="274">
        <f ca="1">IF(T255&gt;0,(T283-SUM($J284:S284))/T255,0)</f>
        <v>0</v>
      </c>
      <c r="U287" s="274">
        <f ca="1">IF(U255&gt;0,(U283-SUM($J284:T284))/U255,0)</f>
        <v>0</v>
      </c>
      <c r="V287" s="274">
        <f ca="1">IF(V255&gt;0,(V283-SUM($J284:U284))/V255,0)</f>
        <v>0</v>
      </c>
      <c r="W287" s="274">
        <f ca="1">IF(W255&gt;0,(W283-SUM($J284:V284))/W255,0)</f>
        <v>0</v>
      </c>
      <c r="X287" s="275">
        <f ca="1">IF(X255&gt;0,(X283-SUM($J284:W284))/X255,0)</f>
        <v>0</v>
      </c>
    </row>
    <row r="288" spans="1:56" ht="13.5" customHeight="1" x14ac:dyDescent="0.2">
      <c r="A288" s="44">
        <v>36</v>
      </c>
      <c r="C288" s="276" t="s">
        <v>45</v>
      </c>
      <c r="D288" s="19"/>
      <c r="E288" s="272"/>
      <c r="F288" s="290" t="s">
        <v>40</v>
      </c>
      <c r="G288" s="18"/>
      <c r="H288" s="18"/>
      <c r="I288" s="18"/>
      <c r="J288" s="278">
        <f ca="1">J256</f>
        <v>0</v>
      </c>
      <c r="K288" s="279">
        <f t="shared" ref="K288:X288" ca="1" si="153">K256+J288</f>
        <v>0</v>
      </c>
      <c r="L288" s="279">
        <f t="shared" ca="1" si="153"/>
        <v>0</v>
      </c>
      <c r="M288" s="279">
        <f t="shared" ca="1" si="153"/>
        <v>0</v>
      </c>
      <c r="N288" s="279">
        <f t="shared" ca="1" si="153"/>
        <v>0</v>
      </c>
      <c r="O288" s="279">
        <f t="shared" ca="1" si="153"/>
        <v>0</v>
      </c>
      <c r="P288" s="279">
        <f t="shared" ca="1" si="153"/>
        <v>0</v>
      </c>
      <c r="Q288" s="279">
        <f t="shared" ca="1" si="153"/>
        <v>0</v>
      </c>
      <c r="R288" s="279">
        <f t="shared" ca="1" si="153"/>
        <v>0</v>
      </c>
      <c r="S288" s="279">
        <f t="shared" ca="1" si="153"/>
        <v>0</v>
      </c>
      <c r="T288" s="279">
        <f t="shared" ca="1" si="153"/>
        <v>0</v>
      </c>
      <c r="U288" s="279">
        <f t="shared" ca="1" si="153"/>
        <v>0</v>
      </c>
      <c r="V288" s="279">
        <f t="shared" ca="1" si="153"/>
        <v>0</v>
      </c>
      <c r="W288" s="279">
        <f t="shared" ca="1" si="153"/>
        <v>0</v>
      </c>
      <c r="X288" s="280">
        <f t="shared" ca="1" si="153"/>
        <v>0</v>
      </c>
    </row>
    <row r="289" spans="1:56" ht="13.5" customHeight="1" x14ac:dyDescent="0.2">
      <c r="A289" s="44">
        <v>37</v>
      </c>
      <c r="C289" s="276"/>
      <c r="D289" s="19"/>
      <c r="E289" s="272"/>
      <c r="F289" s="290" t="s">
        <v>42</v>
      </c>
      <c r="G289" s="18"/>
      <c r="H289" s="18"/>
      <c r="I289" s="18"/>
      <c r="J289" s="278">
        <f ca="1">J259</f>
        <v>0</v>
      </c>
      <c r="K289" s="279">
        <f t="shared" ref="K289:X289" ca="1" si="154">K259+J289</f>
        <v>0</v>
      </c>
      <c r="L289" s="279">
        <f t="shared" ca="1" si="154"/>
        <v>0</v>
      </c>
      <c r="M289" s="279">
        <f t="shared" ca="1" si="154"/>
        <v>0</v>
      </c>
      <c r="N289" s="279">
        <f t="shared" ca="1" si="154"/>
        <v>0</v>
      </c>
      <c r="O289" s="279">
        <f t="shared" ca="1" si="154"/>
        <v>0</v>
      </c>
      <c r="P289" s="279">
        <f t="shared" ca="1" si="154"/>
        <v>0</v>
      </c>
      <c r="Q289" s="279">
        <f t="shared" ca="1" si="154"/>
        <v>0</v>
      </c>
      <c r="R289" s="279">
        <f t="shared" ca="1" si="154"/>
        <v>0</v>
      </c>
      <c r="S289" s="279">
        <f t="shared" ca="1" si="154"/>
        <v>0</v>
      </c>
      <c r="T289" s="279">
        <f t="shared" ca="1" si="154"/>
        <v>0</v>
      </c>
      <c r="U289" s="279">
        <f t="shared" ca="1" si="154"/>
        <v>0</v>
      </c>
      <c r="V289" s="279">
        <f t="shared" ca="1" si="154"/>
        <v>0</v>
      </c>
      <c r="W289" s="279">
        <f t="shared" ca="1" si="154"/>
        <v>0</v>
      </c>
      <c r="X289" s="280">
        <f t="shared" ca="1" si="154"/>
        <v>0</v>
      </c>
    </row>
    <row r="290" spans="1:56" ht="13.5" customHeight="1" x14ac:dyDescent="0.2">
      <c r="A290" s="44">
        <v>38</v>
      </c>
      <c r="C290" s="285"/>
      <c r="D290" s="19"/>
      <c r="E290" s="19"/>
      <c r="F290" s="291" t="s">
        <v>124</v>
      </c>
      <c r="G290" s="18"/>
      <c r="H290" s="18"/>
      <c r="I290" s="18"/>
      <c r="J290" s="278">
        <f t="shared" ref="J290:X290" ca="1" si="155">J288*$F259</f>
        <v>0</v>
      </c>
      <c r="K290" s="279">
        <f t="shared" ca="1" si="155"/>
        <v>0</v>
      </c>
      <c r="L290" s="279">
        <f t="shared" ca="1" si="155"/>
        <v>0</v>
      </c>
      <c r="M290" s="279">
        <f t="shared" ca="1" si="155"/>
        <v>0</v>
      </c>
      <c r="N290" s="279">
        <f t="shared" ca="1" si="155"/>
        <v>0</v>
      </c>
      <c r="O290" s="279">
        <f t="shared" ca="1" si="155"/>
        <v>0</v>
      </c>
      <c r="P290" s="279">
        <f t="shared" ca="1" si="155"/>
        <v>0</v>
      </c>
      <c r="Q290" s="279">
        <f t="shared" ca="1" si="155"/>
        <v>0</v>
      </c>
      <c r="R290" s="279">
        <f t="shared" ca="1" si="155"/>
        <v>0</v>
      </c>
      <c r="S290" s="279">
        <f t="shared" ca="1" si="155"/>
        <v>0</v>
      </c>
      <c r="T290" s="279">
        <f t="shared" ca="1" si="155"/>
        <v>0</v>
      </c>
      <c r="U290" s="279">
        <f t="shared" ca="1" si="155"/>
        <v>0</v>
      </c>
      <c r="V290" s="279">
        <f t="shared" ca="1" si="155"/>
        <v>0</v>
      </c>
      <c r="W290" s="279">
        <f t="shared" ca="1" si="155"/>
        <v>0</v>
      </c>
      <c r="X290" s="280">
        <f t="shared" ca="1" si="155"/>
        <v>0</v>
      </c>
    </row>
    <row r="291" spans="1:56" ht="13.5" customHeight="1" x14ac:dyDescent="0.2">
      <c r="A291" s="44">
        <v>39</v>
      </c>
      <c r="C291" s="276"/>
      <c r="D291" s="19"/>
      <c r="E291" s="272"/>
      <c r="F291" s="290" t="s">
        <v>123</v>
      </c>
      <c r="G291" s="18"/>
      <c r="H291" s="18"/>
      <c r="I291" s="18"/>
      <c r="J291" s="278">
        <f ca="1">MIN(J289:J290)</f>
        <v>0</v>
      </c>
      <c r="K291" s="279">
        <f t="shared" ref="K291:X291" ca="1" si="156">MIN(K289:K290)-MIN(J289:J290)</f>
        <v>0</v>
      </c>
      <c r="L291" s="279">
        <f t="shared" ca="1" si="156"/>
        <v>0</v>
      </c>
      <c r="M291" s="279">
        <f t="shared" ca="1" si="156"/>
        <v>0</v>
      </c>
      <c r="N291" s="279">
        <f t="shared" ca="1" si="156"/>
        <v>0</v>
      </c>
      <c r="O291" s="279">
        <f t="shared" ca="1" si="156"/>
        <v>0</v>
      </c>
      <c r="P291" s="279">
        <f t="shared" ca="1" si="156"/>
        <v>0</v>
      </c>
      <c r="Q291" s="279">
        <f t="shared" ca="1" si="156"/>
        <v>0</v>
      </c>
      <c r="R291" s="279">
        <f t="shared" ca="1" si="156"/>
        <v>0</v>
      </c>
      <c r="S291" s="279">
        <f t="shared" ca="1" si="156"/>
        <v>0</v>
      </c>
      <c r="T291" s="279">
        <f t="shared" ca="1" si="156"/>
        <v>0</v>
      </c>
      <c r="U291" s="279">
        <f t="shared" ca="1" si="156"/>
        <v>0</v>
      </c>
      <c r="V291" s="279">
        <f t="shared" ca="1" si="156"/>
        <v>0</v>
      </c>
      <c r="W291" s="279">
        <f t="shared" ca="1" si="156"/>
        <v>0</v>
      </c>
      <c r="X291" s="280">
        <f t="shared" ca="1" si="156"/>
        <v>0</v>
      </c>
    </row>
    <row r="292" spans="1:56" ht="13.5" customHeight="1" x14ac:dyDescent="0.2">
      <c r="A292" s="44">
        <v>40</v>
      </c>
      <c r="C292" s="276"/>
      <c r="D292" s="19"/>
      <c r="E292" s="272"/>
      <c r="F292" s="290" t="s">
        <v>118</v>
      </c>
      <c r="G292" s="18"/>
      <c r="H292" s="18"/>
      <c r="I292" s="18"/>
      <c r="J292" s="278">
        <f t="shared" ref="J292:X292" ca="1" si="157">J291-J259</f>
        <v>0</v>
      </c>
      <c r="K292" s="279">
        <f t="shared" ca="1" si="157"/>
        <v>0</v>
      </c>
      <c r="L292" s="279">
        <f t="shared" ca="1" si="157"/>
        <v>0</v>
      </c>
      <c r="M292" s="279">
        <f t="shared" ca="1" si="157"/>
        <v>0</v>
      </c>
      <c r="N292" s="279">
        <f t="shared" ca="1" si="157"/>
        <v>0</v>
      </c>
      <c r="O292" s="279">
        <f t="shared" ca="1" si="157"/>
        <v>0</v>
      </c>
      <c r="P292" s="279">
        <f t="shared" ca="1" si="157"/>
        <v>0</v>
      </c>
      <c r="Q292" s="279">
        <f t="shared" ca="1" si="157"/>
        <v>0</v>
      </c>
      <c r="R292" s="279">
        <f t="shared" ca="1" si="157"/>
        <v>0</v>
      </c>
      <c r="S292" s="279">
        <f t="shared" ca="1" si="157"/>
        <v>0</v>
      </c>
      <c r="T292" s="279">
        <f t="shared" ca="1" si="157"/>
        <v>0</v>
      </c>
      <c r="U292" s="279">
        <f t="shared" ca="1" si="157"/>
        <v>0</v>
      </c>
      <c r="V292" s="279">
        <f t="shared" ca="1" si="157"/>
        <v>0</v>
      </c>
      <c r="W292" s="279">
        <f t="shared" ca="1" si="157"/>
        <v>0</v>
      </c>
      <c r="X292" s="280">
        <f t="shared" ca="1" si="157"/>
        <v>0</v>
      </c>
    </row>
    <row r="293" spans="1:56" ht="13.5" customHeight="1" x14ac:dyDescent="0.2">
      <c r="A293" s="44">
        <v>41</v>
      </c>
      <c r="C293" s="276"/>
      <c r="D293" s="19"/>
      <c r="E293" s="272"/>
      <c r="F293" s="290" t="s">
        <v>119</v>
      </c>
      <c r="G293" s="18"/>
      <c r="H293" s="18"/>
      <c r="I293" s="18"/>
      <c r="J293" s="278">
        <f ca="1">-J292</f>
        <v>0</v>
      </c>
      <c r="K293" s="279">
        <f ca="1">-SUM($J292:K292)</f>
        <v>0</v>
      </c>
      <c r="L293" s="279">
        <f ca="1">-SUM($J292:L292)</f>
        <v>0</v>
      </c>
      <c r="M293" s="279">
        <f ca="1">-SUM($J292:M292)</f>
        <v>0</v>
      </c>
      <c r="N293" s="279">
        <f ca="1">-SUM($J292:N292)</f>
        <v>0</v>
      </c>
      <c r="O293" s="279">
        <f ca="1">-SUM($J292:O292)</f>
        <v>0</v>
      </c>
      <c r="P293" s="279">
        <f ca="1">-SUM($J292:P292)</f>
        <v>0</v>
      </c>
      <c r="Q293" s="279">
        <f ca="1">-SUM($J292:Q292)</f>
        <v>0</v>
      </c>
      <c r="R293" s="279">
        <f ca="1">-SUM($J292:R292)</f>
        <v>0</v>
      </c>
      <c r="S293" s="279">
        <f ca="1">-SUM($J292:S292)</f>
        <v>0</v>
      </c>
      <c r="T293" s="279">
        <f ca="1">-SUM($J292:T292)</f>
        <v>0</v>
      </c>
      <c r="U293" s="279">
        <f ca="1">-SUM($J292:U292)</f>
        <v>0</v>
      </c>
      <c r="V293" s="279">
        <f ca="1">-SUM($J292:V292)</f>
        <v>0</v>
      </c>
      <c r="W293" s="279">
        <f ca="1">-SUM($J292:W292)</f>
        <v>0</v>
      </c>
      <c r="X293" s="280">
        <f ca="1">-SUM($J292:X292)</f>
        <v>0</v>
      </c>
    </row>
    <row r="294" spans="1:56" ht="13.5" customHeight="1" x14ac:dyDescent="0.2">
      <c r="A294" s="44">
        <v>42</v>
      </c>
      <c r="B294" s="232"/>
      <c r="C294" s="264" t="s">
        <v>76</v>
      </c>
      <c r="D294" s="265"/>
      <c r="E294" s="265"/>
      <c r="F294" s="293" t="s">
        <v>68</v>
      </c>
      <c r="G294" s="111"/>
      <c r="H294" s="111"/>
      <c r="I294" s="111"/>
      <c r="J294" s="286">
        <f t="shared" ref="J294:X294" ca="1" si="158">(J292+J285)*$F260</f>
        <v>0</v>
      </c>
      <c r="K294" s="287">
        <f t="shared" ca="1" si="158"/>
        <v>0</v>
      </c>
      <c r="L294" s="287">
        <f t="shared" ca="1" si="158"/>
        <v>0</v>
      </c>
      <c r="M294" s="287">
        <f t="shared" ca="1" si="158"/>
        <v>0</v>
      </c>
      <c r="N294" s="287">
        <f t="shared" ca="1" si="158"/>
        <v>0</v>
      </c>
      <c r="O294" s="287">
        <f t="shared" ca="1" si="158"/>
        <v>0</v>
      </c>
      <c r="P294" s="287">
        <f t="shared" ca="1" si="158"/>
        <v>0</v>
      </c>
      <c r="Q294" s="287">
        <f t="shared" ca="1" si="158"/>
        <v>0</v>
      </c>
      <c r="R294" s="287">
        <f t="shared" ca="1" si="158"/>
        <v>0</v>
      </c>
      <c r="S294" s="287">
        <f t="shared" ca="1" si="158"/>
        <v>0</v>
      </c>
      <c r="T294" s="287">
        <f t="shared" ca="1" si="158"/>
        <v>0</v>
      </c>
      <c r="U294" s="287">
        <f t="shared" ca="1" si="158"/>
        <v>0</v>
      </c>
      <c r="V294" s="287">
        <f t="shared" ca="1" si="158"/>
        <v>0</v>
      </c>
      <c r="W294" s="287">
        <f t="shared" ca="1" si="158"/>
        <v>0</v>
      </c>
      <c r="X294" s="288">
        <f t="shared" ca="1" si="158"/>
        <v>0</v>
      </c>
    </row>
    <row r="295" spans="1:56" ht="13.5" customHeight="1" x14ac:dyDescent="0.2">
      <c r="A295" s="44">
        <v>43</v>
      </c>
      <c r="C295" s="276"/>
      <c r="D295" s="19"/>
      <c r="E295" s="19"/>
      <c r="F295" s="290" t="str">
        <f>Data!B$99</f>
        <v>Støttet overhead</v>
      </c>
      <c r="G295" s="18"/>
      <c r="H295" s="18"/>
      <c r="I295" s="18"/>
      <c r="J295" s="278">
        <f t="shared" ref="J295:X295" ca="1" si="159">(J291+J284)*$F260</f>
        <v>0</v>
      </c>
      <c r="K295" s="279">
        <f t="shared" ca="1" si="159"/>
        <v>0</v>
      </c>
      <c r="L295" s="279">
        <f t="shared" ca="1" si="159"/>
        <v>0</v>
      </c>
      <c r="M295" s="279">
        <f t="shared" ca="1" si="159"/>
        <v>0</v>
      </c>
      <c r="N295" s="279">
        <f t="shared" ca="1" si="159"/>
        <v>0</v>
      </c>
      <c r="O295" s="279">
        <f t="shared" ca="1" si="159"/>
        <v>0</v>
      </c>
      <c r="P295" s="279">
        <f t="shared" ca="1" si="159"/>
        <v>0</v>
      </c>
      <c r="Q295" s="279">
        <f t="shared" ca="1" si="159"/>
        <v>0</v>
      </c>
      <c r="R295" s="279">
        <f t="shared" ca="1" si="159"/>
        <v>0</v>
      </c>
      <c r="S295" s="279">
        <f t="shared" ca="1" si="159"/>
        <v>0</v>
      </c>
      <c r="T295" s="279">
        <f t="shared" ca="1" si="159"/>
        <v>0</v>
      </c>
      <c r="U295" s="279">
        <f t="shared" ca="1" si="159"/>
        <v>0</v>
      </c>
      <c r="V295" s="279">
        <f t="shared" ca="1" si="159"/>
        <v>0</v>
      </c>
      <c r="W295" s="279">
        <f t="shared" ca="1" si="159"/>
        <v>0</v>
      </c>
      <c r="X295" s="280">
        <f t="shared" ca="1" si="159"/>
        <v>0</v>
      </c>
    </row>
    <row r="296" spans="1:56" ht="13.5" customHeight="1" x14ac:dyDescent="0.2">
      <c r="C296" s="264" t="s">
        <v>125</v>
      </c>
      <c r="D296" s="265"/>
      <c r="E296" s="265"/>
      <c r="F296" s="294" t="str">
        <f>Data!B$33</f>
        <v>Udbetalingsloft</v>
      </c>
      <c r="G296" s="111"/>
      <c r="H296" s="111"/>
      <c r="I296" s="111"/>
      <c r="J296" s="286">
        <f t="shared" ref="J296:X296" ca="1" si="160">(J283+J290)*(1+$F260)*$F273</f>
        <v>0</v>
      </c>
      <c r="K296" s="287">
        <f t="shared" ca="1" si="160"/>
        <v>0</v>
      </c>
      <c r="L296" s="287">
        <f t="shared" ca="1" si="160"/>
        <v>0</v>
      </c>
      <c r="M296" s="287">
        <f t="shared" ca="1" si="160"/>
        <v>0</v>
      </c>
      <c r="N296" s="287">
        <f t="shared" ca="1" si="160"/>
        <v>0</v>
      </c>
      <c r="O296" s="287">
        <f t="shared" ca="1" si="160"/>
        <v>0</v>
      </c>
      <c r="P296" s="287">
        <f t="shared" ca="1" si="160"/>
        <v>0</v>
      </c>
      <c r="Q296" s="287">
        <f t="shared" ca="1" si="160"/>
        <v>0</v>
      </c>
      <c r="R296" s="287">
        <f t="shared" ca="1" si="160"/>
        <v>0</v>
      </c>
      <c r="S296" s="287">
        <f t="shared" ca="1" si="160"/>
        <v>0</v>
      </c>
      <c r="T296" s="287">
        <f t="shared" ca="1" si="160"/>
        <v>0</v>
      </c>
      <c r="U296" s="287">
        <f t="shared" ca="1" si="160"/>
        <v>0</v>
      </c>
      <c r="V296" s="287">
        <f t="shared" ca="1" si="160"/>
        <v>0</v>
      </c>
      <c r="W296" s="287">
        <f t="shared" ca="1" si="160"/>
        <v>0</v>
      </c>
      <c r="X296" s="288">
        <f t="shared" ca="1" si="160"/>
        <v>0</v>
      </c>
    </row>
    <row r="297" spans="1:56" ht="13.5" customHeight="1" x14ac:dyDescent="0.2">
      <c r="C297" s="276"/>
      <c r="D297" s="19"/>
      <c r="E297" s="19"/>
      <c r="F297" s="295" t="str">
        <f>Data!B$34</f>
        <v>Til/fra pulje</v>
      </c>
      <c r="G297" s="18"/>
      <c r="H297" s="18"/>
      <c r="I297" s="18"/>
      <c r="J297" s="278">
        <f t="shared" ref="J297:X297" ca="1" si="161">(J285+J292)*(1+$F260)*$F273</f>
        <v>0</v>
      </c>
      <c r="K297" s="279">
        <f t="shared" ca="1" si="161"/>
        <v>0</v>
      </c>
      <c r="L297" s="279">
        <f t="shared" ca="1" si="161"/>
        <v>0</v>
      </c>
      <c r="M297" s="279">
        <f t="shared" ca="1" si="161"/>
        <v>0</v>
      </c>
      <c r="N297" s="279">
        <f t="shared" ca="1" si="161"/>
        <v>0</v>
      </c>
      <c r="O297" s="279">
        <f t="shared" ca="1" si="161"/>
        <v>0</v>
      </c>
      <c r="P297" s="279">
        <f t="shared" ca="1" si="161"/>
        <v>0</v>
      </c>
      <c r="Q297" s="279">
        <f t="shared" ca="1" si="161"/>
        <v>0</v>
      </c>
      <c r="R297" s="279">
        <f t="shared" ca="1" si="161"/>
        <v>0</v>
      </c>
      <c r="S297" s="279">
        <f t="shared" ca="1" si="161"/>
        <v>0</v>
      </c>
      <c r="T297" s="279">
        <f t="shared" ca="1" si="161"/>
        <v>0</v>
      </c>
      <c r="U297" s="279">
        <f t="shared" ca="1" si="161"/>
        <v>0</v>
      </c>
      <c r="V297" s="279">
        <f t="shared" ca="1" si="161"/>
        <v>0</v>
      </c>
      <c r="W297" s="279">
        <f t="shared" ca="1" si="161"/>
        <v>0</v>
      </c>
      <c r="X297" s="280">
        <f t="shared" ca="1" si="161"/>
        <v>0</v>
      </c>
    </row>
    <row r="298" spans="1:56" ht="15" customHeight="1" x14ac:dyDescent="0.2">
      <c r="C298" s="282"/>
      <c r="D298" s="283"/>
      <c r="E298" s="283"/>
      <c r="F298" s="296" t="str">
        <f>Data!B$35</f>
        <v>Pulje for tilbageholdt støtte</v>
      </c>
      <c r="G298" s="284"/>
      <c r="H298" s="284"/>
      <c r="I298" s="284"/>
      <c r="J298" s="273">
        <f t="shared" ref="J298:X298" ca="1" si="162">(J286+J293)*(1+$F260)*$F273</f>
        <v>0</v>
      </c>
      <c r="K298" s="274">
        <f t="shared" ca="1" si="162"/>
        <v>0</v>
      </c>
      <c r="L298" s="274">
        <f t="shared" ca="1" si="162"/>
        <v>0</v>
      </c>
      <c r="M298" s="274">
        <f t="shared" ca="1" si="162"/>
        <v>0</v>
      </c>
      <c r="N298" s="274">
        <f t="shared" ca="1" si="162"/>
        <v>0</v>
      </c>
      <c r="O298" s="274">
        <f t="shared" ca="1" si="162"/>
        <v>0</v>
      </c>
      <c r="P298" s="274">
        <f t="shared" ca="1" si="162"/>
        <v>0</v>
      </c>
      <c r="Q298" s="274">
        <f t="shared" ca="1" si="162"/>
        <v>0</v>
      </c>
      <c r="R298" s="274">
        <f t="shared" ca="1" si="162"/>
        <v>0</v>
      </c>
      <c r="S298" s="274">
        <f t="shared" ca="1" si="162"/>
        <v>0</v>
      </c>
      <c r="T298" s="274">
        <f t="shared" ca="1" si="162"/>
        <v>0</v>
      </c>
      <c r="U298" s="274">
        <f t="shared" ca="1" si="162"/>
        <v>0</v>
      </c>
      <c r="V298" s="274">
        <f t="shared" ca="1" si="162"/>
        <v>0</v>
      </c>
      <c r="W298" s="274">
        <f t="shared" ca="1" si="162"/>
        <v>0</v>
      </c>
      <c r="X298" s="275">
        <f t="shared" ca="1" si="162"/>
        <v>0</v>
      </c>
    </row>
    <row r="299" spans="1:56" ht="12.75" customHeight="1" x14ac:dyDescent="0.2">
      <c r="C299" s="721" t="s">
        <v>274</v>
      </c>
      <c r="D299" s="722"/>
      <c r="E299" s="722"/>
      <c r="F299" s="723"/>
      <c r="G299" s="723"/>
      <c r="H299" s="723"/>
      <c r="I299" s="723"/>
      <c r="J299" s="724">
        <f ca="1">J274</f>
        <v>0</v>
      </c>
      <c r="K299" s="725">
        <f ca="1">SUM($J274:K274)</f>
        <v>0</v>
      </c>
      <c r="L299" s="725">
        <f ca="1">SUM($J274:L274)</f>
        <v>0</v>
      </c>
      <c r="M299" s="725">
        <f ca="1">SUM($J274:M274)</f>
        <v>0</v>
      </c>
      <c r="N299" s="725">
        <f ca="1">SUM($J274:N274)</f>
        <v>0</v>
      </c>
      <c r="O299" s="725">
        <f ca="1">SUM($J274:O274)</f>
        <v>0</v>
      </c>
      <c r="P299" s="725">
        <f ca="1">SUM($J274:P274)</f>
        <v>0</v>
      </c>
      <c r="Q299" s="725">
        <f ca="1">SUM($J274:Q274)</f>
        <v>0</v>
      </c>
      <c r="R299" s="725">
        <f ca="1">SUM($J274:R274)</f>
        <v>0</v>
      </c>
      <c r="S299" s="725">
        <f ca="1">SUM($J274:S274)</f>
        <v>0</v>
      </c>
      <c r="T299" s="725">
        <f ca="1">SUM($J274:T274)</f>
        <v>0</v>
      </c>
      <c r="U299" s="725">
        <f ca="1">SUM($J274:U274)</f>
        <v>0</v>
      </c>
      <c r="V299" s="725">
        <f ca="1">SUM($J274:V274)</f>
        <v>0</v>
      </c>
      <c r="W299" s="725">
        <f ca="1">SUM($J274:W274)</f>
        <v>0</v>
      </c>
      <c r="X299" s="726">
        <f ca="1">SUM($J274:X274)</f>
        <v>0</v>
      </c>
    </row>
    <row r="300" spans="1:56" ht="1.5" customHeight="1" x14ac:dyDescent="0.2">
      <c r="J300" s="23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56" ht="11.25" customHeight="1" x14ac:dyDescent="0.2"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56" x14ac:dyDescent="0.2">
      <c r="B302" s="28"/>
      <c r="C302" s="404" t="str">
        <f>Data!B$53</f>
        <v>Virksomhed</v>
      </c>
      <c r="D302" s="405"/>
      <c r="E302" s="611">
        <f>HLOOKUP(B303,'Budget &amp; Total'!A:BB,6,FALSE)</f>
        <v>0</v>
      </c>
      <c r="F302" s="984">
        <f>HLOOKUP(B303,'Budget &amp; Total'!A:BB,5,FALSE)</f>
        <v>0</v>
      </c>
      <c r="G302" s="984"/>
      <c r="H302" s="984"/>
      <c r="I302" s="110"/>
      <c r="J302" s="111" t="str">
        <f t="shared" ref="J302:X302" ca="1" si="163">J$1</f>
        <v>P1</v>
      </c>
      <c r="K302" s="111" t="str">
        <f t="shared" ca="1" si="163"/>
        <v>P2</v>
      </c>
      <c r="L302" s="111" t="str">
        <f t="shared" ca="1" si="163"/>
        <v>P3</v>
      </c>
      <c r="M302" s="111" t="str">
        <f t="shared" ca="1" si="163"/>
        <v>P4</v>
      </c>
      <c r="N302" s="111" t="str">
        <f t="shared" ca="1" si="163"/>
        <v>P5</v>
      </c>
      <c r="O302" s="111" t="str">
        <f t="shared" ca="1" si="163"/>
        <v>P6</v>
      </c>
      <c r="P302" s="111" t="str">
        <f t="shared" ca="1" si="163"/>
        <v>P7</v>
      </c>
      <c r="Q302" s="111" t="str">
        <f t="shared" ca="1" si="163"/>
        <v>P8</v>
      </c>
      <c r="R302" s="111" t="str">
        <f t="shared" ca="1" si="163"/>
        <v>P9</v>
      </c>
      <c r="S302" s="111" t="str">
        <f t="shared" ca="1" si="163"/>
        <v>P10</v>
      </c>
      <c r="T302" s="111" t="str">
        <f t="shared" ca="1" si="163"/>
        <v>P11</v>
      </c>
      <c r="U302" s="111" t="str">
        <f t="shared" ca="1" si="163"/>
        <v>P12</v>
      </c>
      <c r="V302" s="111" t="str">
        <f t="shared" ca="1" si="163"/>
        <v>P13</v>
      </c>
      <c r="W302" s="111" t="str">
        <f t="shared" ca="1" si="163"/>
        <v>P14</v>
      </c>
      <c r="X302" s="112" t="str">
        <f t="shared" ca="1" si="163"/>
        <v>P15</v>
      </c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X302" s="2"/>
      <c r="AY302" s="2"/>
      <c r="AZ302" s="2"/>
      <c r="BA302" s="2"/>
      <c r="BB302" s="2"/>
      <c r="BC302" s="2"/>
      <c r="BD302" s="2"/>
    </row>
    <row r="303" spans="1:56" ht="18.75" customHeight="1" x14ac:dyDescent="0.2">
      <c r="B303" s="445">
        <f>B253+1</f>
        <v>7</v>
      </c>
      <c r="C303" s="113" t="str">
        <f>Data!B$52</f>
        <v>Projekt</v>
      </c>
      <c r="D303" s="303"/>
      <c r="E303" s="449">
        <f>'Budget &amp; Total'!$C$5</f>
        <v>0</v>
      </c>
      <c r="F303" s="985">
        <f>'Budget &amp; Total'!$C$8</f>
        <v>0</v>
      </c>
      <c r="G303" s="985"/>
      <c r="H303" s="985"/>
      <c r="I303" s="115"/>
      <c r="J303" s="116">
        <f ca="1">INDIRECT(J$1&amp;"!d$5")</f>
        <v>42005</v>
      </c>
      <c r="K303" s="116">
        <f ca="1">INDIRECT(K$1&amp;"!d$5")</f>
        <v>1</v>
      </c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714"/>
      <c r="Z303">
        <v>1</v>
      </c>
      <c r="AA303">
        <v>2</v>
      </c>
      <c r="AB303">
        <v>3</v>
      </c>
      <c r="AC303">
        <v>4</v>
      </c>
      <c r="AD303">
        <v>5</v>
      </c>
      <c r="AE303">
        <v>6</v>
      </c>
      <c r="AF303">
        <v>7</v>
      </c>
      <c r="AG303">
        <v>8</v>
      </c>
      <c r="AH303">
        <v>9</v>
      </c>
      <c r="AI303">
        <v>10</v>
      </c>
      <c r="AJ303">
        <v>11</v>
      </c>
      <c r="AK303">
        <v>12</v>
      </c>
      <c r="AL303">
        <v>13</v>
      </c>
      <c r="AM303">
        <v>14</v>
      </c>
      <c r="AN303">
        <v>15</v>
      </c>
    </row>
    <row r="304" spans="1:56" ht="13.5" thickBot="1" x14ac:dyDescent="0.25">
      <c r="B304" s="44">
        <f>B303</f>
        <v>7</v>
      </c>
      <c r="C304" s="117"/>
      <c r="D304" s="114"/>
      <c r="E304" s="114"/>
      <c r="F304" s="46"/>
      <c r="G304" s="666" t="s">
        <v>5</v>
      </c>
      <c r="H304" s="667">
        <f>Data!B303</f>
        <v>0</v>
      </c>
      <c r="I304" s="18"/>
      <c r="J304" s="116">
        <f ca="1">INDIRECT(J$1&amp;"!f$5")</f>
        <v>0</v>
      </c>
      <c r="K304" s="116">
        <f ca="1">INDIRECT(K$1&amp;"!f$5")</f>
        <v>0</v>
      </c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714"/>
      <c r="Z304" s="2">
        <f t="shared" ref="Z304:AN304" ca="1" si="164">J304+20</f>
        <v>20</v>
      </c>
      <c r="AA304" s="2">
        <f t="shared" ca="1" si="164"/>
        <v>20</v>
      </c>
      <c r="AB304" s="2">
        <f t="shared" si="164"/>
        <v>20</v>
      </c>
      <c r="AC304" s="2">
        <f t="shared" si="164"/>
        <v>20</v>
      </c>
      <c r="AD304" s="2">
        <f t="shared" si="164"/>
        <v>20</v>
      </c>
      <c r="AE304" s="2">
        <f t="shared" si="164"/>
        <v>20</v>
      </c>
      <c r="AF304" s="2">
        <f t="shared" si="164"/>
        <v>20</v>
      </c>
      <c r="AG304" s="2">
        <f t="shared" si="164"/>
        <v>20</v>
      </c>
      <c r="AH304" s="2">
        <f t="shared" si="164"/>
        <v>20</v>
      </c>
      <c r="AI304" s="2">
        <f t="shared" si="164"/>
        <v>20</v>
      </c>
      <c r="AJ304" s="2">
        <f t="shared" si="164"/>
        <v>20</v>
      </c>
      <c r="AK304" s="2">
        <f t="shared" si="164"/>
        <v>20</v>
      </c>
      <c r="AL304" s="2">
        <f t="shared" si="164"/>
        <v>20</v>
      </c>
      <c r="AM304" s="2">
        <f t="shared" si="164"/>
        <v>20</v>
      </c>
      <c r="AN304" s="2">
        <f t="shared" si="164"/>
        <v>20</v>
      </c>
    </row>
    <row r="305" spans="1:56" x14ac:dyDescent="0.2">
      <c r="A305" s="44">
        <v>1</v>
      </c>
      <c r="B305" s="44">
        <f t="shared" ref="B305:B329" si="165">B304</f>
        <v>7</v>
      </c>
      <c r="C305" s="57" t="str">
        <f>Data!B$24</f>
        <v>Timer</v>
      </c>
      <c r="D305" s="97" t="str">
        <f>Data!B$13</f>
        <v>Funktionær timer</v>
      </c>
      <c r="E305" s="97"/>
      <c r="F305" s="58"/>
      <c r="G305" s="369">
        <f>HLOOKUP(B305,'Budget &amp; Total'!$1:$44,(19),FALSE)</f>
        <v>0</v>
      </c>
      <c r="H305" s="672">
        <f ca="1">SUM(J305:X305)</f>
        <v>0</v>
      </c>
      <c r="I305" s="101"/>
      <c r="J305" s="230">
        <f ca="1">HLOOKUP($B305,INDIRECT(J$1&amp;"!$I$2:$x$40"),('Partner-period(er)'!$A305+14),FALSE)</f>
        <v>0</v>
      </c>
      <c r="K305" s="98">
        <f ca="1">HLOOKUP($B305,INDIRECT(K$1&amp;"!$I$2:$x$40"),('Partner-period(er)'!$A305+14),FALSE)</f>
        <v>0</v>
      </c>
      <c r="L305" s="98">
        <f ca="1">HLOOKUP($B305,INDIRECT(L$1&amp;"!$I$2:$x$40"),('Partner-period(er)'!$A305+14),FALSE)</f>
        <v>0</v>
      </c>
      <c r="M305" s="98">
        <f ca="1">HLOOKUP($B305,INDIRECT(M$1&amp;"!$I$2:$x$40"),('Partner-period(er)'!$A305+14),FALSE)</f>
        <v>0</v>
      </c>
      <c r="N305" s="98">
        <f ca="1">HLOOKUP($B305,INDIRECT(N$1&amp;"!$I$2:$x$40"),('Partner-period(er)'!$A305+14),FALSE)</f>
        <v>0</v>
      </c>
      <c r="O305" s="563">
        <f ca="1">HLOOKUP($B305,INDIRECT(O$1&amp;"!$I$2:$x$40"),('Partner-period(er)'!$A305+14),FALSE)</f>
        <v>0</v>
      </c>
      <c r="P305" s="563">
        <f ca="1">HLOOKUP($B305,INDIRECT(P$1&amp;"!$I$2:$x$40"),('Partner-period(er)'!$A305+14),FALSE)</f>
        <v>0</v>
      </c>
      <c r="Q305" s="563">
        <f ca="1">HLOOKUP($B305,INDIRECT(Q$1&amp;"!$I$2:$x$40"),('Partner-period(er)'!$A305+14),FALSE)</f>
        <v>0</v>
      </c>
      <c r="R305" s="563">
        <f ca="1">HLOOKUP($B305,INDIRECT(R$1&amp;"!$I$2:$x$40"),('Partner-period(er)'!$A305+14),FALSE)</f>
        <v>0</v>
      </c>
      <c r="S305" s="563">
        <f ca="1">HLOOKUP($B305,INDIRECT(S$1&amp;"!$I$2:$x$40"),('Partner-period(er)'!$A305+14),FALSE)</f>
        <v>0</v>
      </c>
      <c r="T305" s="563">
        <f ca="1">HLOOKUP($B305,INDIRECT(T$1&amp;"!$I$2:$x$40"),('Partner-period(er)'!$A305+14),FALSE)</f>
        <v>0</v>
      </c>
      <c r="U305" s="563">
        <f ca="1">HLOOKUP($B305,INDIRECT(U$1&amp;"!$I$2:$x$40"),('Partner-period(er)'!$A305+14),FALSE)</f>
        <v>0</v>
      </c>
      <c r="V305" s="563">
        <f ca="1">HLOOKUP($B305,INDIRECT(V$1&amp;"!$I$2:$x$40"),('Partner-period(er)'!$A305+14),FALSE)</f>
        <v>0</v>
      </c>
      <c r="W305" s="563">
        <f ca="1">HLOOKUP($B305,INDIRECT(W$1&amp;"!$I$2:$x$40"),('Partner-period(er)'!$A305+14),FALSE)</f>
        <v>0</v>
      </c>
      <c r="X305" s="564">
        <f ca="1">HLOOKUP($B305,INDIRECT(X$1&amp;"!$I$2:$x$40"),('Partner-period(er)'!$A305+14),FALSE)</f>
        <v>0</v>
      </c>
      <c r="Z305" s="31">
        <f ca="1">J305</f>
        <v>0</v>
      </c>
      <c r="AA305" s="32">
        <f ca="1">SUM($J305:K305)</f>
        <v>0</v>
      </c>
      <c r="AB305" s="32">
        <f ca="1">SUM($J305:L305)</f>
        <v>0</v>
      </c>
      <c r="AC305" s="32">
        <f ca="1">SUM($J305:M305)</f>
        <v>0</v>
      </c>
      <c r="AD305" s="32">
        <f ca="1">SUM($J305:N305)</f>
        <v>0</v>
      </c>
      <c r="AE305" s="32">
        <f ca="1">SUM($J305:O305)</f>
        <v>0</v>
      </c>
      <c r="AF305" s="32">
        <f ca="1">SUM($J305:P305)</f>
        <v>0</v>
      </c>
      <c r="AG305" s="32">
        <f ca="1">SUM($J305:Q305)</f>
        <v>0</v>
      </c>
      <c r="AH305" s="32">
        <f ca="1">SUM($J305:R305)</f>
        <v>0</v>
      </c>
      <c r="AI305" s="32">
        <f ca="1">SUM($J305:S305)</f>
        <v>0</v>
      </c>
      <c r="AJ305" s="32">
        <f ca="1">SUM($J305:T305)</f>
        <v>0</v>
      </c>
      <c r="AK305" s="32">
        <f ca="1">SUM($J305:U305)</f>
        <v>0</v>
      </c>
      <c r="AL305" s="32">
        <f ca="1">SUM($J305:V305)</f>
        <v>0</v>
      </c>
      <c r="AM305" s="32">
        <f ca="1">SUM($J305:W305)</f>
        <v>0</v>
      </c>
      <c r="AN305" s="37">
        <f ca="1">SUM($J305:X305)</f>
        <v>0</v>
      </c>
      <c r="AO305" s="30"/>
      <c r="AP305" s="29"/>
      <c r="AQ305" s="29"/>
      <c r="AR305" s="29"/>
      <c r="AS305" s="29"/>
      <c r="AT305" s="29"/>
    </row>
    <row r="306" spans="1:56" x14ac:dyDescent="0.2">
      <c r="A306" s="44">
        <v>2</v>
      </c>
      <c r="B306" s="44">
        <f t="shared" si="165"/>
        <v>7</v>
      </c>
      <c r="C306" s="661">
        <f>Data!L302</f>
        <v>0</v>
      </c>
      <c r="D306" s="27" t="str">
        <f>Data!B$14</f>
        <v>Teknisk/adm timer</v>
      </c>
      <c r="E306" s="27"/>
      <c r="F306" s="14"/>
      <c r="G306" s="370">
        <f>HLOOKUP(B306,'Budget &amp; Total'!$1:$44,(20),FALSE)</f>
        <v>0</v>
      </c>
      <c r="H306" s="673">
        <f t="shared" ref="H306:H329" ca="1" si="166">SUM(J306:X306)</f>
        <v>0</v>
      </c>
      <c r="I306" s="101"/>
      <c r="J306" s="231">
        <f ca="1">HLOOKUP($B306,INDIRECT(J$1&amp;"!$I$2:$x$40"),('Partner-period(er)'!$A306+14),FALSE)</f>
        <v>0</v>
      </c>
      <c r="K306" s="86">
        <f ca="1">HLOOKUP($B306,INDIRECT(K$1&amp;"!$I$2:$x$40"),('Partner-period(er)'!$A306+14),FALSE)</f>
        <v>0</v>
      </c>
      <c r="L306" s="86">
        <f ca="1">HLOOKUP($B306,INDIRECT(L$1&amp;"!$I$2:$x$40"),('Partner-period(er)'!$A306+14),FALSE)</f>
        <v>0</v>
      </c>
      <c r="M306" s="86">
        <f ca="1">HLOOKUP($B306,INDIRECT(M$1&amp;"!$I$2:$x$40"),('Partner-period(er)'!$A306+14),FALSE)</f>
        <v>0</v>
      </c>
      <c r="N306" s="86">
        <f ca="1">HLOOKUP($B306,INDIRECT(N$1&amp;"!$I$2:$x$40"),('Partner-period(er)'!$A306+14),FALSE)</f>
        <v>0</v>
      </c>
      <c r="O306" s="565">
        <f ca="1">HLOOKUP($B306,INDIRECT(O$1&amp;"!$I$2:$x$40"),('Partner-period(er)'!$A306+14),FALSE)</f>
        <v>0</v>
      </c>
      <c r="P306" s="565">
        <f ca="1">HLOOKUP($B306,INDIRECT(P$1&amp;"!$I$2:$x$40"),('Partner-period(er)'!$A306+14),FALSE)</f>
        <v>0</v>
      </c>
      <c r="Q306" s="565">
        <f ca="1">HLOOKUP($B306,INDIRECT(Q$1&amp;"!$I$2:$x$40"),('Partner-period(er)'!$A306+14),FALSE)</f>
        <v>0</v>
      </c>
      <c r="R306" s="565">
        <f ca="1">HLOOKUP($B306,INDIRECT(R$1&amp;"!$I$2:$x$40"),('Partner-period(er)'!$A306+14),FALSE)</f>
        <v>0</v>
      </c>
      <c r="S306" s="565">
        <f ca="1">HLOOKUP($B306,INDIRECT(S$1&amp;"!$I$2:$x$40"),('Partner-period(er)'!$A306+14),FALSE)</f>
        <v>0</v>
      </c>
      <c r="T306" s="565">
        <f ca="1">HLOOKUP($B306,INDIRECT(T$1&amp;"!$I$2:$x$40"),('Partner-period(er)'!$A306+14),FALSE)</f>
        <v>0</v>
      </c>
      <c r="U306" s="565">
        <f ca="1">HLOOKUP($B306,INDIRECT(U$1&amp;"!$I$2:$x$40"),('Partner-period(er)'!$A306+14),FALSE)</f>
        <v>0</v>
      </c>
      <c r="V306" s="565">
        <f ca="1">HLOOKUP($B306,INDIRECT(V$1&amp;"!$I$2:$x$40"),('Partner-period(er)'!$A306+14),FALSE)</f>
        <v>0</v>
      </c>
      <c r="W306" s="565">
        <f ca="1">HLOOKUP($B306,INDIRECT(W$1&amp;"!$I$2:$x$40"),('Partner-period(er)'!$A306+14),FALSE)</f>
        <v>0</v>
      </c>
      <c r="X306" s="566">
        <f ca="1">HLOOKUP($B306,INDIRECT(X$1&amp;"!$I$2:$x$40"),('Partner-period(er)'!$A306+14),FALSE)</f>
        <v>0</v>
      </c>
      <c r="Z306" s="33">
        <f ca="1">J306</f>
        <v>0</v>
      </c>
      <c r="AA306" s="34">
        <f ca="1">SUM($J306:K306)</f>
        <v>0</v>
      </c>
      <c r="AB306" s="34">
        <f ca="1">SUM($J306:L306)</f>
        <v>0</v>
      </c>
      <c r="AC306" s="34">
        <f ca="1">SUM($J306:M306)</f>
        <v>0</v>
      </c>
      <c r="AD306" s="34">
        <f ca="1">SUM($J306:N306)</f>
        <v>0</v>
      </c>
      <c r="AE306" s="34">
        <f ca="1">SUM($J306:O306)</f>
        <v>0</v>
      </c>
      <c r="AF306" s="34">
        <f ca="1">SUM($J306:P306)</f>
        <v>0</v>
      </c>
      <c r="AG306" s="34">
        <f ca="1">SUM($J306:Q306)</f>
        <v>0</v>
      </c>
      <c r="AH306" s="34">
        <f ca="1">SUM($J306:R306)</f>
        <v>0</v>
      </c>
      <c r="AI306" s="34">
        <f ca="1">SUM($J306:S306)</f>
        <v>0</v>
      </c>
      <c r="AJ306" s="34">
        <f ca="1">SUM($J306:T306)</f>
        <v>0</v>
      </c>
      <c r="AK306" s="34">
        <f ca="1">SUM($J306:U306)</f>
        <v>0</v>
      </c>
      <c r="AL306" s="34">
        <f ca="1">SUM($J306:V306)</f>
        <v>0</v>
      </c>
      <c r="AM306" s="34">
        <f ca="1">SUM($J306:W306)</f>
        <v>0</v>
      </c>
      <c r="AN306" s="38">
        <f ca="1">SUM($J306:X306)</f>
        <v>0</v>
      </c>
      <c r="AO306" s="30"/>
      <c r="AP306" s="29"/>
      <c r="AQ306" s="29"/>
      <c r="AR306" s="29"/>
      <c r="AS306" s="29"/>
      <c r="AT306" s="29"/>
    </row>
    <row r="307" spans="1:56" x14ac:dyDescent="0.2">
      <c r="A307" s="44">
        <v>3</v>
      </c>
      <c r="B307" s="44">
        <f t="shared" si="165"/>
        <v>7</v>
      </c>
      <c r="C307" s="57" t="str">
        <f>Data!B$5</f>
        <v>Personaleudgifter</v>
      </c>
      <c r="D307" s="96"/>
      <c r="E307" s="96"/>
      <c r="F307" s="58"/>
      <c r="G307" s="369"/>
      <c r="H307" s="674">
        <f t="shared" ca="1" si="166"/>
        <v>0</v>
      </c>
      <c r="I307" s="101"/>
      <c r="J307" s="239">
        <f ca="1">HLOOKUP($B307,INDIRECT(J$1&amp;"!$I$2:$x$40"),('Partner-period(er)'!$A307+14),FALSE)</f>
        <v>0</v>
      </c>
      <c r="K307" s="85">
        <f ca="1">HLOOKUP($B307,INDIRECT(K$1&amp;"!$I$2:$x$40"),('Partner-period(er)'!$A307+14),FALSE)</f>
        <v>0</v>
      </c>
      <c r="L307" s="85">
        <f ca="1">HLOOKUP($B307,INDIRECT(L$1&amp;"!$I$2:$x$40"),('Partner-period(er)'!$A307+14),FALSE)</f>
        <v>0</v>
      </c>
      <c r="M307" s="85">
        <f ca="1">HLOOKUP($B307,INDIRECT(M$1&amp;"!$I$2:$x$40"),('Partner-period(er)'!$A307+14),FALSE)</f>
        <v>0</v>
      </c>
      <c r="N307" s="85">
        <f ca="1">HLOOKUP($B307,INDIRECT(N$1&amp;"!$I$2:$x$40"),('Partner-period(er)'!$A307+14),FALSE)</f>
        <v>0</v>
      </c>
      <c r="O307" s="52">
        <f ca="1">HLOOKUP($B307,INDIRECT(O$1&amp;"!$I$2:$x$40"),('Partner-period(er)'!$A307+14),FALSE)</f>
        <v>0</v>
      </c>
      <c r="P307" s="52">
        <f ca="1">HLOOKUP($B307,INDIRECT(P$1&amp;"!$I$2:$x$40"),('Partner-period(er)'!$A307+14),FALSE)</f>
        <v>0</v>
      </c>
      <c r="Q307" s="52">
        <f ca="1">HLOOKUP($B307,INDIRECT(Q$1&amp;"!$I$2:$x$40"),('Partner-period(er)'!$A307+14),FALSE)</f>
        <v>0</v>
      </c>
      <c r="R307" s="52">
        <f ca="1">HLOOKUP($B307,INDIRECT(R$1&amp;"!$I$2:$x$40"),('Partner-period(er)'!$A307+14),FALSE)</f>
        <v>0</v>
      </c>
      <c r="S307" s="52">
        <f ca="1">HLOOKUP($B307,INDIRECT(S$1&amp;"!$I$2:$x$40"),('Partner-period(er)'!$A307+14),FALSE)</f>
        <v>0</v>
      </c>
      <c r="T307" s="52">
        <f ca="1">HLOOKUP($B307,INDIRECT(T$1&amp;"!$I$2:$x$40"),('Partner-period(er)'!$A307+14),FALSE)</f>
        <v>0</v>
      </c>
      <c r="U307" s="52">
        <f ca="1">HLOOKUP($B307,INDIRECT(U$1&amp;"!$I$2:$x$40"),('Partner-period(er)'!$A307+14),FALSE)</f>
        <v>0</v>
      </c>
      <c r="V307" s="52">
        <f ca="1">HLOOKUP($B307,INDIRECT(V$1&amp;"!$I$2:$x$40"),('Partner-period(er)'!$A307+14),FALSE)</f>
        <v>0</v>
      </c>
      <c r="W307" s="52">
        <f ca="1">HLOOKUP($B307,INDIRECT(W$1&amp;"!$I$2:$x$40"),('Partner-period(er)'!$A307+14),FALSE)</f>
        <v>0</v>
      </c>
      <c r="X307" s="567">
        <f ca="1">HLOOKUP($B307,INDIRECT(X$1&amp;"!$I$2:$x$40"),('Partner-period(er)'!$A307+14),FALSE)</f>
        <v>0</v>
      </c>
      <c r="Z307" s="33">
        <f ca="1">J307</f>
        <v>0</v>
      </c>
      <c r="AA307" s="34">
        <f ca="1">SUM($J307:K307)</f>
        <v>0</v>
      </c>
      <c r="AB307" s="34">
        <f ca="1">SUM($J307:L307)</f>
        <v>0</v>
      </c>
      <c r="AC307" s="34">
        <f ca="1">SUM($J307:M307)</f>
        <v>0</v>
      </c>
      <c r="AD307" s="34">
        <f ca="1">SUM($J307:N307)</f>
        <v>0</v>
      </c>
      <c r="AE307" s="34">
        <f ca="1">SUM($J307:O307)</f>
        <v>0</v>
      </c>
      <c r="AF307" s="34">
        <f ca="1">SUM($J307:P307)</f>
        <v>0</v>
      </c>
      <c r="AG307" s="34">
        <f ca="1">SUM($J307:Q307)</f>
        <v>0</v>
      </c>
      <c r="AH307" s="34">
        <f ca="1">SUM($J307:R307)</f>
        <v>0</v>
      </c>
      <c r="AI307" s="34">
        <f ca="1">SUM($J307:S307)</f>
        <v>0</v>
      </c>
      <c r="AJ307" s="34">
        <f ca="1">SUM($J307:T307)</f>
        <v>0</v>
      </c>
      <c r="AK307" s="34">
        <f ca="1">SUM($J307:U307)</f>
        <v>0</v>
      </c>
      <c r="AL307" s="34">
        <f ca="1">SUM($J307:V307)</f>
        <v>0</v>
      </c>
      <c r="AM307" s="34">
        <f ca="1">SUM($J307:W307)</f>
        <v>0</v>
      </c>
      <c r="AN307" s="38">
        <f ca="1">SUM($J307:X307)</f>
        <v>0</v>
      </c>
      <c r="AO307" s="30"/>
      <c r="AP307" s="29"/>
      <c r="AQ307" s="29"/>
      <c r="AR307" s="29"/>
      <c r="AS307" s="29"/>
      <c r="AT307" s="29"/>
    </row>
    <row r="308" spans="1:56" x14ac:dyDescent="0.2">
      <c r="A308" s="44">
        <v>4</v>
      </c>
      <c r="B308" s="44">
        <f t="shared" si="165"/>
        <v>7</v>
      </c>
      <c r="C308" s="66"/>
      <c r="D308" s="27" t="str">
        <f>Data!B$15</f>
        <v>Funktionær løn</v>
      </c>
      <c r="E308" s="27"/>
      <c r="F308" s="94">
        <f>HLOOKUP(B308,'Budget &amp; Total'!B:BB,49,FALSE)</f>
        <v>0</v>
      </c>
      <c r="G308" s="370">
        <f>HLOOKUP(B308,'Budget &amp; Total'!$1:$44,(23),FALSE)</f>
        <v>0</v>
      </c>
      <c r="H308" s="674">
        <f t="shared" ca="1" si="166"/>
        <v>0</v>
      </c>
      <c r="I308" s="101"/>
      <c r="J308" s="239">
        <f ca="1">HLOOKUP($B308,INDIRECT(J$1&amp;"!$I$2:$x$40"),('Partner-period(er)'!$A308+14),FALSE)</f>
        <v>0</v>
      </c>
      <c r="K308" s="85">
        <f ca="1">HLOOKUP($B308,INDIRECT(K$1&amp;"!$I$2:$x$40"),('Partner-period(er)'!$A308+14),FALSE)</f>
        <v>0</v>
      </c>
      <c r="L308" s="85">
        <f ca="1">HLOOKUP($B308,INDIRECT(L$1&amp;"!$I$2:$x$40"),('Partner-period(er)'!$A308+14),FALSE)</f>
        <v>0</v>
      </c>
      <c r="M308" s="85">
        <f ca="1">HLOOKUP($B308,INDIRECT(M$1&amp;"!$I$2:$x$40"),('Partner-period(er)'!$A308+14),FALSE)</f>
        <v>0</v>
      </c>
      <c r="N308" s="85">
        <f ca="1">HLOOKUP($B308,INDIRECT(N$1&amp;"!$I$2:$x$40"),('Partner-period(er)'!$A308+14),FALSE)</f>
        <v>0</v>
      </c>
      <c r="O308" s="52">
        <f ca="1">HLOOKUP($B308,INDIRECT(O$1&amp;"!$I$2:$x$40"),('Partner-period(er)'!$A308+14),FALSE)</f>
        <v>0</v>
      </c>
      <c r="P308" s="52">
        <f ca="1">HLOOKUP($B308,INDIRECT(P$1&amp;"!$I$2:$x$40"),('Partner-period(er)'!$A308+14),FALSE)</f>
        <v>0</v>
      </c>
      <c r="Q308" s="52">
        <f ca="1">HLOOKUP($B308,INDIRECT(Q$1&amp;"!$I$2:$x$40"),('Partner-period(er)'!$A308+14),FALSE)</f>
        <v>0</v>
      </c>
      <c r="R308" s="52">
        <f ca="1">HLOOKUP($B308,INDIRECT(R$1&amp;"!$I$2:$x$40"),('Partner-period(er)'!$A308+14),FALSE)</f>
        <v>0</v>
      </c>
      <c r="S308" s="52">
        <f ca="1">HLOOKUP($B308,INDIRECT(S$1&amp;"!$I$2:$x$40"),('Partner-period(er)'!$A308+14),FALSE)</f>
        <v>0</v>
      </c>
      <c r="T308" s="52">
        <f ca="1">HLOOKUP($B308,INDIRECT(T$1&amp;"!$I$2:$x$40"),('Partner-period(er)'!$A308+14),FALSE)</f>
        <v>0</v>
      </c>
      <c r="U308" s="52">
        <f ca="1">HLOOKUP($B308,INDIRECT(U$1&amp;"!$I$2:$x$40"),('Partner-period(er)'!$A308+14),FALSE)</f>
        <v>0</v>
      </c>
      <c r="V308" s="52">
        <f ca="1">HLOOKUP($B308,INDIRECT(V$1&amp;"!$I$2:$x$40"),('Partner-period(er)'!$A308+14),FALSE)</f>
        <v>0</v>
      </c>
      <c r="W308" s="52">
        <f ca="1">HLOOKUP($B308,INDIRECT(W$1&amp;"!$I$2:$x$40"),('Partner-period(er)'!$A308+14),FALSE)</f>
        <v>0</v>
      </c>
      <c r="X308" s="567">
        <f ca="1">HLOOKUP($B308,INDIRECT(X$1&amp;"!$I$2:$x$40"),('Partner-period(er)'!$A308+14),FALSE)</f>
        <v>0</v>
      </c>
      <c r="Z308" s="40">
        <f ca="1">J334</f>
        <v>0</v>
      </c>
      <c r="AA308" s="41">
        <f ca="1">SUM($J334:K334)</f>
        <v>0</v>
      </c>
      <c r="AB308" s="41">
        <f ca="1">SUM($J334:L334)</f>
        <v>0</v>
      </c>
      <c r="AC308" s="41">
        <f ca="1">SUM($J334:M334)</f>
        <v>0</v>
      </c>
      <c r="AD308" s="41">
        <f ca="1">SUM($J334:N334)</f>
        <v>0</v>
      </c>
      <c r="AE308" s="41">
        <f ca="1">SUM($J334:O334)</f>
        <v>0</v>
      </c>
      <c r="AF308" s="41">
        <f ca="1">SUM($J334:P334)</f>
        <v>0</v>
      </c>
      <c r="AG308" s="41">
        <f ca="1">SUM($J334:Q334)</f>
        <v>0</v>
      </c>
      <c r="AH308" s="41">
        <f ca="1">SUM($J334:R334)</f>
        <v>0</v>
      </c>
      <c r="AI308" s="41">
        <f ca="1">SUM($J334:S334)</f>
        <v>0</v>
      </c>
      <c r="AJ308" s="41">
        <f ca="1">SUM($J334:T334)</f>
        <v>0</v>
      </c>
      <c r="AK308" s="41">
        <f ca="1">SUM($J334:U334)</f>
        <v>0</v>
      </c>
      <c r="AL308" s="41">
        <f ca="1">SUM($J334:V334)</f>
        <v>0</v>
      </c>
      <c r="AM308" s="41">
        <f ca="1">SUM($J334:W334)</f>
        <v>0</v>
      </c>
      <c r="AN308" s="42">
        <f ca="1">SUM($J334:X334)</f>
        <v>0</v>
      </c>
      <c r="AO308" s="30"/>
      <c r="AP308" s="29">
        <f ca="1">IF(Data!$H$2="ja",IF(Z308&gt;$G308,Z308-$G308,0),0)</f>
        <v>0</v>
      </c>
      <c r="AQ308" s="29">
        <f ca="1">IF(Data!$H$2="ja",IF(AA308&gt;$G308,AA308-$G308-SUM($AP308:AP308),0),0)</f>
        <v>0</v>
      </c>
      <c r="AR308" s="29">
        <f ca="1">IF(Data!$H$2="ja",IF(AB308&gt;$G308,AB308-$G308-SUM($AP308:AQ308),0),0)</f>
        <v>0</v>
      </c>
      <c r="AS308" s="29">
        <f ca="1">IF(Data!$H$2="ja",IF(AC308&gt;$G308,AC308-$G308-SUM($AP308:AR308),0),0)</f>
        <v>0</v>
      </c>
      <c r="AT308" s="29">
        <f ca="1">IF(Data!$H$2="ja",IF(AD308&gt;$G308,AD308-$G308-SUM($AP308:AS308),0),0)</f>
        <v>0</v>
      </c>
      <c r="AU308" s="29">
        <f ca="1">IF(Data!$H$2="ja",IF(AE308&gt;$G308,AE308-$G308-SUM($AP308:AT308),0),0)</f>
        <v>0</v>
      </c>
      <c r="AV308" s="29">
        <f ca="1">IF(Data!$H$2="ja",IF(AF308&gt;$G308,AF308-$G308-SUM($AP308:AU308),0),0)</f>
        <v>0</v>
      </c>
      <c r="AW308" s="29">
        <f ca="1">IF(Data!$H$2="ja",IF(AG308&gt;$G308,AG308-$G308-SUM($AP308:AV308),0),0)</f>
        <v>0</v>
      </c>
      <c r="AX308" s="29">
        <f ca="1">IF(Data!$H$2="ja",IF(AH308&gt;$G308,AH308-$G308-SUM($AP308:AW308),0),0)</f>
        <v>0</v>
      </c>
      <c r="AY308" s="29">
        <f ca="1">IF(Data!$H$2="ja",IF(AI308&gt;$G308,AI308-$G308-SUM($AP308:AX308),0),0)</f>
        <v>0</v>
      </c>
      <c r="AZ308" s="29">
        <f ca="1">IF(Data!$H$2="ja",IF(AJ308&gt;$G308,AJ308-$G308-SUM($AP308:AY308),0),0)</f>
        <v>0</v>
      </c>
      <c r="BA308" s="29">
        <f ca="1">IF(Data!$H$2="ja",IF(AK308&gt;$G308,AK308-$G308-SUM($AP308:AZ308),0),0)</f>
        <v>0</v>
      </c>
      <c r="BB308" s="29">
        <f ca="1">IF(Data!$H$2="ja",IF(AL308&gt;$G308,AL308-$G308-SUM($AP308:BA308),0),0)</f>
        <v>0</v>
      </c>
      <c r="BC308" s="29">
        <f ca="1">IF(Data!$H$2="ja",IF(AM308&gt;$G308,AM308-$G308-SUM($AP308:BB308),0),0)</f>
        <v>0</v>
      </c>
      <c r="BD308" s="29">
        <f ca="1">IF(Data!$H$2="ja",IF(AN308&gt;$G308,AN308-$G308-SUM($AP308:BC308),0),0)</f>
        <v>0</v>
      </c>
    </row>
    <row r="309" spans="1:56" x14ac:dyDescent="0.2">
      <c r="A309" s="44">
        <v>5</v>
      </c>
      <c r="B309" s="44">
        <f t="shared" si="165"/>
        <v>7</v>
      </c>
      <c r="C309" s="60"/>
      <c r="D309" s="27" t="str">
        <f>Data!B$16</f>
        <v>Teknisk/adm løn</v>
      </c>
      <c r="E309" s="27"/>
      <c r="F309" s="94">
        <f>HLOOKUP(B308,'Budget &amp; Total'!B:BB,50,FALSE)</f>
        <v>0</v>
      </c>
      <c r="G309" s="370">
        <f>HLOOKUP(B309,'Budget &amp; Total'!$1:$44,(24),FALSE)</f>
        <v>0</v>
      </c>
      <c r="H309" s="674">
        <f t="shared" ca="1" si="166"/>
        <v>0</v>
      </c>
      <c r="I309" s="101"/>
      <c r="J309" s="239">
        <f ca="1">HLOOKUP($B309,INDIRECT(J$1&amp;"!$I$2:$x$40"),('Partner-period(er)'!$A309+14),FALSE)</f>
        <v>0</v>
      </c>
      <c r="K309" s="85">
        <f ca="1">HLOOKUP($B309,INDIRECT(K$1&amp;"!$I$2:$x$40"),('Partner-period(er)'!$A309+14),FALSE)</f>
        <v>0</v>
      </c>
      <c r="L309" s="85">
        <f ca="1">HLOOKUP($B309,INDIRECT(L$1&amp;"!$I$2:$x$40"),('Partner-period(er)'!$A309+14),FALSE)</f>
        <v>0</v>
      </c>
      <c r="M309" s="85">
        <f ca="1">HLOOKUP($B309,INDIRECT(M$1&amp;"!$I$2:$x$40"),('Partner-period(er)'!$A309+14),FALSE)</f>
        <v>0</v>
      </c>
      <c r="N309" s="85">
        <f ca="1">HLOOKUP($B309,INDIRECT(N$1&amp;"!$I$2:$x$40"),('Partner-period(er)'!$A309+14),FALSE)</f>
        <v>0</v>
      </c>
      <c r="O309" s="52">
        <f ca="1">HLOOKUP($B309,INDIRECT(O$1&amp;"!$I$2:$x$40"),('Partner-period(er)'!$A309+14),FALSE)</f>
        <v>0</v>
      </c>
      <c r="P309" s="52">
        <f ca="1">HLOOKUP($B309,INDIRECT(P$1&amp;"!$I$2:$x$40"),('Partner-period(er)'!$A309+14),FALSE)</f>
        <v>0</v>
      </c>
      <c r="Q309" s="52">
        <f ca="1">HLOOKUP($B309,INDIRECT(Q$1&amp;"!$I$2:$x$40"),('Partner-period(er)'!$A309+14),FALSE)</f>
        <v>0</v>
      </c>
      <c r="R309" s="52">
        <f ca="1">HLOOKUP($B309,INDIRECT(R$1&amp;"!$I$2:$x$40"),('Partner-period(er)'!$A309+14),FALSE)</f>
        <v>0</v>
      </c>
      <c r="S309" s="52">
        <f ca="1">HLOOKUP($B309,INDIRECT(S$1&amp;"!$I$2:$x$40"),('Partner-period(er)'!$A309+14),FALSE)</f>
        <v>0</v>
      </c>
      <c r="T309" s="52">
        <f ca="1">HLOOKUP($B309,INDIRECT(T$1&amp;"!$I$2:$x$40"),('Partner-period(er)'!$A309+14),FALSE)</f>
        <v>0</v>
      </c>
      <c r="U309" s="52">
        <f ca="1">HLOOKUP($B309,INDIRECT(U$1&amp;"!$I$2:$x$40"),('Partner-period(er)'!$A309+14),FALSE)</f>
        <v>0</v>
      </c>
      <c r="V309" s="52">
        <f ca="1">HLOOKUP($B309,INDIRECT(V$1&amp;"!$I$2:$x$40"),('Partner-period(er)'!$A309+14),FALSE)</f>
        <v>0</v>
      </c>
      <c r="W309" s="52">
        <f ca="1">HLOOKUP($B309,INDIRECT(W$1&amp;"!$I$2:$x$40"),('Partner-period(er)'!$A309+14),FALSE)</f>
        <v>0</v>
      </c>
      <c r="X309" s="567">
        <f ca="1">HLOOKUP($B309,INDIRECT(X$1&amp;"!$I$2:$x$40"),('Partner-period(er)'!$A309+14),FALSE)</f>
        <v>0</v>
      </c>
      <c r="Z309" s="40">
        <f ca="1">J341</f>
        <v>0</v>
      </c>
      <c r="AA309" s="41">
        <f ca="1">SUM($J341:K341)</f>
        <v>0</v>
      </c>
      <c r="AB309" s="41">
        <f ca="1">SUM($J341:L341)</f>
        <v>0</v>
      </c>
      <c r="AC309" s="41">
        <f ca="1">SUM($J341:M341)</f>
        <v>0</v>
      </c>
      <c r="AD309" s="41">
        <f ca="1">SUM($J341:N341)</f>
        <v>0</v>
      </c>
      <c r="AE309" s="41">
        <f ca="1">SUM($J341:O341)</f>
        <v>0</v>
      </c>
      <c r="AF309" s="41">
        <f ca="1">SUM($J341:P341)</f>
        <v>0</v>
      </c>
      <c r="AG309" s="41">
        <f ca="1">SUM($J341:Q341)</f>
        <v>0</v>
      </c>
      <c r="AH309" s="41">
        <f ca="1">SUM($J341:R341)</f>
        <v>0</v>
      </c>
      <c r="AI309" s="41">
        <f ca="1">SUM($J341:S341)</f>
        <v>0</v>
      </c>
      <c r="AJ309" s="41">
        <f ca="1">SUM($J341:T341)</f>
        <v>0</v>
      </c>
      <c r="AK309" s="41">
        <f ca="1">SUM($J341:U341)</f>
        <v>0</v>
      </c>
      <c r="AL309" s="41">
        <f ca="1">SUM($J341:V341)</f>
        <v>0</v>
      </c>
      <c r="AM309" s="41">
        <f ca="1">SUM($J341:W341)</f>
        <v>0</v>
      </c>
      <c r="AN309" s="41">
        <f ca="1">SUM($J341:X341)</f>
        <v>0</v>
      </c>
      <c r="AO309" s="30"/>
      <c r="AP309" s="29">
        <f ca="1">IF(Data!$H$2="ja",IF(Z309&gt;$G309,Z309-$G309,0),0)</f>
        <v>0</v>
      </c>
      <c r="AQ309" s="29">
        <f ca="1">IF(Data!$H$2="ja",IF(AA309&gt;$G309,AA309-$G309-SUM($AP309:AP309),0),0)</f>
        <v>0</v>
      </c>
      <c r="AR309" s="29">
        <f ca="1">IF(Data!$H$2="ja",IF(AB309&gt;$G309,AB309-$G309-SUM($AP309:AQ309),0),0)</f>
        <v>0</v>
      </c>
      <c r="AS309" s="29">
        <f ca="1">IF(Data!$H$2="ja",IF(AC309&gt;$G309,AC309-$G309-SUM($AP309:AR309),0),0)</f>
        <v>0</v>
      </c>
      <c r="AT309" s="29">
        <f ca="1">IF(Data!$H$2="ja",IF(AD309&gt;$G309,AD309-$G309-SUM($AP309:AS309),0),0)</f>
        <v>0</v>
      </c>
      <c r="AU309" s="29">
        <f ca="1">IF(Data!$H$2="ja",IF(AE309&gt;$G309,AE309-$G309-SUM($AP309:AT309),0),0)</f>
        <v>0</v>
      </c>
      <c r="AV309" s="29">
        <f ca="1">IF(Data!$H$2="ja",IF(AF309&gt;$G309,AF309-$G309-SUM($AP309:AU309),0),0)</f>
        <v>0</v>
      </c>
      <c r="AW309" s="29">
        <f ca="1">IF(Data!$H$2="ja",IF(AG309&gt;$G309,AG309-$G309-SUM($AP309:AV309),0),0)</f>
        <v>0</v>
      </c>
      <c r="AX309" s="29">
        <f ca="1">IF(Data!$H$2="ja",IF(AH309&gt;$G309,AH309-$G309-SUM($AP309:AW309),0),0)</f>
        <v>0</v>
      </c>
      <c r="AY309" s="29">
        <f ca="1">IF(Data!$H$2="ja",IF(AI309&gt;$G309,AI309-$G309-SUM($AP309:AX309),0),0)</f>
        <v>0</v>
      </c>
      <c r="AZ309" s="29">
        <f ca="1">IF(Data!$H$2="ja",IF(AJ309&gt;$G309,AJ309-$G309-SUM($AP309:AY309),0),0)</f>
        <v>0</v>
      </c>
      <c r="BA309" s="29">
        <f ca="1">IF(Data!$H$2="ja",IF(AK309&gt;$G309,AK309-$G309-SUM($AP309:AZ309),0),0)</f>
        <v>0</v>
      </c>
      <c r="BB309" s="29">
        <f ca="1">IF(Data!$H$2="ja",IF(AL309&gt;$G309,AL309-$G309-SUM($AP309:BA309),0),0)</f>
        <v>0</v>
      </c>
      <c r="BC309" s="29">
        <f ca="1">IF(Data!$H$2="ja",IF(AM309&gt;$G309,AM309-$G309-SUM($AP309:BB309),0),0)</f>
        <v>0</v>
      </c>
      <c r="BD309" s="29">
        <f ca="1">IF(Data!$H$2="ja",IF(AN309&gt;$G309,AN309-$G309-SUM($AP309:BC309),0),0)</f>
        <v>0</v>
      </c>
    </row>
    <row r="310" spans="1:56" x14ac:dyDescent="0.2">
      <c r="A310" s="44">
        <v>6</v>
      </c>
      <c r="B310" s="44">
        <f t="shared" si="165"/>
        <v>7</v>
      </c>
      <c r="C310" s="61"/>
      <c r="D310" s="62" t="str">
        <f>Data!B$17</f>
        <v>Overhead løn</v>
      </c>
      <c r="E310" s="62"/>
      <c r="F310" s="99">
        <f>HLOOKUP(B308,'Budget &amp; Total'!B:BB,25,FALSE)</f>
        <v>0</v>
      </c>
      <c r="G310" s="371">
        <f>HLOOKUP(B310,'Budget &amp; Total'!$1:$44,(26),FALSE)</f>
        <v>0</v>
      </c>
      <c r="H310" s="673">
        <f t="shared" ca="1" si="166"/>
        <v>0</v>
      </c>
      <c r="I310" s="101"/>
      <c r="J310" s="239">
        <f ca="1">HLOOKUP($B310,INDIRECT(J$1&amp;"!$I$2:$x$40"),('Partner-period(er)'!$A310+14),FALSE)</f>
        <v>0</v>
      </c>
      <c r="K310" s="85">
        <f ca="1">HLOOKUP($B310,INDIRECT(K$1&amp;"!$I$2:$x$40"),('Partner-period(er)'!$A310+14),FALSE)</f>
        <v>0</v>
      </c>
      <c r="L310" s="85">
        <f ca="1">HLOOKUP($B310,INDIRECT(L$1&amp;"!$I$2:$x$40"),('Partner-period(er)'!$A310+14),FALSE)</f>
        <v>0</v>
      </c>
      <c r="M310" s="85">
        <f ca="1">HLOOKUP($B310,INDIRECT(M$1&amp;"!$I$2:$x$40"),('Partner-period(er)'!$A310+14),FALSE)</f>
        <v>0</v>
      </c>
      <c r="N310" s="85">
        <f ca="1">HLOOKUP($B310,INDIRECT(N$1&amp;"!$I$2:$x$40"),('Partner-period(er)'!$A310+14),FALSE)</f>
        <v>0</v>
      </c>
      <c r="O310" s="52">
        <f ca="1">HLOOKUP($B310,INDIRECT(O$1&amp;"!$I$2:$x$40"),('Partner-period(er)'!$A310+14),FALSE)</f>
        <v>0</v>
      </c>
      <c r="P310" s="52">
        <f ca="1">HLOOKUP($B310,INDIRECT(P$1&amp;"!$I$2:$x$40"),('Partner-period(er)'!$A310+14),FALSE)</f>
        <v>0</v>
      </c>
      <c r="Q310" s="52">
        <f ca="1">HLOOKUP($B310,INDIRECT(Q$1&amp;"!$I$2:$x$40"),('Partner-period(er)'!$A310+14),FALSE)</f>
        <v>0</v>
      </c>
      <c r="R310" s="52">
        <f ca="1">HLOOKUP($B310,INDIRECT(R$1&amp;"!$I$2:$x$40"),('Partner-period(er)'!$A310+14),FALSE)</f>
        <v>0</v>
      </c>
      <c r="S310" s="52">
        <f ca="1">HLOOKUP($B310,INDIRECT(S$1&amp;"!$I$2:$x$40"),('Partner-period(er)'!$A310+14),FALSE)</f>
        <v>0</v>
      </c>
      <c r="T310" s="52">
        <f ca="1">HLOOKUP($B310,INDIRECT(T$1&amp;"!$I$2:$x$40"),('Partner-period(er)'!$A310+14),FALSE)</f>
        <v>0</v>
      </c>
      <c r="U310" s="52">
        <f ca="1">HLOOKUP($B310,INDIRECT(U$1&amp;"!$I$2:$x$40"),('Partner-period(er)'!$A310+14),FALSE)</f>
        <v>0</v>
      </c>
      <c r="V310" s="52">
        <f ca="1">HLOOKUP($B310,INDIRECT(V$1&amp;"!$I$2:$x$40"),('Partner-period(er)'!$A310+14),FALSE)</f>
        <v>0</v>
      </c>
      <c r="W310" s="52">
        <f ca="1">HLOOKUP($B310,INDIRECT(W$1&amp;"!$I$2:$x$40"),('Partner-period(er)'!$A310+14),FALSE)</f>
        <v>0</v>
      </c>
      <c r="X310" s="567">
        <f ca="1">HLOOKUP($B310,INDIRECT(X$1&amp;"!$I$2:$x$40"),('Partner-period(er)'!$A310+14),FALSE)</f>
        <v>0</v>
      </c>
      <c r="Z310" s="40">
        <f ca="1">J310+J344</f>
        <v>0</v>
      </c>
      <c r="AA310" s="41">
        <f ca="1">SUM($J344:K344)+SUM($J310:K310)</f>
        <v>0</v>
      </c>
      <c r="AB310" s="41">
        <f ca="1">SUM($J344:L344)+SUM($J310:L310)</f>
        <v>0</v>
      </c>
      <c r="AC310" s="41">
        <f ca="1">SUM($J344:M344)+SUM($J310:M310)</f>
        <v>0</v>
      </c>
      <c r="AD310" s="41">
        <f ca="1">SUM($J344:N344)+SUM($J310:N310)</f>
        <v>0</v>
      </c>
      <c r="AE310" s="41">
        <f ca="1">SUM($J344:O344)+SUM($J310:O310)</f>
        <v>0</v>
      </c>
      <c r="AF310" s="41">
        <f ca="1">SUM($J344:P344)+SUM($J310:P310)</f>
        <v>0</v>
      </c>
      <c r="AG310" s="41">
        <f ca="1">SUM($J344:Q344)+SUM($J310:Q310)</f>
        <v>0</v>
      </c>
      <c r="AH310" s="41">
        <f ca="1">SUM($J344:R344)+SUM($J310:R310)</f>
        <v>0</v>
      </c>
      <c r="AI310" s="41">
        <f ca="1">SUM($J344:S344)+SUM($J310:S310)</f>
        <v>0</v>
      </c>
      <c r="AJ310" s="41">
        <f ca="1">SUM($J344:T344)+SUM($J310:T310)</f>
        <v>0</v>
      </c>
      <c r="AK310" s="41">
        <f ca="1">SUM($J344:U344)+SUM($J310:U310)</f>
        <v>0</v>
      </c>
      <c r="AL310" s="41">
        <f ca="1">SUM($J344:V344)+SUM($J310:V310)</f>
        <v>0</v>
      </c>
      <c r="AM310" s="41">
        <f ca="1">SUM($J344:W344)+SUM($J310:W310)</f>
        <v>0</v>
      </c>
      <c r="AN310" s="41">
        <f ca="1">SUM($J344:X344)+SUM($J310:X310)</f>
        <v>0</v>
      </c>
      <c r="AO310" s="30"/>
      <c r="AP310" s="29">
        <f ca="1">IF(Data!$H$2="ja",IF(Z310&gt;$G310,Z310-$G310,0),0)</f>
        <v>0</v>
      </c>
      <c r="AQ310" s="29">
        <f ca="1">IF(Data!$H$2="ja",IF(AA310&gt;$G310,AA310-$G310-SUM($AP310:AP310),0),0)</f>
        <v>0</v>
      </c>
      <c r="AR310" s="29">
        <f ca="1">IF(Data!$H$2="ja",IF(AB310&gt;$G310,AB310-$G310-SUM($AP310:AQ310),0),0)</f>
        <v>0</v>
      </c>
      <c r="AS310" s="29">
        <f ca="1">IF(Data!$H$2="ja",IF(AC310&gt;$G310,AC310-$G310-SUM($AP310:AR310),0),0)</f>
        <v>0</v>
      </c>
      <c r="AT310" s="29">
        <f ca="1">IF(Data!$H$2="ja",IF(AD310&gt;$G310,AD310-$G310-SUM($AP310:AS310),0),0)</f>
        <v>0</v>
      </c>
      <c r="AU310" s="29">
        <f ca="1">IF(Data!$H$2="ja",IF(AE310&gt;$G310,AE310-$G310-SUM($AP310:AT310),0),0)</f>
        <v>0</v>
      </c>
      <c r="AV310" s="29">
        <f ca="1">IF(Data!$H$2="ja",IF(AF310&gt;$G310,AF310-$G310-SUM($AP310:AU310),0),0)</f>
        <v>0</v>
      </c>
      <c r="AW310" s="29">
        <f ca="1">IF(Data!$H$2="ja",IF(AG310&gt;$G310,AG310-$G310-SUM($AP310:AV310),0),0)</f>
        <v>0</v>
      </c>
      <c r="AX310" s="29">
        <f ca="1">IF(Data!$H$2="ja",IF(AH310&gt;$G310,AH310-$G310-SUM($AP310:AW310),0),0)</f>
        <v>0</v>
      </c>
      <c r="AY310" s="29">
        <f ca="1">IF(Data!$H$2="ja",IF(AI310&gt;$G310,AI310-$G310-SUM($AP310:AX310),0),0)</f>
        <v>0</v>
      </c>
      <c r="AZ310" s="29">
        <f ca="1">IF(Data!$H$2="ja",IF(AJ310&gt;$G310,AJ310-$G310-SUM($AP310:AY310),0),0)</f>
        <v>0</v>
      </c>
      <c r="BA310" s="29">
        <f ca="1">IF(Data!$H$2="ja",IF(AK310&gt;$G310,AK310-$G310-SUM($AP310:AZ310),0),0)</f>
        <v>0</v>
      </c>
      <c r="BB310" s="29">
        <f ca="1">IF(Data!$H$2="ja",IF(AL310&gt;$G310,AL310-$G310-SUM($AP310:BA310),0),0)</f>
        <v>0</v>
      </c>
      <c r="BC310" s="29">
        <f ca="1">IF(Data!$H$2="ja",IF(AM310&gt;$G310,AM310-$G310-SUM($AP310:BB310),0),0)</f>
        <v>0</v>
      </c>
      <c r="BD310" s="29">
        <f ca="1">IF(Data!$H$2="ja",IF(AN310&gt;$G310,AN310-$G310-SUM($AP310:BC310),0),0)</f>
        <v>0</v>
      </c>
    </row>
    <row r="311" spans="1:56" x14ac:dyDescent="0.2">
      <c r="A311" s="44">
        <v>7</v>
      </c>
      <c r="B311" s="44">
        <f t="shared" si="165"/>
        <v>7</v>
      </c>
      <c r="C311" s="90"/>
      <c r="D311" s="55" t="str">
        <f>Data!B$39</f>
        <v>Lønomkostninger total</v>
      </c>
      <c r="E311" s="55"/>
      <c r="F311" s="84"/>
      <c r="G311" s="370">
        <f>HLOOKUP(B311,'Budget &amp; Total'!$1:$44,(27),FALSE)</f>
        <v>0</v>
      </c>
      <c r="H311" s="675">
        <f t="shared" ca="1" si="166"/>
        <v>0</v>
      </c>
      <c r="I311" s="108"/>
      <c r="J311" s="301">
        <f ca="1">HLOOKUP($B311,INDIRECT(J$1&amp;"!$I$2:$x$40"),('Partner-period(er)'!$A311+14),FALSE)</f>
        <v>0</v>
      </c>
      <c r="K311" s="89">
        <f ca="1">HLOOKUP($B311,INDIRECT(K$1&amp;"!$I$2:$x$40"),('Partner-period(er)'!$A311+14),FALSE)</f>
        <v>0</v>
      </c>
      <c r="L311" s="302">
        <f ca="1">HLOOKUP($B311,INDIRECT(L$1&amp;"!$I$2:$x$40"),('Partner-period(er)'!$A311+14),FALSE)</f>
        <v>0</v>
      </c>
      <c r="M311" s="302">
        <f ca="1">HLOOKUP($B311,INDIRECT(M$1&amp;"!$I$2:$x$40"),('Partner-period(er)'!$A311+14),FALSE)</f>
        <v>0</v>
      </c>
      <c r="N311" s="302">
        <f ca="1">HLOOKUP($B311,INDIRECT(N$1&amp;"!$I$2:$x$40"),('Partner-period(er)'!$A311+14),FALSE)</f>
        <v>0</v>
      </c>
      <c r="O311" s="568">
        <f ca="1">HLOOKUP($B311,INDIRECT(O$1&amp;"!$I$2:$x$40"),('Partner-period(er)'!$A311+14),FALSE)</f>
        <v>0</v>
      </c>
      <c r="P311" s="568">
        <f ca="1">HLOOKUP($B311,INDIRECT(P$1&amp;"!$I$2:$x$40"),('Partner-period(er)'!$A311+14),FALSE)</f>
        <v>0</v>
      </c>
      <c r="Q311" s="568">
        <f ca="1">HLOOKUP($B311,INDIRECT(Q$1&amp;"!$I$2:$x$40"),('Partner-period(er)'!$A311+14),FALSE)</f>
        <v>0</v>
      </c>
      <c r="R311" s="568">
        <f ca="1">HLOOKUP($B311,INDIRECT(R$1&amp;"!$I$2:$x$40"),('Partner-period(er)'!$A311+14),FALSE)</f>
        <v>0</v>
      </c>
      <c r="S311" s="568">
        <f ca="1">HLOOKUP($B311,INDIRECT(S$1&amp;"!$I$2:$x$40"),('Partner-period(er)'!$A311+14),FALSE)</f>
        <v>0</v>
      </c>
      <c r="T311" s="568">
        <f ca="1">HLOOKUP($B311,INDIRECT(T$1&amp;"!$I$2:$x$40"),('Partner-period(er)'!$A311+14),FALSE)</f>
        <v>0</v>
      </c>
      <c r="U311" s="568">
        <f ca="1">HLOOKUP($B311,INDIRECT(U$1&amp;"!$I$2:$x$40"),('Partner-period(er)'!$A311+14),FALSE)</f>
        <v>0</v>
      </c>
      <c r="V311" s="568">
        <f ca="1">HLOOKUP($B311,INDIRECT(V$1&amp;"!$I$2:$x$40"),('Partner-period(er)'!$A311+14),FALSE)</f>
        <v>0</v>
      </c>
      <c r="W311" s="568">
        <f ca="1">HLOOKUP($B311,INDIRECT(W$1&amp;"!$I$2:$x$40"),('Partner-period(er)'!$A311+14),FALSE)</f>
        <v>0</v>
      </c>
      <c r="X311" s="569">
        <f ca="1">HLOOKUP($B311,INDIRECT(X$1&amp;"!$I$2:$x$40"),('Partner-period(er)'!$A311+14),FALSE)</f>
        <v>0</v>
      </c>
      <c r="Z311" s="33">
        <f t="shared" ref="Z311:AN311" ca="1" si="167">SUM(Z308:Z310)</f>
        <v>0</v>
      </c>
      <c r="AA311" s="34">
        <f t="shared" ca="1" si="167"/>
        <v>0</v>
      </c>
      <c r="AB311" s="34">
        <f t="shared" ca="1" si="167"/>
        <v>0</v>
      </c>
      <c r="AC311" s="34">
        <f t="shared" ca="1" si="167"/>
        <v>0</v>
      </c>
      <c r="AD311" s="34">
        <f t="shared" ca="1" si="167"/>
        <v>0</v>
      </c>
      <c r="AE311" s="34">
        <f t="shared" ca="1" si="167"/>
        <v>0</v>
      </c>
      <c r="AF311" s="34">
        <f t="shared" ca="1" si="167"/>
        <v>0</v>
      </c>
      <c r="AG311" s="34">
        <f t="shared" ca="1" si="167"/>
        <v>0</v>
      </c>
      <c r="AH311" s="34">
        <f t="shared" ca="1" si="167"/>
        <v>0</v>
      </c>
      <c r="AI311" s="34">
        <f t="shared" ca="1" si="167"/>
        <v>0</v>
      </c>
      <c r="AJ311" s="34">
        <f t="shared" ca="1" si="167"/>
        <v>0</v>
      </c>
      <c r="AK311" s="34">
        <f t="shared" ca="1" si="167"/>
        <v>0</v>
      </c>
      <c r="AL311" s="34">
        <f t="shared" ca="1" si="167"/>
        <v>0</v>
      </c>
      <c r="AM311" s="34">
        <f t="shared" ca="1" si="167"/>
        <v>0</v>
      </c>
      <c r="AN311" s="38">
        <f t="shared" ca="1" si="167"/>
        <v>0</v>
      </c>
      <c r="AO311" s="30"/>
      <c r="AP311" s="29">
        <f t="shared" ref="AP311:BD311" ca="1" si="168">SUM(AP308:AP310)</f>
        <v>0</v>
      </c>
      <c r="AQ311" s="29">
        <f t="shared" ca="1" si="168"/>
        <v>0</v>
      </c>
      <c r="AR311" s="29">
        <f t="shared" ca="1" si="168"/>
        <v>0</v>
      </c>
      <c r="AS311" s="29">
        <f t="shared" ca="1" si="168"/>
        <v>0</v>
      </c>
      <c r="AT311" s="29">
        <f t="shared" ca="1" si="168"/>
        <v>0</v>
      </c>
      <c r="AU311" s="29">
        <f t="shared" ca="1" si="168"/>
        <v>0</v>
      </c>
      <c r="AV311" s="29">
        <f t="shared" ca="1" si="168"/>
        <v>0</v>
      </c>
      <c r="AW311" s="29">
        <f t="shared" ca="1" si="168"/>
        <v>0</v>
      </c>
      <c r="AX311" s="29">
        <f t="shared" ca="1" si="168"/>
        <v>0</v>
      </c>
      <c r="AY311" s="29">
        <f t="shared" ca="1" si="168"/>
        <v>0</v>
      </c>
      <c r="AZ311" s="29">
        <f t="shared" ca="1" si="168"/>
        <v>0</v>
      </c>
      <c r="BA311" s="29">
        <f t="shared" ca="1" si="168"/>
        <v>0</v>
      </c>
      <c r="BB311" s="29">
        <f t="shared" ca="1" si="168"/>
        <v>0</v>
      </c>
      <c r="BC311" s="29">
        <f t="shared" ca="1" si="168"/>
        <v>0</v>
      </c>
      <c r="BD311" s="29">
        <f t="shared" ca="1" si="168"/>
        <v>0</v>
      </c>
    </row>
    <row r="312" spans="1:56" x14ac:dyDescent="0.2">
      <c r="B312" s="44">
        <f t="shared" si="165"/>
        <v>7</v>
      </c>
      <c r="C312" s="59" t="str">
        <f>Data!B$18</f>
        <v>Andre omkostninger</v>
      </c>
      <c r="D312" s="27"/>
      <c r="E312" s="27"/>
      <c r="F312" s="14"/>
      <c r="G312" s="369"/>
      <c r="H312" s="674">
        <f t="shared" ca="1" si="166"/>
        <v>0</v>
      </c>
      <c r="I312" s="101"/>
      <c r="J312" s="239">
        <f ca="1">HLOOKUP($B312,INDIRECT(J$1&amp;"!$I$2:$x$40"),('Partner-period(er)'!$A312+14),FALSE)</f>
        <v>0</v>
      </c>
      <c r="K312" s="85">
        <f ca="1">HLOOKUP($B312,INDIRECT(K$1&amp;"!$I$2:$x$40"),('Partner-period(er)'!$A312+14),FALSE)</f>
        <v>0</v>
      </c>
      <c r="L312" s="85">
        <f ca="1">HLOOKUP($B312,INDIRECT(L$1&amp;"!$I$2:$x$40"),('Partner-period(er)'!$A312+14),FALSE)</f>
        <v>0</v>
      </c>
      <c r="M312" s="85">
        <f ca="1">HLOOKUP($B312,INDIRECT(M$1&amp;"!$I$2:$x$40"),('Partner-period(er)'!$A312+14),FALSE)</f>
        <v>0</v>
      </c>
      <c r="N312" s="85">
        <f ca="1">HLOOKUP($B312,INDIRECT(N$1&amp;"!$I$2:$x$40"),('Partner-period(er)'!$A312+14),FALSE)</f>
        <v>0</v>
      </c>
      <c r="O312" s="52">
        <f ca="1">HLOOKUP($B312,INDIRECT(O$1&amp;"!$I$2:$x$40"),('Partner-period(er)'!$A312+14),FALSE)</f>
        <v>0</v>
      </c>
      <c r="P312" s="52">
        <f ca="1">HLOOKUP($B312,INDIRECT(P$1&amp;"!$I$2:$x$40"),('Partner-period(er)'!$A312+14),FALSE)</f>
        <v>0</v>
      </c>
      <c r="Q312" s="52">
        <f ca="1">HLOOKUP($B312,INDIRECT(Q$1&amp;"!$I$2:$x$40"),('Partner-period(er)'!$A312+14),FALSE)</f>
        <v>0</v>
      </c>
      <c r="R312" s="52">
        <f ca="1">HLOOKUP($B312,INDIRECT(R$1&amp;"!$I$2:$x$40"),('Partner-period(er)'!$A312+14),FALSE)</f>
        <v>0</v>
      </c>
      <c r="S312" s="52">
        <f ca="1">HLOOKUP($B312,INDIRECT(S$1&amp;"!$I$2:$x$40"),('Partner-period(er)'!$A312+14),FALSE)</f>
        <v>0</v>
      </c>
      <c r="T312" s="52">
        <f ca="1">HLOOKUP($B312,INDIRECT(T$1&amp;"!$I$2:$x$40"),('Partner-period(er)'!$A312+14),FALSE)</f>
        <v>0</v>
      </c>
      <c r="U312" s="52">
        <f ca="1">HLOOKUP($B312,INDIRECT(U$1&amp;"!$I$2:$x$40"),('Partner-period(er)'!$A312+14),FALSE)</f>
        <v>0</v>
      </c>
      <c r="V312" s="52">
        <f ca="1">HLOOKUP($B312,INDIRECT(V$1&amp;"!$I$2:$x$40"),('Partner-period(er)'!$A312+14),FALSE)</f>
        <v>0</v>
      </c>
      <c r="W312" s="52">
        <f ca="1">HLOOKUP($B312,INDIRECT(W$1&amp;"!$I$2:$x$40"),('Partner-period(er)'!$A312+14),FALSE)</f>
        <v>0</v>
      </c>
      <c r="X312" s="567">
        <f ca="1">HLOOKUP($B312,INDIRECT(X$1&amp;"!$I$2:$x$40"),('Partner-period(er)'!$A312+14),FALSE)</f>
        <v>0</v>
      </c>
      <c r="Z312" s="33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8"/>
      <c r="AO312" s="30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</row>
    <row r="313" spans="1:56" x14ac:dyDescent="0.2">
      <c r="A313" s="44">
        <v>9</v>
      </c>
      <c r="B313" s="44">
        <f t="shared" si="165"/>
        <v>7</v>
      </c>
      <c r="C313" s="60"/>
      <c r="D313" s="27" t="str">
        <f>Data!B$6</f>
        <v>Instrumenter og udstyr</v>
      </c>
      <c r="E313" s="27"/>
      <c r="F313" s="14"/>
      <c r="G313" s="370">
        <f>HLOOKUP(B313,'Budget &amp; Total'!$1:$44,(29),FALSE)</f>
        <v>0</v>
      </c>
      <c r="H313" s="674">
        <f t="shared" ca="1" si="166"/>
        <v>0</v>
      </c>
      <c r="I313" s="101"/>
      <c r="J313" s="239">
        <f ca="1">HLOOKUP($B313,INDIRECT(J$1&amp;"!$I$2:$x$40"),('Partner-period(er)'!$A313+14),FALSE)</f>
        <v>0</v>
      </c>
      <c r="K313" s="85">
        <f ca="1">HLOOKUP($B313,INDIRECT(K$1&amp;"!$I$2:$x$40"),('Partner-period(er)'!$A313+14),FALSE)</f>
        <v>0</v>
      </c>
      <c r="L313" s="85">
        <f ca="1">HLOOKUP($B313,INDIRECT(L$1&amp;"!$I$2:$x$40"),('Partner-period(er)'!$A313+14),FALSE)</f>
        <v>0</v>
      </c>
      <c r="M313" s="85">
        <f ca="1">HLOOKUP($B313,INDIRECT(M$1&amp;"!$I$2:$x$40"),('Partner-period(er)'!$A313+14),FALSE)</f>
        <v>0</v>
      </c>
      <c r="N313" s="85">
        <f ca="1">HLOOKUP($B313,INDIRECT(N$1&amp;"!$I$2:$x$40"),('Partner-period(er)'!$A313+14),FALSE)</f>
        <v>0</v>
      </c>
      <c r="O313" s="52">
        <f ca="1">HLOOKUP($B313,INDIRECT(O$1&amp;"!$I$2:$x$40"),('Partner-period(er)'!$A313+14),FALSE)</f>
        <v>0</v>
      </c>
      <c r="P313" s="52">
        <f ca="1">HLOOKUP($B313,INDIRECT(P$1&amp;"!$I$2:$x$40"),('Partner-period(er)'!$A313+14),FALSE)</f>
        <v>0</v>
      </c>
      <c r="Q313" s="52">
        <f ca="1">HLOOKUP($B313,INDIRECT(Q$1&amp;"!$I$2:$x$40"),('Partner-period(er)'!$A313+14),FALSE)</f>
        <v>0</v>
      </c>
      <c r="R313" s="52">
        <f ca="1">HLOOKUP($B313,INDIRECT(R$1&amp;"!$I$2:$x$40"),('Partner-period(er)'!$A313+14),FALSE)</f>
        <v>0</v>
      </c>
      <c r="S313" s="52">
        <f ca="1">HLOOKUP($B313,INDIRECT(S$1&amp;"!$I$2:$x$40"),('Partner-period(er)'!$A313+14),FALSE)</f>
        <v>0</v>
      </c>
      <c r="T313" s="52">
        <f ca="1">HLOOKUP($B313,INDIRECT(T$1&amp;"!$I$2:$x$40"),('Partner-period(er)'!$A313+14),FALSE)</f>
        <v>0</v>
      </c>
      <c r="U313" s="52">
        <f ca="1">HLOOKUP($B313,INDIRECT(U$1&amp;"!$I$2:$x$40"),('Partner-period(er)'!$A313+14),FALSE)</f>
        <v>0</v>
      </c>
      <c r="V313" s="52">
        <f ca="1">HLOOKUP($B313,INDIRECT(V$1&amp;"!$I$2:$x$40"),('Partner-period(er)'!$A313+14),FALSE)</f>
        <v>0</v>
      </c>
      <c r="W313" s="52">
        <f ca="1">HLOOKUP($B313,INDIRECT(W$1&amp;"!$I$2:$x$40"),('Partner-period(er)'!$A313+14),FALSE)</f>
        <v>0</v>
      </c>
      <c r="X313" s="567">
        <f ca="1">HLOOKUP($B313,INDIRECT(X$1&amp;"!$I$2:$x$40"),('Partner-period(er)'!$A313+14),FALSE)</f>
        <v>0</v>
      </c>
      <c r="Z313" s="33">
        <f t="shared" ref="Z313:Z321" ca="1" si="169">J313</f>
        <v>0</v>
      </c>
      <c r="AA313" s="34">
        <f ca="1">SUM($J313:K313)</f>
        <v>0</v>
      </c>
      <c r="AB313" s="34">
        <f ca="1">SUM($J313:L313)</f>
        <v>0</v>
      </c>
      <c r="AC313" s="34">
        <f ca="1">SUM($J313:M313)</f>
        <v>0</v>
      </c>
      <c r="AD313" s="34">
        <f ca="1">SUM($J313:N313)</f>
        <v>0</v>
      </c>
      <c r="AE313" s="34">
        <f ca="1">SUM($J313:O313)</f>
        <v>0</v>
      </c>
      <c r="AF313" s="34">
        <f ca="1">SUM($J313:P313)</f>
        <v>0</v>
      </c>
      <c r="AG313" s="34">
        <f ca="1">SUM($J313:Q313)</f>
        <v>0</v>
      </c>
      <c r="AH313" s="34">
        <f ca="1">SUM($J313:R313)</f>
        <v>0</v>
      </c>
      <c r="AI313" s="34">
        <f ca="1">SUM($J313:S313)</f>
        <v>0</v>
      </c>
      <c r="AJ313" s="34">
        <f ca="1">SUM($J313:T313)</f>
        <v>0</v>
      </c>
      <c r="AK313" s="34">
        <f ca="1">SUM($J313:U313)</f>
        <v>0</v>
      </c>
      <c r="AL313" s="34">
        <f ca="1">SUM($J313:V313)</f>
        <v>0</v>
      </c>
      <c r="AM313" s="34">
        <f ca="1">SUM($J313:W313)</f>
        <v>0</v>
      </c>
      <c r="AN313" s="38">
        <f ca="1">SUM($J313:X313)</f>
        <v>0</v>
      </c>
      <c r="AO313" s="30"/>
      <c r="AP313" s="29">
        <f ca="1">IF(Data!$H$2="ja",IF(Z313&gt;$G313,Z313-$G313,0),0)</f>
        <v>0</v>
      </c>
      <c r="AQ313" s="29">
        <f ca="1">IF(Data!$H$2="ja",IF(AA313&gt;$G313,AA313-$G313-SUM($AP313:AP313),0),0)</f>
        <v>0</v>
      </c>
      <c r="AR313" s="29">
        <f ca="1">IF(Data!$H$2="ja",IF(AB313&gt;$G313,AB313-$G313-SUM($AP313:AQ313),0),0)</f>
        <v>0</v>
      </c>
      <c r="AS313" s="29">
        <f ca="1">IF(Data!$H$2="ja",IF(AC313&gt;$G313,AC313-$G313-SUM($AP313:AR313),0),0)</f>
        <v>0</v>
      </c>
      <c r="AT313" s="29">
        <f ca="1">IF(Data!$H$2="ja",IF(AD313&gt;$G313,AD313-$G313-SUM($AP313:AS313),0),0)</f>
        <v>0</v>
      </c>
      <c r="AU313" s="29">
        <f ca="1">IF(Data!$H$2="ja",IF(AE313&gt;$G313,AE313-$G313-SUM($AP313:AT313),0),0)</f>
        <v>0</v>
      </c>
      <c r="AV313" s="29">
        <f ca="1">IF(Data!$H$2="ja",IF(AF313&gt;$G313,AF313-$G313-SUM($AP313:AU313),0),0)</f>
        <v>0</v>
      </c>
      <c r="AW313" s="29">
        <f ca="1">IF(Data!$H$2="ja",IF(AG313&gt;$G313,AG313-$G313-SUM($AP313:AV313),0),0)</f>
        <v>0</v>
      </c>
      <c r="AX313" s="29">
        <f ca="1">IF(Data!$H$2="ja",IF(AH313&gt;$G313,AH313-$G313-SUM($AP313:AW313),0),0)</f>
        <v>0</v>
      </c>
      <c r="AY313" s="29">
        <f ca="1">IF(Data!$H$2="ja",IF(AI313&gt;$G313,AI313-$G313-SUM($AP313:AX313),0),0)</f>
        <v>0</v>
      </c>
      <c r="AZ313" s="29">
        <f ca="1">IF(Data!$H$2="ja",IF(AJ313&gt;$G313,AJ313-$G313-SUM($AP313:AY313),0),0)</f>
        <v>0</v>
      </c>
      <c r="BA313" s="29">
        <f ca="1">IF(Data!$H$2="ja",IF(AK313&gt;$G313,AK313-$G313-SUM($AP313:AZ313),0),0)</f>
        <v>0</v>
      </c>
      <c r="BB313" s="29">
        <f ca="1">IF(Data!$H$2="ja",IF(AL313&gt;$G313,AL313-$G313-SUM($AP313:BA313),0),0)</f>
        <v>0</v>
      </c>
      <c r="BC313" s="29">
        <f ca="1">IF(Data!$H$2="ja",IF(AM313&gt;$G313,AM313-$G313-SUM($AP313:BB313),0),0)</f>
        <v>0</v>
      </c>
      <c r="BD313" s="29">
        <f ca="1">IF(Data!$H$2="ja",IF(AN313&gt;$G313,AN313-$G313-SUM($AP313:BC313),0),0)</f>
        <v>0</v>
      </c>
    </row>
    <row r="314" spans="1:56" x14ac:dyDescent="0.2">
      <c r="A314" s="44">
        <v>10</v>
      </c>
      <c r="B314" s="44">
        <f t="shared" si="165"/>
        <v>7</v>
      </c>
      <c r="C314" s="60"/>
      <c r="D314" s="27" t="str">
        <f>Data!B$7</f>
        <v>Bygninger</v>
      </c>
      <c r="E314" s="27"/>
      <c r="F314" s="14"/>
      <c r="G314" s="370">
        <f>HLOOKUP(B314,'Budget &amp; Total'!$1:$44,(30),FALSE)</f>
        <v>0</v>
      </c>
      <c r="H314" s="674">
        <f t="shared" ca="1" si="166"/>
        <v>0</v>
      </c>
      <c r="I314" s="101"/>
      <c r="J314" s="239">
        <f ca="1">HLOOKUP($B314,INDIRECT(J$1&amp;"!$I$2:$x$40"),('Partner-period(er)'!$A314+14),FALSE)</f>
        <v>0</v>
      </c>
      <c r="K314" s="85">
        <f ca="1">HLOOKUP($B314,INDIRECT(K$1&amp;"!$I$2:$x$40"),('Partner-period(er)'!$A314+14),FALSE)</f>
        <v>0</v>
      </c>
      <c r="L314" s="85">
        <f ca="1">HLOOKUP($B314,INDIRECT(L$1&amp;"!$I$2:$x$40"),('Partner-period(er)'!$A314+14),FALSE)</f>
        <v>0</v>
      </c>
      <c r="M314" s="85">
        <f ca="1">HLOOKUP($B314,INDIRECT(M$1&amp;"!$I$2:$x$40"),('Partner-period(er)'!$A314+14),FALSE)</f>
        <v>0</v>
      </c>
      <c r="N314" s="85">
        <f ca="1">HLOOKUP($B314,INDIRECT(N$1&amp;"!$I$2:$x$40"),('Partner-period(er)'!$A314+14),FALSE)</f>
        <v>0</v>
      </c>
      <c r="O314" s="52">
        <f ca="1">HLOOKUP($B314,INDIRECT(O$1&amp;"!$I$2:$x$40"),('Partner-period(er)'!$A314+14),FALSE)</f>
        <v>0</v>
      </c>
      <c r="P314" s="52">
        <f ca="1">HLOOKUP($B314,INDIRECT(P$1&amp;"!$I$2:$x$40"),('Partner-period(er)'!$A314+14),FALSE)</f>
        <v>0</v>
      </c>
      <c r="Q314" s="52">
        <f ca="1">HLOOKUP($B314,INDIRECT(Q$1&amp;"!$I$2:$x$40"),('Partner-period(er)'!$A314+14),FALSE)</f>
        <v>0</v>
      </c>
      <c r="R314" s="52">
        <f ca="1">HLOOKUP($B314,INDIRECT(R$1&amp;"!$I$2:$x$40"),('Partner-period(er)'!$A314+14),FALSE)</f>
        <v>0</v>
      </c>
      <c r="S314" s="52">
        <f ca="1">HLOOKUP($B314,INDIRECT(S$1&amp;"!$I$2:$x$40"),('Partner-period(er)'!$A314+14),FALSE)</f>
        <v>0</v>
      </c>
      <c r="T314" s="52">
        <f ca="1">HLOOKUP($B314,INDIRECT(T$1&amp;"!$I$2:$x$40"),('Partner-period(er)'!$A314+14),FALSE)</f>
        <v>0</v>
      </c>
      <c r="U314" s="52">
        <f ca="1">HLOOKUP($B314,INDIRECT(U$1&amp;"!$I$2:$x$40"),('Partner-period(er)'!$A314+14),FALSE)</f>
        <v>0</v>
      </c>
      <c r="V314" s="52">
        <f ca="1">HLOOKUP($B314,INDIRECT(V$1&amp;"!$I$2:$x$40"),('Partner-period(er)'!$A314+14),FALSE)</f>
        <v>0</v>
      </c>
      <c r="W314" s="52">
        <f ca="1">HLOOKUP($B314,INDIRECT(W$1&amp;"!$I$2:$x$40"),('Partner-period(er)'!$A314+14),FALSE)</f>
        <v>0</v>
      </c>
      <c r="X314" s="567">
        <f ca="1">HLOOKUP($B314,INDIRECT(X$1&amp;"!$I$2:$x$40"),('Partner-period(er)'!$A314+14),FALSE)</f>
        <v>0</v>
      </c>
      <c r="Z314" s="33">
        <f t="shared" ca="1" si="169"/>
        <v>0</v>
      </c>
      <c r="AA314" s="34">
        <f ca="1">SUM($J314:K314)</f>
        <v>0</v>
      </c>
      <c r="AB314" s="34">
        <f ca="1">SUM($J314:L314)</f>
        <v>0</v>
      </c>
      <c r="AC314" s="34">
        <f ca="1">SUM($J314:M314)</f>
        <v>0</v>
      </c>
      <c r="AD314" s="34">
        <f ca="1">SUM($J314:N314)</f>
        <v>0</v>
      </c>
      <c r="AE314" s="34">
        <f ca="1">SUM($J314:O314)</f>
        <v>0</v>
      </c>
      <c r="AF314" s="34">
        <f ca="1">SUM($J314:P314)</f>
        <v>0</v>
      </c>
      <c r="AG314" s="34">
        <f ca="1">SUM($J314:Q314)</f>
        <v>0</v>
      </c>
      <c r="AH314" s="34">
        <f ca="1">SUM($J314:R314)</f>
        <v>0</v>
      </c>
      <c r="AI314" s="34">
        <f ca="1">SUM($J314:S314)</f>
        <v>0</v>
      </c>
      <c r="AJ314" s="34">
        <f ca="1">SUM($J314:T314)</f>
        <v>0</v>
      </c>
      <c r="AK314" s="34">
        <f ca="1">SUM($J314:U314)</f>
        <v>0</v>
      </c>
      <c r="AL314" s="34">
        <f ca="1">SUM($J314:V314)</f>
        <v>0</v>
      </c>
      <c r="AM314" s="34">
        <f ca="1">SUM($J314:W314)</f>
        <v>0</v>
      </c>
      <c r="AN314" s="38">
        <f ca="1">SUM($J314:X314)</f>
        <v>0</v>
      </c>
      <c r="AO314" s="30"/>
      <c r="AP314" s="29">
        <f ca="1">IF(Data!$H$2="ja",IF(Z314&gt;$G314,Z314-$G314,0),0)</f>
        <v>0</v>
      </c>
      <c r="AQ314" s="29">
        <f ca="1">IF(Data!$H$2="ja",IF(AA314&gt;$G314,AA314-$G314-SUM($AP314:AP314),0),0)</f>
        <v>0</v>
      </c>
      <c r="AR314" s="29">
        <f ca="1">IF(Data!$H$2="ja",IF(AB314&gt;$G314,AB314-$G314-SUM($AP314:AQ314),0),0)</f>
        <v>0</v>
      </c>
      <c r="AS314" s="29">
        <f ca="1">IF(Data!$H$2="ja",IF(AC314&gt;$G314,AC314-$G314-SUM($AP314:AR314),0),0)</f>
        <v>0</v>
      </c>
      <c r="AT314" s="29">
        <f ca="1">IF(Data!$H$2="ja",IF(AD314&gt;$G314,AD314-$G314-SUM($AP314:AS314),0),0)</f>
        <v>0</v>
      </c>
      <c r="AU314" s="29">
        <f ca="1">IF(Data!$H$2="ja",IF(AE314&gt;$G314,AE314-$G314-SUM($AP314:AT314),0),0)</f>
        <v>0</v>
      </c>
      <c r="AV314" s="29">
        <f ca="1">IF(Data!$H$2="ja",IF(AF314&gt;$G314,AF314-$G314-SUM($AP314:AU314),0),0)</f>
        <v>0</v>
      </c>
      <c r="AW314" s="29">
        <f ca="1">IF(Data!$H$2="ja",IF(AG314&gt;$G314,AG314-$G314-SUM($AP314:AV314),0),0)</f>
        <v>0</v>
      </c>
      <c r="AX314" s="29">
        <f ca="1">IF(Data!$H$2="ja",IF(AH314&gt;$G314,AH314-$G314-SUM($AP314:AW314),0),0)</f>
        <v>0</v>
      </c>
      <c r="AY314" s="29">
        <f ca="1">IF(Data!$H$2="ja",IF(AI314&gt;$G314,AI314-$G314-SUM($AP314:AX314),0),0)</f>
        <v>0</v>
      </c>
      <c r="AZ314" s="29">
        <f ca="1">IF(Data!$H$2="ja",IF(AJ314&gt;$G314,AJ314-$G314-SUM($AP314:AY314),0),0)</f>
        <v>0</v>
      </c>
      <c r="BA314" s="29">
        <f ca="1">IF(Data!$H$2="ja",IF(AK314&gt;$G314,AK314-$G314-SUM($AP314:AZ314),0),0)</f>
        <v>0</v>
      </c>
      <c r="BB314" s="29">
        <f ca="1">IF(Data!$H$2="ja",IF(AL314&gt;$G314,AL314-$G314-SUM($AP314:BA314),0),0)</f>
        <v>0</v>
      </c>
      <c r="BC314" s="29">
        <f ca="1">IF(Data!$H$2="ja",IF(AM314&gt;$G314,AM314-$G314-SUM($AP314:BB314),0),0)</f>
        <v>0</v>
      </c>
      <c r="BD314" s="29">
        <f ca="1">IF(Data!$H$2="ja",IF(AN314&gt;$G314,AN314-$G314-SUM($AP314:BC314),0),0)</f>
        <v>0</v>
      </c>
    </row>
    <row r="315" spans="1:56" x14ac:dyDescent="0.2">
      <c r="A315" s="44">
        <v>11</v>
      </c>
      <c r="B315" s="44">
        <f t="shared" si="165"/>
        <v>7</v>
      </c>
      <c r="C315" s="60"/>
      <c r="D315" s="27" t="str">
        <f>Data!B$8</f>
        <v>Andre driftsudgifter, herunder materialer</v>
      </c>
      <c r="E315" s="27"/>
      <c r="F315" s="14"/>
      <c r="G315" s="370">
        <f>HLOOKUP(B315,'Budget &amp; Total'!$1:$44,(31),FALSE)</f>
        <v>0</v>
      </c>
      <c r="H315" s="674">
        <f t="shared" ca="1" si="166"/>
        <v>0</v>
      </c>
      <c r="I315" s="101"/>
      <c r="J315" s="239">
        <f ca="1">HLOOKUP($B315,INDIRECT(J$1&amp;"!$I$2:$x$40"),('Partner-period(er)'!$A315+14),FALSE)</f>
        <v>0</v>
      </c>
      <c r="K315" s="85">
        <f ca="1">HLOOKUP($B315,INDIRECT(K$1&amp;"!$I$2:$x$40"),('Partner-period(er)'!$A315+14),FALSE)</f>
        <v>0</v>
      </c>
      <c r="L315" s="85">
        <f ca="1">HLOOKUP($B315,INDIRECT(L$1&amp;"!$I$2:$x$40"),('Partner-period(er)'!$A315+14),FALSE)</f>
        <v>0</v>
      </c>
      <c r="M315" s="85">
        <f ca="1">HLOOKUP($B315,INDIRECT(M$1&amp;"!$I$2:$x$40"),('Partner-period(er)'!$A315+14),FALSE)</f>
        <v>0</v>
      </c>
      <c r="N315" s="85">
        <f ca="1">HLOOKUP($B315,INDIRECT(N$1&amp;"!$I$2:$x$40"),('Partner-period(er)'!$A315+14),FALSE)</f>
        <v>0</v>
      </c>
      <c r="O315" s="52">
        <f ca="1">HLOOKUP($B315,INDIRECT(O$1&amp;"!$I$2:$x$40"),('Partner-period(er)'!$A315+14),FALSE)</f>
        <v>0</v>
      </c>
      <c r="P315" s="52">
        <f ca="1">HLOOKUP($B315,INDIRECT(P$1&amp;"!$I$2:$x$40"),('Partner-period(er)'!$A315+14),FALSE)</f>
        <v>0</v>
      </c>
      <c r="Q315" s="52">
        <f ca="1">HLOOKUP($B315,INDIRECT(Q$1&amp;"!$I$2:$x$40"),('Partner-period(er)'!$A315+14),FALSE)</f>
        <v>0</v>
      </c>
      <c r="R315" s="52">
        <f ca="1">HLOOKUP($B315,INDIRECT(R$1&amp;"!$I$2:$x$40"),('Partner-period(er)'!$A315+14),FALSE)</f>
        <v>0</v>
      </c>
      <c r="S315" s="52">
        <f ca="1">HLOOKUP($B315,INDIRECT(S$1&amp;"!$I$2:$x$40"),('Partner-period(er)'!$A315+14),FALSE)</f>
        <v>0</v>
      </c>
      <c r="T315" s="52">
        <f ca="1">HLOOKUP($B315,INDIRECT(T$1&amp;"!$I$2:$x$40"),('Partner-period(er)'!$A315+14),FALSE)</f>
        <v>0</v>
      </c>
      <c r="U315" s="52">
        <f ca="1">HLOOKUP($B315,INDIRECT(U$1&amp;"!$I$2:$x$40"),('Partner-period(er)'!$A315+14),FALSE)</f>
        <v>0</v>
      </c>
      <c r="V315" s="52">
        <f ca="1">HLOOKUP($B315,INDIRECT(V$1&amp;"!$I$2:$x$40"),('Partner-period(er)'!$A315+14),FALSE)</f>
        <v>0</v>
      </c>
      <c r="W315" s="52">
        <f ca="1">HLOOKUP($B315,INDIRECT(W$1&amp;"!$I$2:$x$40"),('Partner-period(er)'!$A315+14),FALSE)</f>
        <v>0</v>
      </c>
      <c r="X315" s="567">
        <f ca="1">HLOOKUP($B315,INDIRECT(X$1&amp;"!$I$2:$x$40"),('Partner-period(er)'!$A315+14),FALSE)</f>
        <v>0</v>
      </c>
      <c r="Z315" s="33">
        <f t="shared" ca="1" si="169"/>
        <v>0</v>
      </c>
      <c r="AA315" s="34">
        <f ca="1">SUM($J315:K315)</f>
        <v>0</v>
      </c>
      <c r="AB315" s="34">
        <f ca="1">SUM($J315:L315)</f>
        <v>0</v>
      </c>
      <c r="AC315" s="34">
        <f ca="1">SUM($J315:M315)</f>
        <v>0</v>
      </c>
      <c r="AD315" s="34">
        <f ca="1">SUM($J315:N315)</f>
        <v>0</v>
      </c>
      <c r="AE315" s="34">
        <f ca="1">SUM($J315:O315)</f>
        <v>0</v>
      </c>
      <c r="AF315" s="34">
        <f ca="1">SUM($J315:P315)</f>
        <v>0</v>
      </c>
      <c r="AG315" s="34">
        <f ca="1">SUM($J315:Q315)</f>
        <v>0</v>
      </c>
      <c r="AH315" s="34">
        <f ca="1">SUM($J315:R315)</f>
        <v>0</v>
      </c>
      <c r="AI315" s="34">
        <f ca="1">SUM($J315:S315)</f>
        <v>0</v>
      </c>
      <c r="AJ315" s="34">
        <f ca="1">SUM($J315:T315)</f>
        <v>0</v>
      </c>
      <c r="AK315" s="34">
        <f ca="1">SUM($J315:U315)</f>
        <v>0</v>
      </c>
      <c r="AL315" s="34">
        <f ca="1">SUM($J315:V315)</f>
        <v>0</v>
      </c>
      <c r="AM315" s="34">
        <f ca="1">SUM($J315:W315)</f>
        <v>0</v>
      </c>
      <c r="AN315" s="38">
        <f ca="1">SUM($J315:X315)</f>
        <v>0</v>
      </c>
      <c r="AO315" s="30"/>
      <c r="AP315" s="29">
        <f ca="1">IF(Data!$H$2="ja",IF(Z315&gt;$G315,Z315-$G315,0),0)</f>
        <v>0</v>
      </c>
      <c r="AQ315" s="29">
        <f ca="1">IF(Data!$H$2="ja",IF(AA315&gt;$G315,AA315-$G315-SUM($AP315:AP315),0),0)</f>
        <v>0</v>
      </c>
      <c r="AR315" s="29">
        <f ca="1">IF(Data!$H$2="ja",IF(AB315&gt;$G315,AB315-$G315-SUM($AP315:AQ315),0),0)</f>
        <v>0</v>
      </c>
      <c r="AS315" s="29">
        <f ca="1">IF(Data!$H$2="ja",IF(AC315&gt;$G315,AC315-$G315-SUM($AP315:AR315),0),0)</f>
        <v>0</v>
      </c>
      <c r="AT315" s="29">
        <f ca="1">IF(Data!$H$2="ja",IF(AD315&gt;$G315,AD315-$G315-SUM($AP315:AS315),0),0)</f>
        <v>0</v>
      </c>
      <c r="AU315" s="29">
        <f ca="1">IF(Data!$H$2="ja",IF(AE315&gt;$G315,AE315-$G315-SUM($AP315:AT315),0),0)</f>
        <v>0</v>
      </c>
      <c r="AV315" s="29">
        <f ca="1">IF(Data!$H$2="ja",IF(AF315&gt;$G315,AF315-$G315-SUM($AP315:AU315),0),0)</f>
        <v>0</v>
      </c>
      <c r="AW315" s="29">
        <f ca="1">IF(Data!$H$2="ja",IF(AG315&gt;$G315,AG315-$G315-SUM($AP315:AV315),0),0)</f>
        <v>0</v>
      </c>
      <c r="AX315" s="29">
        <f ca="1">IF(Data!$H$2="ja",IF(AH315&gt;$G315,AH315-$G315-SUM($AP315:AW315),0),0)</f>
        <v>0</v>
      </c>
      <c r="AY315" s="29">
        <f ca="1">IF(Data!$H$2="ja",IF(AI315&gt;$G315,AI315-$G315-SUM($AP315:AX315),0),0)</f>
        <v>0</v>
      </c>
      <c r="AZ315" s="29">
        <f ca="1">IF(Data!$H$2="ja",IF(AJ315&gt;$G315,AJ315-$G315-SUM($AP315:AY315),0),0)</f>
        <v>0</v>
      </c>
      <c r="BA315" s="29">
        <f ca="1">IF(Data!$H$2="ja",IF(AK315&gt;$G315,AK315-$G315-SUM($AP315:AZ315),0),0)</f>
        <v>0</v>
      </c>
      <c r="BB315" s="29">
        <f ca="1">IF(Data!$H$2="ja",IF(AL315&gt;$G315,AL315-$G315-SUM($AP315:BA315),0),0)</f>
        <v>0</v>
      </c>
      <c r="BC315" s="29">
        <f ca="1">IF(Data!$H$2="ja",IF(AM315&gt;$G315,AM315-$G315-SUM($AP315:BB315),0),0)</f>
        <v>0</v>
      </c>
      <c r="BD315" s="29">
        <f ca="1">IF(Data!$H$2="ja",IF(AN315&gt;$G315,AN315-$G315-SUM($AP315:BC315),0),0)</f>
        <v>0</v>
      </c>
    </row>
    <row r="316" spans="1:56" x14ac:dyDescent="0.2">
      <c r="A316" s="44">
        <v>12</v>
      </c>
      <c r="B316" s="44">
        <f t="shared" si="165"/>
        <v>7</v>
      </c>
      <c r="C316" s="60"/>
      <c r="D316" s="27" t="str">
        <f>Data!B$9</f>
        <v>Eksterne leverancer / underleverancer</v>
      </c>
      <c r="E316" s="27"/>
      <c r="F316" s="14"/>
      <c r="G316" s="370">
        <f>HLOOKUP(B316,'Budget &amp; Total'!$1:$44,(32),FALSE)</f>
        <v>0</v>
      </c>
      <c r="H316" s="674">
        <f t="shared" ca="1" si="166"/>
        <v>0</v>
      </c>
      <c r="I316" s="101"/>
      <c r="J316" s="239">
        <f ca="1">HLOOKUP($B316,INDIRECT(J$1&amp;"!$I$2:$x$40"),('Partner-period(er)'!$A316+14),FALSE)</f>
        <v>0</v>
      </c>
      <c r="K316" s="85">
        <f ca="1">HLOOKUP($B316,INDIRECT(K$1&amp;"!$I$2:$x$40"),('Partner-period(er)'!$A316+14),FALSE)</f>
        <v>0</v>
      </c>
      <c r="L316" s="85">
        <f ca="1">HLOOKUP($B316,INDIRECT(L$1&amp;"!$I$2:$x$40"),('Partner-period(er)'!$A316+14),FALSE)</f>
        <v>0</v>
      </c>
      <c r="M316" s="85">
        <f ca="1">HLOOKUP($B316,INDIRECT(M$1&amp;"!$I$2:$x$40"),('Partner-period(er)'!$A316+14),FALSE)</f>
        <v>0</v>
      </c>
      <c r="N316" s="85">
        <f ca="1">HLOOKUP($B316,INDIRECT(N$1&amp;"!$I$2:$x$40"),('Partner-period(er)'!$A316+14),FALSE)</f>
        <v>0</v>
      </c>
      <c r="O316" s="52">
        <f ca="1">HLOOKUP($B316,INDIRECT(O$1&amp;"!$I$2:$x$40"),('Partner-period(er)'!$A316+14),FALSE)</f>
        <v>0</v>
      </c>
      <c r="P316" s="52">
        <f ca="1">HLOOKUP($B316,INDIRECT(P$1&amp;"!$I$2:$x$40"),('Partner-period(er)'!$A316+14),FALSE)</f>
        <v>0</v>
      </c>
      <c r="Q316" s="52">
        <f ca="1">HLOOKUP($B316,INDIRECT(Q$1&amp;"!$I$2:$x$40"),('Partner-period(er)'!$A316+14),FALSE)</f>
        <v>0</v>
      </c>
      <c r="R316" s="52">
        <f ca="1">HLOOKUP($B316,INDIRECT(R$1&amp;"!$I$2:$x$40"),('Partner-period(er)'!$A316+14),FALSE)</f>
        <v>0</v>
      </c>
      <c r="S316" s="52">
        <f ca="1">HLOOKUP($B316,INDIRECT(S$1&amp;"!$I$2:$x$40"),('Partner-period(er)'!$A316+14),FALSE)</f>
        <v>0</v>
      </c>
      <c r="T316" s="52">
        <f ca="1">HLOOKUP($B316,INDIRECT(T$1&amp;"!$I$2:$x$40"),('Partner-period(er)'!$A316+14),FALSE)</f>
        <v>0</v>
      </c>
      <c r="U316" s="52">
        <f ca="1">HLOOKUP($B316,INDIRECT(U$1&amp;"!$I$2:$x$40"),('Partner-period(er)'!$A316+14),FALSE)</f>
        <v>0</v>
      </c>
      <c r="V316" s="52">
        <f ca="1">HLOOKUP($B316,INDIRECT(V$1&amp;"!$I$2:$x$40"),('Partner-period(er)'!$A316+14),FALSE)</f>
        <v>0</v>
      </c>
      <c r="W316" s="52">
        <f ca="1">HLOOKUP($B316,INDIRECT(W$1&amp;"!$I$2:$x$40"),('Partner-period(er)'!$A316+14),FALSE)</f>
        <v>0</v>
      </c>
      <c r="X316" s="567">
        <f ca="1">HLOOKUP($B316,INDIRECT(X$1&amp;"!$I$2:$x$40"),('Partner-period(er)'!$A316+14),FALSE)</f>
        <v>0</v>
      </c>
      <c r="Z316" s="33">
        <f t="shared" ca="1" si="169"/>
        <v>0</v>
      </c>
      <c r="AA316" s="34">
        <f ca="1">SUM($J316:K316)</f>
        <v>0</v>
      </c>
      <c r="AB316" s="34">
        <f ca="1">SUM($J316:L316)</f>
        <v>0</v>
      </c>
      <c r="AC316" s="34">
        <f ca="1">SUM($J316:M316)</f>
        <v>0</v>
      </c>
      <c r="AD316" s="34">
        <f ca="1">SUM($J316:N316)</f>
        <v>0</v>
      </c>
      <c r="AE316" s="34">
        <f ca="1">SUM($J316:O316)</f>
        <v>0</v>
      </c>
      <c r="AF316" s="34">
        <f ca="1">SUM($J316:P316)</f>
        <v>0</v>
      </c>
      <c r="AG316" s="34">
        <f ca="1">SUM($J316:Q316)</f>
        <v>0</v>
      </c>
      <c r="AH316" s="34">
        <f ca="1">SUM($J316:R316)</f>
        <v>0</v>
      </c>
      <c r="AI316" s="34">
        <f ca="1">SUM($J316:S316)</f>
        <v>0</v>
      </c>
      <c r="AJ316" s="34">
        <f ca="1">SUM($J316:T316)</f>
        <v>0</v>
      </c>
      <c r="AK316" s="34">
        <f ca="1">SUM($J316:U316)</f>
        <v>0</v>
      </c>
      <c r="AL316" s="34">
        <f ca="1">SUM($J316:V316)</f>
        <v>0</v>
      </c>
      <c r="AM316" s="34">
        <f ca="1">SUM($J316:W316)</f>
        <v>0</v>
      </c>
      <c r="AN316" s="38">
        <f ca="1">SUM($J316:X316)</f>
        <v>0</v>
      </c>
      <c r="AO316" s="30"/>
      <c r="AP316" s="29">
        <f ca="1">IF(Data!$H$2="ja",IF(Z316&gt;$G316,Z316-$G316,0),0)</f>
        <v>0</v>
      </c>
      <c r="AQ316" s="29">
        <f ca="1">IF(Data!$H$2="ja",IF(AA316&gt;$G316,AA316-$G316-SUM($AP316:AP316),0),0)</f>
        <v>0</v>
      </c>
      <c r="AR316" s="29">
        <f ca="1">IF(Data!$H$2="ja",IF(AB316&gt;$G316,AB316-$G316-SUM($AP316:AQ316),0),0)</f>
        <v>0</v>
      </c>
      <c r="AS316" s="29">
        <f ca="1">IF(Data!$H$2="ja",IF(AC316&gt;$G316,AC316-$G316-SUM($AP316:AR316),0),0)</f>
        <v>0</v>
      </c>
      <c r="AT316" s="29">
        <f ca="1">IF(Data!$H$2="ja",IF(AD316&gt;$G316,AD316-$G316-SUM($AP316:AS316),0),0)</f>
        <v>0</v>
      </c>
      <c r="AU316" s="29">
        <f ca="1">IF(Data!$H$2="ja",IF(AE316&gt;$G316,AE316-$G316-SUM($AP316:AT316),0),0)</f>
        <v>0</v>
      </c>
      <c r="AV316" s="29">
        <f ca="1">IF(Data!$H$2="ja",IF(AF316&gt;$G316,AF316-$G316-SUM($AP316:AU316),0),0)</f>
        <v>0</v>
      </c>
      <c r="AW316" s="29">
        <f ca="1">IF(Data!$H$2="ja",IF(AG316&gt;$G316,AG316-$G316-SUM($AP316:AV316),0),0)</f>
        <v>0</v>
      </c>
      <c r="AX316" s="29">
        <f ca="1">IF(Data!$H$2="ja",IF(AH316&gt;$G316,AH316-$G316-SUM($AP316:AW316),0),0)</f>
        <v>0</v>
      </c>
      <c r="AY316" s="29">
        <f ca="1">IF(Data!$H$2="ja",IF(AI316&gt;$G316,AI316-$G316-SUM($AP316:AX316),0),0)</f>
        <v>0</v>
      </c>
      <c r="AZ316" s="29">
        <f ca="1">IF(Data!$H$2="ja",IF(AJ316&gt;$G316,AJ316-$G316-SUM($AP316:AY316),0),0)</f>
        <v>0</v>
      </c>
      <c r="BA316" s="29">
        <f ca="1">IF(Data!$H$2="ja",IF(AK316&gt;$G316,AK316-$G316-SUM($AP316:AZ316),0),0)</f>
        <v>0</v>
      </c>
      <c r="BB316" s="29">
        <f ca="1">IF(Data!$H$2="ja",IF(AL316&gt;$G316,AL316-$G316-SUM($AP316:BA316),0),0)</f>
        <v>0</v>
      </c>
      <c r="BC316" s="29">
        <f ca="1">IF(Data!$H$2="ja",IF(AM316&gt;$G316,AM316-$G316-SUM($AP316:BB316),0),0)</f>
        <v>0</v>
      </c>
      <c r="BD316" s="29">
        <f ca="1">IF(Data!$H$2="ja",IF(AN316&gt;$G316,AN316-$G316-SUM($AP316:BC316),0),0)</f>
        <v>0</v>
      </c>
    </row>
    <row r="317" spans="1:56" x14ac:dyDescent="0.2">
      <c r="A317" s="44">
        <v>13</v>
      </c>
      <c r="B317" s="44">
        <f t="shared" si="165"/>
        <v>7</v>
      </c>
      <c r="C317" s="60"/>
      <c r="D317" s="27" t="str">
        <f>Data!B$10</f>
        <v>Indtægter (negative tal)</v>
      </c>
      <c r="E317" s="27"/>
      <c r="F317" s="14"/>
      <c r="G317" s="370">
        <f>HLOOKUP(B317,'Budget &amp; Total'!$1:$44,(33),FALSE)</f>
        <v>0</v>
      </c>
      <c r="H317" s="674">
        <f t="shared" ca="1" si="166"/>
        <v>0</v>
      </c>
      <c r="I317" s="101"/>
      <c r="J317" s="239">
        <f ca="1">HLOOKUP($B317,INDIRECT(J$1&amp;"!$I$2:$x$40"),('Partner-period(er)'!$A317+14),FALSE)</f>
        <v>0</v>
      </c>
      <c r="K317" s="85">
        <f ca="1">HLOOKUP($B317,INDIRECT(K$1&amp;"!$I$2:$x$40"),('Partner-period(er)'!$A317+14),FALSE)</f>
        <v>0</v>
      </c>
      <c r="L317" s="85">
        <f ca="1">HLOOKUP($B317,INDIRECT(L$1&amp;"!$I$2:$x$40"),('Partner-period(er)'!$A317+14),FALSE)</f>
        <v>0</v>
      </c>
      <c r="M317" s="85">
        <f ca="1">HLOOKUP($B317,INDIRECT(M$1&amp;"!$I$2:$x$40"),('Partner-period(er)'!$A317+14),FALSE)</f>
        <v>0</v>
      </c>
      <c r="N317" s="85">
        <f ca="1">HLOOKUP($B317,INDIRECT(N$1&amp;"!$I$2:$x$40"),('Partner-period(er)'!$A317+14),FALSE)</f>
        <v>0</v>
      </c>
      <c r="O317" s="52">
        <f ca="1">HLOOKUP($B317,INDIRECT(O$1&amp;"!$I$2:$x$40"),('Partner-period(er)'!$A317+14),FALSE)</f>
        <v>0</v>
      </c>
      <c r="P317" s="52">
        <f ca="1">HLOOKUP($B317,INDIRECT(P$1&amp;"!$I$2:$x$40"),('Partner-period(er)'!$A317+14),FALSE)</f>
        <v>0</v>
      </c>
      <c r="Q317" s="52">
        <f ca="1">HLOOKUP($B317,INDIRECT(Q$1&amp;"!$I$2:$x$40"),('Partner-period(er)'!$A317+14),FALSE)</f>
        <v>0</v>
      </c>
      <c r="R317" s="52">
        <f ca="1">HLOOKUP($B317,INDIRECT(R$1&amp;"!$I$2:$x$40"),('Partner-period(er)'!$A317+14),FALSE)</f>
        <v>0</v>
      </c>
      <c r="S317" s="52">
        <f ca="1">HLOOKUP($B317,INDIRECT(S$1&amp;"!$I$2:$x$40"),('Partner-period(er)'!$A317+14),FALSE)</f>
        <v>0</v>
      </c>
      <c r="T317" s="52">
        <f ca="1">HLOOKUP($B317,INDIRECT(T$1&amp;"!$I$2:$x$40"),('Partner-period(er)'!$A317+14),FALSE)</f>
        <v>0</v>
      </c>
      <c r="U317" s="52">
        <f ca="1">HLOOKUP($B317,INDIRECT(U$1&amp;"!$I$2:$x$40"),('Partner-period(er)'!$A317+14),FALSE)</f>
        <v>0</v>
      </c>
      <c r="V317" s="52">
        <f ca="1">HLOOKUP($B317,INDIRECT(V$1&amp;"!$I$2:$x$40"),('Partner-period(er)'!$A317+14),FALSE)</f>
        <v>0</v>
      </c>
      <c r="W317" s="52">
        <f ca="1">HLOOKUP($B317,INDIRECT(W$1&amp;"!$I$2:$x$40"),('Partner-period(er)'!$A317+14),FALSE)</f>
        <v>0</v>
      </c>
      <c r="X317" s="567">
        <f ca="1">HLOOKUP($B317,INDIRECT(X$1&amp;"!$I$2:$x$40"),('Partner-period(er)'!$A317+14),FALSE)</f>
        <v>0</v>
      </c>
      <c r="Z317" s="33">
        <f t="shared" ca="1" si="169"/>
        <v>0</v>
      </c>
      <c r="AA317" s="34">
        <f ca="1">SUM($J317:K317)</f>
        <v>0</v>
      </c>
      <c r="AB317" s="34">
        <f ca="1">SUM($J317:L317)</f>
        <v>0</v>
      </c>
      <c r="AC317" s="34">
        <f ca="1">SUM($J317:M317)</f>
        <v>0</v>
      </c>
      <c r="AD317" s="34">
        <f ca="1">SUM($J317:N317)</f>
        <v>0</v>
      </c>
      <c r="AE317" s="34">
        <f ca="1">SUM($J317:O317)</f>
        <v>0</v>
      </c>
      <c r="AF317" s="34">
        <f ca="1">SUM($J317:P317)</f>
        <v>0</v>
      </c>
      <c r="AG317" s="34">
        <f ca="1">SUM($J317:Q317)</f>
        <v>0</v>
      </c>
      <c r="AH317" s="34">
        <f ca="1">SUM($J317:R317)</f>
        <v>0</v>
      </c>
      <c r="AI317" s="34">
        <f ca="1">SUM($J317:S317)</f>
        <v>0</v>
      </c>
      <c r="AJ317" s="34">
        <f ca="1">SUM($J317:T317)</f>
        <v>0</v>
      </c>
      <c r="AK317" s="34">
        <f ca="1">SUM($J317:U317)</f>
        <v>0</v>
      </c>
      <c r="AL317" s="34">
        <f ca="1">SUM($J317:V317)</f>
        <v>0</v>
      </c>
      <c r="AM317" s="34">
        <f ca="1">SUM($J317:W317)</f>
        <v>0</v>
      </c>
      <c r="AN317" s="38">
        <f ca="1">SUM($J317:X317)</f>
        <v>0</v>
      </c>
      <c r="AO317" s="30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</row>
    <row r="318" spans="1:56" x14ac:dyDescent="0.2">
      <c r="A318" s="44">
        <v>14</v>
      </c>
      <c r="B318" s="44">
        <f t="shared" si="165"/>
        <v>7</v>
      </c>
      <c r="C318" s="60"/>
      <c r="D318" s="27" t="str">
        <f>Data!B$11</f>
        <v>Andet, herunder rejser og formidling</v>
      </c>
      <c r="E318" s="27"/>
      <c r="F318" s="14"/>
      <c r="G318" s="370">
        <f>HLOOKUP(B318,'Budget &amp; Total'!$1:$44,(34),FALSE)</f>
        <v>0</v>
      </c>
      <c r="H318" s="674">
        <f t="shared" ca="1" si="166"/>
        <v>0</v>
      </c>
      <c r="I318" s="101"/>
      <c r="J318" s="239">
        <f ca="1">HLOOKUP($B318,INDIRECT(J$1&amp;"!$I$2:$x$40"),('Partner-period(er)'!$A318+14),FALSE)</f>
        <v>0</v>
      </c>
      <c r="K318" s="85">
        <f ca="1">HLOOKUP($B318,INDIRECT(K$1&amp;"!$I$2:$x$40"),('Partner-period(er)'!$A318+14),FALSE)</f>
        <v>0</v>
      </c>
      <c r="L318" s="85">
        <f ca="1">HLOOKUP($B318,INDIRECT(L$1&amp;"!$I$2:$x$40"),('Partner-period(er)'!$A318+14),FALSE)</f>
        <v>0</v>
      </c>
      <c r="M318" s="85">
        <f ca="1">HLOOKUP($B318,INDIRECT(M$1&amp;"!$I$2:$x$40"),('Partner-period(er)'!$A318+14),FALSE)</f>
        <v>0</v>
      </c>
      <c r="N318" s="85">
        <f ca="1">HLOOKUP($B318,INDIRECT(N$1&amp;"!$I$2:$x$40"),('Partner-period(er)'!$A318+14),FALSE)</f>
        <v>0</v>
      </c>
      <c r="O318" s="52">
        <f ca="1">HLOOKUP($B318,INDIRECT(O$1&amp;"!$I$2:$x$40"),('Partner-period(er)'!$A318+14),FALSE)</f>
        <v>0</v>
      </c>
      <c r="P318" s="52">
        <f ca="1">HLOOKUP($B318,INDIRECT(P$1&amp;"!$I$2:$x$40"),('Partner-period(er)'!$A318+14),FALSE)</f>
        <v>0</v>
      </c>
      <c r="Q318" s="52">
        <f ca="1">HLOOKUP($B318,INDIRECT(Q$1&amp;"!$I$2:$x$40"),('Partner-period(er)'!$A318+14),FALSE)</f>
        <v>0</v>
      </c>
      <c r="R318" s="52">
        <f ca="1">HLOOKUP($B318,INDIRECT(R$1&amp;"!$I$2:$x$40"),('Partner-period(er)'!$A318+14),FALSE)</f>
        <v>0</v>
      </c>
      <c r="S318" s="52">
        <f ca="1">HLOOKUP($B318,INDIRECT(S$1&amp;"!$I$2:$x$40"),('Partner-period(er)'!$A318+14),FALSE)</f>
        <v>0</v>
      </c>
      <c r="T318" s="52">
        <f ca="1">HLOOKUP($B318,INDIRECT(T$1&amp;"!$I$2:$x$40"),('Partner-period(er)'!$A318+14),FALSE)</f>
        <v>0</v>
      </c>
      <c r="U318" s="52">
        <f ca="1">HLOOKUP($B318,INDIRECT(U$1&amp;"!$I$2:$x$40"),('Partner-period(er)'!$A318+14),FALSE)</f>
        <v>0</v>
      </c>
      <c r="V318" s="52">
        <f ca="1">HLOOKUP($B318,INDIRECT(V$1&amp;"!$I$2:$x$40"),('Partner-period(er)'!$A318+14),FALSE)</f>
        <v>0</v>
      </c>
      <c r="W318" s="52">
        <f ca="1">HLOOKUP($B318,INDIRECT(W$1&amp;"!$I$2:$x$40"),('Partner-period(er)'!$A318+14),FALSE)</f>
        <v>0</v>
      </c>
      <c r="X318" s="567">
        <f ca="1">HLOOKUP($B318,INDIRECT(X$1&amp;"!$I$2:$x$40"),('Partner-period(er)'!$A318+14),FALSE)</f>
        <v>0</v>
      </c>
      <c r="Z318" s="33">
        <f t="shared" ca="1" si="169"/>
        <v>0</v>
      </c>
      <c r="AA318" s="34">
        <f ca="1">SUM($J318:K318)</f>
        <v>0</v>
      </c>
      <c r="AB318" s="34">
        <f ca="1">SUM($J318:L318)</f>
        <v>0</v>
      </c>
      <c r="AC318" s="34">
        <f ca="1">SUM($J318:M318)</f>
        <v>0</v>
      </c>
      <c r="AD318" s="34">
        <f ca="1">SUM($J318:N318)</f>
        <v>0</v>
      </c>
      <c r="AE318" s="34">
        <f ca="1">SUM($J318:O318)</f>
        <v>0</v>
      </c>
      <c r="AF318" s="34">
        <f ca="1">SUM($J318:P318)</f>
        <v>0</v>
      </c>
      <c r="AG318" s="34">
        <f ca="1">SUM($J318:Q318)</f>
        <v>0</v>
      </c>
      <c r="AH318" s="34">
        <f ca="1">SUM($J318:R318)</f>
        <v>0</v>
      </c>
      <c r="AI318" s="34">
        <f ca="1">SUM($J318:S318)</f>
        <v>0</v>
      </c>
      <c r="AJ318" s="34">
        <f ca="1">SUM($J318:T318)</f>
        <v>0</v>
      </c>
      <c r="AK318" s="34">
        <f ca="1">SUM($J318:U318)</f>
        <v>0</v>
      </c>
      <c r="AL318" s="34">
        <f ca="1">SUM($J318:V318)</f>
        <v>0</v>
      </c>
      <c r="AM318" s="34">
        <f ca="1">SUM($J318:W318)</f>
        <v>0</v>
      </c>
      <c r="AN318" s="38">
        <f ca="1">SUM($J318:X318)</f>
        <v>0</v>
      </c>
      <c r="AO318" s="30"/>
      <c r="AP318" s="29">
        <f ca="1">IF(Data!$H$2="ja",IF(Z318&gt;$G318,Z318-$G318,0),0)</f>
        <v>0</v>
      </c>
      <c r="AQ318" s="29">
        <f ca="1">IF(Data!$H$2="ja",IF(AA318&gt;$G318,AA318-$G318-SUM($AP318:AP318),0),0)</f>
        <v>0</v>
      </c>
      <c r="AR318" s="29">
        <f ca="1">IF(Data!$H$2="ja",IF(AB318&gt;$G318,AB318-$G318-SUM($AP318:AQ318),0),0)</f>
        <v>0</v>
      </c>
      <c r="AS318" s="29">
        <f ca="1">IF(Data!$H$2="ja",IF(AC318&gt;$G318,AC318-$G318-SUM($AP318:AR318),0),0)</f>
        <v>0</v>
      </c>
      <c r="AT318" s="29">
        <f ca="1">IF(Data!$H$2="ja",IF(AD318&gt;$G318,AD318-$G318-SUM($AP318:AS318),0),0)</f>
        <v>0</v>
      </c>
      <c r="AU318" s="29">
        <f ca="1">IF(Data!$H$2="ja",IF(AE318&gt;$G318,AE318-$G318-SUM($AP318:AT318),0),0)</f>
        <v>0</v>
      </c>
      <c r="AV318" s="29">
        <f ca="1">IF(Data!$H$2="ja",IF(AF318&gt;$G318,AF318-$G318-SUM($AP318:AU318),0),0)</f>
        <v>0</v>
      </c>
      <c r="AW318" s="29">
        <f ca="1">IF(Data!$H$2="ja",IF(AG318&gt;$G318,AG318-$G318-SUM($AP318:AV318),0),0)</f>
        <v>0</v>
      </c>
      <c r="AX318" s="29">
        <f ca="1">IF(Data!$H$2="ja",IF(AH318&gt;$G318,AH318-$G318-SUM($AP318:AW318),0),0)</f>
        <v>0</v>
      </c>
      <c r="AY318" s="29">
        <f ca="1">IF(Data!$H$2="ja",IF(AI318&gt;$G318,AI318-$G318-SUM($AP318:AX318),0),0)</f>
        <v>0</v>
      </c>
      <c r="AZ318" s="29">
        <f ca="1">IF(Data!$H$2="ja",IF(AJ318&gt;$G318,AJ318-$G318-SUM($AP318:AY318),0),0)</f>
        <v>0</v>
      </c>
      <c r="BA318" s="29">
        <f ca="1">IF(Data!$H$2="ja",IF(AK318&gt;$G318,AK318-$G318-SUM($AP318:AZ318),0),0)</f>
        <v>0</v>
      </c>
      <c r="BB318" s="29">
        <f ca="1">IF(Data!$H$2="ja",IF(AL318&gt;$G318,AL318-$G318-SUM($AP318:BA318),0),0)</f>
        <v>0</v>
      </c>
      <c r="BC318" s="29">
        <f ca="1">IF(Data!$H$2="ja",IF(AM318&gt;$G318,AM318-$G318-SUM($AP318:BB318),0),0)</f>
        <v>0</v>
      </c>
      <c r="BD318" s="29">
        <f ca="1">IF(Data!$H$2="ja",IF(AN318&gt;$G318,AN318-$G318-SUM($AP318:BC318),0),0)</f>
        <v>0</v>
      </c>
    </row>
    <row r="319" spans="1:56" x14ac:dyDescent="0.2">
      <c r="A319" s="44">
        <v>15</v>
      </c>
      <c r="B319" s="44">
        <f t="shared" si="165"/>
        <v>7</v>
      </c>
      <c r="C319" s="60"/>
      <c r="D319" s="27" t="str">
        <f>Data!B$12</f>
        <v>Overheadomkostninger</v>
      </c>
      <c r="E319" s="27"/>
      <c r="F319" s="14"/>
      <c r="G319" s="371">
        <f>HLOOKUP(B319,'Budget &amp; Total'!$1:$44,(36),FALSE)</f>
        <v>0</v>
      </c>
      <c r="H319" s="674">
        <f t="shared" ca="1" si="166"/>
        <v>0</v>
      </c>
      <c r="I319" s="101"/>
      <c r="J319" s="239">
        <f ca="1">HLOOKUP($B319,INDIRECT(J$1&amp;"!$I$2:$x$40"),('Partner-period(er)'!$A319+14),FALSE)</f>
        <v>0</v>
      </c>
      <c r="K319" s="85">
        <f ca="1">HLOOKUP($B319,INDIRECT(K$1&amp;"!$I$2:$x$40"),('Partner-period(er)'!$A319+14),FALSE)</f>
        <v>0</v>
      </c>
      <c r="L319" s="85">
        <f ca="1">HLOOKUP($B319,INDIRECT(L$1&amp;"!$I$2:$x$40"),('Partner-period(er)'!$A319+14),FALSE)</f>
        <v>0</v>
      </c>
      <c r="M319" s="85">
        <f ca="1">HLOOKUP($B319,INDIRECT(M$1&amp;"!$I$2:$x$40"),('Partner-period(er)'!$A319+14),FALSE)</f>
        <v>0</v>
      </c>
      <c r="N319" s="85">
        <f ca="1">HLOOKUP($B319,INDIRECT(N$1&amp;"!$I$2:$x$40"),('Partner-period(er)'!$A319+14),FALSE)</f>
        <v>0</v>
      </c>
      <c r="O319" s="52">
        <f ca="1">HLOOKUP($B319,INDIRECT(O$1&amp;"!$I$2:$x$40"),('Partner-period(er)'!$A319+14),FALSE)</f>
        <v>0</v>
      </c>
      <c r="P319" s="52">
        <f ca="1">HLOOKUP($B319,INDIRECT(P$1&amp;"!$I$2:$x$40"),('Partner-period(er)'!$A319+14),FALSE)</f>
        <v>0</v>
      </c>
      <c r="Q319" s="52">
        <f ca="1">HLOOKUP($B319,INDIRECT(Q$1&amp;"!$I$2:$x$40"),('Partner-period(er)'!$A319+14),FALSE)</f>
        <v>0</v>
      </c>
      <c r="R319" s="52">
        <f ca="1">HLOOKUP($B319,INDIRECT(R$1&amp;"!$I$2:$x$40"),('Partner-period(er)'!$A319+14),FALSE)</f>
        <v>0</v>
      </c>
      <c r="S319" s="52">
        <f ca="1">HLOOKUP($B319,INDIRECT(S$1&amp;"!$I$2:$x$40"),('Partner-period(er)'!$A319+14),FALSE)</f>
        <v>0</v>
      </c>
      <c r="T319" s="52">
        <f ca="1">HLOOKUP($B319,INDIRECT(T$1&amp;"!$I$2:$x$40"),('Partner-period(er)'!$A319+14),FALSE)</f>
        <v>0</v>
      </c>
      <c r="U319" s="52">
        <f ca="1">HLOOKUP($B319,INDIRECT(U$1&amp;"!$I$2:$x$40"),('Partner-period(er)'!$A319+14),FALSE)</f>
        <v>0</v>
      </c>
      <c r="V319" s="52">
        <f ca="1">HLOOKUP($B319,INDIRECT(V$1&amp;"!$I$2:$x$40"),('Partner-period(er)'!$A319+14),FALSE)</f>
        <v>0</v>
      </c>
      <c r="W319" s="52">
        <f ca="1">HLOOKUP($B319,INDIRECT(W$1&amp;"!$I$2:$x$40"),('Partner-period(er)'!$A319+14),FALSE)</f>
        <v>0</v>
      </c>
      <c r="X319" s="567">
        <f ca="1">HLOOKUP($B319,INDIRECT(X$1&amp;"!$I$2:$x$40"),('Partner-period(er)'!$A319+14),FALSE)</f>
        <v>0</v>
      </c>
      <c r="Z319" s="33">
        <f t="shared" ca="1" si="169"/>
        <v>0</v>
      </c>
      <c r="AA319" s="34">
        <f ca="1">SUM($J319:K319)</f>
        <v>0</v>
      </c>
      <c r="AB319" s="34">
        <f ca="1">SUM($J319:L319)</f>
        <v>0</v>
      </c>
      <c r="AC319" s="34">
        <f ca="1">SUM($J319:M319)</f>
        <v>0</v>
      </c>
      <c r="AD319" s="34">
        <f ca="1">SUM($J319:N319)</f>
        <v>0</v>
      </c>
      <c r="AE319" s="34">
        <f ca="1">SUM($J319:O319)</f>
        <v>0</v>
      </c>
      <c r="AF319" s="34">
        <f ca="1">SUM($J319:P319)</f>
        <v>0</v>
      </c>
      <c r="AG319" s="34">
        <f ca="1">SUM($J319:Q319)</f>
        <v>0</v>
      </c>
      <c r="AH319" s="34">
        <f ca="1">SUM($J319:R319)</f>
        <v>0</v>
      </c>
      <c r="AI319" s="34">
        <f ca="1">SUM($J319:S319)</f>
        <v>0</v>
      </c>
      <c r="AJ319" s="34">
        <f ca="1">SUM($J319:T319)</f>
        <v>0</v>
      </c>
      <c r="AK319" s="34">
        <f ca="1">SUM($J319:U319)</f>
        <v>0</v>
      </c>
      <c r="AL319" s="34">
        <f ca="1">SUM($J319:V319)</f>
        <v>0</v>
      </c>
      <c r="AM319" s="34">
        <f ca="1">SUM($J319:W319)</f>
        <v>0</v>
      </c>
      <c r="AN319" s="38">
        <f ca="1">SUM($J319:X319)</f>
        <v>0</v>
      </c>
      <c r="AO319" s="30"/>
      <c r="AP319" s="29">
        <f ca="1">IF(Data!$H$2="ja",IF(Z319&gt;$G319,Z319-$G319,0),0)</f>
        <v>0</v>
      </c>
      <c r="AQ319" s="29">
        <f ca="1">IF(Data!$H$2="ja",IF(AA319&gt;$G319,AA319-$G319-SUM($AP319:AP319),0),0)</f>
        <v>0</v>
      </c>
      <c r="AR319" s="29">
        <f ca="1">IF(Data!$H$2="ja",IF(AB319&gt;$G319,AB319-$G319-SUM($AP319:AQ319),0),0)</f>
        <v>0</v>
      </c>
      <c r="AS319" s="29">
        <f ca="1">IF(Data!$H$2="ja",IF(AC319&gt;$G319,AC319-$G319-SUM($AP319:AR319),0),0)</f>
        <v>0</v>
      </c>
      <c r="AT319" s="29">
        <f ca="1">IF(Data!$H$2="ja",IF(AD319&gt;$G319,AD319-$G319-SUM($AP319:AS319),0),0)</f>
        <v>0</v>
      </c>
      <c r="AU319" s="29">
        <f ca="1">IF(Data!$H$2="ja",IF(AE319&gt;$G319,AE319-$G319-SUM($AP319:AT319),0),0)</f>
        <v>0</v>
      </c>
      <c r="AV319" s="29">
        <f ca="1">IF(Data!$H$2="ja",IF(AF319&gt;$G319,AF319-$G319-SUM($AP319:AU319),0),0)</f>
        <v>0</v>
      </c>
      <c r="AW319" s="29">
        <f ca="1">IF(Data!$H$2="ja",IF(AG319&gt;$G319,AG319-$G319-SUM($AP319:AV319),0),0)</f>
        <v>0</v>
      </c>
      <c r="AX319" s="29">
        <f ca="1">IF(Data!$H$2="ja",IF(AH319&gt;$G319,AH319-$G319-SUM($AP319:AW319),0),0)</f>
        <v>0</v>
      </c>
      <c r="AY319" s="29">
        <f ca="1">IF(Data!$H$2="ja",IF(AI319&gt;$G319,AI319-$G319-SUM($AP319:AX319),0),0)</f>
        <v>0</v>
      </c>
      <c r="AZ319" s="29">
        <f ca="1">IF(Data!$H$2="ja",IF(AJ319&gt;$G319,AJ319-$G319-SUM($AP319:AY319),0),0)</f>
        <v>0</v>
      </c>
      <c r="BA319" s="29">
        <f ca="1">IF(Data!$H$2="ja",IF(AK319&gt;$G319,AK319-$G319-SUM($AP319:AZ319),0),0)</f>
        <v>0</v>
      </c>
      <c r="BB319" s="29">
        <f ca="1">IF(Data!$H$2="ja",IF(AL319&gt;$G319,AL319-$G319-SUM($AP319:BA319),0),0)</f>
        <v>0</v>
      </c>
      <c r="BC319" s="29">
        <f ca="1">IF(Data!$H$2="ja",IF(AM319&gt;$G319,AM319-$G319-SUM($AP319:BB319),0),0)</f>
        <v>0</v>
      </c>
      <c r="BD319" s="29">
        <f ca="1">IF(Data!$H$2="ja",IF(AN319&gt;$G319,AN319-$G319-SUM($AP319:BC319),0),0)</f>
        <v>0</v>
      </c>
    </row>
    <row r="320" spans="1:56" x14ac:dyDescent="0.2">
      <c r="A320" s="44">
        <v>16</v>
      </c>
      <c r="B320" s="44">
        <f t="shared" si="165"/>
        <v>7</v>
      </c>
      <c r="C320" s="56"/>
      <c r="D320" s="53" t="str">
        <f>Data!B$19</f>
        <v>Andre omkostninger total</v>
      </c>
      <c r="E320" s="53"/>
      <c r="F320" s="100"/>
      <c r="G320" s="370">
        <f>HLOOKUP(B320,'Budget &amp; Total'!$1:$44,(18+A320),FALSE)</f>
        <v>0</v>
      </c>
      <c r="H320" s="676">
        <f t="shared" ca="1" si="166"/>
        <v>0</v>
      </c>
      <c r="I320" s="101"/>
      <c r="J320" s="301">
        <f ca="1">HLOOKUP($B320,INDIRECT(J$1&amp;"!$I$2:$x$40"),('Partner-period(er)'!$A320+14),FALSE)</f>
        <v>0</v>
      </c>
      <c r="K320" s="89">
        <f ca="1">HLOOKUP($B320,INDIRECT(K$1&amp;"!$I$2:$x$40"),('Partner-period(er)'!$A320+14),FALSE)</f>
        <v>0</v>
      </c>
      <c r="L320" s="89">
        <f ca="1">HLOOKUP($B320,INDIRECT(L$1&amp;"!$I$2:$x$40"),('Partner-period(er)'!$A320+14),FALSE)</f>
        <v>0</v>
      </c>
      <c r="M320" s="89">
        <f ca="1">HLOOKUP($B320,INDIRECT(M$1&amp;"!$I$2:$x$40"),('Partner-period(er)'!$A320+14),FALSE)</f>
        <v>0</v>
      </c>
      <c r="N320" s="89">
        <f ca="1">HLOOKUP($B320,INDIRECT(N$1&amp;"!$I$2:$x$40"),('Partner-period(er)'!$A320+14),FALSE)</f>
        <v>0</v>
      </c>
      <c r="O320" s="570">
        <f ca="1">HLOOKUP($B320,INDIRECT(O$1&amp;"!$I$2:$x$40"),('Partner-period(er)'!$A320+14),FALSE)</f>
        <v>0</v>
      </c>
      <c r="P320" s="570">
        <f ca="1">HLOOKUP($B320,INDIRECT(P$1&amp;"!$I$2:$x$40"),('Partner-period(er)'!$A320+14),FALSE)</f>
        <v>0</v>
      </c>
      <c r="Q320" s="570">
        <f ca="1">HLOOKUP($B320,INDIRECT(Q$1&amp;"!$I$2:$x$40"),('Partner-period(er)'!$A320+14),FALSE)</f>
        <v>0</v>
      </c>
      <c r="R320" s="570">
        <f ca="1">HLOOKUP($B320,INDIRECT(R$1&amp;"!$I$2:$x$40"),('Partner-period(er)'!$A320+14),FALSE)</f>
        <v>0</v>
      </c>
      <c r="S320" s="570">
        <f ca="1">HLOOKUP($B320,INDIRECT(S$1&amp;"!$I$2:$x$40"),('Partner-period(er)'!$A320+14),FALSE)</f>
        <v>0</v>
      </c>
      <c r="T320" s="570">
        <f ca="1">HLOOKUP($B320,INDIRECT(T$1&amp;"!$I$2:$x$40"),('Partner-period(er)'!$A320+14),FALSE)</f>
        <v>0</v>
      </c>
      <c r="U320" s="570">
        <f ca="1">HLOOKUP($B320,INDIRECT(U$1&amp;"!$I$2:$x$40"),('Partner-period(er)'!$A320+14),FALSE)</f>
        <v>0</v>
      </c>
      <c r="V320" s="570">
        <f ca="1">HLOOKUP($B320,INDIRECT(V$1&amp;"!$I$2:$x$40"),('Partner-period(er)'!$A320+14),FALSE)</f>
        <v>0</v>
      </c>
      <c r="W320" s="570">
        <f ca="1">HLOOKUP($B320,INDIRECT(W$1&amp;"!$I$2:$x$40"),('Partner-period(er)'!$A320+14),FALSE)</f>
        <v>0</v>
      </c>
      <c r="X320" s="571">
        <f ca="1">HLOOKUP($B320,INDIRECT(X$1&amp;"!$I$2:$x$40"),('Partner-period(er)'!$A320+14),FALSE)</f>
        <v>0</v>
      </c>
      <c r="Z320" s="33">
        <f t="shared" ca="1" si="169"/>
        <v>0</v>
      </c>
      <c r="AA320" s="34">
        <f ca="1">SUM($J320:K320)</f>
        <v>0</v>
      </c>
      <c r="AB320" s="34">
        <f ca="1">SUM($J320:L320)</f>
        <v>0</v>
      </c>
      <c r="AC320" s="34">
        <f ca="1">SUM($J320:M320)</f>
        <v>0</v>
      </c>
      <c r="AD320" s="34">
        <f ca="1">SUM($J320:N320)</f>
        <v>0</v>
      </c>
      <c r="AE320" s="34">
        <f ca="1">SUM($J320:O320)</f>
        <v>0</v>
      </c>
      <c r="AF320" s="34">
        <f ca="1">SUM($J320:P320)</f>
        <v>0</v>
      </c>
      <c r="AG320" s="34">
        <f ca="1">SUM($J320:Q320)</f>
        <v>0</v>
      </c>
      <c r="AH320" s="34">
        <f ca="1">SUM($J320:R320)</f>
        <v>0</v>
      </c>
      <c r="AI320" s="34">
        <f ca="1">SUM($J320:S320)</f>
        <v>0</v>
      </c>
      <c r="AJ320" s="34">
        <f ca="1">SUM($J320:T320)</f>
        <v>0</v>
      </c>
      <c r="AK320" s="34">
        <f ca="1">SUM($J320:U320)</f>
        <v>0</v>
      </c>
      <c r="AL320" s="34">
        <f ca="1">SUM($J320:V320)</f>
        <v>0</v>
      </c>
      <c r="AM320" s="34">
        <f ca="1">SUM($J320:W320)</f>
        <v>0</v>
      </c>
      <c r="AN320" s="38">
        <f ca="1">SUM($J320:X320)</f>
        <v>0</v>
      </c>
      <c r="AO320" s="30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</row>
    <row r="321" spans="1:56" ht="18" customHeight="1" thickBot="1" x14ac:dyDescent="0.25">
      <c r="A321" s="44">
        <v>17</v>
      </c>
      <c r="B321" s="44">
        <f t="shared" si="165"/>
        <v>7</v>
      </c>
      <c r="C321" s="384" t="str">
        <f>Data!B$55</f>
        <v>Totale omkostninger</v>
      </c>
      <c r="D321" s="385"/>
      <c r="E321" s="385"/>
      <c r="F321" s="386"/>
      <c r="G321" s="387">
        <f>HLOOKUP(B321,'Budget &amp; Total'!$1:$44,(37),FALSE)</f>
        <v>0</v>
      </c>
      <c r="H321" s="677">
        <f t="shared" ca="1" si="166"/>
        <v>0</v>
      </c>
      <c r="I321" s="109"/>
      <c r="J321" s="389">
        <f ca="1">HLOOKUP($B321,INDIRECT(J$1&amp;"!$I$2:$x$40"),('Partner-period(er)'!$A321+14),FALSE)</f>
        <v>0</v>
      </c>
      <c r="K321" s="390">
        <f ca="1">HLOOKUP($B321,INDIRECT(K$1&amp;"!$I$2:$x$40"),('Partner-period(er)'!$A321+14),FALSE)</f>
        <v>0</v>
      </c>
      <c r="L321" s="391">
        <f ca="1">HLOOKUP($B321,INDIRECT(L$1&amp;"!$I$2:$x$40"),('Partner-period(er)'!$A321+14),FALSE)</f>
        <v>0</v>
      </c>
      <c r="M321" s="391">
        <f ca="1">HLOOKUP($B321,INDIRECT(M$1&amp;"!$I$2:$x$40"),('Partner-period(er)'!$A321+14),FALSE)</f>
        <v>0</v>
      </c>
      <c r="N321" s="391">
        <f ca="1">HLOOKUP($B321,INDIRECT(N$1&amp;"!$I$2:$x$40"),('Partner-period(er)'!$A321+14),FALSE)</f>
        <v>0</v>
      </c>
      <c r="O321" s="572">
        <f ca="1">HLOOKUP($B321,INDIRECT(O$1&amp;"!$I$2:$x$40"),('Partner-period(er)'!$A321+14),FALSE)</f>
        <v>0</v>
      </c>
      <c r="P321" s="572">
        <f ca="1">HLOOKUP($B321,INDIRECT(P$1&amp;"!$I$2:$x$40"),('Partner-period(er)'!$A321+14),FALSE)</f>
        <v>0</v>
      </c>
      <c r="Q321" s="572">
        <f ca="1">HLOOKUP($B321,INDIRECT(Q$1&amp;"!$I$2:$x$40"),('Partner-period(er)'!$A321+14),FALSE)</f>
        <v>0</v>
      </c>
      <c r="R321" s="572">
        <f ca="1">HLOOKUP($B321,INDIRECT(R$1&amp;"!$I$2:$x$40"),('Partner-period(er)'!$A321+14),FALSE)</f>
        <v>0</v>
      </c>
      <c r="S321" s="572">
        <f ca="1">HLOOKUP($B321,INDIRECT(S$1&amp;"!$I$2:$x$40"),('Partner-period(er)'!$A321+14),FALSE)</f>
        <v>0</v>
      </c>
      <c r="T321" s="572">
        <f ca="1">HLOOKUP($B321,INDIRECT(T$1&amp;"!$I$2:$x$40"),('Partner-period(er)'!$A321+14),FALSE)</f>
        <v>0</v>
      </c>
      <c r="U321" s="572">
        <f ca="1">HLOOKUP($B321,INDIRECT(U$1&amp;"!$I$2:$x$40"),('Partner-period(er)'!$A321+14),FALSE)</f>
        <v>0</v>
      </c>
      <c r="V321" s="572">
        <f ca="1">HLOOKUP($B321,INDIRECT(V$1&amp;"!$I$2:$x$40"),('Partner-period(er)'!$A321+14),FALSE)</f>
        <v>0</v>
      </c>
      <c r="W321" s="572">
        <f ca="1">HLOOKUP($B321,INDIRECT(W$1&amp;"!$I$2:$x$40"),('Partner-period(er)'!$A321+14),FALSE)</f>
        <v>0</v>
      </c>
      <c r="X321" s="573">
        <f ca="1">HLOOKUP($B321,INDIRECT(X$1&amp;"!$I$2:$x$40"),('Partner-period(er)'!$A321+14),FALSE)</f>
        <v>0</v>
      </c>
      <c r="Z321" s="33">
        <f t="shared" ca="1" si="169"/>
        <v>0</v>
      </c>
      <c r="AA321" s="34">
        <f ca="1">SUM($J321:K321)</f>
        <v>0</v>
      </c>
      <c r="AB321" s="34">
        <f ca="1">SUM($J321:L321)</f>
        <v>0</v>
      </c>
      <c r="AC321" s="34">
        <f ca="1">SUM($J321:M321)</f>
        <v>0</v>
      </c>
      <c r="AD321" s="34">
        <f ca="1">SUM($J321:N321)</f>
        <v>0</v>
      </c>
      <c r="AE321" s="34">
        <f ca="1">SUM($J321:O321)</f>
        <v>0</v>
      </c>
      <c r="AF321" s="34">
        <f ca="1">SUM($J321:P321)</f>
        <v>0</v>
      </c>
      <c r="AG321" s="34">
        <f ca="1">SUM($J321:Q321)</f>
        <v>0</v>
      </c>
      <c r="AH321" s="34">
        <f ca="1">SUM($J321:R321)</f>
        <v>0</v>
      </c>
      <c r="AI321" s="34">
        <f ca="1">SUM($J321:S321)</f>
        <v>0</v>
      </c>
      <c r="AJ321" s="34">
        <f ca="1">SUM($J321:T321)</f>
        <v>0</v>
      </c>
      <c r="AK321" s="34">
        <f ca="1">SUM($J321:U321)</f>
        <v>0</v>
      </c>
      <c r="AL321" s="34">
        <f ca="1">SUM($J321:V321)</f>
        <v>0</v>
      </c>
      <c r="AM321" s="34">
        <f ca="1">SUM($J321:W321)</f>
        <v>0</v>
      </c>
      <c r="AN321" s="38">
        <f ca="1">SUM($J321:X321)</f>
        <v>0</v>
      </c>
      <c r="AO321" s="30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</row>
    <row r="322" spans="1:56" ht="18" customHeight="1" thickTop="1" x14ac:dyDescent="0.2">
      <c r="A322" s="44">
        <v>18</v>
      </c>
      <c r="B322" s="44">
        <f t="shared" si="165"/>
        <v>7</v>
      </c>
      <c r="C322" s="177">
        <f>'Budget &amp; Total'!B$40</f>
        <v>0</v>
      </c>
      <c r="D322" s="27"/>
      <c r="E322" s="27"/>
      <c r="F322" s="14"/>
      <c r="G322" s="370"/>
      <c r="H322" s="674">
        <f t="shared" ca="1" si="166"/>
        <v>0</v>
      </c>
      <c r="I322" s="101"/>
      <c r="J322" s="239">
        <f ca="1">HLOOKUP($B322,INDIRECT(J$1&amp;"!$I$2:$x$40"),('Partner-period(er)'!$A322+14),FALSE)</f>
        <v>0</v>
      </c>
      <c r="K322" s="85">
        <f ca="1">HLOOKUP($B322,INDIRECT(K$1&amp;"!$I$2:$x$40"),('Partner-period(er)'!$A322+14),FALSE)</f>
        <v>0</v>
      </c>
      <c r="L322" s="85">
        <f ca="1">HLOOKUP($B322,INDIRECT(L$1&amp;"!$I$2:$x$40"),('Partner-period(er)'!$A322+14),FALSE)</f>
        <v>0</v>
      </c>
      <c r="M322" s="85">
        <f ca="1">HLOOKUP($B322,INDIRECT(M$1&amp;"!$I$2:$x$40"),('Partner-period(er)'!$A322+14),FALSE)</f>
        <v>0</v>
      </c>
      <c r="N322" s="85">
        <f ca="1">HLOOKUP($B322,INDIRECT(N$1&amp;"!$I$2:$x$40"),('Partner-period(er)'!$A322+14),FALSE)</f>
        <v>0</v>
      </c>
      <c r="O322" s="52">
        <f ca="1">HLOOKUP($B322,INDIRECT(O$1&amp;"!$I$2:$x$40"),('Partner-period(er)'!$A322+14),FALSE)</f>
        <v>0</v>
      </c>
      <c r="P322" s="52">
        <f ca="1">HLOOKUP($B322,INDIRECT(P$1&amp;"!$I$2:$x$40"),('Partner-period(er)'!$A322+14),FALSE)</f>
        <v>0</v>
      </c>
      <c r="Q322" s="52">
        <f ca="1">HLOOKUP($B322,INDIRECT(Q$1&amp;"!$I$2:$x$40"),('Partner-period(er)'!$A322+14),FALSE)</f>
        <v>0</v>
      </c>
      <c r="R322" s="52">
        <f ca="1">HLOOKUP($B322,INDIRECT(R$1&amp;"!$I$2:$x$40"),('Partner-period(er)'!$A322+14),FALSE)</f>
        <v>0</v>
      </c>
      <c r="S322" s="52">
        <f ca="1">HLOOKUP($B322,INDIRECT(S$1&amp;"!$I$2:$x$40"),('Partner-period(er)'!$A322+14),FALSE)</f>
        <v>0</v>
      </c>
      <c r="T322" s="52">
        <f ca="1">HLOOKUP($B322,INDIRECT(T$1&amp;"!$I$2:$x$40"),('Partner-period(er)'!$A322+14),FALSE)</f>
        <v>0</v>
      </c>
      <c r="U322" s="52">
        <f ca="1">HLOOKUP($B322,INDIRECT(U$1&amp;"!$I$2:$x$40"),('Partner-period(er)'!$A322+14),FALSE)</f>
        <v>0</v>
      </c>
      <c r="V322" s="52">
        <f ca="1">HLOOKUP($B322,INDIRECT(V$1&amp;"!$I$2:$x$40"),('Partner-period(er)'!$A322+14),FALSE)</f>
        <v>0</v>
      </c>
      <c r="W322" s="52">
        <f ca="1">HLOOKUP($B322,INDIRECT(W$1&amp;"!$I$2:$x$40"),('Partner-period(er)'!$A322+14),FALSE)</f>
        <v>0</v>
      </c>
      <c r="X322" s="567">
        <f ca="1">HLOOKUP($B322,INDIRECT(X$1&amp;"!$I$2:$x$40"),('Partner-period(er)'!$A322+14),FALSE)</f>
        <v>0</v>
      </c>
      <c r="Z322" s="33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8"/>
      <c r="AO322" s="30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</row>
    <row r="323" spans="1:56" x14ac:dyDescent="0.2">
      <c r="A323" s="44">
        <v>19</v>
      </c>
      <c r="B323" s="44">
        <f t="shared" si="165"/>
        <v>7</v>
      </c>
      <c r="C323" s="102"/>
      <c r="D323" s="151" t="str">
        <f>Data!B$26</f>
        <v>Beregnet støtte</v>
      </c>
      <c r="E323" s="27"/>
      <c r="F323" s="95">
        <f>HLOOKUP(B322,'Budget &amp; Total'!B:BB,41,FALSE)</f>
        <v>0</v>
      </c>
      <c r="G323" s="372"/>
      <c r="H323" s="674">
        <f t="shared" ca="1" si="166"/>
        <v>0</v>
      </c>
      <c r="I323" s="101"/>
      <c r="J323" s="239">
        <f ca="1">HLOOKUP($B323,INDIRECT(J$1&amp;"!$I$2:$x$40"),('Partner-period(er)'!$A323+14),FALSE)</f>
        <v>0</v>
      </c>
      <c r="K323" s="85">
        <f ca="1">HLOOKUP($B323,INDIRECT(K$1&amp;"!$I$2:$x$40"),('Partner-period(er)'!$A323+14),FALSE)</f>
        <v>0</v>
      </c>
      <c r="L323" s="85">
        <f ca="1">HLOOKUP($B323,INDIRECT(L$1&amp;"!$I$2:$x$40"),('Partner-period(er)'!$A323+14),FALSE)</f>
        <v>0</v>
      </c>
      <c r="M323" s="85">
        <f ca="1">HLOOKUP($B323,INDIRECT(M$1&amp;"!$I$2:$x$40"),('Partner-period(er)'!$A323+14),FALSE)</f>
        <v>0</v>
      </c>
      <c r="N323" s="85">
        <f ca="1">HLOOKUP($B323,INDIRECT(N$1&amp;"!$I$2:$x$40"),('Partner-period(er)'!$A323+14),FALSE)</f>
        <v>0</v>
      </c>
      <c r="O323" s="52">
        <f ca="1">HLOOKUP($B323,INDIRECT(O$1&amp;"!$I$2:$x$40"),('Partner-period(er)'!$A323+14),FALSE)</f>
        <v>0</v>
      </c>
      <c r="P323" s="52">
        <f ca="1">HLOOKUP($B323,INDIRECT(P$1&amp;"!$I$2:$x$40"),('Partner-period(er)'!$A323+14),FALSE)</f>
        <v>0</v>
      </c>
      <c r="Q323" s="52">
        <f ca="1">HLOOKUP($B323,INDIRECT(Q$1&amp;"!$I$2:$x$40"),('Partner-period(er)'!$A323+14),FALSE)</f>
        <v>0</v>
      </c>
      <c r="R323" s="52">
        <f ca="1">HLOOKUP($B323,INDIRECT(R$1&amp;"!$I$2:$x$40"),('Partner-period(er)'!$A323+14),FALSE)</f>
        <v>0</v>
      </c>
      <c r="S323" s="52">
        <f ca="1">HLOOKUP($B323,INDIRECT(S$1&amp;"!$I$2:$x$40"),('Partner-period(er)'!$A323+14),FALSE)</f>
        <v>0</v>
      </c>
      <c r="T323" s="52">
        <f ca="1">HLOOKUP($B323,INDIRECT(T$1&amp;"!$I$2:$x$40"),('Partner-period(er)'!$A323+14),FALSE)</f>
        <v>0</v>
      </c>
      <c r="U323" s="52">
        <f ca="1">HLOOKUP($B323,INDIRECT(U$1&amp;"!$I$2:$x$40"),('Partner-period(er)'!$A323+14),FALSE)</f>
        <v>0</v>
      </c>
      <c r="V323" s="52">
        <f ca="1">HLOOKUP($B323,INDIRECT(V$1&amp;"!$I$2:$x$40"),('Partner-period(er)'!$A323+14),FALSE)</f>
        <v>0</v>
      </c>
      <c r="W323" s="52">
        <f ca="1">HLOOKUP($B323,INDIRECT(W$1&amp;"!$I$2:$x$40"),('Partner-period(er)'!$A323+14),FALSE)</f>
        <v>0</v>
      </c>
      <c r="X323" s="567">
        <f ca="1">HLOOKUP($B323,INDIRECT(X$1&amp;"!$I$2:$x$40"),('Partner-period(er)'!$A323+14),FALSE)</f>
        <v>0</v>
      </c>
      <c r="Z323" s="33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8"/>
      <c r="AO323" s="30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</row>
    <row r="324" spans="1:56" x14ac:dyDescent="0.2">
      <c r="A324" s="44">
        <v>20</v>
      </c>
      <c r="B324" s="44">
        <f t="shared" si="165"/>
        <v>7</v>
      </c>
      <c r="C324" s="102"/>
      <c r="D324" s="151" t="str">
        <f>Data!B$27</f>
        <v>Forudbetalt støtte (efter aftale)</v>
      </c>
      <c r="E324" s="47"/>
      <c r="F324" s="14"/>
      <c r="G324" s="370"/>
      <c r="H324" s="674">
        <f t="shared" ca="1" si="166"/>
        <v>0</v>
      </c>
      <c r="I324" s="101"/>
      <c r="J324" s="239">
        <f ca="1">HLOOKUP($B324,INDIRECT(J$1&amp;"!$I$2:$x$40"),('Partner-period(er)'!$A324+14),FALSE)</f>
        <v>0</v>
      </c>
      <c r="K324" s="85">
        <f ca="1">HLOOKUP($B324,INDIRECT(K$1&amp;"!$I$2:$x$40"),('Partner-period(er)'!$A324+14),FALSE)</f>
        <v>0</v>
      </c>
      <c r="L324" s="85">
        <f ca="1">HLOOKUP($B324,INDIRECT(L$1&amp;"!$I$2:$x$40"),('Partner-period(er)'!$A324+14),FALSE)</f>
        <v>0</v>
      </c>
      <c r="M324" s="85">
        <f ca="1">HLOOKUP($B324,INDIRECT(M$1&amp;"!$I$2:$x$40"),('Partner-period(er)'!$A324+14),FALSE)</f>
        <v>0</v>
      </c>
      <c r="N324" s="85">
        <f ca="1">HLOOKUP($B324,INDIRECT(N$1&amp;"!$I$2:$x$40"),('Partner-period(er)'!$A324+14),FALSE)</f>
        <v>0</v>
      </c>
      <c r="O324" s="52">
        <f ca="1">HLOOKUP($B324,INDIRECT(O$1&amp;"!$I$2:$x$40"),('Partner-period(er)'!$A324+14),FALSE)</f>
        <v>0</v>
      </c>
      <c r="P324" s="52">
        <f ca="1">HLOOKUP($B324,INDIRECT(P$1&amp;"!$I$2:$x$40"),('Partner-period(er)'!$A324+14),FALSE)</f>
        <v>0</v>
      </c>
      <c r="Q324" s="52">
        <f ca="1">HLOOKUP($B324,INDIRECT(Q$1&amp;"!$I$2:$x$40"),('Partner-period(er)'!$A324+14),FALSE)</f>
        <v>0</v>
      </c>
      <c r="R324" s="52">
        <f ca="1">HLOOKUP($B324,INDIRECT(R$1&amp;"!$I$2:$x$40"),('Partner-period(er)'!$A324+14),FALSE)</f>
        <v>0</v>
      </c>
      <c r="S324" s="52">
        <f ca="1">HLOOKUP($B324,INDIRECT(S$1&amp;"!$I$2:$x$40"),('Partner-period(er)'!$A324+14),FALSE)</f>
        <v>0</v>
      </c>
      <c r="T324" s="52">
        <f ca="1">HLOOKUP($B324,INDIRECT(T$1&amp;"!$I$2:$x$40"),('Partner-period(er)'!$A324+14),FALSE)</f>
        <v>0</v>
      </c>
      <c r="U324" s="52">
        <f ca="1">HLOOKUP($B324,INDIRECT(U$1&amp;"!$I$2:$x$40"),('Partner-period(er)'!$A324+14),FALSE)</f>
        <v>0</v>
      </c>
      <c r="V324" s="52">
        <f ca="1">HLOOKUP($B324,INDIRECT(V$1&amp;"!$I$2:$x$40"),('Partner-period(er)'!$A324+14),FALSE)</f>
        <v>0</v>
      </c>
      <c r="W324" s="52">
        <f ca="1">HLOOKUP($B324,INDIRECT(W$1&amp;"!$I$2:$x$40"),('Partner-period(er)'!$A324+14),FALSE)</f>
        <v>0</v>
      </c>
      <c r="X324" s="567">
        <f ca="1">HLOOKUP($B324,INDIRECT(X$1&amp;"!$I$2:$x$40"),('Partner-period(er)'!$A324+14),FALSE)</f>
        <v>0</v>
      </c>
      <c r="Z324" s="33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8"/>
      <c r="AO324" s="30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</row>
    <row r="325" spans="1:56" x14ac:dyDescent="0.2">
      <c r="A325" s="44">
        <v>21</v>
      </c>
      <c r="B325" s="44">
        <f t="shared" si="165"/>
        <v>7</v>
      </c>
      <c r="C325" s="60"/>
      <c r="D325" s="151" t="str">
        <f>Data!B$28</f>
        <v>Justering for timepris inklusiv overhead</v>
      </c>
      <c r="E325" s="47"/>
      <c r="F325" s="14"/>
      <c r="G325" s="370"/>
      <c r="H325" s="674">
        <f t="shared" ca="1" si="166"/>
        <v>0</v>
      </c>
      <c r="I325" s="101"/>
      <c r="J325" s="239">
        <f t="shared" ref="J325:X325" ca="1" si="170">(J335+J342)*(1+$F310)*$F323</f>
        <v>0</v>
      </c>
      <c r="K325" s="85">
        <f t="shared" ca="1" si="170"/>
        <v>0</v>
      </c>
      <c r="L325" s="85">
        <f t="shared" ca="1" si="170"/>
        <v>0</v>
      </c>
      <c r="M325" s="85">
        <f t="shared" ca="1" si="170"/>
        <v>0</v>
      </c>
      <c r="N325" s="85">
        <f t="shared" ca="1" si="170"/>
        <v>0</v>
      </c>
      <c r="O325" s="85">
        <f t="shared" ca="1" si="170"/>
        <v>0</v>
      </c>
      <c r="P325" s="85">
        <f t="shared" ca="1" si="170"/>
        <v>0</v>
      </c>
      <c r="Q325" s="85">
        <f t="shared" ca="1" si="170"/>
        <v>0</v>
      </c>
      <c r="R325" s="85">
        <f t="shared" ca="1" si="170"/>
        <v>0</v>
      </c>
      <c r="S325" s="85">
        <f t="shared" ca="1" si="170"/>
        <v>0</v>
      </c>
      <c r="T325" s="85">
        <f t="shared" ca="1" si="170"/>
        <v>0</v>
      </c>
      <c r="U325" s="85">
        <f t="shared" ca="1" si="170"/>
        <v>0</v>
      </c>
      <c r="V325" s="85">
        <f t="shared" ca="1" si="170"/>
        <v>0</v>
      </c>
      <c r="W325" s="85">
        <f t="shared" ca="1" si="170"/>
        <v>0</v>
      </c>
      <c r="X325" s="560">
        <f t="shared" ca="1" si="170"/>
        <v>0</v>
      </c>
      <c r="Z325" s="33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8"/>
      <c r="AO325" s="30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</row>
    <row r="326" spans="1:56" x14ac:dyDescent="0.2">
      <c r="A326" s="44">
        <v>23</v>
      </c>
      <c r="B326" s="44">
        <f t="shared" si="165"/>
        <v>7</v>
      </c>
      <c r="C326" s="60"/>
      <c r="D326" s="151" t="str">
        <f>Data!B$29</f>
        <v>Justering for budgetoverskridelse</v>
      </c>
      <c r="E326" s="47"/>
      <c r="F326" s="14"/>
      <c r="G326" s="371"/>
      <c r="H326" s="674">
        <f t="shared" ca="1" si="166"/>
        <v>0</v>
      </c>
      <c r="I326" s="101"/>
      <c r="J326" s="231">
        <f t="shared" ref="J326:X326" ca="1" si="171">-AP326*$F323</f>
        <v>0</v>
      </c>
      <c r="K326" s="86">
        <f t="shared" ca="1" si="171"/>
        <v>0</v>
      </c>
      <c r="L326" s="86">
        <f t="shared" ca="1" si="171"/>
        <v>0</v>
      </c>
      <c r="M326" s="86">
        <f t="shared" ca="1" si="171"/>
        <v>0</v>
      </c>
      <c r="N326" s="86">
        <f t="shared" ca="1" si="171"/>
        <v>0</v>
      </c>
      <c r="O326" s="565">
        <f t="shared" ca="1" si="171"/>
        <v>0</v>
      </c>
      <c r="P326" s="565">
        <f t="shared" ca="1" si="171"/>
        <v>0</v>
      </c>
      <c r="Q326" s="565">
        <f t="shared" ca="1" si="171"/>
        <v>0</v>
      </c>
      <c r="R326" s="565">
        <f t="shared" ca="1" si="171"/>
        <v>0</v>
      </c>
      <c r="S326" s="565">
        <f t="shared" ca="1" si="171"/>
        <v>0</v>
      </c>
      <c r="T326" s="565">
        <f t="shared" ca="1" si="171"/>
        <v>0</v>
      </c>
      <c r="U326" s="565">
        <f t="shared" ca="1" si="171"/>
        <v>0</v>
      </c>
      <c r="V326" s="565">
        <f t="shared" ca="1" si="171"/>
        <v>0</v>
      </c>
      <c r="W326" s="565">
        <f t="shared" ca="1" si="171"/>
        <v>0</v>
      </c>
      <c r="X326" s="566">
        <f t="shared" ca="1" si="171"/>
        <v>0</v>
      </c>
      <c r="Z326" s="33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8"/>
      <c r="AO326" s="30"/>
      <c r="AP326" s="29">
        <f ca="1">SUM(AP311:AP319)</f>
        <v>0</v>
      </c>
      <c r="AQ326" s="29">
        <f t="shared" ref="AQ326:BD326" ca="1" si="172">SUM(AQ311:AQ319)</f>
        <v>0</v>
      </c>
      <c r="AR326" s="29">
        <f t="shared" ca="1" si="172"/>
        <v>0</v>
      </c>
      <c r="AS326" s="29">
        <f t="shared" ca="1" si="172"/>
        <v>0</v>
      </c>
      <c r="AT326" s="29">
        <f t="shared" ca="1" si="172"/>
        <v>0</v>
      </c>
      <c r="AU326" s="29">
        <f t="shared" ca="1" si="172"/>
        <v>0</v>
      </c>
      <c r="AV326" s="29">
        <f t="shared" ca="1" si="172"/>
        <v>0</v>
      </c>
      <c r="AW326" s="29">
        <f t="shared" ca="1" si="172"/>
        <v>0</v>
      </c>
      <c r="AX326" s="29">
        <f t="shared" ca="1" si="172"/>
        <v>0</v>
      </c>
      <c r="AY326" s="29">
        <f t="shared" ca="1" si="172"/>
        <v>0</v>
      </c>
      <c r="AZ326" s="29">
        <f t="shared" ca="1" si="172"/>
        <v>0</v>
      </c>
      <c r="BA326" s="29">
        <f t="shared" ca="1" si="172"/>
        <v>0</v>
      </c>
      <c r="BB326" s="29">
        <f t="shared" ca="1" si="172"/>
        <v>0</v>
      </c>
      <c r="BC326" s="29">
        <f t="shared" ca="1" si="172"/>
        <v>0</v>
      </c>
      <c r="BD326" s="29">
        <f t="shared" ca="1" si="172"/>
        <v>0</v>
      </c>
    </row>
    <row r="327" spans="1:56" x14ac:dyDescent="0.2">
      <c r="A327" s="44">
        <v>24</v>
      </c>
      <c r="B327" s="44">
        <f t="shared" si="165"/>
        <v>7</v>
      </c>
      <c r="C327" s="622"/>
      <c r="D327" s="207" t="str">
        <f>Data!B$30</f>
        <v>Støtte total / til faktura</v>
      </c>
      <c r="E327" s="623"/>
      <c r="F327" s="396"/>
      <c r="G327" s="619">
        <f>HLOOKUP(B323,'Budget &amp; Total'!$1:$44,42,FALSE)</f>
        <v>0</v>
      </c>
      <c r="H327" s="678">
        <f t="shared" ca="1" si="166"/>
        <v>0</v>
      </c>
      <c r="I327" s="108"/>
      <c r="J327" s="394">
        <f t="shared" ref="J327:X327" ca="1" si="173">SUM(J323:J326)</f>
        <v>0</v>
      </c>
      <c r="K327" s="395">
        <f t="shared" ca="1" si="173"/>
        <v>0</v>
      </c>
      <c r="L327" s="395">
        <f t="shared" ca="1" si="173"/>
        <v>0</v>
      </c>
      <c r="M327" s="395">
        <f t="shared" ca="1" si="173"/>
        <v>0</v>
      </c>
      <c r="N327" s="395">
        <f t="shared" ca="1" si="173"/>
        <v>0</v>
      </c>
      <c r="O327" s="574">
        <f t="shared" ca="1" si="173"/>
        <v>0</v>
      </c>
      <c r="P327" s="574">
        <f t="shared" ca="1" si="173"/>
        <v>0</v>
      </c>
      <c r="Q327" s="574">
        <f t="shared" ca="1" si="173"/>
        <v>0</v>
      </c>
      <c r="R327" s="574">
        <f t="shared" ca="1" si="173"/>
        <v>0</v>
      </c>
      <c r="S327" s="574">
        <f t="shared" ca="1" si="173"/>
        <v>0</v>
      </c>
      <c r="T327" s="574">
        <f t="shared" ca="1" si="173"/>
        <v>0</v>
      </c>
      <c r="U327" s="574">
        <f t="shared" ca="1" si="173"/>
        <v>0</v>
      </c>
      <c r="V327" s="574">
        <f t="shared" ca="1" si="173"/>
        <v>0</v>
      </c>
      <c r="W327" s="574">
        <f t="shared" ca="1" si="173"/>
        <v>0</v>
      </c>
      <c r="X327" s="575">
        <f t="shared" ca="1" si="173"/>
        <v>0</v>
      </c>
      <c r="Z327" s="33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8"/>
      <c r="AO327" s="30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</row>
    <row r="328" spans="1:56" x14ac:dyDescent="0.2">
      <c r="A328" s="44">
        <v>24</v>
      </c>
      <c r="B328" s="44">
        <f t="shared" si="165"/>
        <v>7</v>
      </c>
      <c r="C328" s="103"/>
      <c r="D328" s="195" t="str">
        <f>Data!B$31</f>
        <v>Anden finansiering</v>
      </c>
      <c r="E328" s="54"/>
      <c r="F328" s="400"/>
      <c r="G328" s="620">
        <f>HLOOKUP(B328,'Budget &amp; Total'!$1:$44,43,FALSE)</f>
        <v>0</v>
      </c>
      <c r="H328" s="679">
        <f t="shared" ca="1" si="166"/>
        <v>0</v>
      </c>
      <c r="I328" s="108"/>
      <c r="J328" s="398">
        <f ca="1">HLOOKUP($B327,INDIRECT(J$1&amp;"!$I$2:$x$40"),('Partner-period(er)'!$A328+14),FALSE)</f>
        <v>0</v>
      </c>
      <c r="K328" s="399">
        <f ca="1">HLOOKUP($B327,INDIRECT(K$1&amp;"!$I$2:$x$40"),('Partner-period(er)'!$A328+14),FALSE)</f>
        <v>0</v>
      </c>
      <c r="L328" s="399">
        <f ca="1">HLOOKUP($B327,INDIRECT(L$1&amp;"!$I$2:$x$40"),('Partner-period(er)'!$A328+14),FALSE)</f>
        <v>0</v>
      </c>
      <c r="M328" s="399">
        <f ca="1">HLOOKUP($B327,INDIRECT(M$1&amp;"!$I$2:$x$40"),('Partner-period(er)'!$A328+14),FALSE)</f>
        <v>0</v>
      </c>
      <c r="N328" s="399">
        <f ca="1">HLOOKUP($B327,INDIRECT(N$1&amp;"!$I$2:$x$40"),('Partner-period(er)'!$A328+14),FALSE)</f>
        <v>0</v>
      </c>
      <c r="O328" s="576">
        <f ca="1">HLOOKUP($B327,INDIRECT(O$1&amp;"!$I$2:$x$40"),('Partner-period(er)'!$A328+14),FALSE)</f>
        <v>0</v>
      </c>
      <c r="P328" s="576">
        <f ca="1">HLOOKUP($B327,INDIRECT(P$1&amp;"!$I$2:$x$40"),('Partner-period(er)'!$A328+14),FALSE)</f>
        <v>0</v>
      </c>
      <c r="Q328" s="576">
        <f ca="1">HLOOKUP($B327,INDIRECT(Q$1&amp;"!$I$2:$x$40"),('Partner-period(er)'!$A328+14),FALSE)</f>
        <v>0</v>
      </c>
      <c r="R328" s="576">
        <f ca="1">HLOOKUP($B327,INDIRECT(R$1&amp;"!$I$2:$x$40"),('Partner-period(er)'!$A328+14),FALSE)</f>
        <v>0</v>
      </c>
      <c r="S328" s="576">
        <f ca="1">HLOOKUP($B327,INDIRECT(S$1&amp;"!$I$2:$x$40"),('Partner-period(er)'!$A328+14),FALSE)</f>
        <v>0</v>
      </c>
      <c r="T328" s="576">
        <f ca="1">HLOOKUP($B327,INDIRECT(T$1&amp;"!$I$2:$x$40"),('Partner-period(er)'!$A328+14),FALSE)</f>
        <v>0</v>
      </c>
      <c r="U328" s="576">
        <f ca="1">HLOOKUP($B327,INDIRECT(U$1&amp;"!$I$2:$x$40"),('Partner-period(er)'!$A328+14),FALSE)</f>
        <v>0</v>
      </c>
      <c r="V328" s="576">
        <f ca="1">HLOOKUP($B327,INDIRECT(V$1&amp;"!$I$2:$x$40"),('Partner-period(er)'!$A328+14),FALSE)</f>
        <v>0</v>
      </c>
      <c r="W328" s="576">
        <f ca="1">HLOOKUP($B327,INDIRECT(W$1&amp;"!$I$2:$x$40"),('Partner-period(er)'!$A328+14),FALSE)</f>
        <v>0</v>
      </c>
      <c r="X328" s="577">
        <f ca="1">HLOOKUP($B327,INDIRECT(X$1&amp;"!$I$2:$x$40"),('Partner-period(er)'!$A328+14),FALSE)</f>
        <v>0</v>
      </c>
      <c r="Z328" s="33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8"/>
      <c r="AO328" s="30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</row>
    <row r="329" spans="1:56" ht="13.5" thickBot="1" x14ac:dyDescent="0.25">
      <c r="A329" s="44">
        <v>26</v>
      </c>
      <c r="B329" s="44">
        <f t="shared" si="165"/>
        <v>7</v>
      </c>
      <c r="C329" s="401"/>
      <c r="D329" s="211" t="str">
        <f>Data!B$32</f>
        <v>Egenfinansiering</v>
      </c>
      <c r="E329" s="55"/>
      <c r="F329" s="93"/>
      <c r="G329" s="621">
        <f>HLOOKUP(B329,'Budget &amp; Total'!$1:$44,44,FALSE)</f>
        <v>0</v>
      </c>
      <c r="H329" s="680">
        <f t="shared" ca="1" si="166"/>
        <v>0</v>
      </c>
      <c r="I329" s="108"/>
      <c r="J329" s="403">
        <f t="shared" ref="J329:X329" ca="1" si="174">J321-J327-J328</f>
        <v>0</v>
      </c>
      <c r="K329" s="91">
        <f t="shared" ca="1" si="174"/>
        <v>0</v>
      </c>
      <c r="L329" s="91">
        <f t="shared" ca="1" si="174"/>
        <v>0</v>
      </c>
      <c r="M329" s="91">
        <f t="shared" ca="1" si="174"/>
        <v>0</v>
      </c>
      <c r="N329" s="91">
        <f t="shared" ca="1" si="174"/>
        <v>0</v>
      </c>
      <c r="O329" s="578">
        <f t="shared" ca="1" si="174"/>
        <v>0</v>
      </c>
      <c r="P329" s="578">
        <f t="shared" ca="1" si="174"/>
        <v>0</v>
      </c>
      <c r="Q329" s="578">
        <f t="shared" ca="1" si="174"/>
        <v>0</v>
      </c>
      <c r="R329" s="578">
        <f t="shared" ca="1" si="174"/>
        <v>0</v>
      </c>
      <c r="S329" s="578">
        <f t="shared" ca="1" si="174"/>
        <v>0</v>
      </c>
      <c r="T329" s="578">
        <f t="shared" ca="1" si="174"/>
        <v>0</v>
      </c>
      <c r="U329" s="578">
        <f t="shared" ca="1" si="174"/>
        <v>0</v>
      </c>
      <c r="V329" s="578">
        <f t="shared" ca="1" si="174"/>
        <v>0</v>
      </c>
      <c r="W329" s="578">
        <f t="shared" ca="1" si="174"/>
        <v>0</v>
      </c>
      <c r="X329" s="579">
        <f t="shared" ca="1" si="174"/>
        <v>0</v>
      </c>
      <c r="Z329" s="35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9"/>
      <c r="AO329" s="30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</row>
    <row r="330" spans="1:56" ht="19.5" customHeight="1" x14ac:dyDescent="0.2">
      <c r="A330" s="44">
        <v>29</v>
      </c>
      <c r="C330" s="118" t="str">
        <f>Data!$B$95</f>
        <v>Kontrol for overskridelse af timepriser</v>
      </c>
      <c r="D330" s="88"/>
      <c r="E330" s="88"/>
      <c r="F330" s="14"/>
      <c r="G330" s="87"/>
      <c r="H330" s="87"/>
      <c r="I330" s="87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67"/>
    </row>
    <row r="331" spans="1:56" ht="13.5" customHeight="1" x14ac:dyDescent="0.2">
      <c r="A331" s="44">
        <v>30</v>
      </c>
      <c r="C331" s="264" t="s">
        <v>41</v>
      </c>
      <c r="D331" s="265"/>
      <c r="E331" s="266"/>
      <c r="F331" s="289" t="s">
        <v>40</v>
      </c>
      <c r="G331" s="111"/>
      <c r="H331" s="267"/>
      <c r="I331" s="267"/>
      <c r="J331" s="268">
        <f ca="1">J305</f>
        <v>0</v>
      </c>
      <c r="K331" s="269">
        <f t="shared" ref="K331:X331" ca="1" si="175">K305+J331</f>
        <v>0</v>
      </c>
      <c r="L331" s="269">
        <f t="shared" ca="1" si="175"/>
        <v>0</v>
      </c>
      <c r="M331" s="269">
        <f t="shared" ca="1" si="175"/>
        <v>0</v>
      </c>
      <c r="N331" s="269">
        <f t="shared" ca="1" si="175"/>
        <v>0</v>
      </c>
      <c r="O331" s="269">
        <f t="shared" ca="1" si="175"/>
        <v>0</v>
      </c>
      <c r="P331" s="269">
        <f t="shared" ca="1" si="175"/>
        <v>0</v>
      </c>
      <c r="Q331" s="269">
        <f t="shared" ca="1" si="175"/>
        <v>0</v>
      </c>
      <c r="R331" s="269">
        <f t="shared" ca="1" si="175"/>
        <v>0</v>
      </c>
      <c r="S331" s="269">
        <f t="shared" ca="1" si="175"/>
        <v>0</v>
      </c>
      <c r="T331" s="269">
        <f t="shared" ca="1" si="175"/>
        <v>0</v>
      </c>
      <c r="U331" s="269">
        <f t="shared" ca="1" si="175"/>
        <v>0</v>
      </c>
      <c r="V331" s="269">
        <f t="shared" ca="1" si="175"/>
        <v>0</v>
      </c>
      <c r="W331" s="269">
        <f t="shared" ca="1" si="175"/>
        <v>0</v>
      </c>
      <c r="X331" s="270">
        <f t="shared" ca="1" si="175"/>
        <v>0</v>
      </c>
    </row>
    <row r="332" spans="1:56" ht="13.5" customHeight="1" x14ac:dyDescent="0.2">
      <c r="A332" s="44">
        <v>31</v>
      </c>
      <c r="C332" s="271"/>
      <c r="D332" s="19"/>
      <c r="E332" s="272"/>
      <c r="F332" s="290" t="s">
        <v>42</v>
      </c>
      <c r="G332" s="18"/>
      <c r="H332" s="19"/>
      <c r="I332" s="19"/>
      <c r="J332" s="273">
        <f ca="1">J308</f>
        <v>0</v>
      </c>
      <c r="K332" s="274">
        <f t="shared" ref="K332:X332" ca="1" si="176">K308+J332</f>
        <v>0</v>
      </c>
      <c r="L332" s="274">
        <f t="shared" ca="1" si="176"/>
        <v>0</v>
      </c>
      <c r="M332" s="274">
        <f t="shared" ca="1" si="176"/>
        <v>0</v>
      </c>
      <c r="N332" s="274">
        <f t="shared" ca="1" si="176"/>
        <v>0</v>
      </c>
      <c r="O332" s="274">
        <f t="shared" ca="1" si="176"/>
        <v>0</v>
      </c>
      <c r="P332" s="274">
        <f t="shared" ca="1" si="176"/>
        <v>0</v>
      </c>
      <c r="Q332" s="274">
        <f t="shared" ca="1" si="176"/>
        <v>0</v>
      </c>
      <c r="R332" s="274">
        <f t="shared" ca="1" si="176"/>
        <v>0</v>
      </c>
      <c r="S332" s="274">
        <f t="shared" ca="1" si="176"/>
        <v>0</v>
      </c>
      <c r="T332" s="274">
        <f t="shared" ca="1" si="176"/>
        <v>0</v>
      </c>
      <c r="U332" s="274">
        <f t="shared" ca="1" si="176"/>
        <v>0</v>
      </c>
      <c r="V332" s="274">
        <f t="shared" ca="1" si="176"/>
        <v>0</v>
      </c>
      <c r="W332" s="274">
        <f t="shared" ca="1" si="176"/>
        <v>0</v>
      </c>
      <c r="X332" s="275">
        <f t="shared" ca="1" si="176"/>
        <v>0</v>
      </c>
    </row>
    <row r="333" spans="1:56" ht="13.5" customHeight="1" x14ac:dyDescent="0.2">
      <c r="A333" s="44">
        <v>32</v>
      </c>
      <c r="C333" s="276"/>
      <c r="D333" s="19"/>
      <c r="E333" s="19"/>
      <c r="F333" s="291" t="s">
        <v>124</v>
      </c>
      <c r="G333" s="18"/>
      <c r="H333" s="277"/>
      <c r="I333" s="277"/>
      <c r="J333" s="278">
        <f t="shared" ref="J333:X333" ca="1" si="177">J331*$F308</f>
        <v>0</v>
      </c>
      <c r="K333" s="279">
        <f t="shared" ca="1" si="177"/>
        <v>0</v>
      </c>
      <c r="L333" s="279">
        <f t="shared" ca="1" si="177"/>
        <v>0</v>
      </c>
      <c r="M333" s="279">
        <f t="shared" ca="1" si="177"/>
        <v>0</v>
      </c>
      <c r="N333" s="279">
        <f t="shared" ca="1" si="177"/>
        <v>0</v>
      </c>
      <c r="O333" s="279">
        <f t="shared" ca="1" si="177"/>
        <v>0</v>
      </c>
      <c r="P333" s="279">
        <f t="shared" ca="1" si="177"/>
        <v>0</v>
      </c>
      <c r="Q333" s="279">
        <f t="shared" ca="1" si="177"/>
        <v>0</v>
      </c>
      <c r="R333" s="279">
        <f t="shared" ca="1" si="177"/>
        <v>0</v>
      </c>
      <c r="S333" s="279">
        <f t="shared" ca="1" si="177"/>
        <v>0</v>
      </c>
      <c r="T333" s="279">
        <f t="shared" ca="1" si="177"/>
        <v>0</v>
      </c>
      <c r="U333" s="279">
        <f t="shared" ca="1" si="177"/>
        <v>0</v>
      </c>
      <c r="V333" s="279">
        <f t="shared" ca="1" si="177"/>
        <v>0</v>
      </c>
      <c r="W333" s="279">
        <f t="shared" ca="1" si="177"/>
        <v>0</v>
      </c>
      <c r="X333" s="280">
        <f t="shared" ca="1" si="177"/>
        <v>0</v>
      </c>
    </row>
    <row r="334" spans="1:56" ht="13.5" customHeight="1" x14ac:dyDescent="0.2">
      <c r="A334" s="44">
        <v>33</v>
      </c>
      <c r="C334" s="276"/>
      <c r="D334" s="19"/>
      <c r="E334" s="272"/>
      <c r="F334" s="290" t="s">
        <v>123</v>
      </c>
      <c r="G334" s="18"/>
      <c r="H334" s="281"/>
      <c r="I334" s="281"/>
      <c r="J334" s="278">
        <f ca="1">MIN(J332:J333)</f>
        <v>0</v>
      </c>
      <c r="K334" s="279">
        <f t="shared" ref="K334:X334" ca="1" si="178">MIN(K332:K333)-MIN(J332:J333)</f>
        <v>0</v>
      </c>
      <c r="L334" s="279">
        <f t="shared" ca="1" si="178"/>
        <v>0</v>
      </c>
      <c r="M334" s="279">
        <f t="shared" ca="1" si="178"/>
        <v>0</v>
      </c>
      <c r="N334" s="279">
        <f t="shared" ca="1" si="178"/>
        <v>0</v>
      </c>
      <c r="O334" s="279">
        <f t="shared" ca="1" si="178"/>
        <v>0</v>
      </c>
      <c r="P334" s="279">
        <f t="shared" ca="1" si="178"/>
        <v>0</v>
      </c>
      <c r="Q334" s="279">
        <f t="shared" ca="1" si="178"/>
        <v>0</v>
      </c>
      <c r="R334" s="279">
        <f t="shared" ca="1" si="178"/>
        <v>0</v>
      </c>
      <c r="S334" s="279">
        <f t="shared" ca="1" si="178"/>
        <v>0</v>
      </c>
      <c r="T334" s="279">
        <f t="shared" ca="1" si="178"/>
        <v>0</v>
      </c>
      <c r="U334" s="279">
        <f t="shared" ca="1" si="178"/>
        <v>0</v>
      </c>
      <c r="V334" s="279">
        <f t="shared" ca="1" si="178"/>
        <v>0</v>
      </c>
      <c r="W334" s="279">
        <f t="shared" ca="1" si="178"/>
        <v>0</v>
      </c>
      <c r="X334" s="280">
        <f t="shared" ca="1" si="178"/>
        <v>0</v>
      </c>
      <c r="AO334" s="30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</row>
    <row r="335" spans="1:56" ht="13.5" customHeight="1" x14ac:dyDescent="0.2">
      <c r="A335" s="44">
        <v>34</v>
      </c>
      <c r="C335" s="276"/>
      <c r="D335" s="19"/>
      <c r="E335" s="272"/>
      <c r="F335" s="290" t="s">
        <v>118</v>
      </c>
      <c r="G335" s="18"/>
      <c r="H335" s="277"/>
      <c r="I335" s="277"/>
      <c r="J335" s="278">
        <f t="shared" ref="J335:X335" ca="1" si="179">J334-J308</f>
        <v>0</v>
      </c>
      <c r="K335" s="279">
        <f t="shared" ca="1" si="179"/>
        <v>0</v>
      </c>
      <c r="L335" s="279">
        <f t="shared" ca="1" si="179"/>
        <v>0</v>
      </c>
      <c r="M335" s="279">
        <f t="shared" ca="1" si="179"/>
        <v>0</v>
      </c>
      <c r="N335" s="279">
        <f t="shared" ca="1" si="179"/>
        <v>0</v>
      </c>
      <c r="O335" s="279">
        <f t="shared" ca="1" si="179"/>
        <v>0</v>
      </c>
      <c r="P335" s="279">
        <f t="shared" ca="1" si="179"/>
        <v>0</v>
      </c>
      <c r="Q335" s="279">
        <f t="shared" ca="1" si="179"/>
        <v>0</v>
      </c>
      <c r="R335" s="279">
        <f t="shared" ca="1" si="179"/>
        <v>0</v>
      </c>
      <c r="S335" s="279">
        <f t="shared" ca="1" si="179"/>
        <v>0</v>
      </c>
      <c r="T335" s="279">
        <f t="shared" ca="1" si="179"/>
        <v>0</v>
      </c>
      <c r="U335" s="279">
        <f t="shared" ca="1" si="179"/>
        <v>0</v>
      </c>
      <c r="V335" s="279">
        <f t="shared" ca="1" si="179"/>
        <v>0</v>
      </c>
      <c r="W335" s="279">
        <f t="shared" ca="1" si="179"/>
        <v>0</v>
      </c>
      <c r="X335" s="280">
        <f t="shared" ca="1" si="179"/>
        <v>0</v>
      </c>
    </row>
    <row r="336" spans="1:56" ht="13.5" customHeight="1" x14ac:dyDescent="0.2">
      <c r="A336" s="44">
        <v>35</v>
      </c>
      <c r="C336" s="276"/>
      <c r="D336" s="19"/>
      <c r="E336" s="272"/>
      <c r="F336" s="290" t="s">
        <v>119</v>
      </c>
      <c r="G336" s="18"/>
      <c r="H336" s="277"/>
      <c r="I336" s="277"/>
      <c r="J336" s="278">
        <f ca="1">-J335</f>
        <v>0</v>
      </c>
      <c r="K336" s="279">
        <f ca="1">-SUM($J335:K335)</f>
        <v>0</v>
      </c>
      <c r="L336" s="279">
        <f ca="1">-SUM($J335:L335)</f>
        <v>0</v>
      </c>
      <c r="M336" s="279">
        <f ca="1">-SUM($J335:M335)</f>
        <v>0</v>
      </c>
      <c r="N336" s="279">
        <f ca="1">-SUM($J335:N335)</f>
        <v>0</v>
      </c>
      <c r="O336" s="279">
        <f ca="1">-SUM($J335:O335)</f>
        <v>0</v>
      </c>
      <c r="P336" s="279">
        <f ca="1">-SUM($J335:P335)</f>
        <v>0</v>
      </c>
      <c r="Q336" s="279">
        <f ca="1">-SUM($J335:Q335)</f>
        <v>0</v>
      </c>
      <c r="R336" s="279">
        <f ca="1">-SUM($J335:R335)</f>
        <v>0</v>
      </c>
      <c r="S336" s="279">
        <f ca="1">-SUM($J335:S335)</f>
        <v>0</v>
      </c>
      <c r="T336" s="279">
        <f ca="1">-SUM($J335:T335)</f>
        <v>0</v>
      </c>
      <c r="U336" s="279">
        <f ca="1">-SUM($J335:U335)</f>
        <v>0</v>
      </c>
      <c r="V336" s="279">
        <f ca="1">-SUM($J335:V335)</f>
        <v>0</v>
      </c>
      <c r="W336" s="279">
        <f ca="1">-SUM($J335:W335)</f>
        <v>0</v>
      </c>
      <c r="X336" s="280">
        <f ca="1">-SUM($J335:X335)</f>
        <v>0</v>
      </c>
    </row>
    <row r="337" spans="1:56" ht="1.5" customHeight="1" x14ac:dyDescent="0.2">
      <c r="C337" s="282"/>
      <c r="D337" s="283"/>
      <c r="E337" s="283"/>
      <c r="F337" s="292"/>
      <c r="G337" s="284"/>
      <c r="H337" s="284"/>
      <c r="I337" s="284"/>
      <c r="J337" s="273"/>
      <c r="K337" s="274"/>
      <c r="L337" s="274"/>
      <c r="M337" s="274">
        <f ca="1">IF(M305&gt;0,(M333-SUM($J334:L334))/M305,0)</f>
        <v>0</v>
      </c>
      <c r="N337" s="274">
        <f ca="1">IF(N305&gt;0,(N333-SUM($J334:M334))/N305,0)</f>
        <v>0</v>
      </c>
      <c r="O337" s="274">
        <f ca="1">IF(O305&gt;0,(O333-SUM($J334:N334))/O305,0)</f>
        <v>0</v>
      </c>
      <c r="P337" s="274">
        <f ca="1">IF(P305&gt;0,(P333-SUM($J334:O334))/P305,0)</f>
        <v>0</v>
      </c>
      <c r="Q337" s="274">
        <f ca="1">IF(Q305&gt;0,(Q333-SUM($J334:P334))/Q305,0)</f>
        <v>0</v>
      </c>
      <c r="R337" s="274">
        <f ca="1">IF(R305&gt;0,(R333-SUM($J334:Q334))/R305,0)</f>
        <v>0</v>
      </c>
      <c r="S337" s="274">
        <f ca="1">IF(S305&gt;0,(S333-SUM($J334:R334))/S305,0)</f>
        <v>0</v>
      </c>
      <c r="T337" s="274">
        <f ca="1">IF(T305&gt;0,(T333-SUM($J334:S334))/T305,0)</f>
        <v>0</v>
      </c>
      <c r="U337" s="274">
        <f ca="1">IF(U305&gt;0,(U333-SUM($J334:T334))/U305,0)</f>
        <v>0</v>
      </c>
      <c r="V337" s="274">
        <f ca="1">IF(V305&gt;0,(V333-SUM($J334:U334))/V305,0)</f>
        <v>0</v>
      </c>
      <c r="W337" s="274">
        <f ca="1">IF(W305&gt;0,(W333-SUM($J334:V334))/W305,0)</f>
        <v>0</v>
      </c>
      <c r="X337" s="275">
        <f ca="1">IF(X305&gt;0,(X333-SUM($J334:W334))/X305,0)</f>
        <v>0</v>
      </c>
    </row>
    <row r="338" spans="1:56" ht="13.5" customHeight="1" x14ac:dyDescent="0.2">
      <c r="A338" s="44">
        <v>36</v>
      </c>
      <c r="C338" s="276" t="s">
        <v>45</v>
      </c>
      <c r="D338" s="19"/>
      <c r="E338" s="272"/>
      <c r="F338" s="290" t="s">
        <v>40</v>
      </c>
      <c r="G338" s="18"/>
      <c r="H338" s="18"/>
      <c r="I338" s="18"/>
      <c r="J338" s="278">
        <f ca="1">J306</f>
        <v>0</v>
      </c>
      <c r="K338" s="279">
        <f t="shared" ref="K338:X338" ca="1" si="180">K306+J338</f>
        <v>0</v>
      </c>
      <c r="L338" s="279">
        <f t="shared" ca="1" si="180"/>
        <v>0</v>
      </c>
      <c r="M338" s="279">
        <f t="shared" ca="1" si="180"/>
        <v>0</v>
      </c>
      <c r="N338" s="279">
        <f t="shared" ca="1" si="180"/>
        <v>0</v>
      </c>
      <c r="O338" s="279">
        <f t="shared" ca="1" si="180"/>
        <v>0</v>
      </c>
      <c r="P338" s="279">
        <f t="shared" ca="1" si="180"/>
        <v>0</v>
      </c>
      <c r="Q338" s="279">
        <f t="shared" ca="1" si="180"/>
        <v>0</v>
      </c>
      <c r="R338" s="279">
        <f t="shared" ca="1" si="180"/>
        <v>0</v>
      </c>
      <c r="S338" s="279">
        <f t="shared" ca="1" si="180"/>
        <v>0</v>
      </c>
      <c r="T338" s="279">
        <f t="shared" ca="1" si="180"/>
        <v>0</v>
      </c>
      <c r="U338" s="279">
        <f t="shared" ca="1" si="180"/>
        <v>0</v>
      </c>
      <c r="V338" s="279">
        <f t="shared" ca="1" si="180"/>
        <v>0</v>
      </c>
      <c r="W338" s="279">
        <f t="shared" ca="1" si="180"/>
        <v>0</v>
      </c>
      <c r="X338" s="280">
        <f t="shared" ca="1" si="180"/>
        <v>0</v>
      </c>
    </row>
    <row r="339" spans="1:56" ht="13.5" customHeight="1" x14ac:dyDescent="0.2">
      <c r="A339" s="44">
        <v>37</v>
      </c>
      <c r="C339" s="276"/>
      <c r="D339" s="19"/>
      <c r="E339" s="272"/>
      <c r="F339" s="290" t="s">
        <v>42</v>
      </c>
      <c r="G339" s="18"/>
      <c r="H339" s="18"/>
      <c r="I339" s="18"/>
      <c r="J339" s="278">
        <f ca="1">J309</f>
        <v>0</v>
      </c>
      <c r="K339" s="279">
        <f t="shared" ref="K339:X339" ca="1" si="181">K309+J339</f>
        <v>0</v>
      </c>
      <c r="L339" s="279">
        <f t="shared" ca="1" si="181"/>
        <v>0</v>
      </c>
      <c r="M339" s="279">
        <f t="shared" ca="1" si="181"/>
        <v>0</v>
      </c>
      <c r="N339" s="279">
        <f t="shared" ca="1" si="181"/>
        <v>0</v>
      </c>
      <c r="O339" s="279">
        <f t="shared" ca="1" si="181"/>
        <v>0</v>
      </c>
      <c r="P339" s="279">
        <f t="shared" ca="1" si="181"/>
        <v>0</v>
      </c>
      <c r="Q339" s="279">
        <f t="shared" ca="1" si="181"/>
        <v>0</v>
      </c>
      <c r="R339" s="279">
        <f t="shared" ca="1" si="181"/>
        <v>0</v>
      </c>
      <c r="S339" s="279">
        <f t="shared" ca="1" si="181"/>
        <v>0</v>
      </c>
      <c r="T339" s="279">
        <f t="shared" ca="1" si="181"/>
        <v>0</v>
      </c>
      <c r="U339" s="279">
        <f t="shared" ca="1" si="181"/>
        <v>0</v>
      </c>
      <c r="V339" s="279">
        <f t="shared" ca="1" si="181"/>
        <v>0</v>
      </c>
      <c r="W339" s="279">
        <f t="shared" ca="1" si="181"/>
        <v>0</v>
      </c>
      <c r="X339" s="280">
        <f t="shared" ca="1" si="181"/>
        <v>0</v>
      </c>
    </row>
    <row r="340" spans="1:56" ht="13.5" customHeight="1" x14ac:dyDescent="0.2">
      <c r="A340" s="44">
        <v>38</v>
      </c>
      <c r="C340" s="285"/>
      <c r="D340" s="19"/>
      <c r="E340" s="19"/>
      <c r="F340" s="291" t="s">
        <v>124</v>
      </c>
      <c r="G340" s="18"/>
      <c r="H340" s="18"/>
      <c r="I340" s="18"/>
      <c r="J340" s="278">
        <f t="shared" ref="J340:X340" ca="1" si="182">J338*$F309</f>
        <v>0</v>
      </c>
      <c r="K340" s="279">
        <f t="shared" ca="1" si="182"/>
        <v>0</v>
      </c>
      <c r="L340" s="279">
        <f t="shared" ca="1" si="182"/>
        <v>0</v>
      </c>
      <c r="M340" s="279">
        <f t="shared" ca="1" si="182"/>
        <v>0</v>
      </c>
      <c r="N340" s="279">
        <f t="shared" ca="1" si="182"/>
        <v>0</v>
      </c>
      <c r="O340" s="279">
        <f t="shared" ca="1" si="182"/>
        <v>0</v>
      </c>
      <c r="P340" s="279">
        <f t="shared" ca="1" si="182"/>
        <v>0</v>
      </c>
      <c r="Q340" s="279">
        <f t="shared" ca="1" si="182"/>
        <v>0</v>
      </c>
      <c r="R340" s="279">
        <f t="shared" ca="1" si="182"/>
        <v>0</v>
      </c>
      <c r="S340" s="279">
        <f t="shared" ca="1" si="182"/>
        <v>0</v>
      </c>
      <c r="T340" s="279">
        <f t="shared" ca="1" si="182"/>
        <v>0</v>
      </c>
      <c r="U340" s="279">
        <f t="shared" ca="1" si="182"/>
        <v>0</v>
      </c>
      <c r="V340" s="279">
        <f t="shared" ca="1" si="182"/>
        <v>0</v>
      </c>
      <c r="W340" s="279">
        <f t="shared" ca="1" si="182"/>
        <v>0</v>
      </c>
      <c r="X340" s="280">
        <f t="shared" ca="1" si="182"/>
        <v>0</v>
      </c>
    </row>
    <row r="341" spans="1:56" ht="13.5" customHeight="1" x14ac:dyDescent="0.2">
      <c r="A341" s="44">
        <v>39</v>
      </c>
      <c r="C341" s="276"/>
      <c r="D341" s="19"/>
      <c r="E341" s="272"/>
      <c r="F341" s="290" t="s">
        <v>123</v>
      </c>
      <c r="G341" s="18"/>
      <c r="H341" s="18"/>
      <c r="I341" s="18"/>
      <c r="J341" s="278">
        <f ca="1">MIN(J339:J340)</f>
        <v>0</v>
      </c>
      <c r="K341" s="279">
        <f t="shared" ref="K341:X341" ca="1" si="183">MIN(K339:K340)-MIN(J339:J340)</f>
        <v>0</v>
      </c>
      <c r="L341" s="279">
        <f t="shared" ca="1" si="183"/>
        <v>0</v>
      </c>
      <c r="M341" s="279">
        <f t="shared" ca="1" si="183"/>
        <v>0</v>
      </c>
      <c r="N341" s="279">
        <f t="shared" ca="1" si="183"/>
        <v>0</v>
      </c>
      <c r="O341" s="279">
        <f t="shared" ca="1" si="183"/>
        <v>0</v>
      </c>
      <c r="P341" s="279">
        <f t="shared" ca="1" si="183"/>
        <v>0</v>
      </c>
      <c r="Q341" s="279">
        <f t="shared" ca="1" si="183"/>
        <v>0</v>
      </c>
      <c r="R341" s="279">
        <f t="shared" ca="1" si="183"/>
        <v>0</v>
      </c>
      <c r="S341" s="279">
        <f t="shared" ca="1" si="183"/>
        <v>0</v>
      </c>
      <c r="T341" s="279">
        <f t="shared" ca="1" si="183"/>
        <v>0</v>
      </c>
      <c r="U341" s="279">
        <f t="shared" ca="1" si="183"/>
        <v>0</v>
      </c>
      <c r="V341" s="279">
        <f t="shared" ca="1" si="183"/>
        <v>0</v>
      </c>
      <c r="W341" s="279">
        <f t="shared" ca="1" si="183"/>
        <v>0</v>
      </c>
      <c r="X341" s="280">
        <f t="shared" ca="1" si="183"/>
        <v>0</v>
      </c>
    </row>
    <row r="342" spans="1:56" ht="13.5" customHeight="1" x14ac:dyDescent="0.2">
      <c r="A342" s="44">
        <v>40</v>
      </c>
      <c r="C342" s="276"/>
      <c r="D342" s="19"/>
      <c r="E342" s="272"/>
      <c r="F342" s="290" t="s">
        <v>118</v>
      </c>
      <c r="G342" s="18"/>
      <c r="H342" s="18"/>
      <c r="I342" s="18"/>
      <c r="J342" s="278">
        <f t="shared" ref="J342:X342" ca="1" si="184">J341-J309</f>
        <v>0</v>
      </c>
      <c r="K342" s="279">
        <f t="shared" ca="1" si="184"/>
        <v>0</v>
      </c>
      <c r="L342" s="279">
        <f t="shared" ca="1" si="184"/>
        <v>0</v>
      </c>
      <c r="M342" s="279">
        <f t="shared" ca="1" si="184"/>
        <v>0</v>
      </c>
      <c r="N342" s="279">
        <f t="shared" ca="1" si="184"/>
        <v>0</v>
      </c>
      <c r="O342" s="279">
        <f t="shared" ca="1" si="184"/>
        <v>0</v>
      </c>
      <c r="P342" s="279">
        <f t="shared" ca="1" si="184"/>
        <v>0</v>
      </c>
      <c r="Q342" s="279">
        <f t="shared" ca="1" si="184"/>
        <v>0</v>
      </c>
      <c r="R342" s="279">
        <f t="shared" ca="1" si="184"/>
        <v>0</v>
      </c>
      <c r="S342" s="279">
        <f t="shared" ca="1" si="184"/>
        <v>0</v>
      </c>
      <c r="T342" s="279">
        <f t="shared" ca="1" si="184"/>
        <v>0</v>
      </c>
      <c r="U342" s="279">
        <f t="shared" ca="1" si="184"/>
        <v>0</v>
      </c>
      <c r="V342" s="279">
        <f t="shared" ca="1" si="184"/>
        <v>0</v>
      </c>
      <c r="W342" s="279">
        <f t="shared" ca="1" si="184"/>
        <v>0</v>
      </c>
      <c r="X342" s="280">
        <f t="shared" ca="1" si="184"/>
        <v>0</v>
      </c>
    </row>
    <row r="343" spans="1:56" ht="13.5" customHeight="1" x14ac:dyDescent="0.2">
      <c r="A343" s="44">
        <v>41</v>
      </c>
      <c r="C343" s="276"/>
      <c r="D343" s="19"/>
      <c r="E343" s="272"/>
      <c r="F343" s="290" t="s">
        <v>119</v>
      </c>
      <c r="G343" s="18"/>
      <c r="H343" s="18"/>
      <c r="I343" s="18"/>
      <c r="J343" s="278">
        <f ca="1">-J342</f>
        <v>0</v>
      </c>
      <c r="K343" s="279">
        <f ca="1">-SUM($J342:K342)</f>
        <v>0</v>
      </c>
      <c r="L343" s="279">
        <f ca="1">-SUM($J342:L342)</f>
        <v>0</v>
      </c>
      <c r="M343" s="279">
        <f ca="1">-SUM($J342:M342)</f>
        <v>0</v>
      </c>
      <c r="N343" s="279">
        <f ca="1">-SUM($J342:N342)</f>
        <v>0</v>
      </c>
      <c r="O343" s="279">
        <f ca="1">-SUM($J342:O342)</f>
        <v>0</v>
      </c>
      <c r="P343" s="279">
        <f ca="1">-SUM($J342:P342)</f>
        <v>0</v>
      </c>
      <c r="Q343" s="279">
        <f ca="1">-SUM($J342:Q342)</f>
        <v>0</v>
      </c>
      <c r="R343" s="279">
        <f ca="1">-SUM($J342:R342)</f>
        <v>0</v>
      </c>
      <c r="S343" s="279">
        <f ca="1">-SUM($J342:S342)</f>
        <v>0</v>
      </c>
      <c r="T343" s="279">
        <f ca="1">-SUM($J342:T342)</f>
        <v>0</v>
      </c>
      <c r="U343" s="279">
        <f ca="1">-SUM($J342:U342)</f>
        <v>0</v>
      </c>
      <c r="V343" s="279">
        <f ca="1">-SUM($J342:V342)</f>
        <v>0</v>
      </c>
      <c r="W343" s="279">
        <f ca="1">-SUM($J342:W342)</f>
        <v>0</v>
      </c>
      <c r="X343" s="280">
        <f ca="1">-SUM($J342:X342)</f>
        <v>0</v>
      </c>
    </row>
    <row r="344" spans="1:56" ht="13.5" customHeight="1" x14ac:dyDescent="0.2">
      <c r="A344" s="44">
        <v>42</v>
      </c>
      <c r="B344" s="232"/>
      <c r="C344" s="264" t="s">
        <v>76</v>
      </c>
      <c r="D344" s="265"/>
      <c r="E344" s="265"/>
      <c r="F344" s="293" t="s">
        <v>68</v>
      </c>
      <c r="G344" s="111"/>
      <c r="H344" s="111"/>
      <c r="I344" s="111"/>
      <c r="J344" s="286">
        <f t="shared" ref="J344:X344" ca="1" si="185">(J342+J335)*$F310</f>
        <v>0</v>
      </c>
      <c r="K344" s="287">
        <f t="shared" ca="1" si="185"/>
        <v>0</v>
      </c>
      <c r="L344" s="287">
        <f t="shared" ca="1" si="185"/>
        <v>0</v>
      </c>
      <c r="M344" s="287">
        <f t="shared" ca="1" si="185"/>
        <v>0</v>
      </c>
      <c r="N344" s="287">
        <f t="shared" ca="1" si="185"/>
        <v>0</v>
      </c>
      <c r="O344" s="287">
        <f t="shared" ca="1" si="185"/>
        <v>0</v>
      </c>
      <c r="P344" s="287">
        <f t="shared" ca="1" si="185"/>
        <v>0</v>
      </c>
      <c r="Q344" s="287">
        <f t="shared" ca="1" si="185"/>
        <v>0</v>
      </c>
      <c r="R344" s="287">
        <f t="shared" ca="1" si="185"/>
        <v>0</v>
      </c>
      <c r="S344" s="287">
        <f t="shared" ca="1" si="185"/>
        <v>0</v>
      </c>
      <c r="T344" s="287">
        <f t="shared" ca="1" si="185"/>
        <v>0</v>
      </c>
      <c r="U344" s="287">
        <f t="shared" ca="1" si="185"/>
        <v>0</v>
      </c>
      <c r="V344" s="287">
        <f t="shared" ca="1" si="185"/>
        <v>0</v>
      </c>
      <c r="W344" s="287">
        <f t="shared" ca="1" si="185"/>
        <v>0</v>
      </c>
      <c r="X344" s="288">
        <f t="shared" ca="1" si="185"/>
        <v>0</v>
      </c>
    </row>
    <row r="345" spans="1:56" ht="13.5" customHeight="1" x14ac:dyDescent="0.2">
      <c r="A345" s="44">
        <v>43</v>
      </c>
      <c r="C345" s="276"/>
      <c r="D345" s="19"/>
      <c r="E345" s="19"/>
      <c r="F345" s="290" t="str">
        <f>Data!B$99</f>
        <v>Støttet overhead</v>
      </c>
      <c r="G345" s="18"/>
      <c r="H345" s="18"/>
      <c r="I345" s="18"/>
      <c r="J345" s="278">
        <f t="shared" ref="J345:X345" ca="1" si="186">(J341+J334)*$F310</f>
        <v>0</v>
      </c>
      <c r="K345" s="279">
        <f t="shared" ca="1" si="186"/>
        <v>0</v>
      </c>
      <c r="L345" s="279">
        <f t="shared" ca="1" si="186"/>
        <v>0</v>
      </c>
      <c r="M345" s="279">
        <f t="shared" ca="1" si="186"/>
        <v>0</v>
      </c>
      <c r="N345" s="279">
        <f t="shared" ca="1" si="186"/>
        <v>0</v>
      </c>
      <c r="O345" s="279">
        <f t="shared" ca="1" si="186"/>
        <v>0</v>
      </c>
      <c r="P345" s="279">
        <f t="shared" ca="1" si="186"/>
        <v>0</v>
      </c>
      <c r="Q345" s="279">
        <f t="shared" ca="1" si="186"/>
        <v>0</v>
      </c>
      <c r="R345" s="279">
        <f t="shared" ca="1" si="186"/>
        <v>0</v>
      </c>
      <c r="S345" s="279">
        <f t="shared" ca="1" si="186"/>
        <v>0</v>
      </c>
      <c r="T345" s="279">
        <f t="shared" ca="1" si="186"/>
        <v>0</v>
      </c>
      <c r="U345" s="279">
        <f t="shared" ca="1" si="186"/>
        <v>0</v>
      </c>
      <c r="V345" s="279">
        <f t="shared" ca="1" si="186"/>
        <v>0</v>
      </c>
      <c r="W345" s="279">
        <f t="shared" ca="1" si="186"/>
        <v>0</v>
      </c>
      <c r="X345" s="280">
        <f t="shared" ca="1" si="186"/>
        <v>0</v>
      </c>
    </row>
    <row r="346" spans="1:56" ht="13.5" customHeight="1" x14ac:dyDescent="0.2">
      <c r="C346" s="264" t="s">
        <v>125</v>
      </c>
      <c r="D346" s="265"/>
      <c r="E346" s="265"/>
      <c r="F346" s="294" t="str">
        <f>Data!B$33</f>
        <v>Udbetalingsloft</v>
      </c>
      <c r="G346" s="111"/>
      <c r="H346" s="111"/>
      <c r="I346" s="111"/>
      <c r="J346" s="286">
        <f t="shared" ref="J346:X346" ca="1" si="187">(J333+J340)*(1+$F310)*$F323</f>
        <v>0</v>
      </c>
      <c r="K346" s="287">
        <f t="shared" ca="1" si="187"/>
        <v>0</v>
      </c>
      <c r="L346" s="287">
        <f t="shared" ca="1" si="187"/>
        <v>0</v>
      </c>
      <c r="M346" s="287">
        <f t="shared" ca="1" si="187"/>
        <v>0</v>
      </c>
      <c r="N346" s="287">
        <f t="shared" ca="1" si="187"/>
        <v>0</v>
      </c>
      <c r="O346" s="287">
        <f t="shared" ca="1" si="187"/>
        <v>0</v>
      </c>
      <c r="P346" s="287">
        <f t="shared" ca="1" si="187"/>
        <v>0</v>
      </c>
      <c r="Q346" s="287">
        <f t="shared" ca="1" si="187"/>
        <v>0</v>
      </c>
      <c r="R346" s="287">
        <f t="shared" ca="1" si="187"/>
        <v>0</v>
      </c>
      <c r="S346" s="287">
        <f t="shared" ca="1" si="187"/>
        <v>0</v>
      </c>
      <c r="T346" s="287">
        <f t="shared" ca="1" si="187"/>
        <v>0</v>
      </c>
      <c r="U346" s="287">
        <f t="shared" ca="1" si="187"/>
        <v>0</v>
      </c>
      <c r="V346" s="287">
        <f t="shared" ca="1" si="187"/>
        <v>0</v>
      </c>
      <c r="W346" s="287">
        <f t="shared" ca="1" si="187"/>
        <v>0</v>
      </c>
      <c r="X346" s="288">
        <f t="shared" ca="1" si="187"/>
        <v>0</v>
      </c>
    </row>
    <row r="347" spans="1:56" ht="13.5" customHeight="1" x14ac:dyDescent="0.2">
      <c r="C347" s="276"/>
      <c r="D347" s="19"/>
      <c r="E347" s="19"/>
      <c r="F347" s="295" t="str">
        <f>Data!B$34</f>
        <v>Til/fra pulje</v>
      </c>
      <c r="G347" s="18"/>
      <c r="H347" s="18"/>
      <c r="I347" s="18"/>
      <c r="J347" s="278">
        <f t="shared" ref="J347:X347" ca="1" si="188">(J335+J342)*(1+$F310)*$F323</f>
        <v>0</v>
      </c>
      <c r="K347" s="279">
        <f t="shared" ca="1" si="188"/>
        <v>0</v>
      </c>
      <c r="L347" s="279">
        <f t="shared" ca="1" si="188"/>
        <v>0</v>
      </c>
      <c r="M347" s="279">
        <f t="shared" ca="1" si="188"/>
        <v>0</v>
      </c>
      <c r="N347" s="279">
        <f t="shared" ca="1" si="188"/>
        <v>0</v>
      </c>
      <c r="O347" s="279">
        <f t="shared" ca="1" si="188"/>
        <v>0</v>
      </c>
      <c r="P347" s="279">
        <f t="shared" ca="1" si="188"/>
        <v>0</v>
      </c>
      <c r="Q347" s="279">
        <f t="shared" ca="1" si="188"/>
        <v>0</v>
      </c>
      <c r="R347" s="279">
        <f t="shared" ca="1" si="188"/>
        <v>0</v>
      </c>
      <c r="S347" s="279">
        <f t="shared" ca="1" si="188"/>
        <v>0</v>
      </c>
      <c r="T347" s="279">
        <f t="shared" ca="1" si="188"/>
        <v>0</v>
      </c>
      <c r="U347" s="279">
        <f t="shared" ca="1" si="188"/>
        <v>0</v>
      </c>
      <c r="V347" s="279">
        <f t="shared" ca="1" si="188"/>
        <v>0</v>
      </c>
      <c r="W347" s="279">
        <f t="shared" ca="1" si="188"/>
        <v>0</v>
      </c>
      <c r="X347" s="280">
        <f t="shared" ca="1" si="188"/>
        <v>0</v>
      </c>
    </row>
    <row r="348" spans="1:56" ht="13.5" customHeight="1" x14ac:dyDescent="0.2">
      <c r="C348" s="282"/>
      <c r="D348" s="283"/>
      <c r="E348" s="283"/>
      <c r="F348" s="296" t="str">
        <f>Data!B$35</f>
        <v>Pulje for tilbageholdt støtte</v>
      </c>
      <c r="G348" s="284"/>
      <c r="H348" s="284"/>
      <c r="I348" s="284"/>
      <c r="J348" s="273">
        <f t="shared" ref="J348:X348" ca="1" si="189">(J336+J343)*(1+$F310)*$F323</f>
        <v>0</v>
      </c>
      <c r="K348" s="274">
        <f t="shared" ca="1" si="189"/>
        <v>0</v>
      </c>
      <c r="L348" s="274">
        <f t="shared" ca="1" si="189"/>
        <v>0</v>
      </c>
      <c r="M348" s="274">
        <f t="shared" ca="1" si="189"/>
        <v>0</v>
      </c>
      <c r="N348" s="274">
        <f t="shared" ca="1" si="189"/>
        <v>0</v>
      </c>
      <c r="O348" s="274">
        <f t="shared" ca="1" si="189"/>
        <v>0</v>
      </c>
      <c r="P348" s="274">
        <f t="shared" ca="1" si="189"/>
        <v>0</v>
      </c>
      <c r="Q348" s="274">
        <f t="shared" ca="1" si="189"/>
        <v>0</v>
      </c>
      <c r="R348" s="274">
        <f t="shared" ca="1" si="189"/>
        <v>0</v>
      </c>
      <c r="S348" s="274">
        <f t="shared" ca="1" si="189"/>
        <v>0</v>
      </c>
      <c r="T348" s="274">
        <f t="shared" ca="1" si="189"/>
        <v>0</v>
      </c>
      <c r="U348" s="274">
        <f t="shared" ca="1" si="189"/>
        <v>0</v>
      </c>
      <c r="V348" s="274">
        <f t="shared" ca="1" si="189"/>
        <v>0</v>
      </c>
      <c r="W348" s="274">
        <f t="shared" ca="1" si="189"/>
        <v>0</v>
      </c>
      <c r="X348" s="275">
        <f t="shared" ca="1" si="189"/>
        <v>0</v>
      </c>
    </row>
    <row r="349" spans="1:56" ht="13.5" customHeight="1" x14ac:dyDescent="0.2">
      <c r="C349" s="721" t="s">
        <v>274</v>
      </c>
      <c r="D349" s="722"/>
      <c r="E349" s="722"/>
      <c r="F349" s="723"/>
      <c r="G349" s="723"/>
      <c r="H349" s="723"/>
      <c r="I349" s="723"/>
      <c r="J349" s="724">
        <f ca="1">J324</f>
        <v>0</v>
      </c>
      <c r="K349" s="725">
        <f ca="1">SUM($J324:K324)</f>
        <v>0</v>
      </c>
      <c r="L349" s="725">
        <f ca="1">SUM($J324:L324)</f>
        <v>0</v>
      </c>
      <c r="M349" s="725">
        <f ca="1">SUM($J324:M324)</f>
        <v>0</v>
      </c>
      <c r="N349" s="725">
        <f ca="1">SUM($J324:N324)</f>
        <v>0</v>
      </c>
      <c r="O349" s="725">
        <f ca="1">SUM($J324:O324)</f>
        <v>0</v>
      </c>
      <c r="P349" s="725">
        <f ca="1">SUM($J324:P324)</f>
        <v>0</v>
      </c>
      <c r="Q349" s="725">
        <f ca="1">SUM($J324:Q324)</f>
        <v>0</v>
      </c>
      <c r="R349" s="725">
        <f ca="1">SUM($J324:R324)</f>
        <v>0</v>
      </c>
      <c r="S349" s="725">
        <f ca="1">SUM($J324:S324)</f>
        <v>0</v>
      </c>
      <c r="T349" s="725">
        <f ca="1">SUM($J324:T324)</f>
        <v>0</v>
      </c>
      <c r="U349" s="725">
        <f ca="1">SUM($J324:U324)</f>
        <v>0</v>
      </c>
      <c r="V349" s="725">
        <f ca="1">SUM($J324:V324)</f>
        <v>0</v>
      </c>
      <c r="W349" s="725">
        <f ca="1">SUM($J324:W324)</f>
        <v>0</v>
      </c>
      <c r="X349" s="726">
        <f ca="1">SUM($J324:X324)</f>
        <v>0</v>
      </c>
    </row>
    <row r="350" spans="1:56" ht="13.5" customHeight="1" x14ac:dyDescent="0.2">
      <c r="J350" s="23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56" ht="13.5" customHeight="1" x14ac:dyDescent="0.2"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56" x14ac:dyDescent="0.2">
      <c r="B352" s="28"/>
      <c r="C352" s="404" t="str">
        <f>Data!B$53</f>
        <v>Virksomhed</v>
      </c>
      <c r="D352" s="405"/>
      <c r="E352" s="611">
        <f>HLOOKUP(B353,'Budget &amp; Total'!A:BB,6,FALSE)</f>
        <v>0</v>
      </c>
      <c r="F352" s="984">
        <f>HLOOKUP(B353,'Budget &amp; Total'!A:BB,5,FALSE)</f>
        <v>0</v>
      </c>
      <c r="G352" s="984"/>
      <c r="H352" s="984"/>
      <c r="I352" s="110"/>
      <c r="J352" s="111" t="str">
        <f t="shared" ref="J352:X352" ca="1" si="190">J$1</f>
        <v>P1</v>
      </c>
      <c r="K352" s="111" t="str">
        <f t="shared" ca="1" si="190"/>
        <v>P2</v>
      </c>
      <c r="L352" s="111" t="str">
        <f t="shared" ca="1" si="190"/>
        <v>P3</v>
      </c>
      <c r="M352" s="111" t="str">
        <f t="shared" ca="1" si="190"/>
        <v>P4</v>
      </c>
      <c r="N352" s="111" t="str">
        <f t="shared" ca="1" si="190"/>
        <v>P5</v>
      </c>
      <c r="O352" s="111" t="str">
        <f t="shared" ca="1" si="190"/>
        <v>P6</v>
      </c>
      <c r="P352" s="111" t="str">
        <f t="shared" ca="1" si="190"/>
        <v>P7</v>
      </c>
      <c r="Q352" s="111" t="str">
        <f t="shared" ca="1" si="190"/>
        <v>P8</v>
      </c>
      <c r="R352" s="111" t="str">
        <f t="shared" ca="1" si="190"/>
        <v>P9</v>
      </c>
      <c r="S352" s="111" t="str">
        <f t="shared" ca="1" si="190"/>
        <v>P10</v>
      </c>
      <c r="T352" s="111" t="str">
        <f t="shared" ca="1" si="190"/>
        <v>P11</v>
      </c>
      <c r="U352" s="111" t="str">
        <f t="shared" ca="1" si="190"/>
        <v>P12</v>
      </c>
      <c r="V352" s="111" t="str">
        <f t="shared" ca="1" si="190"/>
        <v>P13</v>
      </c>
      <c r="W352" s="111" t="str">
        <f t="shared" ca="1" si="190"/>
        <v>P14</v>
      </c>
      <c r="X352" s="112" t="str">
        <f t="shared" ca="1" si="190"/>
        <v>P15</v>
      </c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X352" s="2"/>
      <c r="AY352" s="2"/>
      <c r="AZ352" s="2"/>
      <c r="BA352" s="2"/>
      <c r="BB352" s="2"/>
      <c r="BC352" s="2"/>
      <c r="BD352" s="2"/>
    </row>
    <row r="353" spans="1:56" ht="18.75" customHeight="1" x14ac:dyDescent="0.2">
      <c r="B353" s="445">
        <f>B303+1</f>
        <v>8</v>
      </c>
      <c r="C353" s="113" t="str">
        <f>Data!B$52</f>
        <v>Projekt</v>
      </c>
      <c r="D353" s="303"/>
      <c r="E353" s="449">
        <f>'Budget &amp; Total'!$C$5</f>
        <v>0</v>
      </c>
      <c r="F353" s="985">
        <f>'Budget &amp; Total'!$C$8</f>
        <v>0</v>
      </c>
      <c r="G353" s="985"/>
      <c r="H353" s="985"/>
      <c r="I353" s="115"/>
      <c r="J353" s="116">
        <f ca="1">INDIRECT(J$1&amp;"!d$5")</f>
        <v>42005</v>
      </c>
      <c r="K353" s="116">
        <f ca="1">INDIRECT(K$1&amp;"!d$5")</f>
        <v>1</v>
      </c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714"/>
      <c r="Z353">
        <v>1</v>
      </c>
      <c r="AA353">
        <v>2</v>
      </c>
      <c r="AB353">
        <v>3</v>
      </c>
      <c r="AC353">
        <v>4</v>
      </c>
      <c r="AD353">
        <v>5</v>
      </c>
      <c r="AE353">
        <v>6</v>
      </c>
      <c r="AF353">
        <v>7</v>
      </c>
      <c r="AG353">
        <v>8</v>
      </c>
      <c r="AH353">
        <v>9</v>
      </c>
      <c r="AI353">
        <v>10</v>
      </c>
      <c r="AJ353">
        <v>11</v>
      </c>
      <c r="AK353">
        <v>12</v>
      </c>
      <c r="AL353">
        <v>13</v>
      </c>
      <c r="AM353">
        <v>14</v>
      </c>
      <c r="AN353">
        <v>15</v>
      </c>
    </row>
    <row r="354" spans="1:56" ht="13.5" thickBot="1" x14ac:dyDescent="0.25">
      <c r="B354" s="44">
        <f>B353</f>
        <v>8</v>
      </c>
      <c r="C354" s="117"/>
      <c r="D354" s="114"/>
      <c r="E354" s="114"/>
      <c r="F354" s="46"/>
      <c r="G354" s="666" t="s">
        <v>5</v>
      </c>
      <c r="H354" s="667">
        <f>Data!B353</f>
        <v>0</v>
      </c>
      <c r="I354" s="18"/>
      <c r="J354" s="116">
        <f ca="1">INDIRECT(J$1&amp;"!f$5")</f>
        <v>0</v>
      </c>
      <c r="K354" s="116">
        <f ca="1">INDIRECT(K$1&amp;"!f$5")</f>
        <v>0</v>
      </c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714"/>
      <c r="Z354" s="2">
        <f t="shared" ref="Z354:AN354" ca="1" si="191">J354+20</f>
        <v>20</v>
      </c>
      <c r="AA354" s="2">
        <f t="shared" ca="1" si="191"/>
        <v>20</v>
      </c>
      <c r="AB354" s="2">
        <f t="shared" si="191"/>
        <v>20</v>
      </c>
      <c r="AC354" s="2">
        <f t="shared" si="191"/>
        <v>20</v>
      </c>
      <c r="AD354" s="2">
        <f t="shared" si="191"/>
        <v>20</v>
      </c>
      <c r="AE354" s="2">
        <f t="shared" si="191"/>
        <v>20</v>
      </c>
      <c r="AF354" s="2">
        <f t="shared" si="191"/>
        <v>20</v>
      </c>
      <c r="AG354" s="2">
        <f t="shared" si="191"/>
        <v>20</v>
      </c>
      <c r="AH354" s="2">
        <f t="shared" si="191"/>
        <v>20</v>
      </c>
      <c r="AI354" s="2">
        <f t="shared" si="191"/>
        <v>20</v>
      </c>
      <c r="AJ354" s="2">
        <f t="shared" si="191"/>
        <v>20</v>
      </c>
      <c r="AK354" s="2">
        <f t="shared" si="191"/>
        <v>20</v>
      </c>
      <c r="AL354" s="2">
        <f t="shared" si="191"/>
        <v>20</v>
      </c>
      <c r="AM354" s="2">
        <f t="shared" si="191"/>
        <v>20</v>
      </c>
      <c r="AN354" s="2">
        <f t="shared" si="191"/>
        <v>20</v>
      </c>
    </row>
    <row r="355" spans="1:56" x14ac:dyDescent="0.2">
      <c r="A355" s="44">
        <v>1</v>
      </c>
      <c r="B355" s="44">
        <f t="shared" ref="B355:B379" si="192">B354</f>
        <v>8</v>
      </c>
      <c r="C355" s="57" t="str">
        <f>Data!B$24</f>
        <v>Timer</v>
      </c>
      <c r="D355" s="97" t="str">
        <f>Data!B$13</f>
        <v>Funktionær timer</v>
      </c>
      <c r="E355" s="97"/>
      <c r="F355" s="58"/>
      <c r="G355" s="369">
        <f>HLOOKUP(B355,'Budget &amp; Total'!$1:$44,(19),FALSE)</f>
        <v>0</v>
      </c>
      <c r="H355" s="672">
        <f ca="1">SUM(J355:X355)</f>
        <v>0</v>
      </c>
      <c r="I355" s="101"/>
      <c r="J355" s="230">
        <f ca="1">HLOOKUP($B355,INDIRECT(J$1&amp;"!$I$2:$x$40"),('Partner-period(er)'!$A355+14),FALSE)</f>
        <v>0</v>
      </c>
      <c r="K355" s="98">
        <f ca="1">HLOOKUP($B355,INDIRECT(K$1&amp;"!$I$2:$x$40"),('Partner-period(er)'!$A355+14),FALSE)</f>
        <v>0</v>
      </c>
      <c r="L355" s="98">
        <f ca="1">HLOOKUP($B355,INDIRECT(L$1&amp;"!$I$2:$x$40"),('Partner-period(er)'!$A355+14),FALSE)</f>
        <v>0</v>
      </c>
      <c r="M355" s="98">
        <f ca="1">HLOOKUP($B355,INDIRECT(M$1&amp;"!$I$2:$x$40"),('Partner-period(er)'!$A355+14),FALSE)</f>
        <v>0</v>
      </c>
      <c r="N355" s="98">
        <f ca="1">HLOOKUP($B355,INDIRECT(N$1&amp;"!$I$2:$x$40"),('Partner-period(er)'!$A355+14),FALSE)</f>
        <v>0</v>
      </c>
      <c r="O355" s="563">
        <f ca="1">HLOOKUP($B355,INDIRECT(O$1&amp;"!$I$2:$x$40"),('Partner-period(er)'!$A355+14),FALSE)</f>
        <v>0</v>
      </c>
      <c r="P355" s="563">
        <f ca="1">HLOOKUP($B355,INDIRECT(P$1&amp;"!$I$2:$x$40"),('Partner-period(er)'!$A355+14),FALSE)</f>
        <v>0</v>
      </c>
      <c r="Q355" s="563">
        <f ca="1">HLOOKUP($B355,INDIRECT(Q$1&amp;"!$I$2:$x$40"),('Partner-period(er)'!$A355+14),FALSE)</f>
        <v>0</v>
      </c>
      <c r="R355" s="563">
        <f ca="1">HLOOKUP($B355,INDIRECT(R$1&amp;"!$I$2:$x$40"),('Partner-period(er)'!$A355+14),FALSE)</f>
        <v>0</v>
      </c>
      <c r="S355" s="563">
        <f ca="1">HLOOKUP($B355,INDIRECT(S$1&amp;"!$I$2:$x$40"),('Partner-period(er)'!$A355+14),FALSE)</f>
        <v>0</v>
      </c>
      <c r="T355" s="563">
        <f ca="1">HLOOKUP($B355,INDIRECT(T$1&amp;"!$I$2:$x$40"),('Partner-period(er)'!$A355+14),FALSE)</f>
        <v>0</v>
      </c>
      <c r="U355" s="563">
        <f ca="1">HLOOKUP($B355,INDIRECT(U$1&amp;"!$I$2:$x$40"),('Partner-period(er)'!$A355+14),FALSE)</f>
        <v>0</v>
      </c>
      <c r="V355" s="563">
        <f ca="1">HLOOKUP($B355,INDIRECT(V$1&amp;"!$I$2:$x$40"),('Partner-period(er)'!$A355+14),FALSE)</f>
        <v>0</v>
      </c>
      <c r="W355" s="563">
        <f ca="1">HLOOKUP($B355,INDIRECT(W$1&amp;"!$I$2:$x$40"),('Partner-period(er)'!$A355+14),FALSE)</f>
        <v>0</v>
      </c>
      <c r="X355" s="564">
        <f ca="1">HLOOKUP($B355,INDIRECT(X$1&amp;"!$I$2:$x$40"),('Partner-period(er)'!$A355+14),FALSE)</f>
        <v>0</v>
      </c>
      <c r="Z355" s="31">
        <f ca="1">J355</f>
        <v>0</v>
      </c>
      <c r="AA355" s="32">
        <f ca="1">SUM($J355:K355)</f>
        <v>0</v>
      </c>
      <c r="AB355" s="32">
        <f ca="1">SUM($J355:L355)</f>
        <v>0</v>
      </c>
      <c r="AC355" s="32">
        <f ca="1">SUM($J355:M355)</f>
        <v>0</v>
      </c>
      <c r="AD355" s="32">
        <f ca="1">SUM($J355:N355)</f>
        <v>0</v>
      </c>
      <c r="AE355" s="32">
        <f ca="1">SUM($J355:O355)</f>
        <v>0</v>
      </c>
      <c r="AF355" s="32">
        <f ca="1">SUM($J355:P355)</f>
        <v>0</v>
      </c>
      <c r="AG355" s="32">
        <f ca="1">SUM($J355:Q355)</f>
        <v>0</v>
      </c>
      <c r="AH355" s="32">
        <f ca="1">SUM($J355:R355)</f>
        <v>0</v>
      </c>
      <c r="AI355" s="32">
        <f ca="1">SUM($J355:S355)</f>
        <v>0</v>
      </c>
      <c r="AJ355" s="32">
        <f ca="1">SUM($J355:T355)</f>
        <v>0</v>
      </c>
      <c r="AK355" s="32">
        <f ca="1">SUM($J355:U355)</f>
        <v>0</v>
      </c>
      <c r="AL355" s="32">
        <f ca="1">SUM($J355:V355)</f>
        <v>0</v>
      </c>
      <c r="AM355" s="32">
        <f ca="1">SUM($J355:W355)</f>
        <v>0</v>
      </c>
      <c r="AN355" s="37">
        <f ca="1">SUM($J355:X355)</f>
        <v>0</v>
      </c>
      <c r="AO355" s="30"/>
      <c r="AP355" s="29"/>
      <c r="AQ355" s="29"/>
      <c r="AR355" s="29"/>
      <c r="AS355" s="29"/>
      <c r="AT355" s="29"/>
    </row>
    <row r="356" spans="1:56" x14ac:dyDescent="0.2">
      <c r="A356" s="44">
        <v>2</v>
      </c>
      <c r="B356" s="44">
        <f t="shared" si="192"/>
        <v>8</v>
      </c>
      <c r="C356" s="661">
        <f>Data!L352</f>
        <v>0</v>
      </c>
      <c r="D356" s="27" t="str">
        <f>Data!B$14</f>
        <v>Teknisk/adm timer</v>
      </c>
      <c r="E356" s="27"/>
      <c r="F356" s="14"/>
      <c r="G356" s="370">
        <f>HLOOKUP(B356,'Budget &amp; Total'!$1:$44,(20),FALSE)</f>
        <v>0</v>
      </c>
      <c r="H356" s="673">
        <f t="shared" ref="H356:H379" ca="1" si="193">SUM(J356:X356)</f>
        <v>0</v>
      </c>
      <c r="I356" s="101"/>
      <c r="J356" s="231">
        <f ca="1">HLOOKUP($B356,INDIRECT(J$1&amp;"!$I$2:$x$40"),('Partner-period(er)'!$A356+14),FALSE)</f>
        <v>0</v>
      </c>
      <c r="K356" s="86">
        <f ca="1">HLOOKUP($B356,INDIRECT(K$1&amp;"!$I$2:$x$40"),('Partner-period(er)'!$A356+14),FALSE)</f>
        <v>0</v>
      </c>
      <c r="L356" s="86">
        <f ca="1">HLOOKUP($B356,INDIRECT(L$1&amp;"!$I$2:$x$40"),('Partner-period(er)'!$A356+14),FALSE)</f>
        <v>0</v>
      </c>
      <c r="M356" s="86">
        <f ca="1">HLOOKUP($B356,INDIRECT(M$1&amp;"!$I$2:$x$40"),('Partner-period(er)'!$A356+14),FALSE)</f>
        <v>0</v>
      </c>
      <c r="N356" s="86">
        <f ca="1">HLOOKUP($B356,INDIRECT(N$1&amp;"!$I$2:$x$40"),('Partner-period(er)'!$A356+14),FALSE)</f>
        <v>0</v>
      </c>
      <c r="O356" s="565">
        <f ca="1">HLOOKUP($B356,INDIRECT(O$1&amp;"!$I$2:$x$40"),('Partner-period(er)'!$A356+14),FALSE)</f>
        <v>0</v>
      </c>
      <c r="P356" s="565">
        <f ca="1">HLOOKUP($B356,INDIRECT(P$1&amp;"!$I$2:$x$40"),('Partner-period(er)'!$A356+14),FALSE)</f>
        <v>0</v>
      </c>
      <c r="Q356" s="565">
        <f ca="1">HLOOKUP($B356,INDIRECT(Q$1&amp;"!$I$2:$x$40"),('Partner-period(er)'!$A356+14),FALSE)</f>
        <v>0</v>
      </c>
      <c r="R356" s="565">
        <f ca="1">HLOOKUP($B356,INDIRECT(R$1&amp;"!$I$2:$x$40"),('Partner-period(er)'!$A356+14),FALSE)</f>
        <v>0</v>
      </c>
      <c r="S356" s="565">
        <f ca="1">HLOOKUP($B356,INDIRECT(S$1&amp;"!$I$2:$x$40"),('Partner-period(er)'!$A356+14),FALSE)</f>
        <v>0</v>
      </c>
      <c r="T356" s="565">
        <f ca="1">HLOOKUP($B356,INDIRECT(T$1&amp;"!$I$2:$x$40"),('Partner-period(er)'!$A356+14),FALSE)</f>
        <v>0</v>
      </c>
      <c r="U356" s="565">
        <f ca="1">HLOOKUP($B356,INDIRECT(U$1&amp;"!$I$2:$x$40"),('Partner-period(er)'!$A356+14),FALSE)</f>
        <v>0</v>
      </c>
      <c r="V356" s="565">
        <f ca="1">HLOOKUP($B356,INDIRECT(V$1&amp;"!$I$2:$x$40"),('Partner-period(er)'!$A356+14),FALSE)</f>
        <v>0</v>
      </c>
      <c r="W356" s="565">
        <f ca="1">HLOOKUP($B356,INDIRECT(W$1&amp;"!$I$2:$x$40"),('Partner-period(er)'!$A356+14),FALSE)</f>
        <v>0</v>
      </c>
      <c r="X356" s="566">
        <f ca="1">HLOOKUP($B356,INDIRECT(X$1&amp;"!$I$2:$x$40"),('Partner-period(er)'!$A356+14),FALSE)</f>
        <v>0</v>
      </c>
      <c r="Z356" s="33">
        <f ca="1">J356</f>
        <v>0</v>
      </c>
      <c r="AA356" s="34">
        <f ca="1">SUM($J356:K356)</f>
        <v>0</v>
      </c>
      <c r="AB356" s="34">
        <f ca="1">SUM($J356:L356)</f>
        <v>0</v>
      </c>
      <c r="AC356" s="34">
        <f ca="1">SUM($J356:M356)</f>
        <v>0</v>
      </c>
      <c r="AD356" s="34">
        <f ca="1">SUM($J356:N356)</f>
        <v>0</v>
      </c>
      <c r="AE356" s="34">
        <f ca="1">SUM($J356:O356)</f>
        <v>0</v>
      </c>
      <c r="AF356" s="34">
        <f ca="1">SUM($J356:P356)</f>
        <v>0</v>
      </c>
      <c r="AG356" s="34">
        <f ca="1">SUM($J356:Q356)</f>
        <v>0</v>
      </c>
      <c r="AH356" s="34">
        <f ca="1">SUM($J356:R356)</f>
        <v>0</v>
      </c>
      <c r="AI356" s="34">
        <f ca="1">SUM($J356:S356)</f>
        <v>0</v>
      </c>
      <c r="AJ356" s="34">
        <f ca="1">SUM($J356:T356)</f>
        <v>0</v>
      </c>
      <c r="AK356" s="34">
        <f ca="1">SUM($J356:U356)</f>
        <v>0</v>
      </c>
      <c r="AL356" s="34">
        <f ca="1">SUM($J356:V356)</f>
        <v>0</v>
      </c>
      <c r="AM356" s="34">
        <f ca="1">SUM($J356:W356)</f>
        <v>0</v>
      </c>
      <c r="AN356" s="38">
        <f ca="1">SUM($J356:X356)</f>
        <v>0</v>
      </c>
      <c r="AO356" s="30"/>
      <c r="AP356" s="29"/>
      <c r="AQ356" s="29"/>
      <c r="AR356" s="29"/>
      <c r="AS356" s="29"/>
      <c r="AT356" s="29"/>
    </row>
    <row r="357" spans="1:56" x14ac:dyDescent="0.2">
      <c r="A357" s="44">
        <v>3</v>
      </c>
      <c r="B357" s="44">
        <f t="shared" si="192"/>
        <v>8</v>
      </c>
      <c r="C357" s="57" t="str">
        <f>Data!B$5</f>
        <v>Personaleudgifter</v>
      </c>
      <c r="D357" s="96"/>
      <c r="E357" s="96"/>
      <c r="F357" s="58"/>
      <c r="G357" s="369"/>
      <c r="H357" s="674">
        <f t="shared" ca="1" si="193"/>
        <v>0</v>
      </c>
      <c r="I357" s="101"/>
      <c r="J357" s="239">
        <f ca="1">HLOOKUP($B357,INDIRECT(J$1&amp;"!$I$2:$x$40"),('Partner-period(er)'!$A357+14),FALSE)</f>
        <v>0</v>
      </c>
      <c r="K357" s="85">
        <f ca="1">HLOOKUP($B357,INDIRECT(K$1&amp;"!$I$2:$x$40"),('Partner-period(er)'!$A357+14),FALSE)</f>
        <v>0</v>
      </c>
      <c r="L357" s="85">
        <f ca="1">HLOOKUP($B357,INDIRECT(L$1&amp;"!$I$2:$x$40"),('Partner-period(er)'!$A357+14),FALSE)</f>
        <v>0</v>
      </c>
      <c r="M357" s="85">
        <f ca="1">HLOOKUP($B357,INDIRECT(M$1&amp;"!$I$2:$x$40"),('Partner-period(er)'!$A357+14),FALSE)</f>
        <v>0</v>
      </c>
      <c r="N357" s="85">
        <f ca="1">HLOOKUP($B357,INDIRECT(N$1&amp;"!$I$2:$x$40"),('Partner-period(er)'!$A357+14),FALSE)</f>
        <v>0</v>
      </c>
      <c r="O357" s="52">
        <f ca="1">HLOOKUP($B357,INDIRECT(O$1&amp;"!$I$2:$x$40"),('Partner-period(er)'!$A357+14),FALSE)</f>
        <v>0</v>
      </c>
      <c r="P357" s="52">
        <f ca="1">HLOOKUP($B357,INDIRECT(P$1&amp;"!$I$2:$x$40"),('Partner-period(er)'!$A357+14),FALSE)</f>
        <v>0</v>
      </c>
      <c r="Q357" s="52">
        <f ca="1">HLOOKUP($B357,INDIRECT(Q$1&amp;"!$I$2:$x$40"),('Partner-period(er)'!$A357+14),FALSE)</f>
        <v>0</v>
      </c>
      <c r="R357" s="52">
        <f ca="1">HLOOKUP($B357,INDIRECT(R$1&amp;"!$I$2:$x$40"),('Partner-period(er)'!$A357+14),FALSE)</f>
        <v>0</v>
      </c>
      <c r="S357" s="52">
        <f ca="1">HLOOKUP($B357,INDIRECT(S$1&amp;"!$I$2:$x$40"),('Partner-period(er)'!$A357+14),FALSE)</f>
        <v>0</v>
      </c>
      <c r="T357" s="52">
        <f ca="1">HLOOKUP($B357,INDIRECT(T$1&amp;"!$I$2:$x$40"),('Partner-period(er)'!$A357+14),FALSE)</f>
        <v>0</v>
      </c>
      <c r="U357" s="52">
        <f ca="1">HLOOKUP($B357,INDIRECT(U$1&amp;"!$I$2:$x$40"),('Partner-period(er)'!$A357+14),FALSE)</f>
        <v>0</v>
      </c>
      <c r="V357" s="52">
        <f ca="1">HLOOKUP($B357,INDIRECT(V$1&amp;"!$I$2:$x$40"),('Partner-period(er)'!$A357+14),FALSE)</f>
        <v>0</v>
      </c>
      <c r="W357" s="52">
        <f ca="1">HLOOKUP($B357,INDIRECT(W$1&amp;"!$I$2:$x$40"),('Partner-period(er)'!$A357+14),FALSE)</f>
        <v>0</v>
      </c>
      <c r="X357" s="567">
        <f ca="1">HLOOKUP($B357,INDIRECT(X$1&amp;"!$I$2:$x$40"),('Partner-period(er)'!$A357+14),FALSE)</f>
        <v>0</v>
      </c>
      <c r="Z357" s="33">
        <f ca="1">J357</f>
        <v>0</v>
      </c>
      <c r="AA357" s="34">
        <f ca="1">SUM($J357:K357)</f>
        <v>0</v>
      </c>
      <c r="AB357" s="34">
        <f ca="1">SUM($J357:L357)</f>
        <v>0</v>
      </c>
      <c r="AC357" s="34">
        <f ca="1">SUM($J357:M357)</f>
        <v>0</v>
      </c>
      <c r="AD357" s="34">
        <f ca="1">SUM($J357:N357)</f>
        <v>0</v>
      </c>
      <c r="AE357" s="34">
        <f ca="1">SUM($J357:O357)</f>
        <v>0</v>
      </c>
      <c r="AF357" s="34">
        <f ca="1">SUM($J357:P357)</f>
        <v>0</v>
      </c>
      <c r="AG357" s="34">
        <f ca="1">SUM($J357:Q357)</f>
        <v>0</v>
      </c>
      <c r="AH357" s="34">
        <f ca="1">SUM($J357:R357)</f>
        <v>0</v>
      </c>
      <c r="AI357" s="34">
        <f ca="1">SUM($J357:S357)</f>
        <v>0</v>
      </c>
      <c r="AJ357" s="34">
        <f ca="1">SUM($J357:T357)</f>
        <v>0</v>
      </c>
      <c r="AK357" s="34">
        <f ca="1">SUM($J357:U357)</f>
        <v>0</v>
      </c>
      <c r="AL357" s="34">
        <f ca="1">SUM($J357:V357)</f>
        <v>0</v>
      </c>
      <c r="AM357" s="34">
        <f ca="1">SUM($J357:W357)</f>
        <v>0</v>
      </c>
      <c r="AN357" s="38">
        <f ca="1">SUM($J357:X357)</f>
        <v>0</v>
      </c>
      <c r="AO357" s="30"/>
      <c r="AP357" s="29"/>
      <c r="AQ357" s="29"/>
      <c r="AR357" s="29"/>
      <c r="AS357" s="29"/>
      <c r="AT357" s="29"/>
    </row>
    <row r="358" spans="1:56" x14ac:dyDescent="0.2">
      <c r="A358" s="44">
        <v>4</v>
      </c>
      <c r="B358" s="44">
        <f t="shared" si="192"/>
        <v>8</v>
      </c>
      <c r="C358" s="66"/>
      <c r="D358" s="27" t="str">
        <f>Data!B$15</f>
        <v>Funktionær løn</v>
      </c>
      <c r="E358" s="27"/>
      <c r="F358" s="94">
        <f>HLOOKUP(B358,'Budget &amp; Total'!B:BB,49,FALSE)</f>
        <v>0</v>
      </c>
      <c r="G358" s="370">
        <f>HLOOKUP(B358,'Budget &amp; Total'!$1:$44,(23),FALSE)</f>
        <v>0</v>
      </c>
      <c r="H358" s="674">
        <f t="shared" ca="1" si="193"/>
        <v>0</v>
      </c>
      <c r="I358" s="101"/>
      <c r="J358" s="239">
        <f ca="1">HLOOKUP($B358,INDIRECT(J$1&amp;"!$I$2:$x$40"),('Partner-period(er)'!$A358+14),FALSE)</f>
        <v>0</v>
      </c>
      <c r="K358" s="85">
        <f ca="1">HLOOKUP($B358,INDIRECT(K$1&amp;"!$I$2:$x$40"),('Partner-period(er)'!$A358+14),FALSE)</f>
        <v>0</v>
      </c>
      <c r="L358" s="85">
        <f ca="1">HLOOKUP($B358,INDIRECT(L$1&amp;"!$I$2:$x$40"),('Partner-period(er)'!$A358+14),FALSE)</f>
        <v>0</v>
      </c>
      <c r="M358" s="85">
        <f ca="1">HLOOKUP($B358,INDIRECT(M$1&amp;"!$I$2:$x$40"),('Partner-period(er)'!$A358+14),FALSE)</f>
        <v>0</v>
      </c>
      <c r="N358" s="85">
        <f ca="1">HLOOKUP($B358,INDIRECT(N$1&amp;"!$I$2:$x$40"),('Partner-period(er)'!$A358+14),FALSE)</f>
        <v>0</v>
      </c>
      <c r="O358" s="52">
        <f ca="1">HLOOKUP($B358,INDIRECT(O$1&amp;"!$I$2:$x$40"),('Partner-period(er)'!$A358+14),FALSE)</f>
        <v>0</v>
      </c>
      <c r="P358" s="52">
        <f ca="1">HLOOKUP($B358,INDIRECT(P$1&amp;"!$I$2:$x$40"),('Partner-period(er)'!$A358+14),FALSE)</f>
        <v>0</v>
      </c>
      <c r="Q358" s="52">
        <f ca="1">HLOOKUP($B358,INDIRECT(Q$1&amp;"!$I$2:$x$40"),('Partner-period(er)'!$A358+14),FALSE)</f>
        <v>0</v>
      </c>
      <c r="R358" s="52">
        <f ca="1">HLOOKUP($B358,INDIRECT(R$1&amp;"!$I$2:$x$40"),('Partner-period(er)'!$A358+14),FALSE)</f>
        <v>0</v>
      </c>
      <c r="S358" s="52">
        <f ca="1">HLOOKUP($B358,INDIRECT(S$1&amp;"!$I$2:$x$40"),('Partner-period(er)'!$A358+14),FALSE)</f>
        <v>0</v>
      </c>
      <c r="T358" s="52">
        <f ca="1">HLOOKUP($B358,INDIRECT(T$1&amp;"!$I$2:$x$40"),('Partner-period(er)'!$A358+14),FALSE)</f>
        <v>0</v>
      </c>
      <c r="U358" s="52">
        <f ca="1">HLOOKUP($B358,INDIRECT(U$1&amp;"!$I$2:$x$40"),('Partner-period(er)'!$A358+14),FALSE)</f>
        <v>0</v>
      </c>
      <c r="V358" s="52">
        <f ca="1">HLOOKUP($B358,INDIRECT(V$1&amp;"!$I$2:$x$40"),('Partner-period(er)'!$A358+14),FALSE)</f>
        <v>0</v>
      </c>
      <c r="W358" s="52">
        <f ca="1">HLOOKUP($B358,INDIRECT(W$1&amp;"!$I$2:$x$40"),('Partner-period(er)'!$A358+14),FALSE)</f>
        <v>0</v>
      </c>
      <c r="X358" s="567">
        <f ca="1">HLOOKUP($B358,INDIRECT(X$1&amp;"!$I$2:$x$40"),('Partner-period(er)'!$A358+14),FALSE)</f>
        <v>0</v>
      </c>
      <c r="Z358" s="40">
        <f ca="1">J384</f>
        <v>0</v>
      </c>
      <c r="AA358" s="41">
        <f ca="1">SUM($J384:K384)</f>
        <v>0</v>
      </c>
      <c r="AB358" s="41">
        <f ca="1">SUM($J384:L384)</f>
        <v>0</v>
      </c>
      <c r="AC358" s="41">
        <f ca="1">SUM($J384:M384)</f>
        <v>0</v>
      </c>
      <c r="AD358" s="41">
        <f ca="1">SUM($J384:N384)</f>
        <v>0</v>
      </c>
      <c r="AE358" s="41">
        <f ca="1">SUM($J384:O384)</f>
        <v>0</v>
      </c>
      <c r="AF358" s="41">
        <f ca="1">SUM($J384:P384)</f>
        <v>0</v>
      </c>
      <c r="AG358" s="41">
        <f ca="1">SUM($J384:Q384)</f>
        <v>0</v>
      </c>
      <c r="AH358" s="41">
        <f ca="1">SUM($J384:R384)</f>
        <v>0</v>
      </c>
      <c r="AI358" s="41">
        <f ca="1">SUM($J384:S384)</f>
        <v>0</v>
      </c>
      <c r="AJ358" s="41">
        <f ca="1">SUM($J384:T384)</f>
        <v>0</v>
      </c>
      <c r="AK358" s="41">
        <f ca="1">SUM($J384:U384)</f>
        <v>0</v>
      </c>
      <c r="AL358" s="41">
        <f ca="1">SUM($J384:V384)</f>
        <v>0</v>
      </c>
      <c r="AM358" s="41">
        <f ca="1">SUM($J384:W384)</f>
        <v>0</v>
      </c>
      <c r="AN358" s="42">
        <f ca="1">SUM($J384:X384)</f>
        <v>0</v>
      </c>
      <c r="AO358" s="30"/>
      <c r="AP358" s="29">
        <f ca="1">IF(Data!$H$2="ja",IF(Z358&gt;$G358,Z358-$G358,0),0)</f>
        <v>0</v>
      </c>
      <c r="AQ358" s="29">
        <f ca="1">IF(Data!$H$2="ja",IF(AA358&gt;$G358,AA358-$G358-SUM($AP358:AP358),0),0)</f>
        <v>0</v>
      </c>
      <c r="AR358" s="29">
        <f ca="1">IF(Data!$H$2="ja",IF(AB358&gt;$G358,AB358-$G358-SUM($AP358:AQ358),0),0)</f>
        <v>0</v>
      </c>
      <c r="AS358" s="29">
        <f ca="1">IF(Data!$H$2="ja",IF(AC358&gt;$G358,AC358-$G358-SUM($AP358:AR358),0),0)</f>
        <v>0</v>
      </c>
      <c r="AT358" s="29">
        <f ca="1">IF(Data!$H$2="ja",IF(AD358&gt;$G358,AD358-$G358-SUM($AP358:AS358),0),0)</f>
        <v>0</v>
      </c>
      <c r="AU358" s="29">
        <f ca="1">IF(Data!$H$2="ja",IF(AE358&gt;$G358,AE358-$G358-SUM($AP358:AT358),0),0)</f>
        <v>0</v>
      </c>
      <c r="AV358" s="29">
        <f ca="1">IF(Data!$H$2="ja",IF(AF358&gt;$G358,AF358-$G358-SUM($AP358:AU358),0),0)</f>
        <v>0</v>
      </c>
      <c r="AW358" s="29">
        <f ca="1">IF(Data!$H$2="ja",IF(AG358&gt;$G358,AG358-$G358-SUM($AP358:AV358),0),0)</f>
        <v>0</v>
      </c>
      <c r="AX358" s="29">
        <f ca="1">IF(Data!$H$2="ja",IF(AH358&gt;$G358,AH358-$G358-SUM($AP358:AW358),0),0)</f>
        <v>0</v>
      </c>
      <c r="AY358" s="29">
        <f ca="1">IF(Data!$H$2="ja",IF(AI358&gt;$G358,AI358-$G358-SUM($AP358:AX358),0),0)</f>
        <v>0</v>
      </c>
      <c r="AZ358" s="29">
        <f ca="1">IF(Data!$H$2="ja",IF(AJ358&gt;$G358,AJ358-$G358-SUM($AP358:AY358),0),0)</f>
        <v>0</v>
      </c>
      <c r="BA358" s="29">
        <f ca="1">IF(Data!$H$2="ja",IF(AK358&gt;$G358,AK358-$G358-SUM($AP358:AZ358),0),0)</f>
        <v>0</v>
      </c>
      <c r="BB358" s="29">
        <f ca="1">IF(Data!$H$2="ja",IF(AL358&gt;$G358,AL358-$G358-SUM($AP358:BA358),0),0)</f>
        <v>0</v>
      </c>
      <c r="BC358" s="29">
        <f ca="1">IF(Data!$H$2="ja",IF(AM358&gt;$G358,AM358-$G358-SUM($AP358:BB358),0),0)</f>
        <v>0</v>
      </c>
      <c r="BD358" s="29">
        <f ca="1">IF(Data!$H$2="ja",IF(AN358&gt;$G358,AN358-$G358-SUM($AP358:BC358),0),0)</f>
        <v>0</v>
      </c>
    </row>
    <row r="359" spans="1:56" x14ac:dyDescent="0.2">
      <c r="A359" s="44">
        <v>5</v>
      </c>
      <c r="B359" s="44">
        <f t="shared" si="192"/>
        <v>8</v>
      </c>
      <c r="C359" s="60"/>
      <c r="D359" s="27" t="str">
        <f>Data!B$16</f>
        <v>Teknisk/adm løn</v>
      </c>
      <c r="E359" s="27"/>
      <c r="F359" s="94">
        <f>HLOOKUP(B358,'Budget &amp; Total'!B:BB,50,FALSE)</f>
        <v>0</v>
      </c>
      <c r="G359" s="370">
        <f>HLOOKUP(B359,'Budget &amp; Total'!$1:$44,(24),FALSE)</f>
        <v>0</v>
      </c>
      <c r="H359" s="674">
        <f t="shared" ca="1" si="193"/>
        <v>0</v>
      </c>
      <c r="I359" s="101"/>
      <c r="J359" s="239">
        <f ca="1">HLOOKUP($B359,INDIRECT(J$1&amp;"!$I$2:$x$40"),('Partner-period(er)'!$A359+14),FALSE)</f>
        <v>0</v>
      </c>
      <c r="K359" s="85">
        <f ca="1">HLOOKUP($B359,INDIRECT(K$1&amp;"!$I$2:$x$40"),('Partner-period(er)'!$A359+14),FALSE)</f>
        <v>0</v>
      </c>
      <c r="L359" s="85">
        <f ca="1">HLOOKUP($B359,INDIRECT(L$1&amp;"!$I$2:$x$40"),('Partner-period(er)'!$A359+14),FALSE)</f>
        <v>0</v>
      </c>
      <c r="M359" s="85">
        <f ca="1">HLOOKUP($B359,INDIRECT(M$1&amp;"!$I$2:$x$40"),('Partner-period(er)'!$A359+14),FALSE)</f>
        <v>0</v>
      </c>
      <c r="N359" s="85">
        <f ca="1">HLOOKUP($B359,INDIRECT(N$1&amp;"!$I$2:$x$40"),('Partner-period(er)'!$A359+14),FALSE)</f>
        <v>0</v>
      </c>
      <c r="O359" s="52">
        <f ca="1">HLOOKUP($B359,INDIRECT(O$1&amp;"!$I$2:$x$40"),('Partner-period(er)'!$A359+14),FALSE)</f>
        <v>0</v>
      </c>
      <c r="P359" s="52">
        <f ca="1">HLOOKUP($B359,INDIRECT(P$1&amp;"!$I$2:$x$40"),('Partner-period(er)'!$A359+14),FALSE)</f>
        <v>0</v>
      </c>
      <c r="Q359" s="52">
        <f ca="1">HLOOKUP($B359,INDIRECT(Q$1&amp;"!$I$2:$x$40"),('Partner-period(er)'!$A359+14),FALSE)</f>
        <v>0</v>
      </c>
      <c r="R359" s="52">
        <f ca="1">HLOOKUP($B359,INDIRECT(R$1&amp;"!$I$2:$x$40"),('Partner-period(er)'!$A359+14),FALSE)</f>
        <v>0</v>
      </c>
      <c r="S359" s="52">
        <f ca="1">HLOOKUP($B359,INDIRECT(S$1&amp;"!$I$2:$x$40"),('Partner-period(er)'!$A359+14),FALSE)</f>
        <v>0</v>
      </c>
      <c r="T359" s="52">
        <f ca="1">HLOOKUP($B359,INDIRECT(T$1&amp;"!$I$2:$x$40"),('Partner-period(er)'!$A359+14),FALSE)</f>
        <v>0</v>
      </c>
      <c r="U359" s="52">
        <f ca="1">HLOOKUP($B359,INDIRECT(U$1&amp;"!$I$2:$x$40"),('Partner-period(er)'!$A359+14),FALSE)</f>
        <v>0</v>
      </c>
      <c r="V359" s="52">
        <f ca="1">HLOOKUP($B359,INDIRECT(V$1&amp;"!$I$2:$x$40"),('Partner-period(er)'!$A359+14),FALSE)</f>
        <v>0</v>
      </c>
      <c r="W359" s="52">
        <f ca="1">HLOOKUP($B359,INDIRECT(W$1&amp;"!$I$2:$x$40"),('Partner-period(er)'!$A359+14),FALSE)</f>
        <v>0</v>
      </c>
      <c r="X359" s="567">
        <f ca="1">HLOOKUP($B359,INDIRECT(X$1&amp;"!$I$2:$x$40"),('Partner-period(er)'!$A359+14),FALSE)</f>
        <v>0</v>
      </c>
      <c r="Z359" s="40">
        <f ca="1">J391</f>
        <v>0</v>
      </c>
      <c r="AA359" s="41">
        <f ca="1">SUM($J391:K391)</f>
        <v>0</v>
      </c>
      <c r="AB359" s="41">
        <f ca="1">SUM($J391:L391)</f>
        <v>0</v>
      </c>
      <c r="AC359" s="41">
        <f ca="1">SUM($J391:M391)</f>
        <v>0</v>
      </c>
      <c r="AD359" s="41">
        <f ca="1">SUM($J391:N391)</f>
        <v>0</v>
      </c>
      <c r="AE359" s="41">
        <f ca="1">SUM($J391:O391)</f>
        <v>0</v>
      </c>
      <c r="AF359" s="41">
        <f ca="1">SUM($J391:P391)</f>
        <v>0</v>
      </c>
      <c r="AG359" s="41">
        <f ca="1">SUM($J391:Q391)</f>
        <v>0</v>
      </c>
      <c r="AH359" s="41">
        <f ca="1">SUM($J391:R391)</f>
        <v>0</v>
      </c>
      <c r="AI359" s="41">
        <f ca="1">SUM($J391:S391)</f>
        <v>0</v>
      </c>
      <c r="AJ359" s="41">
        <f ca="1">SUM($J391:T391)</f>
        <v>0</v>
      </c>
      <c r="AK359" s="41">
        <f ca="1">SUM($J391:U391)</f>
        <v>0</v>
      </c>
      <c r="AL359" s="41">
        <f ca="1">SUM($J391:V391)</f>
        <v>0</v>
      </c>
      <c r="AM359" s="41">
        <f ca="1">SUM($J391:W391)</f>
        <v>0</v>
      </c>
      <c r="AN359" s="41">
        <f ca="1">SUM($J391:X391)</f>
        <v>0</v>
      </c>
      <c r="AO359" s="30"/>
      <c r="AP359" s="29">
        <f ca="1">IF(Data!$H$2="ja",IF(Z359&gt;$G359,Z359-$G359,0),0)</f>
        <v>0</v>
      </c>
      <c r="AQ359" s="29">
        <f ca="1">IF(Data!$H$2="ja",IF(AA359&gt;$G359,AA359-$G359-SUM($AP359:AP359),0),0)</f>
        <v>0</v>
      </c>
      <c r="AR359" s="29">
        <f ca="1">IF(Data!$H$2="ja",IF(AB359&gt;$G359,AB359-$G359-SUM($AP359:AQ359),0),0)</f>
        <v>0</v>
      </c>
      <c r="AS359" s="29">
        <f ca="1">IF(Data!$H$2="ja",IF(AC359&gt;$G359,AC359-$G359-SUM($AP359:AR359),0),0)</f>
        <v>0</v>
      </c>
      <c r="AT359" s="29">
        <f ca="1">IF(Data!$H$2="ja",IF(AD359&gt;$G359,AD359-$G359-SUM($AP359:AS359),0),0)</f>
        <v>0</v>
      </c>
      <c r="AU359" s="29">
        <f ca="1">IF(Data!$H$2="ja",IF(AE359&gt;$G359,AE359-$G359-SUM($AP359:AT359),0),0)</f>
        <v>0</v>
      </c>
      <c r="AV359" s="29">
        <f ca="1">IF(Data!$H$2="ja",IF(AF359&gt;$G359,AF359-$G359-SUM($AP359:AU359),0),0)</f>
        <v>0</v>
      </c>
      <c r="AW359" s="29">
        <f ca="1">IF(Data!$H$2="ja",IF(AG359&gt;$G359,AG359-$G359-SUM($AP359:AV359),0),0)</f>
        <v>0</v>
      </c>
      <c r="AX359" s="29">
        <f ca="1">IF(Data!$H$2="ja",IF(AH359&gt;$G359,AH359-$G359-SUM($AP359:AW359),0),0)</f>
        <v>0</v>
      </c>
      <c r="AY359" s="29">
        <f ca="1">IF(Data!$H$2="ja",IF(AI359&gt;$G359,AI359-$G359-SUM($AP359:AX359),0),0)</f>
        <v>0</v>
      </c>
      <c r="AZ359" s="29">
        <f ca="1">IF(Data!$H$2="ja",IF(AJ359&gt;$G359,AJ359-$G359-SUM($AP359:AY359),0),0)</f>
        <v>0</v>
      </c>
      <c r="BA359" s="29">
        <f ca="1">IF(Data!$H$2="ja",IF(AK359&gt;$G359,AK359-$G359-SUM($AP359:AZ359),0),0)</f>
        <v>0</v>
      </c>
      <c r="BB359" s="29">
        <f ca="1">IF(Data!$H$2="ja",IF(AL359&gt;$G359,AL359-$G359-SUM($AP359:BA359),0),0)</f>
        <v>0</v>
      </c>
      <c r="BC359" s="29">
        <f ca="1">IF(Data!$H$2="ja",IF(AM359&gt;$G359,AM359-$G359-SUM($AP359:BB359),0),0)</f>
        <v>0</v>
      </c>
      <c r="BD359" s="29">
        <f ca="1">IF(Data!$H$2="ja",IF(AN359&gt;$G359,AN359-$G359-SUM($AP359:BC359),0),0)</f>
        <v>0</v>
      </c>
    </row>
    <row r="360" spans="1:56" x14ac:dyDescent="0.2">
      <c r="A360" s="44">
        <v>6</v>
      </c>
      <c r="B360" s="44">
        <f t="shared" si="192"/>
        <v>8</v>
      </c>
      <c r="C360" s="61"/>
      <c r="D360" s="62" t="str">
        <f>Data!B$17</f>
        <v>Overhead løn</v>
      </c>
      <c r="E360" s="62"/>
      <c r="F360" s="99">
        <f>HLOOKUP(B358,'Budget &amp; Total'!B:BB,25,FALSE)</f>
        <v>0</v>
      </c>
      <c r="G360" s="371">
        <f>HLOOKUP(B360,'Budget &amp; Total'!$1:$44,(26),FALSE)</f>
        <v>0</v>
      </c>
      <c r="H360" s="673">
        <f t="shared" ca="1" si="193"/>
        <v>0</v>
      </c>
      <c r="I360" s="101"/>
      <c r="J360" s="239">
        <f ca="1">HLOOKUP($B360,INDIRECT(J$1&amp;"!$I$2:$x$40"),('Partner-period(er)'!$A360+14),FALSE)</f>
        <v>0</v>
      </c>
      <c r="K360" s="85">
        <f ca="1">HLOOKUP($B360,INDIRECT(K$1&amp;"!$I$2:$x$40"),('Partner-period(er)'!$A360+14),FALSE)</f>
        <v>0</v>
      </c>
      <c r="L360" s="85">
        <f ca="1">HLOOKUP($B360,INDIRECT(L$1&amp;"!$I$2:$x$40"),('Partner-period(er)'!$A360+14),FALSE)</f>
        <v>0</v>
      </c>
      <c r="M360" s="85">
        <f ca="1">HLOOKUP($B360,INDIRECT(M$1&amp;"!$I$2:$x$40"),('Partner-period(er)'!$A360+14),FALSE)</f>
        <v>0</v>
      </c>
      <c r="N360" s="85">
        <f ca="1">HLOOKUP($B360,INDIRECT(N$1&amp;"!$I$2:$x$40"),('Partner-period(er)'!$A360+14),FALSE)</f>
        <v>0</v>
      </c>
      <c r="O360" s="52">
        <f ca="1">HLOOKUP($B360,INDIRECT(O$1&amp;"!$I$2:$x$40"),('Partner-period(er)'!$A360+14),FALSE)</f>
        <v>0</v>
      </c>
      <c r="P360" s="52">
        <f ca="1">HLOOKUP($B360,INDIRECT(P$1&amp;"!$I$2:$x$40"),('Partner-period(er)'!$A360+14),FALSE)</f>
        <v>0</v>
      </c>
      <c r="Q360" s="52">
        <f ca="1">HLOOKUP($B360,INDIRECT(Q$1&amp;"!$I$2:$x$40"),('Partner-period(er)'!$A360+14),FALSE)</f>
        <v>0</v>
      </c>
      <c r="R360" s="52">
        <f ca="1">HLOOKUP($B360,INDIRECT(R$1&amp;"!$I$2:$x$40"),('Partner-period(er)'!$A360+14),FALSE)</f>
        <v>0</v>
      </c>
      <c r="S360" s="52">
        <f ca="1">HLOOKUP($B360,INDIRECT(S$1&amp;"!$I$2:$x$40"),('Partner-period(er)'!$A360+14),FALSE)</f>
        <v>0</v>
      </c>
      <c r="T360" s="52">
        <f ca="1">HLOOKUP($B360,INDIRECT(T$1&amp;"!$I$2:$x$40"),('Partner-period(er)'!$A360+14),FALSE)</f>
        <v>0</v>
      </c>
      <c r="U360" s="52">
        <f ca="1">HLOOKUP($B360,INDIRECT(U$1&amp;"!$I$2:$x$40"),('Partner-period(er)'!$A360+14),FALSE)</f>
        <v>0</v>
      </c>
      <c r="V360" s="52">
        <f ca="1">HLOOKUP($B360,INDIRECT(V$1&amp;"!$I$2:$x$40"),('Partner-period(er)'!$A360+14),FALSE)</f>
        <v>0</v>
      </c>
      <c r="W360" s="52">
        <f ca="1">HLOOKUP($B360,INDIRECT(W$1&amp;"!$I$2:$x$40"),('Partner-period(er)'!$A360+14),FALSE)</f>
        <v>0</v>
      </c>
      <c r="X360" s="567">
        <f ca="1">HLOOKUP($B360,INDIRECT(X$1&amp;"!$I$2:$x$40"),('Partner-period(er)'!$A360+14),FALSE)</f>
        <v>0</v>
      </c>
      <c r="Z360" s="40">
        <f ca="1">J360+J394</f>
        <v>0</v>
      </c>
      <c r="AA360" s="41">
        <f ca="1">SUM($J394:K394)+SUM($J360:K360)</f>
        <v>0</v>
      </c>
      <c r="AB360" s="41">
        <f ca="1">SUM($J394:L394)+SUM($J360:L360)</f>
        <v>0</v>
      </c>
      <c r="AC360" s="41">
        <f ca="1">SUM($J394:M394)+SUM($J360:M360)</f>
        <v>0</v>
      </c>
      <c r="AD360" s="41">
        <f ca="1">SUM($J394:N394)+SUM($J360:N360)</f>
        <v>0</v>
      </c>
      <c r="AE360" s="41">
        <f ca="1">SUM($J394:O394)+SUM($J360:O360)</f>
        <v>0</v>
      </c>
      <c r="AF360" s="41">
        <f ca="1">SUM($J394:P394)+SUM($J360:P360)</f>
        <v>0</v>
      </c>
      <c r="AG360" s="41">
        <f ca="1">SUM($J394:Q394)+SUM($J360:Q360)</f>
        <v>0</v>
      </c>
      <c r="AH360" s="41">
        <f ca="1">SUM($J394:R394)+SUM($J360:R360)</f>
        <v>0</v>
      </c>
      <c r="AI360" s="41">
        <f ca="1">SUM($J394:S394)+SUM($J360:S360)</f>
        <v>0</v>
      </c>
      <c r="AJ360" s="41">
        <f ca="1">SUM($J394:T394)+SUM($J360:T360)</f>
        <v>0</v>
      </c>
      <c r="AK360" s="41">
        <f ca="1">SUM($J394:U394)+SUM($J360:U360)</f>
        <v>0</v>
      </c>
      <c r="AL360" s="41">
        <f ca="1">SUM($J394:V394)+SUM($J360:V360)</f>
        <v>0</v>
      </c>
      <c r="AM360" s="41">
        <f ca="1">SUM($J394:W394)+SUM($J360:W360)</f>
        <v>0</v>
      </c>
      <c r="AN360" s="41">
        <f ca="1">SUM($J394:X394)+SUM($J360:X360)</f>
        <v>0</v>
      </c>
      <c r="AO360" s="30"/>
      <c r="AP360" s="29">
        <f ca="1">IF(Data!$H$2="ja",IF(Z360&gt;$G360,Z360-$G360,0),0)</f>
        <v>0</v>
      </c>
      <c r="AQ360" s="29">
        <f ca="1">IF(Data!$H$2="ja",IF(AA360&gt;$G360,AA360-$G360-SUM($AP360:AP360),0),0)</f>
        <v>0</v>
      </c>
      <c r="AR360" s="29">
        <f ca="1">IF(Data!$H$2="ja",IF(AB360&gt;$G360,AB360-$G360-SUM($AP360:AQ360),0),0)</f>
        <v>0</v>
      </c>
      <c r="AS360" s="29">
        <f ca="1">IF(Data!$H$2="ja",IF(AC360&gt;$G360,AC360-$G360-SUM($AP360:AR360),0),0)</f>
        <v>0</v>
      </c>
      <c r="AT360" s="29">
        <f ca="1">IF(Data!$H$2="ja",IF(AD360&gt;$G360,AD360-$G360-SUM($AP360:AS360),0),0)</f>
        <v>0</v>
      </c>
      <c r="AU360" s="29">
        <f ca="1">IF(Data!$H$2="ja",IF(AE360&gt;$G360,AE360-$G360-SUM($AP360:AT360),0),0)</f>
        <v>0</v>
      </c>
      <c r="AV360" s="29">
        <f ca="1">IF(Data!$H$2="ja",IF(AF360&gt;$G360,AF360-$G360-SUM($AP360:AU360),0),0)</f>
        <v>0</v>
      </c>
      <c r="AW360" s="29">
        <f ca="1">IF(Data!$H$2="ja",IF(AG360&gt;$G360,AG360-$G360-SUM($AP360:AV360),0),0)</f>
        <v>0</v>
      </c>
      <c r="AX360" s="29">
        <f ca="1">IF(Data!$H$2="ja",IF(AH360&gt;$G360,AH360-$G360-SUM($AP360:AW360),0),0)</f>
        <v>0</v>
      </c>
      <c r="AY360" s="29">
        <f ca="1">IF(Data!$H$2="ja",IF(AI360&gt;$G360,AI360-$G360-SUM($AP360:AX360),0),0)</f>
        <v>0</v>
      </c>
      <c r="AZ360" s="29">
        <f ca="1">IF(Data!$H$2="ja",IF(AJ360&gt;$G360,AJ360-$G360-SUM($AP360:AY360),0),0)</f>
        <v>0</v>
      </c>
      <c r="BA360" s="29">
        <f ca="1">IF(Data!$H$2="ja",IF(AK360&gt;$G360,AK360-$G360-SUM($AP360:AZ360),0),0)</f>
        <v>0</v>
      </c>
      <c r="BB360" s="29">
        <f ca="1">IF(Data!$H$2="ja",IF(AL360&gt;$G360,AL360-$G360-SUM($AP360:BA360),0),0)</f>
        <v>0</v>
      </c>
      <c r="BC360" s="29">
        <f ca="1">IF(Data!$H$2="ja",IF(AM360&gt;$G360,AM360-$G360-SUM($AP360:BB360),0),0)</f>
        <v>0</v>
      </c>
      <c r="BD360" s="29">
        <f ca="1">IF(Data!$H$2="ja",IF(AN360&gt;$G360,AN360-$G360-SUM($AP360:BC360),0),0)</f>
        <v>0</v>
      </c>
    </row>
    <row r="361" spans="1:56" x14ac:dyDescent="0.2">
      <c r="A361" s="44">
        <v>7</v>
      </c>
      <c r="B361" s="44">
        <f t="shared" si="192"/>
        <v>8</v>
      </c>
      <c r="C361" s="90"/>
      <c r="D361" s="55" t="str">
        <f>Data!B$39</f>
        <v>Lønomkostninger total</v>
      </c>
      <c r="E361" s="55"/>
      <c r="F361" s="84"/>
      <c r="G361" s="370">
        <f>HLOOKUP(B361,'Budget &amp; Total'!$1:$44,(27),FALSE)</f>
        <v>0</v>
      </c>
      <c r="H361" s="675">
        <f t="shared" ca="1" si="193"/>
        <v>0</v>
      </c>
      <c r="I361" s="108"/>
      <c r="J361" s="301">
        <f ca="1">HLOOKUP($B361,INDIRECT(J$1&amp;"!$I$2:$x$40"),('Partner-period(er)'!$A361+14),FALSE)</f>
        <v>0</v>
      </c>
      <c r="K361" s="89">
        <f ca="1">HLOOKUP($B361,INDIRECT(K$1&amp;"!$I$2:$x$40"),('Partner-period(er)'!$A361+14),FALSE)</f>
        <v>0</v>
      </c>
      <c r="L361" s="302">
        <f ca="1">HLOOKUP($B361,INDIRECT(L$1&amp;"!$I$2:$x$40"),('Partner-period(er)'!$A361+14),FALSE)</f>
        <v>0</v>
      </c>
      <c r="M361" s="302">
        <f ca="1">HLOOKUP($B361,INDIRECT(M$1&amp;"!$I$2:$x$40"),('Partner-period(er)'!$A361+14),FALSE)</f>
        <v>0</v>
      </c>
      <c r="N361" s="302">
        <f ca="1">HLOOKUP($B361,INDIRECT(N$1&amp;"!$I$2:$x$40"),('Partner-period(er)'!$A361+14),FALSE)</f>
        <v>0</v>
      </c>
      <c r="O361" s="568">
        <f ca="1">HLOOKUP($B361,INDIRECT(O$1&amp;"!$I$2:$x$40"),('Partner-period(er)'!$A361+14),FALSE)</f>
        <v>0</v>
      </c>
      <c r="P361" s="568">
        <f ca="1">HLOOKUP($B361,INDIRECT(P$1&amp;"!$I$2:$x$40"),('Partner-period(er)'!$A361+14),FALSE)</f>
        <v>0</v>
      </c>
      <c r="Q361" s="568">
        <f ca="1">HLOOKUP($B361,INDIRECT(Q$1&amp;"!$I$2:$x$40"),('Partner-period(er)'!$A361+14),FALSE)</f>
        <v>0</v>
      </c>
      <c r="R361" s="568">
        <f ca="1">HLOOKUP($B361,INDIRECT(R$1&amp;"!$I$2:$x$40"),('Partner-period(er)'!$A361+14),FALSE)</f>
        <v>0</v>
      </c>
      <c r="S361" s="568">
        <f ca="1">HLOOKUP($B361,INDIRECT(S$1&amp;"!$I$2:$x$40"),('Partner-period(er)'!$A361+14),FALSE)</f>
        <v>0</v>
      </c>
      <c r="T361" s="568">
        <f ca="1">HLOOKUP($B361,INDIRECT(T$1&amp;"!$I$2:$x$40"),('Partner-period(er)'!$A361+14),FALSE)</f>
        <v>0</v>
      </c>
      <c r="U361" s="568">
        <f ca="1">HLOOKUP($B361,INDIRECT(U$1&amp;"!$I$2:$x$40"),('Partner-period(er)'!$A361+14),FALSE)</f>
        <v>0</v>
      </c>
      <c r="V361" s="568">
        <f ca="1">HLOOKUP($B361,INDIRECT(V$1&amp;"!$I$2:$x$40"),('Partner-period(er)'!$A361+14),FALSE)</f>
        <v>0</v>
      </c>
      <c r="W361" s="568">
        <f ca="1">HLOOKUP($B361,INDIRECT(W$1&amp;"!$I$2:$x$40"),('Partner-period(er)'!$A361+14),FALSE)</f>
        <v>0</v>
      </c>
      <c r="X361" s="569">
        <f ca="1">HLOOKUP($B361,INDIRECT(X$1&amp;"!$I$2:$x$40"),('Partner-period(er)'!$A361+14),FALSE)</f>
        <v>0</v>
      </c>
      <c r="Z361" s="33">
        <f t="shared" ref="Z361:AN361" ca="1" si="194">SUM(Z358:Z360)</f>
        <v>0</v>
      </c>
      <c r="AA361" s="34">
        <f t="shared" ca="1" si="194"/>
        <v>0</v>
      </c>
      <c r="AB361" s="34">
        <f t="shared" ca="1" si="194"/>
        <v>0</v>
      </c>
      <c r="AC361" s="34">
        <f t="shared" ca="1" si="194"/>
        <v>0</v>
      </c>
      <c r="AD361" s="34">
        <f t="shared" ca="1" si="194"/>
        <v>0</v>
      </c>
      <c r="AE361" s="34">
        <f t="shared" ca="1" si="194"/>
        <v>0</v>
      </c>
      <c r="AF361" s="34">
        <f t="shared" ca="1" si="194"/>
        <v>0</v>
      </c>
      <c r="AG361" s="34">
        <f t="shared" ca="1" si="194"/>
        <v>0</v>
      </c>
      <c r="AH361" s="34">
        <f t="shared" ca="1" si="194"/>
        <v>0</v>
      </c>
      <c r="AI361" s="34">
        <f t="shared" ca="1" si="194"/>
        <v>0</v>
      </c>
      <c r="AJ361" s="34">
        <f t="shared" ca="1" si="194"/>
        <v>0</v>
      </c>
      <c r="AK361" s="34">
        <f t="shared" ca="1" si="194"/>
        <v>0</v>
      </c>
      <c r="AL361" s="34">
        <f t="shared" ca="1" si="194"/>
        <v>0</v>
      </c>
      <c r="AM361" s="34">
        <f t="shared" ca="1" si="194"/>
        <v>0</v>
      </c>
      <c r="AN361" s="38">
        <f t="shared" ca="1" si="194"/>
        <v>0</v>
      </c>
      <c r="AO361" s="30"/>
      <c r="AP361" s="29">
        <f t="shared" ref="AP361:BD361" ca="1" si="195">SUM(AP358:AP360)</f>
        <v>0</v>
      </c>
      <c r="AQ361" s="29">
        <f t="shared" ca="1" si="195"/>
        <v>0</v>
      </c>
      <c r="AR361" s="29">
        <f t="shared" ca="1" si="195"/>
        <v>0</v>
      </c>
      <c r="AS361" s="29">
        <f t="shared" ca="1" si="195"/>
        <v>0</v>
      </c>
      <c r="AT361" s="29">
        <f t="shared" ca="1" si="195"/>
        <v>0</v>
      </c>
      <c r="AU361" s="29">
        <f t="shared" ca="1" si="195"/>
        <v>0</v>
      </c>
      <c r="AV361" s="29">
        <f t="shared" ca="1" si="195"/>
        <v>0</v>
      </c>
      <c r="AW361" s="29">
        <f t="shared" ca="1" si="195"/>
        <v>0</v>
      </c>
      <c r="AX361" s="29">
        <f t="shared" ca="1" si="195"/>
        <v>0</v>
      </c>
      <c r="AY361" s="29">
        <f t="shared" ca="1" si="195"/>
        <v>0</v>
      </c>
      <c r="AZ361" s="29">
        <f t="shared" ca="1" si="195"/>
        <v>0</v>
      </c>
      <c r="BA361" s="29">
        <f t="shared" ca="1" si="195"/>
        <v>0</v>
      </c>
      <c r="BB361" s="29">
        <f t="shared" ca="1" si="195"/>
        <v>0</v>
      </c>
      <c r="BC361" s="29">
        <f t="shared" ca="1" si="195"/>
        <v>0</v>
      </c>
      <c r="BD361" s="29">
        <f t="shared" ca="1" si="195"/>
        <v>0</v>
      </c>
    </row>
    <row r="362" spans="1:56" x14ac:dyDescent="0.2">
      <c r="B362" s="44">
        <f t="shared" si="192"/>
        <v>8</v>
      </c>
      <c r="C362" s="59" t="str">
        <f>Data!B$18</f>
        <v>Andre omkostninger</v>
      </c>
      <c r="D362" s="27"/>
      <c r="E362" s="27"/>
      <c r="F362" s="14"/>
      <c r="G362" s="369"/>
      <c r="H362" s="674">
        <f t="shared" ca="1" si="193"/>
        <v>0</v>
      </c>
      <c r="I362" s="101"/>
      <c r="J362" s="239">
        <f ca="1">HLOOKUP($B362,INDIRECT(J$1&amp;"!$I$2:$x$40"),('Partner-period(er)'!$A362+14),FALSE)</f>
        <v>0</v>
      </c>
      <c r="K362" s="85">
        <f ca="1">HLOOKUP($B362,INDIRECT(K$1&amp;"!$I$2:$x$40"),('Partner-period(er)'!$A362+14),FALSE)</f>
        <v>0</v>
      </c>
      <c r="L362" s="85">
        <f ca="1">HLOOKUP($B362,INDIRECT(L$1&amp;"!$I$2:$x$40"),('Partner-period(er)'!$A362+14),FALSE)</f>
        <v>0</v>
      </c>
      <c r="M362" s="85">
        <f ca="1">HLOOKUP($B362,INDIRECT(M$1&amp;"!$I$2:$x$40"),('Partner-period(er)'!$A362+14),FALSE)</f>
        <v>0</v>
      </c>
      <c r="N362" s="85">
        <f ca="1">HLOOKUP($B362,INDIRECT(N$1&amp;"!$I$2:$x$40"),('Partner-period(er)'!$A362+14),FALSE)</f>
        <v>0</v>
      </c>
      <c r="O362" s="52">
        <f ca="1">HLOOKUP($B362,INDIRECT(O$1&amp;"!$I$2:$x$40"),('Partner-period(er)'!$A362+14),FALSE)</f>
        <v>0</v>
      </c>
      <c r="P362" s="52">
        <f ca="1">HLOOKUP($B362,INDIRECT(P$1&amp;"!$I$2:$x$40"),('Partner-period(er)'!$A362+14),FALSE)</f>
        <v>0</v>
      </c>
      <c r="Q362" s="52">
        <f ca="1">HLOOKUP($B362,INDIRECT(Q$1&amp;"!$I$2:$x$40"),('Partner-period(er)'!$A362+14),FALSE)</f>
        <v>0</v>
      </c>
      <c r="R362" s="52">
        <f ca="1">HLOOKUP($B362,INDIRECT(R$1&amp;"!$I$2:$x$40"),('Partner-period(er)'!$A362+14),FALSE)</f>
        <v>0</v>
      </c>
      <c r="S362" s="52">
        <f ca="1">HLOOKUP($B362,INDIRECT(S$1&amp;"!$I$2:$x$40"),('Partner-period(er)'!$A362+14),FALSE)</f>
        <v>0</v>
      </c>
      <c r="T362" s="52">
        <f ca="1">HLOOKUP($B362,INDIRECT(T$1&amp;"!$I$2:$x$40"),('Partner-period(er)'!$A362+14),FALSE)</f>
        <v>0</v>
      </c>
      <c r="U362" s="52">
        <f ca="1">HLOOKUP($B362,INDIRECT(U$1&amp;"!$I$2:$x$40"),('Partner-period(er)'!$A362+14),FALSE)</f>
        <v>0</v>
      </c>
      <c r="V362" s="52">
        <f ca="1">HLOOKUP($B362,INDIRECT(V$1&amp;"!$I$2:$x$40"),('Partner-period(er)'!$A362+14),FALSE)</f>
        <v>0</v>
      </c>
      <c r="W362" s="52">
        <f ca="1">HLOOKUP($B362,INDIRECT(W$1&amp;"!$I$2:$x$40"),('Partner-period(er)'!$A362+14),FALSE)</f>
        <v>0</v>
      </c>
      <c r="X362" s="567">
        <f ca="1">HLOOKUP($B362,INDIRECT(X$1&amp;"!$I$2:$x$40"),('Partner-period(er)'!$A362+14),FALSE)</f>
        <v>0</v>
      </c>
      <c r="Z362" s="33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8"/>
      <c r="AO362" s="30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</row>
    <row r="363" spans="1:56" x14ac:dyDescent="0.2">
      <c r="A363" s="44">
        <v>9</v>
      </c>
      <c r="B363" s="44">
        <f t="shared" si="192"/>
        <v>8</v>
      </c>
      <c r="C363" s="60"/>
      <c r="D363" s="27" t="str">
        <f>Data!B$6</f>
        <v>Instrumenter og udstyr</v>
      </c>
      <c r="E363" s="27"/>
      <c r="F363" s="14"/>
      <c r="G363" s="370">
        <f>HLOOKUP(B363,'Budget &amp; Total'!$1:$44,(29),FALSE)</f>
        <v>0</v>
      </c>
      <c r="H363" s="674">
        <f t="shared" ca="1" si="193"/>
        <v>0</v>
      </c>
      <c r="I363" s="101"/>
      <c r="J363" s="239">
        <f ca="1">HLOOKUP($B363,INDIRECT(J$1&amp;"!$I$2:$x$40"),('Partner-period(er)'!$A363+14),FALSE)</f>
        <v>0</v>
      </c>
      <c r="K363" s="85">
        <f ca="1">HLOOKUP($B363,INDIRECT(K$1&amp;"!$I$2:$x$40"),('Partner-period(er)'!$A363+14),FALSE)</f>
        <v>0</v>
      </c>
      <c r="L363" s="85">
        <f ca="1">HLOOKUP($B363,INDIRECT(L$1&amp;"!$I$2:$x$40"),('Partner-period(er)'!$A363+14),FALSE)</f>
        <v>0</v>
      </c>
      <c r="M363" s="85">
        <f ca="1">HLOOKUP($B363,INDIRECT(M$1&amp;"!$I$2:$x$40"),('Partner-period(er)'!$A363+14),FALSE)</f>
        <v>0</v>
      </c>
      <c r="N363" s="85">
        <f ca="1">HLOOKUP($B363,INDIRECT(N$1&amp;"!$I$2:$x$40"),('Partner-period(er)'!$A363+14),FALSE)</f>
        <v>0</v>
      </c>
      <c r="O363" s="52">
        <f ca="1">HLOOKUP($B363,INDIRECT(O$1&amp;"!$I$2:$x$40"),('Partner-period(er)'!$A363+14),FALSE)</f>
        <v>0</v>
      </c>
      <c r="P363" s="52">
        <f ca="1">HLOOKUP($B363,INDIRECT(P$1&amp;"!$I$2:$x$40"),('Partner-period(er)'!$A363+14),FALSE)</f>
        <v>0</v>
      </c>
      <c r="Q363" s="52">
        <f ca="1">HLOOKUP($B363,INDIRECT(Q$1&amp;"!$I$2:$x$40"),('Partner-period(er)'!$A363+14),FALSE)</f>
        <v>0</v>
      </c>
      <c r="R363" s="52">
        <f ca="1">HLOOKUP($B363,INDIRECT(R$1&amp;"!$I$2:$x$40"),('Partner-period(er)'!$A363+14),FALSE)</f>
        <v>0</v>
      </c>
      <c r="S363" s="52">
        <f ca="1">HLOOKUP($B363,INDIRECT(S$1&amp;"!$I$2:$x$40"),('Partner-period(er)'!$A363+14),FALSE)</f>
        <v>0</v>
      </c>
      <c r="T363" s="52">
        <f ca="1">HLOOKUP($B363,INDIRECT(T$1&amp;"!$I$2:$x$40"),('Partner-period(er)'!$A363+14),FALSE)</f>
        <v>0</v>
      </c>
      <c r="U363" s="52">
        <f ca="1">HLOOKUP($B363,INDIRECT(U$1&amp;"!$I$2:$x$40"),('Partner-period(er)'!$A363+14),FALSE)</f>
        <v>0</v>
      </c>
      <c r="V363" s="52">
        <f ca="1">HLOOKUP($B363,INDIRECT(V$1&amp;"!$I$2:$x$40"),('Partner-period(er)'!$A363+14),FALSE)</f>
        <v>0</v>
      </c>
      <c r="W363" s="52">
        <f ca="1">HLOOKUP($B363,INDIRECT(W$1&amp;"!$I$2:$x$40"),('Partner-period(er)'!$A363+14),FALSE)</f>
        <v>0</v>
      </c>
      <c r="X363" s="567">
        <f ca="1">HLOOKUP($B363,INDIRECT(X$1&amp;"!$I$2:$x$40"),('Partner-period(er)'!$A363+14),FALSE)</f>
        <v>0</v>
      </c>
      <c r="Z363" s="33">
        <f t="shared" ref="Z363:Z371" ca="1" si="196">J363</f>
        <v>0</v>
      </c>
      <c r="AA363" s="34">
        <f ca="1">SUM($J363:K363)</f>
        <v>0</v>
      </c>
      <c r="AB363" s="34">
        <f ca="1">SUM($J363:L363)</f>
        <v>0</v>
      </c>
      <c r="AC363" s="34">
        <f ca="1">SUM($J363:M363)</f>
        <v>0</v>
      </c>
      <c r="AD363" s="34">
        <f ca="1">SUM($J363:N363)</f>
        <v>0</v>
      </c>
      <c r="AE363" s="34">
        <f ca="1">SUM($J363:O363)</f>
        <v>0</v>
      </c>
      <c r="AF363" s="34">
        <f ca="1">SUM($J363:P363)</f>
        <v>0</v>
      </c>
      <c r="AG363" s="34">
        <f ca="1">SUM($J363:Q363)</f>
        <v>0</v>
      </c>
      <c r="AH363" s="34">
        <f ca="1">SUM($J363:R363)</f>
        <v>0</v>
      </c>
      <c r="AI363" s="34">
        <f ca="1">SUM($J363:S363)</f>
        <v>0</v>
      </c>
      <c r="AJ363" s="34">
        <f ca="1">SUM($J363:T363)</f>
        <v>0</v>
      </c>
      <c r="AK363" s="34">
        <f ca="1">SUM($J363:U363)</f>
        <v>0</v>
      </c>
      <c r="AL363" s="34">
        <f ca="1">SUM($J363:V363)</f>
        <v>0</v>
      </c>
      <c r="AM363" s="34">
        <f ca="1">SUM($J363:W363)</f>
        <v>0</v>
      </c>
      <c r="AN363" s="38">
        <f ca="1">SUM($J363:X363)</f>
        <v>0</v>
      </c>
      <c r="AO363" s="30"/>
      <c r="AP363" s="29">
        <f ca="1">IF(Data!$H$2="ja",IF(Z363&gt;$G363,Z363-$G363,0),0)</f>
        <v>0</v>
      </c>
      <c r="AQ363" s="29">
        <f ca="1">IF(Data!$H$2="ja",IF(AA363&gt;$G363,AA363-$G363-SUM($AP363:AP363),0),0)</f>
        <v>0</v>
      </c>
      <c r="AR363" s="29">
        <f ca="1">IF(Data!$H$2="ja",IF(AB363&gt;$G363,AB363-$G363-SUM($AP363:AQ363),0),0)</f>
        <v>0</v>
      </c>
      <c r="AS363" s="29">
        <f ca="1">IF(Data!$H$2="ja",IF(AC363&gt;$G363,AC363-$G363-SUM($AP363:AR363),0),0)</f>
        <v>0</v>
      </c>
      <c r="AT363" s="29">
        <f ca="1">IF(Data!$H$2="ja",IF(AD363&gt;$G363,AD363-$G363-SUM($AP363:AS363),0),0)</f>
        <v>0</v>
      </c>
      <c r="AU363" s="29">
        <f ca="1">IF(Data!$H$2="ja",IF(AE363&gt;$G363,AE363-$G363-SUM($AP363:AT363),0),0)</f>
        <v>0</v>
      </c>
      <c r="AV363" s="29">
        <f ca="1">IF(Data!$H$2="ja",IF(AF363&gt;$G363,AF363-$G363-SUM($AP363:AU363),0),0)</f>
        <v>0</v>
      </c>
      <c r="AW363" s="29">
        <f ca="1">IF(Data!$H$2="ja",IF(AG363&gt;$G363,AG363-$G363-SUM($AP363:AV363),0),0)</f>
        <v>0</v>
      </c>
      <c r="AX363" s="29">
        <f ca="1">IF(Data!$H$2="ja",IF(AH363&gt;$G363,AH363-$G363-SUM($AP363:AW363),0),0)</f>
        <v>0</v>
      </c>
      <c r="AY363" s="29">
        <f ca="1">IF(Data!$H$2="ja",IF(AI363&gt;$G363,AI363-$G363-SUM($AP363:AX363),0),0)</f>
        <v>0</v>
      </c>
      <c r="AZ363" s="29">
        <f ca="1">IF(Data!$H$2="ja",IF(AJ363&gt;$G363,AJ363-$G363-SUM($AP363:AY363),0),0)</f>
        <v>0</v>
      </c>
      <c r="BA363" s="29">
        <f ca="1">IF(Data!$H$2="ja",IF(AK363&gt;$G363,AK363-$G363-SUM($AP363:AZ363),0),0)</f>
        <v>0</v>
      </c>
      <c r="BB363" s="29">
        <f ca="1">IF(Data!$H$2="ja",IF(AL363&gt;$G363,AL363-$G363-SUM($AP363:BA363),0),0)</f>
        <v>0</v>
      </c>
      <c r="BC363" s="29">
        <f ca="1">IF(Data!$H$2="ja",IF(AM363&gt;$G363,AM363-$G363-SUM($AP363:BB363),0),0)</f>
        <v>0</v>
      </c>
      <c r="BD363" s="29">
        <f ca="1">IF(Data!$H$2="ja",IF(AN363&gt;$G363,AN363-$G363-SUM($AP363:BC363),0),0)</f>
        <v>0</v>
      </c>
    </row>
    <row r="364" spans="1:56" x14ac:dyDescent="0.2">
      <c r="A364" s="44">
        <v>10</v>
      </c>
      <c r="B364" s="44">
        <f t="shared" si="192"/>
        <v>8</v>
      </c>
      <c r="C364" s="60"/>
      <c r="D364" s="27" t="str">
        <f>Data!B$7</f>
        <v>Bygninger</v>
      </c>
      <c r="E364" s="27"/>
      <c r="F364" s="14"/>
      <c r="G364" s="370">
        <f>HLOOKUP(B364,'Budget &amp; Total'!$1:$44,(30),FALSE)</f>
        <v>0</v>
      </c>
      <c r="H364" s="674">
        <f t="shared" ca="1" si="193"/>
        <v>0</v>
      </c>
      <c r="I364" s="101"/>
      <c r="J364" s="239">
        <f ca="1">HLOOKUP($B364,INDIRECT(J$1&amp;"!$I$2:$x$40"),('Partner-period(er)'!$A364+14),FALSE)</f>
        <v>0</v>
      </c>
      <c r="K364" s="85">
        <f ca="1">HLOOKUP($B364,INDIRECT(K$1&amp;"!$I$2:$x$40"),('Partner-period(er)'!$A364+14),FALSE)</f>
        <v>0</v>
      </c>
      <c r="L364" s="85">
        <f ca="1">HLOOKUP($B364,INDIRECT(L$1&amp;"!$I$2:$x$40"),('Partner-period(er)'!$A364+14),FALSE)</f>
        <v>0</v>
      </c>
      <c r="M364" s="85">
        <f ca="1">HLOOKUP($B364,INDIRECT(M$1&amp;"!$I$2:$x$40"),('Partner-period(er)'!$A364+14),FALSE)</f>
        <v>0</v>
      </c>
      <c r="N364" s="85">
        <f ca="1">HLOOKUP($B364,INDIRECT(N$1&amp;"!$I$2:$x$40"),('Partner-period(er)'!$A364+14),FALSE)</f>
        <v>0</v>
      </c>
      <c r="O364" s="52">
        <f ca="1">HLOOKUP($B364,INDIRECT(O$1&amp;"!$I$2:$x$40"),('Partner-period(er)'!$A364+14),FALSE)</f>
        <v>0</v>
      </c>
      <c r="P364" s="52">
        <f ca="1">HLOOKUP($B364,INDIRECT(P$1&amp;"!$I$2:$x$40"),('Partner-period(er)'!$A364+14),FALSE)</f>
        <v>0</v>
      </c>
      <c r="Q364" s="52">
        <f ca="1">HLOOKUP($B364,INDIRECT(Q$1&amp;"!$I$2:$x$40"),('Partner-period(er)'!$A364+14),FALSE)</f>
        <v>0</v>
      </c>
      <c r="R364" s="52">
        <f ca="1">HLOOKUP($B364,INDIRECT(R$1&amp;"!$I$2:$x$40"),('Partner-period(er)'!$A364+14),FALSE)</f>
        <v>0</v>
      </c>
      <c r="S364" s="52">
        <f ca="1">HLOOKUP($B364,INDIRECT(S$1&amp;"!$I$2:$x$40"),('Partner-period(er)'!$A364+14),FALSE)</f>
        <v>0</v>
      </c>
      <c r="T364" s="52">
        <f ca="1">HLOOKUP($B364,INDIRECT(T$1&amp;"!$I$2:$x$40"),('Partner-period(er)'!$A364+14),FALSE)</f>
        <v>0</v>
      </c>
      <c r="U364" s="52">
        <f ca="1">HLOOKUP($B364,INDIRECT(U$1&amp;"!$I$2:$x$40"),('Partner-period(er)'!$A364+14),FALSE)</f>
        <v>0</v>
      </c>
      <c r="V364" s="52">
        <f ca="1">HLOOKUP($B364,INDIRECT(V$1&amp;"!$I$2:$x$40"),('Partner-period(er)'!$A364+14),FALSE)</f>
        <v>0</v>
      </c>
      <c r="W364" s="52">
        <f ca="1">HLOOKUP($B364,INDIRECT(W$1&amp;"!$I$2:$x$40"),('Partner-period(er)'!$A364+14),FALSE)</f>
        <v>0</v>
      </c>
      <c r="X364" s="567">
        <f ca="1">HLOOKUP($B364,INDIRECT(X$1&amp;"!$I$2:$x$40"),('Partner-period(er)'!$A364+14),FALSE)</f>
        <v>0</v>
      </c>
      <c r="Z364" s="33">
        <f t="shared" ca="1" si="196"/>
        <v>0</v>
      </c>
      <c r="AA364" s="34">
        <f ca="1">SUM($J364:K364)</f>
        <v>0</v>
      </c>
      <c r="AB364" s="34">
        <f ca="1">SUM($J364:L364)</f>
        <v>0</v>
      </c>
      <c r="AC364" s="34">
        <f ca="1">SUM($J364:M364)</f>
        <v>0</v>
      </c>
      <c r="AD364" s="34">
        <f ca="1">SUM($J364:N364)</f>
        <v>0</v>
      </c>
      <c r="AE364" s="34">
        <f ca="1">SUM($J364:O364)</f>
        <v>0</v>
      </c>
      <c r="AF364" s="34">
        <f ca="1">SUM($J364:P364)</f>
        <v>0</v>
      </c>
      <c r="AG364" s="34">
        <f ca="1">SUM($J364:Q364)</f>
        <v>0</v>
      </c>
      <c r="AH364" s="34">
        <f ca="1">SUM($J364:R364)</f>
        <v>0</v>
      </c>
      <c r="AI364" s="34">
        <f ca="1">SUM($J364:S364)</f>
        <v>0</v>
      </c>
      <c r="AJ364" s="34">
        <f ca="1">SUM($J364:T364)</f>
        <v>0</v>
      </c>
      <c r="AK364" s="34">
        <f ca="1">SUM($J364:U364)</f>
        <v>0</v>
      </c>
      <c r="AL364" s="34">
        <f ca="1">SUM($J364:V364)</f>
        <v>0</v>
      </c>
      <c r="AM364" s="34">
        <f ca="1">SUM($J364:W364)</f>
        <v>0</v>
      </c>
      <c r="AN364" s="38">
        <f ca="1">SUM($J364:X364)</f>
        <v>0</v>
      </c>
      <c r="AO364" s="30"/>
      <c r="AP364" s="29">
        <f ca="1">IF(Data!$H$2="ja",IF(Z364&gt;$G364,Z364-$G364,0),0)</f>
        <v>0</v>
      </c>
      <c r="AQ364" s="29">
        <f ca="1">IF(Data!$H$2="ja",IF(AA364&gt;$G364,AA364-$G364-SUM($AP364:AP364),0),0)</f>
        <v>0</v>
      </c>
      <c r="AR364" s="29">
        <f ca="1">IF(Data!$H$2="ja",IF(AB364&gt;$G364,AB364-$G364-SUM($AP364:AQ364),0),0)</f>
        <v>0</v>
      </c>
      <c r="AS364" s="29">
        <f ca="1">IF(Data!$H$2="ja",IF(AC364&gt;$G364,AC364-$G364-SUM($AP364:AR364),0),0)</f>
        <v>0</v>
      </c>
      <c r="AT364" s="29">
        <f ca="1">IF(Data!$H$2="ja",IF(AD364&gt;$G364,AD364-$G364-SUM($AP364:AS364),0),0)</f>
        <v>0</v>
      </c>
      <c r="AU364" s="29">
        <f ca="1">IF(Data!$H$2="ja",IF(AE364&gt;$G364,AE364-$G364-SUM($AP364:AT364),0),0)</f>
        <v>0</v>
      </c>
      <c r="AV364" s="29">
        <f ca="1">IF(Data!$H$2="ja",IF(AF364&gt;$G364,AF364-$G364-SUM($AP364:AU364),0),0)</f>
        <v>0</v>
      </c>
      <c r="AW364" s="29">
        <f ca="1">IF(Data!$H$2="ja",IF(AG364&gt;$G364,AG364-$G364-SUM($AP364:AV364),0),0)</f>
        <v>0</v>
      </c>
      <c r="AX364" s="29">
        <f ca="1">IF(Data!$H$2="ja",IF(AH364&gt;$G364,AH364-$G364-SUM($AP364:AW364),0),0)</f>
        <v>0</v>
      </c>
      <c r="AY364" s="29">
        <f ca="1">IF(Data!$H$2="ja",IF(AI364&gt;$G364,AI364-$G364-SUM($AP364:AX364),0),0)</f>
        <v>0</v>
      </c>
      <c r="AZ364" s="29">
        <f ca="1">IF(Data!$H$2="ja",IF(AJ364&gt;$G364,AJ364-$G364-SUM($AP364:AY364),0),0)</f>
        <v>0</v>
      </c>
      <c r="BA364" s="29">
        <f ca="1">IF(Data!$H$2="ja",IF(AK364&gt;$G364,AK364-$G364-SUM($AP364:AZ364),0),0)</f>
        <v>0</v>
      </c>
      <c r="BB364" s="29">
        <f ca="1">IF(Data!$H$2="ja",IF(AL364&gt;$G364,AL364-$G364-SUM($AP364:BA364),0),0)</f>
        <v>0</v>
      </c>
      <c r="BC364" s="29">
        <f ca="1">IF(Data!$H$2="ja",IF(AM364&gt;$G364,AM364-$G364-SUM($AP364:BB364),0),0)</f>
        <v>0</v>
      </c>
      <c r="BD364" s="29">
        <f ca="1">IF(Data!$H$2="ja",IF(AN364&gt;$G364,AN364-$G364-SUM($AP364:BC364),0),0)</f>
        <v>0</v>
      </c>
    </row>
    <row r="365" spans="1:56" x14ac:dyDescent="0.2">
      <c r="A365" s="44">
        <v>11</v>
      </c>
      <c r="B365" s="44">
        <f t="shared" si="192"/>
        <v>8</v>
      </c>
      <c r="C365" s="60"/>
      <c r="D365" s="27" t="str">
        <f>Data!B$8</f>
        <v>Andre driftsudgifter, herunder materialer</v>
      </c>
      <c r="E365" s="27"/>
      <c r="F365" s="14"/>
      <c r="G365" s="370">
        <f>HLOOKUP(B365,'Budget &amp; Total'!$1:$44,(31),FALSE)</f>
        <v>0</v>
      </c>
      <c r="H365" s="674">
        <f t="shared" ca="1" si="193"/>
        <v>0</v>
      </c>
      <c r="I365" s="101"/>
      <c r="J365" s="239">
        <f ca="1">HLOOKUP($B365,INDIRECT(J$1&amp;"!$I$2:$x$40"),('Partner-period(er)'!$A365+14),FALSE)</f>
        <v>0</v>
      </c>
      <c r="K365" s="85">
        <f ca="1">HLOOKUP($B365,INDIRECT(K$1&amp;"!$I$2:$x$40"),('Partner-period(er)'!$A365+14),FALSE)</f>
        <v>0</v>
      </c>
      <c r="L365" s="85">
        <f ca="1">HLOOKUP($B365,INDIRECT(L$1&amp;"!$I$2:$x$40"),('Partner-period(er)'!$A365+14),FALSE)</f>
        <v>0</v>
      </c>
      <c r="M365" s="85">
        <f ca="1">HLOOKUP($B365,INDIRECT(M$1&amp;"!$I$2:$x$40"),('Partner-period(er)'!$A365+14),FALSE)</f>
        <v>0</v>
      </c>
      <c r="N365" s="85">
        <f ca="1">HLOOKUP($B365,INDIRECT(N$1&amp;"!$I$2:$x$40"),('Partner-period(er)'!$A365+14),FALSE)</f>
        <v>0</v>
      </c>
      <c r="O365" s="52">
        <f ca="1">HLOOKUP($B365,INDIRECT(O$1&amp;"!$I$2:$x$40"),('Partner-period(er)'!$A365+14),FALSE)</f>
        <v>0</v>
      </c>
      <c r="P365" s="52">
        <f ca="1">HLOOKUP($B365,INDIRECT(P$1&amp;"!$I$2:$x$40"),('Partner-period(er)'!$A365+14),FALSE)</f>
        <v>0</v>
      </c>
      <c r="Q365" s="52">
        <f ca="1">HLOOKUP($B365,INDIRECT(Q$1&amp;"!$I$2:$x$40"),('Partner-period(er)'!$A365+14),FALSE)</f>
        <v>0</v>
      </c>
      <c r="R365" s="52">
        <f ca="1">HLOOKUP($B365,INDIRECT(R$1&amp;"!$I$2:$x$40"),('Partner-period(er)'!$A365+14),FALSE)</f>
        <v>0</v>
      </c>
      <c r="S365" s="52">
        <f ca="1">HLOOKUP($B365,INDIRECT(S$1&amp;"!$I$2:$x$40"),('Partner-period(er)'!$A365+14),FALSE)</f>
        <v>0</v>
      </c>
      <c r="T365" s="52">
        <f ca="1">HLOOKUP($B365,INDIRECT(T$1&amp;"!$I$2:$x$40"),('Partner-period(er)'!$A365+14),FALSE)</f>
        <v>0</v>
      </c>
      <c r="U365" s="52">
        <f ca="1">HLOOKUP($B365,INDIRECT(U$1&amp;"!$I$2:$x$40"),('Partner-period(er)'!$A365+14),FALSE)</f>
        <v>0</v>
      </c>
      <c r="V365" s="52">
        <f ca="1">HLOOKUP($B365,INDIRECT(V$1&amp;"!$I$2:$x$40"),('Partner-period(er)'!$A365+14),FALSE)</f>
        <v>0</v>
      </c>
      <c r="W365" s="52">
        <f ca="1">HLOOKUP($B365,INDIRECT(W$1&amp;"!$I$2:$x$40"),('Partner-period(er)'!$A365+14),FALSE)</f>
        <v>0</v>
      </c>
      <c r="X365" s="567">
        <f ca="1">HLOOKUP($B365,INDIRECT(X$1&amp;"!$I$2:$x$40"),('Partner-period(er)'!$A365+14),FALSE)</f>
        <v>0</v>
      </c>
      <c r="Z365" s="33">
        <f t="shared" ca="1" si="196"/>
        <v>0</v>
      </c>
      <c r="AA365" s="34">
        <f ca="1">SUM($J365:K365)</f>
        <v>0</v>
      </c>
      <c r="AB365" s="34">
        <f ca="1">SUM($J365:L365)</f>
        <v>0</v>
      </c>
      <c r="AC365" s="34">
        <f ca="1">SUM($J365:M365)</f>
        <v>0</v>
      </c>
      <c r="AD365" s="34">
        <f ca="1">SUM($J365:N365)</f>
        <v>0</v>
      </c>
      <c r="AE365" s="34">
        <f ca="1">SUM($J365:O365)</f>
        <v>0</v>
      </c>
      <c r="AF365" s="34">
        <f ca="1">SUM($J365:P365)</f>
        <v>0</v>
      </c>
      <c r="AG365" s="34">
        <f ca="1">SUM($J365:Q365)</f>
        <v>0</v>
      </c>
      <c r="AH365" s="34">
        <f ca="1">SUM($J365:R365)</f>
        <v>0</v>
      </c>
      <c r="AI365" s="34">
        <f ca="1">SUM($J365:S365)</f>
        <v>0</v>
      </c>
      <c r="AJ365" s="34">
        <f ca="1">SUM($J365:T365)</f>
        <v>0</v>
      </c>
      <c r="AK365" s="34">
        <f ca="1">SUM($J365:U365)</f>
        <v>0</v>
      </c>
      <c r="AL365" s="34">
        <f ca="1">SUM($J365:V365)</f>
        <v>0</v>
      </c>
      <c r="AM365" s="34">
        <f ca="1">SUM($J365:W365)</f>
        <v>0</v>
      </c>
      <c r="AN365" s="38">
        <f ca="1">SUM($J365:X365)</f>
        <v>0</v>
      </c>
      <c r="AO365" s="30"/>
      <c r="AP365" s="29">
        <f ca="1">IF(Data!$H$2="ja",IF(Z365&gt;$G365,Z365-$G365,0),0)</f>
        <v>0</v>
      </c>
      <c r="AQ365" s="29">
        <f ca="1">IF(Data!$H$2="ja",IF(AA365&gt;$G365,AA365-$G365-SUM($AP365:AP365),0),0)</f>
        <v>0</v>
      </c>
      <c r="AR365" s="29">
        <f ca="1">IF(Data!$H$2="ja",IF(AB365&gt;$G365,AB365-$G365-SUM($AP365:AQ365),0),0)</f>
        <v>0</v>
      </c>
      <c r="AS365" s="29">
        <f ca="1">IF(Data!$H$2="ja",IF(AC365&gt;$G365,AC365-$G365-SUM($AP365:AR365),0),0)</f>
        <v>0</v>
      </c>
      <c r="AT365" s="29">
        <f ca="1">IF(Data!$H$2="ja",IF(AD365&gt;$G365,AD365-$G365-SUM($AP365:AS365),0),0)</f>
        <v>0</v>
      </c>
      <c r="AU365" s="29">
        <f ca="1">IF(Data!$H$2="ja",IF(AE365&gt;$G365,AE365-$G365-SUM($AP365:AT365),0),0)</f>
        <v>0</v>
      </c>
      <c r="AV365" s="29">
        <f ca="1">IF(Data!$H$2="ja",IF(AF365&gt;$G365,AF365-$G365-SUM($AP365:AU365),0),0)</f>
        <v>0</v>
      </c>
      <c r="AW365" s="29">
        <f ca="1">IF(Data!$H$2="ja",IF(AG365&gt;$G365,AG365-$G365-SUM($AP365:AV365),0),0)</f>
        <v>0</v>
      </c>
      <c r="AX365" s="29">
        <f ca="1">IF(Data!$H$2="ja",IF(AH365&gt;$G365,AH365-$G365-SUM($AP365:AW365),0),0)</f>
        <v>0</v>
      </c>
      <c r="AY365" s="29">
        <f ca="1">IF(Data!$H$2="ja",IF(AI365&gt;$G365,AI365-$G365-SUM($AP365:AX365),0),0)</f>
        <v>0</v>
      </c>
      <c r="AZ365" s="29">
        <f ca="1">IF(Data!$H$2="ja",IF(AJ365&gt;$G365,AJ365-$G365-SUM($AP365:AY365),0),0)</f>
        <v>0</v>
      </c>
      <c r="BA365" s="29">
        <f ca="1">IF(Data!$H$2="ja",IF(AK365&gt;$G365,AK365-$G365-SUM($AP365:AZ365),0),0)</f>
        <v>0</v>
      </c>
      <c r="BB365" s="29">
        <f ca="1">IF(Data!$H$2="ja",IF(AL365&gt;$G365,AL365-$G365-SUM($AP365:BA365),0),0)</f>
        <v>0</v>
      </c>
      <c r="BC365" s="29">
        <f ca="1">IF(Data!$H$2="ja",IF(AM365&gt;$G365,AM365-$G365-SUM($AP365:BB365),0),0)</f>
        <v>0</v>
      </c>
      <c r="BD365" s="29">
        <f ca="1">IF(Data!$H$2="ja",IF(AN365&gt;$G365,AN365-$G365-SUM($AP365:BC365),0),0)</f>
        <v>0</v>
      </c>
    </row>
    <row r="366" spans="1:56" x14ac:dyDescent="0.2">
      <c r="A366" s="44">
        <v>12</v>
      </c>
      <c r="B366" s="44">
        <f t="shared" si="192"/>
        <v>8</v>
      </c>
      <c r="C366" s="60"/>
      <c r="D366" s="27" t="str">
        <f>Data!B$9</f>
        <v>Eksterne leverancer / underleverancer</v>
      </c>
      <c r="E366" s="27"/>
      <c r="F366" s="14"/>
      <c r="G366" s="370">
        <f>HLOOKUP(B366,'Budget &amp; Total'!$1:$44,(32),FALSE)</f>
        <v>0</v>
      </c>
      <c r="H366" s="674">
        <f t="shared" ca="1" si="193"/>
        <v>0</v>
      </c>
      <c r="I366" s="101"/>
      <c r="J366" s="239">
        <f ca="1">HLOOKUP($B366,INDIRECT(J$1&amp;"!$I$2:$x$40"),('Partner-period(er)'!$A366+14),FALSE)</f>
        <v>0</v>
      </c>
      <c r="K366" s="85">
        <f ca="1">HLOOKUP($B366,INDIRECT(K$1&amp;"!$I$2:$x$40"),('Partner-period(er)'!$A366+14),FALSE)</f>
        <v>0</v>
      </c>
      <c r="L366" s="85">
        <f ca="1">HLOOKUP($B366,INDIRECT(L$1&amp;"!$I$2:$x$40"),('Partner-period(er)'!$A366+14),FALSE)</f>
        <v>0</v>
      </c>
      <c r="M366" s="85">
        <f ca="1">HLOOKUP($B366,INDIRECT(M$1&amp;"!$I$2:$x$40"),('Partner-period(er)'!$A366+14),FALSE)</f>
        <v>0</v>
      </c>
      <c r="N366" s="85">
        <f ca="1">HLOOKUP($B366,INDIRECT(N$1&amp;"!$I$2:$x$40"),('Partner-period(er)'!$A366+14),FALSE)</f>
        <v>0</v>
      </c>
      <c r="O366" s="52">
        <f ca="1">HLOOKUP($B366,INDIRECT(O$1&amp;"!$I$2:$x$40"),('Partner-period(er)'!$A366+14),FALSE)</f>
        <v>0</v>
      </c>
      <c r="P366" s="52">
        <f ca="1">HLOOKUP($B366,INDIRECT(P$1&amp;"!$I$2:$x$40"),('Partner-period(er)'!$A366+14),FALSE)</f>
        <v>0</v>
      </c>
      <c r="Q366" s="52">
        <f ca="1">HLOOKUP($B366,INDIRECT(Q$1&amp;"!$I$2:$x$40"),('Partner-period(er)'!$A366+14),FALSE)</f>
        <v>0</v>
      </c>
      <c r="R366" s="52">
        <f ca="1">HLOOKUP($B366,INDIRECT(R$1&amp;"!$I$2:$x$40"),('Partner-period(er)'!$A366+14),FALSE)</f>
        <v>0</v>
      </c>
      <c r="S366" s="52">
        <f ca="1">HLOOKUP($B366,INDIRECT(S$1&amp;"!$I$2:$x$40"),('Partner-period(er)'!$A366+14),FALSE)</f>
        <v>0</v>
      </c>
      <c r="T366" s="52">
        <f ca="1">HLOOKUP($B366,INDIRECT(T$1&amp;"!$I$2:$x$40"),('Partner-period(er)'!$A366+14),FALSE)</f>
        <v>0</v>
      </c>
      <c r="U366" s="52">
        <f ca="1">HLOOKUP($B366,INDIRECT(U$1&amp;"!$I$2:$x$40"),('Partner-period(er)'!$A366+14),FALSE)</f>
        <v>0</v>
      </c>
      <c r="V366" s="52">
        <f ca="1">HLOOKUP($B366,INDIRECT(V$1&amp;"!$I$2:$x$40"),('Partner-period(er)'!$A366+14),FALSE)</f>
        <v>0</v>
      </c>
      <c r="W366" s="52">
        <f ca="1">HLOOKUP($B366,INDIRECT(W$1&amp;"!$I$2:$x$40"),('Partner-period(er)'!$A366+14),FALSE)</f>
        <v>0</v>
      </c>
      <c r="X366" s="567">
        <f ca="1">HLOOKUP($B366,INDIRECT(X$1&amp;"!$I$2:$x$40"),('Partner-period(er)'!$A366+14),FALSE)</f>
        <v>0</v>
      </c>
      <c r="Z366" s="33">
        <f t="shared" ca="1" si="196"/>
        <v>0</v>
      </c>
      <c r="AA366" s="34">
        <f ca="1">SUM($J366:K366)</f>
        <v>0</v>
      </c>
      <c r="AB366" s="34">
        <f ca="1">SUM($J366:L366)</f>
        <v>0</v>
      </c>
      <c r="AC366" s="34">
        <f ca="1">SUM($J366:M366)</f>
        <v>0</v>
      </c>
      <c r="AD366" s="34">
        <f ca="1">SUM($J366:N366)</f>
        <v>0</v>
      </c>
      <c r="AE366" s="34">
        <f ca="1">SUM($J366:O366)</f>
        <v>0</v>
      </c>
      <c r="AF366" s="34">
        <f ca="1">SUM($J366:P366)</f>
        <v>0</v>
      </c>
      <c r="AG366" s="34">
        <f ca="1">SUM($J366:Q366)</f>
        <v>0</v>
      </c>
      <c r="AH366" s="34">
        <f ca="1">SUM($J366:R366)</f>
        <v>0</v>
      </c>
      <c r="AI366" s="34">
        <f ca="1">SUM($J366:S366)</f>
        <v>0</v>
      </c>
      <c r="AJ366" s="34">
        <f ca="1">SUM($J366:T366)</f>
        <v>0</v>
      </c>
      <c r="AK366" s="34">
        <f ca="1">SUM($J366:U366)</f>
        <v>0</v>
      </c>
      <c r="AL366" s="34">
        <f ca="1">SUM($J366:V366)</f>
        <v>0</v>
      </c>
      <c r="AM366" s="34">
        <f ca="1">SUM($J366:W366)</f>
        <v>0</v>
      </c>
      <c r="AN366" s="38">
        <f ca="1">SUM($J366:X366)</f>
        <v>0</v>
      </c>
      <c r="AO366" s="30"/>
      <c r="AP366" s="29">
        <f ca="1">IF(Data!$H$2="ja",IF(Z366&gt;$G366,Z366-$G366,0),0)</f>
        <v>0</v>
      </c>
      <c r="AQ366" s="29">
        <f ca="1">IF(Data!$H$2="ja",IF(AA366&gt;$G366,AA366-$G366-SUM($AP366:AP366),0),0)</f>
        <v>0</v>
      </c>
      <c r="AR366" s="29">
        <f ca="1">IF(Data!$H$2="ja",IF(AB366&gt;$G366,AB366-$G366-SUM($AP366:AQ366),0),0)</f>
        <v>0</v>
      </c>
      <c r="AS366" s="29">
        <f ca="1">IF(Data!$H$2="ja",IF(AC366&gt;$G366,AC366-$G366-SUM($AP366:AR366),0),0)</f>
        <v>0</v>
      </c>
      <c r="AT366" s="29">
        <f ca="1">IF(Data!$H$2="ja",IF(AD366&gt;$G366,AD366-$G366-SUM($AP366:AS366),0),0)</f>
        <v>0</v>
      </c>
      <c r="AU366" s="29">
        <f ca="1">IF(Data!$H$2="ja",IF(AE366&gt;$G366,AE366-$G366-SUM($AP366:AT366),0),0)</f>
        <v>0</v>
      </c>
      <c r="AV366" s="29">
        <f ca="1">IF(Data!$H$2="ja",IF(AF366&gt;$G366,AF366-$G366-SUM($AP366:AU366),0),0)</f>
        <v>0</v>
      </c>
      <c r="AW366" s="29">
        <f ca="1">IF(Data!$H$2="ja",IF(AG366&gt;$G366,AG366-$G366-SUM($AP366:AV366),0),0)</f>
        <v>0</v>
      </c>
      <c r="AX366" s="29">
        <f ca="1">IF(Data!$H$2="ja",IF(AH366&gt;$G366,AH366-$G366-SUM($AP366:AW366),0),0)</f>
        <v>0</v>
      </c>
      <c r="AY366" s="29">
        <f ca="1">IF(Data!$H$2="ja",IF(AI366&gt;$G366,AI366-$G366-SUM($AP366:AX366),0),0)</f>
        <v>0</v>
      </c>
      <c r="AZ366" s="29">
        <f ca="1">IF(Data!$H$2="ja",IF(AJ366&gt;$G366,AJ366-$G366-SUM($AP366:AY366),0),0)</f>
        <v>0</v>
      </c>
      <c r="BA366" s="29">
        <f ca="1">IF(Data!$H$2="ja",IF(AK366&gt;$G366,AK366-$G366-SUM($AP366:AZ366),0),0)</f>
        <v>0</v>
      </c>
      <c r="BB366" s="29">
        <f ca="1">IF(Data!$H$2="ja",IF(AL366&gt;$G366,AL366-$G366-SUM($AP366:BA366),0),0)</f>
        <v>0</v>
      </c>
      <c r="BC366" s="29">
        <f ca="1">IF(Data!$H$2="ja",IF(AM366&gt;$G366,AM366-$G366-SUM($AP366:BB366),0),0)</f>
        <v>0</v>
      </c>
      <c r="BD366" s="29">
        <f ca="1">IF(Data!$H$2="ja",IF(AN366&gt;$G366,AN366-$G366-SUM($AP366:BC366),0),0)</f>
        <v>0</v>
      </c>
    </row>
    <row r="367" spans="1:56" x14ac:dyDescent="0.2">
      <c r="A367" s="44">
        <v>13</v>
      </c>
      <c r="B367" s="44">
        <f t="shared" si="192"/>
        <v>8</v>
      </c>
      <c r="C367" s="60"/>
      <c r="D367" s="27" t="str">
        <f>Data!B$10</f>
        <v>Indtægter (negative tal)</v>
      </c>
      <c r="E367" s="27"/>
      <c r="F367" s="14"/>
      <c r="G367" s="370">
        <f>HLOOKUP(B367,'Budget &amp; Total'!$1:$44,(33),FALSE)</f>
        <v>0</v>
      </c>
      <c r="H367" s="674">
        <f t="shared" ca="1" si="193"/>
        <v>0</v>
      </c>
      <c r="I367" s="101"/>
      <c r="J367" s="239">
        <f ca="1">HLOOKUP($B367,INDIRECT(J$1&amp;"!$I$2:$x$40"),('Partner-period(er)'!$A367+14),FALSE)</f>
        <v>0</v>
      </c>
      <c r="K367" s="85">
        <f ca="1">HLOOKUP($B367,INDIRECT(K$1&amp;"!$I$2:$x$40"),('Partner-period(er)'!$A367+14),FALSE)</f>
        <v>0</v>
      </c>
      <c r="L367" s="85">
        <f ca="1">HLOOKUP($B367,INDIRECT(L$1&amp;"!$I$2:$x$40"),('Partner-period(er)'!$A367+14),FALSE)</f>
        <v>0</v>
      </c>
      <c r="M367" s="85">
        <f ca="1">HLOOKUP($B367,INDIRECT(M$1&amp;"!$I$2:$x$40"),('Partner-period(er)'!$A367+14),FALSE)</f>
        <v>0</v>
      </c>
      <c r="N367" s="85">
        <f ca="1">HLOOKUP($B367,INDIRECT(N$1&amp;"!$I$2:$x$40"),('Partner-period(er)'!$A367+14),FALSE)</f>
        <v>0</v>
      </c>
      <c r="O367" s="52">
        <f ca="1">HLOOKUP($B367,INDIRECT(O$1&amp;"!$I$2:$x$40"),('Partner-period(er)'!$A367+14),FALSE)</f>
        <v>0</v>
      </c>
      <c r="P367" s="52">
        <f ca="1">HLOOKUP($B367,INDIRECT(P$1&amp;"!$I$2:$x$40"),('Partner-period(er)'!$A367+14),FALSE)</f>
        <v>0</v>
      </c>
      <c r="Q367" s="52">
        <f ca="1">HLOOKUP($B367,INDIRECT(Q$1&amp;"!$I$2:$x$40"),('Partner-period(er)'!$A367+14),FALSE)</f>
        <v>0</v>
      </c>
      <c r="R367" s="52">
        <f ca="1">HLOOKUP($B367,INDIRECT(R$1&amp;"!$I$2:$x$40"),('Partner-period(er)'!$A367+14),FALSE)</f>
        <v>0</v>
      </c>
      <c r="S367" s="52">
        <f ca="1">HLOOKUP($B367,INDIRECT(S$1&amp;"!$I$2:$x$40"),('Partner-period(er)'!$A367+14),FALSE)</f>
        <v>0</v>
      </c>
      <c r="T367" s="52">
        <f ca="1">HLOOKUP($B367,INDIRECT(T$1&amp;"!$I$2:$x$40"),('Partner-period(er)'!$A367+14),FALSE)</f>
        <v>0</v>
      </c>
      <c r="U367" s="52">
        <f ca="1">HLOOKUP($B367,INDIRECT(U$1&amp;"!$I$2:$x$40"),('Partner-period(er)'!$A367+14),FALSE)</f>
        <v>0</v>
      </c>
      <c r="V367" s="52">
        <f ca="1">HLOOKUP($B367,INDIRECT(V$1&amp;"!$I$2:$x$40"),('Partner-period(er)'!$A367+14),FALSE)</f>
        <v>0</v>
      </c>
      <c r="W367" s="52">
        <f ca="1">HLOOKUP($B367,INDIRECT(W$1&amp;"!$I$2:$x$40"),('Partner-period(er)'!$A367+14),FALSE)</f>
        <v>0</v>
      </c>
      <c r="X367" s="567">
        <f ca="1">HLOOKUP($B367,INDIRECT(X$1&amp;"!$I$2:$x$40"),('Partner-period(er)'!$A367+14),FALSE)</f>
        <v>0</v>
      </c>
      <c r="Z367" s="33">
        <f t="shared" ca="1" si="196"/>
        <v>0</v>
      </c>
      <c r="AA367" s="34">
        <f ca="1">SUM($J367:K367)</f>
        <v>0</v>
      </c>
      <c r="AB367" s="34">
        <f ca="1">SUM($J367:L367)</f>
        <v>0</v>
      </c>
      <c r="AC367" s="34">
        <f ca="1">SUM($J367:M367)</f>
        <v>0</v>
      </c>
      <c r="AD367" s="34">
        <f ca="1">SUM($J367:N367)</f>
        <v>0</v>
      </c>
      <c r="AE367" s="34">
        <f ca="1">SUM($J367:O367)</f>
        <v>0</v>
      </c>
      <c r="AF367" s="34">
        <f ca="1">SUM($J367:P367)</f>
        <v>0</v>
      </c>
      <c r="AG367" s="34">
        <f ca="1">SUM($J367:Q367)</f>
        <v>0</v>
      </c>
      <c r="AH367" s="34">
        <f ca="1">SUM($J367:R367)</f>
        <v>0</v>
      </c>
      <c r="AI367" s="34">
        <f ca="1">SUM($J367:S367)</f>
        <v>0</v>
      </c>
      <c r="AJ367" s="34">
        <f ca="1">SUM($J367:T367)</f>
        <v>0</v>
      </c>
      <c r="AK367" s="34">
        <f ca="1">SUM($J367:U367)</f>
        <v>0</v>
      </c>
      <c r="AL367" s="34">
        <f ca="1">SUM($J367:V367)</f>
        <v>0</v>
      </c>
      <c r="AM367" s="34">
        <f ca="1">SUM($J367:W367)</f>
        <v>0</v>
      </c>
      <c r="AN367" s="38">
        <f ca="1">SUM($J367:X367)</f>
        <v>0</v>
      </c>
      <c r="AO367" s="30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</row>
    <row r="368" spans="1:56" x14ac:dyDescent="0.2">
      <c r="A368" s="44">
        <v>14</v>
      </c>
      <c r="B368" s="44">
        <f t="shared" si="192"/>
        <v>8</v>
      </c>
      <c r="C368" s="60"/>
      <c r="D368" s="27" t="str">
        <f>Data!B$11</f>
        <v>Andet, herunder rejser og formidling</v>
      </c>
      <c r="E368" s="27"/>
      <c r="F368" s="14"/>
      <c r="G368" s="370">
        <f>HLOOKUP(B368,'Budget &amp; Total'!$1:$44,(34),FALSE)</f>
        <v>0</v>
      </c>
      <c r="H368" s="674">
        <f t="shared" ca="1" si="193"/>
        <v>0</v>
      </c>
      <c r="I368" s="101"/>
      <c r="J368" s="239">
        <f ca="1">HLOOKUP($B368,INDIRECT(J$1&amp;"!$I$2:$x$40"),('Partner-period(er)'!$A368+14),FALSE)</f>
        <v>0</v>
      </c>
      <c r="K368" s="85">
        <f ca="1">HLOOKUP($B368,INDIRECT(K$1&amp;"!$I$2:$x$40"),('Partner-period(er)'!$A368+14),FALSE)</f>
        <v>0</v>
      </c>
      <c r="L368" s="85">
        <f ca="1">HLOOKUP($B368,INDIRECT(L$1&amp;"!$I$2:$x$40"),('Partner-period(er)'!$A368+14),FALSE)</f>
        <v>0</v>
      </c>
      <c r="M368" s="85">
        <f ca="1">HLOOKUP($B368,INDIRECT(M$1&amp;"!$I$2:$x$40"),('Partner-period(er)'!$A368+14),FALSE)</f>
        <v>0</v>
      </c>
      <c r="N368" s="85">
        <f ca="1">HLOOKUP($B368,INDIRECT(N$1&amp;"!$I$2:$x$40"),('Partner-period(er)'!$A368+14),FALSE)</f>
        <v>0</v>
      </c>
      <c r="O368" s="52">
        <f ca="1">HLOOKUP($B368,INDIRECT(O$1&amp;"!$I$2:$x$40"),('Partner-period(er)'!$A368+14),FALSE)</f>
        <v>0</v>
      </c>
      <c r="P368" s="52">
        <f ca="1">HLOOKUP($B368,INDIRECT(P$1&amp;"!$I$2:$x$40"),('Partner-period(er)'!$A368+14),FALSE)</f>
        <v>0</v>
      </c>
      <c r="Q368" s="52">
        <f ca="1">HLOOKUP($B368,INDIRECT(Q$1&amp;"!$I$2:$x$40"),('Partner-period(er)'!$A368+14),FALSE)</f>
        <v>0</v>
      </c>
      <c r="R368" s="52">
        <f ca="1">HLOOKUP($B368,INDIRECT(R$1&amp;"!$I$2:$x$40"),('Partner-period(er)'!$A368+14),FALSE)</f>
        <v>0</v>
      </c>
      <c r="S368" s="52">
        <f ca="1">HLOOKUP($B368,INDIRECT(S$1&amp;"!$I$2:$x$40"),('Partner-period(er)'!$A368+14),FALSE)</f>
        <v>0</v>
      </c>
      <c r="T368" s="52">
        <f ca="1">HLOOKUP($B368,INDIRECT(T$1&amp;"!$I$2:$x$40"),('Partner-period(er)'!$A368+14),FALSE)</f>
        <v>0</v>
      </c>
      <c r="U368" s="52">
        <f ca="1">HLOOKUP($B368,INDIRECT(U$1&amp;"!$I$2:$x$40"),('Partner-period(er)'!$A368+14),FALSE)</f>
        <v>0</v>
      </c>
      <c r="V368" s="52">
        <f ca="1">HLOOKUP($B368,INDIRECT(V$1&amp;"!$I$2:$x$40"),('Partner-period(er)'!$A368+14),FALSE)</f>
        <v>0</v>
      </c>
      <c r="W368" s="52">
        <f ca="1">HLOOKUP($B368,INDIRECT(W$1&amp;"!$I$2:$x$40"),('Partner-period(er)'!$A368+14),FALSE)</f>
        <v>0</v>
      </c>
      <c r="X368" s="567">
        <f ca="1">HLOOKUP($B368,INDIRECT(X$1&amp;"!$I$2:$x$40"),('Partner-period(er)'!$A368+14),FALSE)</f>
        <v>0</v>
      </c>
      <c r="Z368" s="33">
        <f t="shared" ca="1" si="196"/>
        <v>0</v>
      </c>
      <c r="AA368" s="34">
        <f ca="1">SUM($J368:K368)</f>
        <v>0</v>
      </c>
      <c r="AB368" s="34">
        <f ca="1">SUM($J368:L368)</f>
        <v>0</v>
      </c>
      <c r="AC368" s="34">
        <f ca="1">SUM($J368:M368)</f>
        <v>0</v>
      </c>
      <c r="AD368" s="34">
        <f ca="1">SUM($J368:N368)</f>
        <v>0</v>
      </c>
      <c r="AE368" s="34">
        <f ca="1">SUM($J368:O368)</f>
        <v>0</v>
      </c>
      <c r="AF368" s="34">
        <f ca="1">SUM($J368:P368)</f>
        <v>0</v>
      </c>
      <c r="AG368" s="34">
        <f ca="1">SUM($J368:Q368)</f>
        <v>0</v>
      </c>
      <c r="AH368" s="34">
        <f ca="1">SUM($J368:R368)</f>
        <v>0</v>
      </c>
      <c r="AI368" s="34">
        <f ca="1">SUM($J368:S368)</f>
        <v>0</v>
      </c>
      <c r="AJ368" s="34">
        <f ca="1">SUM($J368:T368)</f>
        <v>0</v>
      </c>
      <c r="AK368" s="34">
        <f ca="1">SUM($J368:U368)</f>
        <v>0</v>
      </c>
      <c r="AL368" s="34">
        <f ca="1">SUM($J368:V368)</f>
        <v>0</v>
      </c>
      <c r="AM368" s="34">
        <f ca="1">SUM($J368:W368)</f>
        <v>0</v>
      </c>
      <c r="AN368" s="38">
        <f ca="1">SUM($J368:X368)</f>
        <v>0</v>
      </c>
      <c r="AO368" s="30"/>
      <c r="AP368" s="29">
        <f ca="1">IF(Data!$H$2="ja",IF(Z368&gt;$G368,Z368-$G368,0),0)</f>
        <v>0</v>
      </c>
      <c r="AQ368" s="29">
        <f ca="1">IF(Data!$H$2="ja",IF(AA368&gt;$G368,AA368-$G368-SUM($AP368:AP368),0),0)</f>
        <v>0</v>
      </c>
      <c r="AR368" s="29">
        <f ca="1">IF(Data!$H$2="ja",IF(AB368&gt;$G368,AB368-$G368-SUM($AP368:AQ368),0),0)</f>
        <v>0</v>
      </c>
      <c r="AS368" s="29">
        <f ca="1">IF(Data!$H$2="ja",IF(AC368&gt;$G368,AC368-$G368-SUM($AP368:AR368),0),0)</f>
        <v>0</v>
      </c>
      <c r="AT368" s="29">
        <f ca="1">IF(Data!$H$2="ja",IF(AD368&gt;$G368,AD368-$G368-SUM($AP368:AS368),0),0)</f>
        <v>0</v>
      </c>
      <c r="AU368" s="29">
        <f ca="1">IF(Data!$H$2="ja",IF(AE368&gt;$G368,AE368-$G368-SUM($AP368:AT368),0),0)</f>
        <v>0</v>
      </c>
      <c r="AV368" s="29">
        <f ca="1">IF(Data!$H$2="ja",IF(AF368&gt;$G368,AF368-$G368-SUM($AP368:AU368),0),0)</f>
        <v>0</v>
      </c>
      <c r="AW368" s="29">
        <f ca="1">IF(Data!$H$2="ja",IF(AG368&gt;$G368,AG368-$G368-SUM($AP368:AV368),0),0)</f>
        <v>0</v>
      </c>
      <c r="AX368" s="29">
        <f ca="1">IF(Data!$H$2="ja",IF(AH368&gt;$G368,AH368-$G368-SUM($AP368:AW368),0),0)</f>
        <v>0</v>
      </c>
      <c r="AY368" s="29">
        <f ca="1">IF(Data!$H$2="ja",IF(AI368&gt;$G368,AI368-$G368-SUM($AP368:AX368),0),0)</f>
        <v>0</v>
      </c>
      <c r="AZ368" s="29">
        <f ca="1">IF(Data!$H$2="ja",IF(AJ368&gt;$G368,AJ368-$G368-SUM($AP368:AY368),0),0)</f>
        <v>0</v>
      </c>
      <c r="BA368" s="29">
        <f ca="1">IF(Data!$H$2="ja",IF(AK368&gt;$G368,AK368-$G368-SUM($AP368:AZ368),0),0)</f>
        <v>0</v>
      </c>
      <c r="BB368" s="29">
        <f ca="1">IF(Data!$H$2="ja",IF(AL368&gt;$G368,AL368-$G368-SUM($AP368:BA368),0),0)</f>
        <v>0</v>
      </c>
      <c r="BC368" s="29">
        <f ca="1">IF(Data!$H$2="ja",IF(AM368&gt;$G368,AM368-$G368-SUM($AP368:BB368),0),0)</f>
        <v>0</v>
      </c>
      <c r="BD368" s="29">
        <f ca="1">IF(Data!$H$2="ja",IF(AN368&gt;$G368,AN368-$G368-SUM($AP368:BC368),0),0)</f>
        <v>0</v>
      </c>
    </row>
    <row r="369" spans="1:56" x14ac:dyDescent="0.2">
      <c r="A369" s="44">
        <v>15</v>
      </c>
      <c r="B369" s="44">
        <f t="shared" si="192"/>
        <v>8</v>
      </c>
      <c r="C369" s="60"/>
      <c r="D369" s="27" t="str">
        <f>Data!B$12</f>
        <v>Overheadomkostninger</v>
      </c>
      <c r="E369" s="27"/>
      <c r="F369" s="14"/>
      <c r="G369" s="371">
        <f>HLOOKUP(B369,'Budget &amp; Total'!$1:$44,(36),FALSE)</f>
        <v>0</v>
      </c>
      <c r="H369" s="674">
        <f t="shared" ca="1" si="193"/>
        <v>0</v>
      </c>
      <c r="I369" s="101"/>
      <c r="J369" s="239">
        <f ca="1">HLOOKUP($B369,INDIRECT(J$1&amp;"!$I$2:$x$40"),('Partner-period(er)'!$A369+14),FALSE)</f>
        <v>0</v>
      </c>
      <c r="K369" s="85">
        <f ca="1">HLOOKUP($B369,INDIRECT(K$1&amp;"!$I$2:$x$40"),('Partner-period(er)'!$A369+14),FALSE)</f>
        <v>0</v>
      </c>
      <c r="L369" s="85">
        <f ca="1">HLOOKUP($B369,INDIRECT(L$1&amp;"!$I$2:$x$40"),('Partner-period(er)'!$A369+14),FALSE)</f>
        <v>0</v>
      </c>
      <c r="M369" s="85">
        <f ca="1">HLOOKUP($B369,INDIRECT(M$1&amp;"!$I$2:$x$40"),('Partner-period(er)'!$A369+14),FALSE)</f>
        <v>0</v>
      </c>
      <c r="N369" s="85">
        <f ca="1">HLOOKUP($B369,INDIRECT(N$1&amp;"!$I$2:$x$40"),('Partner-period(er)'!$A369+14),FALSE)</f>
        <v>0</v>
      </c>
      <c r="O369" s="52">
        <f ca="1">HLOOKUP($B369,INDIRECT(O$1&amp;"!$I$2:$x$40"),('Partner-period(er)'!$A369+14),FALSE)</f>
        <v>0</v>
      </c>
      <c r="P369" s="52">
        <f ca="1">HLOOKUP($B369,INDIRECT(P$1&amp;"!$I$2:$x$40"),('Partner-period(er)'!$A369+14),FALSE)</f>
        <v>0</v>
      </c>
      <c r="Q369" s="52">
        <f ca="1">HLOOKUP($B369,INDIRECT(Q$1&amp;"!$I$2:$x$40"),('Partner-period(er)'!$A369+14),FALSE)</f>
        <v>0</v>
      </c>
      <c r="R369" s="52">
        <f ca="1">HLOOKUP($B369,INDIRECT(R$1&amp;"!$I$2:$x$40"),('Partner-period(er)'!$A369+14),FALSE)</f>
        <v>0</v>
      </c>
      <c r="S369" s="52">
        <f ca="1">HLOOKUP($B369,INDIRECT(S$1&amp;"!$I$2:$x$40"),('Partner-period(er)'!$A369+14),FALSE)</f>
        <v>0</v>
      </c>
      <c r="T369" s="52">
        <f ca="1">HLOOKUP($B369,INDIRECT(T$1&amp;"!$I$2:$x$40"),('Partner-period(er)'!$A369+14),FALSE)</f>
        <v>0</v>
      </c>
      <c r="U369" s="52">
        <f ca="1">HLOOKUP($B369,INDIRECT(U$1&amp;"!$I$2:$x$40"),('Partner-period(er)'!$A369+14),FALSE)</f>
        <v>0</v>
      </c>
      <c r="V369" s="52">
        <f ca="1">HLOOKUP($B369,INDIRECT(V$1&amp;"!$I$2:$x$40"),('Partner-period(er)'!$A369+14),FALSE)</f>
        <v>0</v>
      </c>
      <c r="W369" s="52">
        <f ca="1">HLOOKUP($B369,INDIRECT(W$1&amp;"!$I$2:$x$40"),('Partner-period(er)'!$A369+14),FALSE)</f>
        <v>0</v>
      </c>
      <c r="X369" s="567">
        <f ca="1">HLOOKUP($B369,INDIRECT(X$1&amp;"!$I$2:$x$40"),('Partner-period(er)'!$A369+14),FALSE)</f>
        <v>0</v>
      </c>
      <c r="Z369" s="33">
        <f t="shared" ca="1" si="196"/>
        <v>0</v>
      </c>
      <c r="AA369" s="34">
        <f ca="1">SUM($J369:K369)</f>
        <v>0</v>
      </c>
      <c r="AB369" s="34">
        <f ca="1">SUM($J369:L369)</f>
        <v>0</v>
      </c>
      <c r="AC369" s="34">
        <f ca="1">SUM($J369:M369)</f>
        <v>0</v>
      </c>
      <c r="AD369" s="34">
        <f ca="1">SUM($J369:N369)</f>
        <v>0</v>
      </c>
      <c r="AE369" s="34">
        <f ca="1">SUM($J369:O369)</f>
        <v>0</v>
      </c>
      <c r="AF369" s="34">
        <f ca="1">SUM($J369:P369)</f>
        <v>0</v>
      </c>
      <c r="AG369" s="34">
        <f ca="1">SUM($J369:Q369)</f>
        <v>0</v>
      </c>
      <c r="AH369" s="34">
        <f ca="1">SUM($J369:R369)</f>
        <v>0</v>
      </c>
      <c r="AI369" s="34">
        <f ca="1">SUM($J369:S369)</f>
        <v>0</v>
      </c>
      <c r="AJ369" s="34">
        <f ca="1">SUM($J369:T369)</f>
        <v>0</v>
      </c>
      <c r="AK369" s="34">
        <f ca="1">SUM($J369:U369)</f>
        <v>0</v>
      </c>
      <c r="AL369" s="34">
        <f ca="1">SUM($J369:V369)</f>
        <v>0</v>
      </c>
      <c r="AM369" s="34">
        <f ca="1">SUM($J369:W369)</f>
        <v>0</v>
      </c>
      <c r="AN369" s="38">
        <f ca="1">SUM($J369:X369)</f>
        <v>0</v>
      </c>
      <c r="AO369" s="30"/>
      <c r="AP369" s="29">
        <f ca="1">IF(Data!$H$2="ja",IF(Z369&gt;$G369,Z369-$G369,0),0)</f>
        <v>0</v>
      </c>
      <c r="AQ369" s="29">
        <f ca="1">IF(Data!$H$2="ja",IF(AA369&gt;$G369,AA369-$G369-SUM($AP369:AP369),0),0)</f>
        <v>0</v>
      </c>
      <c r="AR369" s="29">
        <f ca="1">IF(Data!$H$2="ja",IF(AB369&gt;$G369,AB369-$G369-SUM($AP369:AQ369),0),0)</f>
        <v>0</v>
      </c>
      <c r="AS369" s="29">
        <f ca="1">IF(Data!$H$2="ja",IF(AC369&gt;$G369,AC369-$G369-SUM($AP369:AR369),0),0)</f>
        <v>0</v>
      </c>
      <c r="AT369" s="29">
        <f ca="1">IF(Data!$H$2="ja",IF(AD369&gt;$G369,AD369-$G369-SUM($AP369:AS369),0),0)</f>
        <v>0</v>
      </c>
      <c r="AU369" s="29">
        <f ca="1">IF(Data!$H$2="ja",IF(AE369&gt;$G369,AE369-$G369-SUM($AP369:AT369),0),0)</f>
        <v>0</v>
      </c>
      <c r="AV369" s="29">
        <f ca="1">IF(Data!$H$2="ja",IF(AF369&gt;$G369,AF369-$G369-SUM($AP369:AU369),0),0)</f>
        <v>0</v>
      </c>
      <c r="AW369" s="29">
        <f ca="1">IF(Data!$H$2="ja",IF(AG369&gt;$G369,AG369-$G369-SUM($AP369:AV369),0),0)</f>
        <v>0</v>
      </c>
      <c r="AX369" s="29">
        <f ca="1">IF(Data!$H$2="ja",IF(AH369&gt;$G369,AH369-$G369-SUM($AP369:AW369),0),0)</f>
        <v>0</v>
      </c>
      <c r="AY369" s="29">
        <f ca="1">IF(Data!$H$2="ja",IF(AI369&gt;$G369,AI369-$G369-SUM($AP369:AX369),0),0)</f>
        <v>0</v>
      </c>
      <c r="AZ369" s="29">
        <f ca="1">IF(Data!$H$2="ja",IF(AJ369&gt;$G369,AJ369-$G369-SUM($AP369:AY369),0),0)</f>
        <v>0</v>
      </c>
      <c r="BA369" s="29">
        <f ca="1">IF(Data!$H$2="ja",IF(AK369&gt;$G369,AK369-$G369-SUM($AP369:AZ369),0),0)</f>
        <v>0</v>
      </c>
      <c r="BB369" s="29">
        <f ca="1">IF(Data!$H$2="ja",IF(AL369&gt;$G369,AL369-$G369-SUM($AP369:BA369),0),0)</f>
        <v>0</v>
      </c>
      <c r="BC369" s="29">
        <f ca="1">IF(Data!$H$2="ja",IF(AM369&gt;$G369,AM369-$G369-SUM($AP369:BB369),0),0)</f>
        <v>0</v>
      </c>
      <c r="BD369" s="29">
        <f ca="1">IF(Data!$H$2="ja",IF(AN369&gt;$G369,AN369-$G369-SUM($AP369:BC369),0),0)</f>
        <v>0</v>
      </c>
    </row>
    <row r="370" spans="1:56" x14ac:dyDescent="0.2">
      <c r="A370" s="44">
        <v>16</v>
      </c>
      <c r="B370" s="44">
        <f t="shared" si="192"/>
        <v>8</v>
      </c>
      <c r="C370" s="56"/>
      <c r="D370" s="53" t="str">
        <f>Data!B$19</f>
        <v>Andre omkostninger total</v>
      </c>
      <c r="E370" s="53"/>
      <c r="F370" s="100"/>
      <c r="G370" s="370">
        <f>HLOOKUP(B370,'Budget &amp; Total'!$1:$44,(18+A370),FALSE)</f>
        <v>0</v>
      </c>
      <c r="H370" s="676">
        <f t="shared" ca="1" si="193"/>
        <v>0</v>
      </c>
      <c r="I370" s="101"/>
      <c r="J370" s="301">
        <f ca="1">HLOOKUP($B370,INDIRECT(J$1&amp;"!$I$2:$x$40"),('Partner-period(er)'!$A370+14),FALSE)</f>
        <v>0</v>
      </c>
      <c r="K370" s="89">
        <f ca="1">HLOOKUP($B370,INDIRECT(K$1&amp;"!$I$2:$x$40"),('Partner-period(er)'!$A370+14),FALSE)</f>
        <v>0</v>
      </c>
      <c r="L370" s="89">
        <f ca="1">HLOOKUP($B370,INDIRECT(L$1&amp;"!$I$2:$x$40"),('Partner-period(er)'!$A370+14),FALSE)</f>
        <v>0</v>
      </c>
      <c r="M370" s="89">
        <f ca="1">HLOOKUP($B370,INDIRECT(M$1&amp;"!$I$2:$x$40"),('Partner-period(er)'!$A370+14),FALSE)</f>
        <v>0</v>
      </c>
      <c r="N370" s="89">
        <f ca="1">HLOOKUP($B370,INDIRECT(N$1&amp;"!$I$2:$x$40"),('Partner-period(er)'!$A370+14),FALSE)</f>
        <v>0</v>
      </c>
      <c r="O370" s="570">
        <f ca="1">HLOOKUP($B370,INDIRECT(O$1&amp;"!$I$2:$x$40"),('Partner-period(er)'!$A370+14),FALSE)</f>
        <v>0</v>
      </c>
      <c r="P370" s="570">
        <f ca="1">HLOOKUP($B370,INDIRECT(P$1&amp;"!$I$2:$x$40"),('Partner-period(er)'!$A370+14),FALSE)</f>
        <v>0</v>
      </c>
      <c r="Q370" s="570">
        <f ca="1">HLOOKUP($B370,INDIRECT(Q$1&amp;"!$I$2:$x$40"),('Partner-period(er)'!$A370+14),FALSE)</f>
        <v>0</v>
      </c>
      <c r="R370" s="570">
        <f ca="1">HLOOKUP($B370,INDIRECT(R$1&amp;"!$I$2:$x$40"),('Partner-period(er)'!$A370+14),FALSE)</f>
        <v>0</v>
      </c>
      <c r="S370" s="570">
        <f ca="1">HLOOKUP($B370,INDIRECT(S$1&amp;"!$I$2:$x$40"),('Partner-period(er)'!$A370+14),FALSE)</f>
        <v>0</v>
      </c>
      <c r="T370" s="570">
        <f ca="1">HLOOKUP($B370,INDIRECT(T$1&amp;"!$I$2:$x$40"),('Partner-period(er)'!$A370+14),FALSE)</f>
        <v>0</v>
      </c>
      <c r="U370" s="570">
        <f ca="1">HLOOKUP($B370,INDIRECT(U$1&amp;"!$I$2:$x$40"),('Partner-period(er)'!$A370+14),FALSE)</f>
        <v>0</v>
      </c>
      <c r="V370" s="570">
        <f ca="1">HLOOKUP($B370,INDIRECT(V$1&amp;"!$I$2:$x$40"),('Partner-period(er)'!$A370+14),FALSE)</f>
        <v>0</v>
      </c>
      <c r="W370" s="570">
        <f ca="1">HLOOKUP($B370,INDIRECT(W$1&amp;"!$I$2:$x$40"),('Partner-period(er)'!$A370+14),FALSE)</f>
        <v>0</v>
      </c>
      <c r="X370" s="571">
        <f ca="1">HLOOKUP($B370,INDIRECT(X$1&amp;"!$I$2:$x$40"),('Partner-period(er)'!$A370+14),FALSE)</f>
        <v>0</v>
      </c>
      <c r="Z370" s="33">
        <f t="shared" ca="1" si="196"/>
        <v>0</v>
      </c>
      <c r="AA370" s="34">
        <f ca="1">SUM($J370:K370)</f>
        <v>0</v>
      </c>
      <c r="AB370" s="34">
        <f ca="1">SUM($J370:L370)</f>
        <v>0</v>
      </c>
      <c r="AC370" s="34">
        <f ca="1">SUM($J370:M370)</f>
        <v>0</v>
      </c>
      <c r="AD370" s="34">
        <f ca="1">SUM($J370:N370)</f>
        <v>0</v>
      </c>
      <c r="AE370" s="34">
        <f ca="1">SUM($J370:O370)</f>
        <v>0</v>
      </c>
      <c r="AF370" s="34">
        <f ca="1">SUM($J370:P370)</f>
        <v>0</v>
      </c>
      <c r="AG370" s="34">
        <f ca="1">SUM($J370:Q370)</f>
        <v>0</v>
      </c>
      <c r="AH370" s="34">
        <f ca="1">SUM($J370:R370)</f>
        <v>0</v>
      </c>
      <c r="AI370" s="34">
        <f ca="1">SUM($J370:S370)</f>
        <v>0</v>
      </c>
      <c r="AJ370" s="34">
        <f ca="1">SUM($J370:T370)</f>
        <v>0</v>
      </c>
      <c r="AK370" s="34">
        <f ca="1">SUM($J370:U370)</f>
        <v>0</v>
      </c>
      <c r="AL370" s="34">
        <f ca="1">SUM($J370:V370)</f>
        <v>0</v>
      </c>
      <c r="AM370" s="34">
        <f ca="1">SUM($J370:W370)</f>
        <v>0</v>
      </c>
      <c r="AN370" s="38">
        <f ca="1">SUM($J370:X370)</f>
        <v>0</v>
      </c>
      <c r="AO370" s="30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</row>
    <row r="371" spans="1:56" ht="18" customHeight="1" thickBot="1" x14ac:dyDescent="0.25">
      <c r="A371" s="44">
        <v>17</v>
      </c>
      <c r="B371" s="44">
        <f t="shared" si="192"/>
        <v>8</v>
      </c>
      <c r="C371" s="384" t="str">
        <f>Data!B$55</f>
        <v>Totale omkostninger</v>
      </c>
      <c r="D371" s="385"/>
      <c r="E371" s="385"/>
      <c r="F371" s="386"/>
      <c r="G371" s="387">
        <f>HLOOKUP(B371,'Budget &amp; Total'!$1:$44,(37),FALSE)</f>
        <v>0</v>
      </c>
      <c r="H371" s="677">
        <f t="shared" ca="1" si="193"/>
        <v>0</v>
      </c>
      <c r="I371" s="109"/>
      <c r="J371" s="389">
        <f ca="1">HLOOKUP($B371,INDIRECT(J$1&amp;"!$I$2:$x$40"),('Partner-period(er)'!$A371+14),FALSE)</f>
        <v>0</v>
      </c>
      <c r="K371" s="390">
        <f ca="1">HLOOKUP($B371,INDIRECT(K$1&amp;"!$I$2:$x$40"),('Partner-period(er)'!$A371+14),FALSE)</f>
        <v>0</v>
      </c>
      <c r="L371" s="391">
        <f ca="1">HLOOKUP($B371,INDIRECT(L$1&amp;"!$I$2:$x$40"),('Partner-period(er)'!$A371+14),FALSE)</f>
        <v>0</v>
      </c>
      <c r="M371" s="391">
        <f ca="1">HLOOKUP($B371,INDIRECT(M$1&amp;"!$I$2:$x$40"),('Partner-period(er)'!$A371+14),FALSE)</f>
        <v>0</v>
      </c>
      <c r="N371" s="391">
        <f ca="1">HLOOKUP($B371,INDIRECT(N$1&amp;"!$I$2:$x$40"),('Partner-period(er)'!$A371+14),FALSE)</f>
        <v>0</v>
      </c>
      <c r="O371" s="572">
        <f ca="1">HLOOKUP($B371,INDIRECT(O$1&amp;"!$I$2:$x$40"),('Partner-period(er)'!$A371+14),FALSE)</f>
        <v>0</v>
      </c>
      <c r="P371" s="572">
        <f ca="1">HLOOKUP($B371,INDIRECT(P$1&amp;"!$I$2:$x$40"),('Partner-period(er)'!$A371+14),FALSE)</f>
        <v>0</v>
      </c>
      <c r="Q371" s="572">
        <f ca="1">HLOOKUP($B371,INDIRECT(Q$1&amp;"!$I$2:$x$40"),('Partner-period(er)'!$A371+14),FALSE)</f>
        <v>0</v>
      </c>
      <c r="R371" s="572">
        <f ca="1">HLOOKUP($B371,INDIRECT(R$1&amp;"!$I$2:$x$40"),('Partner-period(er)'!$A371+14),FALSE)</f>
        <v>0</v>
      </c>
      <c r="S371" s="572">
        <f ca="1">HLOOKUP($B371,INDIRECT(S$1&amp;"!$I$2:$x$40"),('Partner-period(er)'!$A371+14),FALSE)</f>
        <v>0</v>
      </c>
      <c r="T371" s="572">
        <f ca="1">HLOOKUP($B371,INDIRECT(T$1&amp;"!$I$2:$x$40"),('Partner-period(er)'!$A371+14),FALSE)</f>
        <v>0</v>
      </c>
      <c r="U371" s="572">
        <f ca="1">HLOOKUP($B371,INDIRECT(U$1&amp;"!$I$2:$x$40"),('Partner-period(er)'!$A371+14),FALSE)</f>
        <v>0</v>
      </c>
      <c r="V371" s="572">
        <f ca="1">HLOOKUP($B371,INDIRECT(V$1&amp;"!$I$2:$x$40"),('Partner-period(er)'!$A371+14),FALSE)</f>
        <v>0</v>
      </c>
      <c r="W371" s="572">
        <f ca="1">HLOOKUP($B371,INDIRECT(W$1&amp;"!$I$2:$x$40"),('Partner-period(er)'!$A371+14),FALSE)</f>
        <v>0</v>
      </c>
      <c r="X371" s="573">
        <f ca="1">HLOOKUP($B371,INDIRECT(X$1&amp;"!$I$2:$x$40"),('Partner-period(er)'!$A371+14),FALSE)</f>
        <v>0</v>
      </c>
      <c r="Z371" s="33">
        <f t="shared" ca="1" si="196"/>
        <v>0</v>
      </c>
      <c r="AA371" s="34">
        <f ca="1">SUM($J371:K371)</f>
        <v>0</v>
      </c>
      <c r="AB371" s="34">
        <f ca="1">SUM($J371:L371)</f>
        <v>0</v>
      </c>
      <c r="AC371" s="34">
        <f ca="1">SUM($J371:M371)</f>
        <v>0</v>
      </c>
      <c r="AD371" s="34">
        <f ca="1">SUM($J371:N371)</f>
        <v>0</v>
      </c>
      <c r="AE371" s="34">
        <f ca="1">SUM($J371:O371)</f>
        <v>0</v>
      </c>
      <c r="AF371" s="34">
        <f ca="1">SUM($J371:P371)</f>
        <v>0</v>
      </c>
      <c r="AG371" s="34">
        <f ca="1">SUM($J371:Q371)</f>
        <v>0</v>
      </c>
      <c r="AH371" s="34">
        <f ca="1">SUM($J371:R371)</f>
        <v>0</v>
      </c>
      <c r="AI371" s="34">
        <f ca="1">SUM($J371:S371)</f>
        <v>0</v>
      </c>
      <c r="AJ371" s="34">
        <f ca="1">SUM($J371:T371)</f>
        <v>0</v>
      </c>
      <c r="AK371" s="34">
        <f ca="1">SUM($J371:U371)</f>
        <v>0</v>
      </c>
      <c r="AL371" s="34">
        <f ca="1">SUM($J371:V371)</f>
        <v>0</v>
      </c>
      <c r="AM371" s="34">
        <f ca="1">SUM($J371:W371)</f>
        <v>0</v>
      </c>
      <c r="AN371" s="38">
        <f ca="1">SUM($J371:X371)</f>
        <v>0</v>
      </c>
      <c r="AO371" s="30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</row>
    <row r="372" spans="1:56" ht="18" customHeight="1" thickTop="1" x14ac:dyDescent="0.2">
      <c r="A372" s="44">
        <v>18</v>
      </c>
      <c r="B372" s="44">
        <f t="shared" si="192"/>
        <v>8</v>
      </c>
      <c r="C372" s="177">
        <f>'Budget &amp; Total'!B$40</f>
        <v>0</v>
      </c>
      <c r="D372" s="27"/>
      <c r="E372" s="27"/>
      <c r="F372" s="14"/>
      <c r="G372" s="370"/>
      <c r="H372" s="674">
        <f t="shared" ca="1" si="193"/>
        <v>0</v>
      </c>
      <c r="I372" s="101"/>
      <c r="J372" s="239">
        <f ca="1">HLOOKUP($B372,INDIRECT(J$1&amp;"!$I$2:$x$40"),('Partner-period(er)'!$A372+14),FALSE)</f>
        <v>0</v>
      </c>
      <c r="K372" s="85">
        <f ca="1">HLOOKUP($B372,INDIRECT(K$1&amp;"!$I$2:$x$40"),('Partner-period(er)'!$A372+14),FALSE)</f>
        <v>0</v>
      </c>
      <c r="L372" s="85">
        <f ca="1">HLOOKUP($B372,INDIRECT(L$1&amp;"!$I$2:$x$40"),('Partner-period(er)'!$A372+14),FALSE)</f>
        <v>0</v>
      </c>
      <c r="M372" s="85">
        <f ca="1">HLOOKUP($B372,INDIRECT(M$1&amp;"!$I$2:$x$40"),('Partner-period(er)'!$A372+14),FALSE)</f>
        <v>0</v>
      </c>
      <c r="N372" s="85">
        <f ca="1">HLOOKUP($B372,INDIRECT(N$1&amp;"!$I$2:$x$40"),('Partner-period(er)'!$A372+14),FALSE)</f>
        <v>0</v>
      </c>
      <c r="O372" s="52">
        <f ca="1">HLOOKUP($B372,INDIRECT(O$1&amp;"!$I$2:$x$40"),('Partner-period(er)'!$A372+14),FALSE)</f>
        <v>0</v>
      </c>
      <c r="P372" s="52">
        <f ca="1">HLOOKUP($B372,INDIRECT(P$1&amp;"!$I$2:$x$40"),('Partner-period(er)'!$A372+14),FALSE)</f>
        <v>0</v>
      </c>
      <c r="Q372" s="52">
        <f ca="1">HLOOKUP($B372,INDIRECT(Q$1&amp;"!$I$2:$x$40"),('Partner-period(er)'!$A372+14),FALSE)</f>
        <v>0</v>
      </c>
      <c r="R372" s="52">
        <f ca="1">HLOOKUP($B372,INDIRECT(R$1&amp;"!$I$2:$x$40"),('Partner-period(er)'!$A372+14),FALSE)</f>
        <v>0</v>
      </c>
      <c r="S372" s="52">
        <f ca="1">HLOOKUP($B372,INDIRECT(S$1&amp;"!$I$2:$x$40"),('Partner-period(er)'!$A372+14),FALSE)</f>
        <v>0</v>
      </c>
      <c r="T372" s="52">
        <f ca="1">HLOOKUP($B372,INDIRECT(T$1&amp;"!$I$2:$x$40"),('Partner-period(er)'!$A372+14),FALSE)</f>
        <v>0</v>
      </c>
      <c r="U372" s="52">
        <f ca="1">HLOOKUP($B372,INDIRECT(U$1&amp;"!$I$2:$x$40"),('Partner-period(er)'!$A372+14),FALSE)</f>
        <v>0</v>
      </c>
      <c r="V372" s="52">
        <f ca="1">HLOOKUP($B372,INDIRECT(V$1&amp;"!$I$2:$x$40"),('Partner-period(er)'!$A372+14),FALSE)</f>
        <v>0</v>
      </c>
      <c r="W372" s="52">
        <f ca="1">HLOOKUP($B372,INDIRECT(W$1&amp;"!$I$2:$x$40"),('Partner-period(er)'!$A372+14),FALSE)</f>
        <v>0</v>
      </c>
      <c r="X372" s="567">
        <f ca="1">HLOOKUP($B372,INDIRECT(X$1&amp;"!$I$2:$x$40"),('Partner-period(er)'!$A372+14),FALSE)</f>
        <v>0</v>
      </c>
      <c r="Z372" s="33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8"/>
      <c r="AO372" s="30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</row>
    <row r="373" spans="1:56" x14ac:dyDescent="0.2">
      <c r="A373" s="44">
        <v>19</v>
      </c>
      <c r="B373" s="44">
        <f t="shared" si="192"/>
        <v>8</v>
      </c>
      <c r="C373" s="102"/>
      <c r="D373" s="151" t="str">
        <f>Data!B$26</f>
        <v>Beregnet støtte</v>
      </c>
      <c r="E373" s="27"/>
      <c r="F373" s="95">
        <f>HLOOKUP(B372,'Budget &amp; Total'!B:BB,41,FALSE)</f>
        <v>0</v>
      </c>
      <c r="G373" s="372"/>
      <c r="H373" s="674">
        <f t="shared" ca="1" si="193"/>
        <v>0</v>
      </c>
      <c r="I373" s="101"/>
      <c r="J373" s="239">
        <f ca="1">HLOOKUP($B373,INDIRECT(J$1&amp;"!$I$2:$x$40"),('Partner-period(er)'!$A373+14),FALSE)</f>
        <v>0</v>
      </c>
      <c r="K373" s="85">
        <f ca="1">HLOOKUP($B373,INDIRECT(K$1&amp;"!$I$2:$x$40"),('Partner-period(er)'!$A373+14),FALSE)</f>
        <v>0</v>
      </c>
      <c r="L373" s="85">
        <f ca="1">HLOOKUP($B373,INDIRECT(L$1&amp;"!$I$2:$x$40"),('Partner-period(er)'!$A373+14),FALSE)</f>
        <v>0</v>
      </c>
      <c r="M373" s="85">
        <f ca="1">HLOOKUP($B373,INDIRECT(M$1&amp;"!$I$2:$x$40"),('Partner-period(er)'!$A373+14),FALSE)</f>
        <v>0</v>
      </c>
      <c r="N373" s="85">
        <f ca="1">HLOOKUP($B373,INDIRECT(N$1&amp;"!$I$2:$x$40"),('Partner-period(er)'!$A373+14),FALSE)</f>
        <v>0</v>
      </c>
      <c r="O373" s="52">
        <f ca="1">HLOOKUP($B373,INDIRECT(O$1&amp;"!$I$2:$x$40"),('Partner-period(er)'!$A373+14),FALSE)</f>
        <v>0</v>
      </c>
      <c r="P373" s="52">
        <f ca="1">HLOOKUP($B373,INDIRECT(P$1&amp;"!$I$2:$x$40"),('Partner-period(er)'!$A373+14),FALSE)</f>
        <v>0</v>
      </c>
      <c r="Q373" s="52">
        <f ca="1">HLOOKUP($B373,INDIRECT(Q$1&amp;"!$I$2:$x$40"),('Partner-period(er)'!$A373+14),FALSE)</f>
        <v>0</v>
      </c>
      <c r="R373" s="52">
        <f ca="1">HLOOKUP($B373,INDIRECT(R$1&amp;"!$I$2:$x$40"),('Partner-period(er)'!$A373+14),FALSE)</f>
        <v>0</v>
      </c>
      <c r="S373" s="52">
        <f ca="1">HLOOKUP($B373,INDIRECT(S$1&amp;"!$I$2:$x$40"),('Partner-period(er)'!$A373+14),FALSE)</f>
        <v>0</v>
      </c>
      <c r="T373" s="52">
        <f ca="1">HLOOKUP($B373,INDIRECT(T$1&amp;"!$I$2:$x$40"),('Partner-period(er)'!$A373+14),FALSE)</f>
        <v>0</v>
      </c>
      <c r="U373" s="52">
        <f ca="1">HLOOKUP($B373,INDIRECT(U$1&amp;"!$I$2:$x$40"),('Partner-period(er)'!$A373+14),FALSE)</f>
        <v>0</v>
      </c>
      <c r="V373" s="52">
        <f ca="1">HLOOKUP($B373,INDIRECT(V$1&amp;"!$I$2:$x$40"),('Partner-period(er)'!$A373+14),FALSE)</f>
        <v>0</v>
      </c>
      <c r="W373" s="52">
        <f ca="1">HLOOKUP($B373,INDIRECT(W$1&amp;"!$I$2:$x$40"),('Partner-period(er)'!$A373+14),FALSE)</f>
        <v>0</v>
      </c>
      <c r="X373" s="567">
        <f ca="1">HLOOKUP($B373,INDIRECT(X$1&amp;"!$I$2:$x$40"),('Partner-period(er)'!$A373+14),FALSE)</f>
        <v>0</v>
      </c>
      <c r="Z373" s="33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8"/>
      <c r="AO373" s="30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</row>
    <row r="374" spans="1:56" x14ac:dyDescent="0.2">
      <c r="A374" s="44">
        <v>20</v>
      </c>
      <c r="B374" s="44">
        <f t="shared" si="192"/>
        <v>8</v>
      </c>
      <c r="C374" s="102"/>
      <c r="D374" s="151" t="str">
        <f>Data!B$27</f>
        <v>Forudbetalt støtte (efter aftale)</v>
      </c>
      <c r="E374" s="47"/>
      <c r="F374" s="14"/>
      <c r="G374" s="370"/>
      <c r="H374" s="674">
        <f t="shared" ca="1" si="193"/>
        <v>0</v>
      </c>
      <c r="I374" s="101"/>
      <c r="J374" s="239">
        <f ca="1">HLOOKUP($B374,INDIRECT(J$1&amp;"!$I$2:$x$40"),('Partner-period(er)'!$A374+14),FALSE)</f>
        <v>0</v>
      </c>
      <c r="K374" s="85">
        <f ca="1">HLOOKUP($B374,INDIRECT(K$1&amp;"!$I$2:$x$40"),('Partner-period(er)'!$A374+14),FALSE)</f>
        <v>0</v>
      </c>
      <c r="L374" s="85">
        <f ca="1">HLOOKUP($B374,INDIRECT(L$1&amp;"!$I$2:$x$40"),('Partner-period(er)'!$A374+14),FALSE)</f>
        <v>0</v>
      </c>
      <c r="M374" s="85">
        <f ca="1">HLOOKUP($B374,INDIRECT(M$1&amp;"!$I$2:$x$40"),('Partner-period(er)'!$A374+14),FALSE)</f>
        <v>0</v>
      </c>
      <c r="N374" s="85">
        <f ca="1">HLOOKUP($B374,INDIRECT(N$1&amp;"!$I$2:$x$40"),('Partner-period(er)'!$A374+14),FALSE)</f>
        <v>0</v>
      </c>
      <c r="O374" s="52">
        <f ca="1">HLOOKUP($B374,INDIRECT(O$1&amp;"!$I$2:$x$40"),('Partner-period(er)'!$A374+14),FALSE)</f>
        <v>0</v>
      </c>
      <c r="P374" s="52">
        <f ca="1">HLOOKUP($B374,INDIRECT(P$1&amp;"!$I$2:$x$40"),('Partner-period(er)'!$A374+14),FALSE)</f>
        <v>0</v>
      </c>
      <c r="Q374" s="52">
        <f ca="1">HLOOKUP($B374,INDIRECT(Q$1&amp;"!$I$2:$x$40"),('Partner-period(er)'!$A374+14),FALSE)</f>
        <v>0</v>
      </c>
      <c r="R374" s="52">
        <f ca="1">HLOOKUP($B374,INDIRECT(R$1&amp;"!$I$2:$x$40"),('Partner-period(er)'!$A374+14),FALSE)</f>
        <v>0</v>
      </c>
      <c r="S374" s="52">
        <f ca="1">HLOOKUP($B374,INDIRECT(S$1&amp;"!$I$2:$x$40"),('Partner-period(er)'!$A374+14),FALSE)</f>
        <v>0</v>
      </c>
      <c r="T374" s="52">
        <f ca="1">HLOOKUP($B374,INDIRECT(T$1&amp;"!$I$2:$x$40"),('Partner-period(er)'!$A374+14),FALSE)</f>
        <v>0</v>
      </c>
      <c r="U374" s="52">
        <f ca="1">HLOOKUP($B374,INDIRECT(U$1&amp;"!$I$2:$x$40"),('Partner-period(er)'!$A374+14),FALSE)</f>
        <v>0</v>
      </c>
      <c r="V374" s="52">
        <f ca="1">HLOOKUP($B374,INDIRECT(V$1&amp;"!$I$2:$x$40"),('Partner-period(er)'!$A374+14),FALSE)</f>
        <v>0</v>
      </c>
      <c r="W374" s="52">
        <f ca="1">HLOOKUP($B374,INDIRECT(W$1&amp;"!$I$2:$x$40"),('Partner-period(er)'!$A374+14),FALSE)</f>
        <v>0</v>
      </c>
      <c r="X374" s="567">
        <f ca="1">HLOOKUP($B374,INDIRECT(X$1&amp;"!$I$2:$x$40"),('Partner-period(er)'!$A374+14),FALSE)</f>
        <v>0</v>
      </c>
      <c r="Z374" s="33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8"/>
      <c r="AO374" s="30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</row>
    <row r="375" spans="1:56" x14ac:dyDescent="0.2">
      <c r="A375" s="44">
        <v>21</v>
      </c>
      <c r="B375" s="44">
        <f t="shared" si="192"/>
        <v>8</v>
      </c>
      <c r="C375" s="60"/>
      <c r="D375" s="151" t="str">
        <f>Data!B$28</f>
        <v>Justering for timepris inklusiv overhead</v>
      </c>
      <c r="E375" s="47"/>
      <c r="F375" s="14"/>
      <c r="G375" s="370"/>
      <c r="H375" s="674">
        <f t="shared" ca="1" si="193"/>
        <v>0</v>
      </c>
      <c r="I375" s="101"/>
      <c r="J375" s="239">
        <f t="shared" ref="J375:X375" ca="1" si="197">(J385+J392)*(1+$F360)*$F373</f>
        <v>0</v>
      </c>
      <c r="K375" s="85">
        <f t="shared" ca="1" si="197"/>
        <v>0</v>
      </c>
      <c r="L375" s="85">
        <f t="shared" ca="1" si="197"/>
        <v>0</v>
      </c>
      <c r="M375" s="85">
        <f t="shared" ca="1" si="197"/>
        <v>0</v>
      </c>
      <c r="N375" s="85">
        <f t="shared" ca="1" si="197"/>
        <v>0</v>
      </c>
      <c r="O375" s="85">
        <f t="shared" ca="1" si="197"/>
        <v>0</v>
      </c>
      <c r="P375" s="85">
        <f t="shared" ca="1" si="197"/>
        <v>0</v>
      </c>
      <c r="Q375" s="85">
        <f t="shared" ca="1" si="197"/>
        <v>0</v>
      </c>
      <c r="R375" s="85">
        <f t="shared" ca="1" si="197"/>
        <v>0</v>
      </c>
      <c r="S375" s="85">
        <f t="shared" ca="1" si="197"/>
        <v>0</v>
      </c>
      <c r="T375" s="85">
        <f t="shared" ca="1" si="197"/>
        <v>0</v>
      </c>
      <c r="U375" s="85">
        <f t="shared" ca="1" si="197"/>
        <v>0</v>
      </c>
      <c r="V375" s="85">
        <f t="shared" ca="1" si="197"/>
        <v>0</v>
      </c>
      <c r="W375" s="85">
        <f t="shared" ca="1" si="197"/>
        <v>0</v>
      </c>
      <c r="X375" s="560">
        <f t="shared" ca="1" si="197"/>
        <v>0</v>
      </c>
      <c r="Z375" s="33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8"/>
      <c r="AO375" s="30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</row>
    <row r="376" spans="1:56" x14ac:dyDescent="0.2">
      <c r="A376" s="44">
        <v>23</v>
      </c>
      <c r="B376" s="44">
        <f t="shared" si="192"/>
        <v>8</v>
      </c>
      <c r="C376" s="60"/>
      <c r="D376" s="151" t="str">
        <f>Data!B$29</f>
        <v>Justering for budgetoverskridelse</v>
      </c>
      <c r="E376" s="47"/>
      <c r="F376" s="14"/>
      <c r="G376" s="371"/>
      <c r="H376" s="674">
        <f t="shared" ca="1" si="193"/>
        <v>0</v>
      </c>
      <c r="I376" s="101"/>
      <c r="J376" s="231">
        <f t="shared" ref="J376:X376" ca="1" si="198">-AP376*$F373</f>
        <v>0</v>
      </c>
      <c r="K376" s="86">
        <f t="shared" ca="1" si="198"/>
        <v>0</v>
      </c>
      <c r="L376" s="86">
        <f t="shared" ca="1" si="198"/>
        <v>0</v>
      </c>
      <c r="M376" s="86">
        <f t="shared" ca="1" si="198"/>
        <v>0</v>
      </c>
      <c r="N376" s="86">
        <f t="shared" ca="1" si="198"/>
        <v>0</v>
      </c>
      <c r="O376" s="565">
        <f t="shared" ca="1" si="198"/>
        <v>0</v>
      </c>
      <c r="P376" s="565">
        <f t="shared" ca="1" si="198"/>
        <v>0</v>
      </c>
      <c r="Q376" s="565">
        <f t="shared" ca="1" si="198"/>
        <v>0</v>
      </c>
      <c r="R376" s="565">
        <f t="shared" ca="1" si="198"/>
        <v>0</v>
      </c>
      <c r="S376" s="565">
        <f t="shared" ca="1" si="198"/>
        <v>0</v>
      </c>
      <c r="T376" s="565">
        <f t="shared" ca="1" si="198"/>
        <v>0</v>
      </c>
      <c r="U376" s="565">
        <f t="shared" ca="1" si="198"/>
        <v>0</v>
      </c>
      <c r="V376" s="565">
        <f t="shared" ca="1" si="198"/>
        <v>0</v>
      </c>
      <c r="W376" s="565">
        <f t="shared" ca="1" si="198"/>
        <v>0</v>
      </c>
      <c r="X376" s="566">
        <f t="shared" ca="1" si="198"/>
        <v>0</v>
      </c>
      <c r="Z376" s="33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8"/>
      <c r="AO376" s="30"/>
      <c r="AP376" s="29">
        <f ca="1">SUM(AP361:AP369)</f>
        <v>0</v>
      </c>
      <c r="AQ376" s="29">
        <f t="shared" ref="AQ376:BD376" ca="1" si="199">SUM(AQ361:AQ369)</f>
        <v>0</v>
      </c>
      <c r="AR376" s="29">
        <f t="shared" ca="1" si="199"/>
        <v>0</v>
      </c>
      <c r="AS376" s="29">
        <f t="shared" ca="1" si="199"/>
        <v>0</v>
      </c>
      <c r="AT376" s="29">
        <f t="shared" ca="1" si="199"/>
        <v>0</v>
      </c>
      <c r="AU376" s="29">
        <f t="shared" ca="1" si="199"/>
        <v>0</v>
      </c>
      <c r="AV376" s="29">
        <f t="shared" ca="1" si="199"/>
        <v>0</v>
      </c>
      <c r="AW376" s="29">
        <f t="shared" ca="1" si="199"/>
        <v>0</v>
      </c>
      <c r="AX376" s="29">
        <f t="shared" ca="1" si="199"/>
        <v>0</v>
      </c>
      <c r="AY376" s="29">
        <f t="shared" ca="1" si="199"/>
        <v>0</v>
      </c>
      <c r="AZ376" s="29">
        <f t="shared" ca="1" si="199"/>
        <v>0</v>
      </c>
      <c r="BA376" s="29">
        <f t="shared" ca="1" si="199"/>
        <v>0</v>
      </c>
      <c r="BB376" s="29">
        <f t="shared" ca="1" si="199"/>
        <v>0</v>
      </c>
      <c r="BC376" s="29">
        <f t="shared" ca="1" si="199"/>
        <v>0</v>
      </c>
      <c r="BD376" s="29">
        <f t="shared" ca="1" si="199"/>
        <v>0</v>
      </c>
    </row>
    <row r="377" spans="1:56" x14ac:dyDescent="0.2">
      <c r="A377" s="44">
        <v>24</v>
      </c>
      <c r="B377" s="44">
        <f t="shared" si="192"/>
        <v>8</v>
      </c>
      <c r="C377" s="622"/>
      <c r="D377" s="207" t="str">
        <f>Data!B$30</f>
        <v>Støtte total / til faktura</v>
      </c>
      <c r="E377" s="623"/>
      <c r="F377" s="396"/>
      <c r="G377" s="619">
        <f>HLOOKUP(B373,'Budget &amp; Total'!$1:$44,42,FALSE)</f>
        <v>0</v>
      </c>
      <c r="H377" s="678">
        <f t="shared" ca="1" si="193"/>
        <v>0</v>
      </c>
      <c r="I377" s="108"/>
      <c r="J377" s="394">
        <f t="shared" ref="J377:X377" ca="1" si="200">SUM(J373:J376)</f>
        <v>0</v>
      </c>
      <c r="K377" s="395">
        <f t="shared" ca="1" si="200"/>
        <v>0</v>
      </c>
      <c r="L377" s="395">
        <f t="shared" ca="1" si="200"/>
        <v>0</v>
      </c>
      <c r="M377" s="395">
        <f t="shared" ca="1" si="200"/>
        <v>0</v>
      </c>
      <c r="N377" s="395">
        <f t="shared" ca="1" si="200"/>
        <v>0</v>
      </c>
      <c r="O377" s="574">
        <f t="shared" ca="1" si="200"/>
        <v>0</v>
      </c>
      <c r="P377" s="574">
        <f t="shared" ca="1" si="200"/>
        <v>0</v>
      </c>
      <c r="Q377" s="574">
        <f t="shared" ca="1" si="200"/>
        <v>0</v>
      </c>
      <c r="R377" s="574">
        <f t="shared" ca="1" si="200"/>
        <v>0</v>
      </c>
      <c r="S377" s="574">
        <f t="shared" ca="1" si="200"/>
        <v>0</v>
      </c>
      <c r="T377" s="574">
        <f t="shared" ca="1" si="200"/>
        <v>0</v>
      </c>
      <c r="U377" s="574">
        <f t="shared" ca="1" si="200"/>
        <v>0</v>
      </c>
      <c r="V377" s="574">
        <f t="shared" ca="1" si="200"/>
        <v>0</v>
      </c>
      <c r="W377" s="574">
        <f t="shared" ca="1" si="200"/>
        <v>0</v>
      </c>
      <c r="X377" s="575">
        <f t="shared" ca="1" si="200"/>
        <v>0</v>
      </c>
      <c r="Z377" s="33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8"/>
      <c r="AO377" s="30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</row>
    <row r="378" spans="1:56" x14ac:dyDescent="0.2">
      <c r="A378" s="44">
        <v>24</v>
      </c>
      <c r="B378" s="44">
        <f t="shared" si="192"/>
        <v>8</v>
      </c>
      <c r="C378" s="103"/>
      <c r="D378" s="195" t="str">
        <f>Data!B$31</f>
        <v>Anden finansiering</v>
      </c>
      <c r="E378" s="54"/>
      <c r="F378" s="400"/>
      <c r="G378" s="620">
        <f>HLOOKUP(B378,'Budget &amp; Total'!$1:$44,43,FALSE)</f>
        <v>0</v>
      </c>
      <c r="H378" s="679">
        <f t="shared" ca="1" si="193"/>
        <v>0</v>
      </c>
      <c r="I378" s="108"/>
      <c r="J378" s="398">
        <f ca="1">HLOOKUP($B377,INDIRECT(J$1&amp;"!$I$2:$x$40"),('Partner-period(er)'!$A378+14),FALSE)</f>
        <v>0</v>
      </c>
      <c r="K378" s="399">
        <f ca="1">HLOOKUP($B377,INDIRECT(K$1&amp;"!$I$2:$x$40"),('Partner-period(er)'!$A378+14),FALSE)</f>
        <v>0</v>
      </c>
      <c r="L378" s="399">
        <f ca="1">HLOOKUP($B377,INDIRECT(L$1&amp;"!$I$2:$x$40"),('Partner-period(er)'!$A378+14),FALSE)</f>
        <v>0</v>
      </c>
      <c r="M378" s="399">
        <f ca="1">HLOOKUP($B377,INDIRECT(M$1&amp;"!$I$2:$x$40"),('Partner-period(er)'!$A378+14),FALSE)</f>
        <v>0</v>
      </c>
      <c r="N378" s="399">
        <f ca="1">HLOOKUP($B377,INDIRECT(N$1&amp;"!$I$2:$x$40"),('Partner-period(er)'!$A378+14),FALSE)</f>
        <v>0</v>
      </c>
      <c r="O378" s="576">
        <f ca="1">HLOOKUP($B377,INDIRECT(O$1&amp;"!$I$2:$x$40"),('Partner-period(er)'!$A378+14),FALSE)</f>
        <v>0</v>
      </c>
      <c r="P378" s="576">
        <f ca="1">HLOOKUP($B377,INDIRECT(P$1&amp;"!$I$2:$x$40"),('Partner-period(er)'!$A378+14),FALSE)</f>
        <v>0</v>
      </c>
      <c r="Q378" s="576">
        <f ca="1">HLOOKUP($B377,INDIRECT(Q$1&amp;"!$I$2:$x$40"),('Partner-period(er)'!$A378+14),FALSE)</f>
        <v>0</v>
      </c>
      <c r="R378" s="576">
        <f ca="1">HLOOKUP($B377,INDIRECT(R$1&amp;"!$I$2:$x$40"),('Partner-period(er)'!$A378+14),FALSE)</f>
        <v>0</v>
      </c>
      <c r="S378" s="576">
        <f ca="1">HLOOKUP($B377,INDIRECT(S$1&amp;"!$I$2:$x$40"),('Partner-period(er)'!$A378+14),FALSE)</f>
        <v>0</v>
      </c>
      <c r="T378" s="576">
        <f ca="1">HLOOKUP($B377,INDIRECT(T$1&amp;"!$I$2:$x$40"),('Partner-period(er)'!$A378+14),FALSE)</f>
        <v>0</v>
      </c>
      <c r="U378" s="576">
        <f ca="1">HLOOKUP($B377,INDIRECT(U$1&amp;"!$I$2:$x$40"),('Partner-period(er)'!$A378+14),FALSE)</f>
        <v>0</v>
      </c>
      <c r="V378" s="576">
        <f ca="1">HLOOKUP($B377,INDIRECT(V$1&amp;"!$I$2:$x$40"),('Partner-period(er)'!$A378+14),FALSE)</f>
        <v>0</v>
      </c>
      <c r="W378" s="576">
        <f ca="1">HLOOKUP($B377,INDIRECT(W$1&amp;"!$I$2:$x$40"),('Partner-period(er)'!$A378+14),FALSE)</f>
        <v>0</v>
      </c>
      <c r="X378" s="577">
        <f ca="1">HLOOKUP($B377,INDIRECT(X$1&amp;"!$I$2:$x$40"),('Partner-period(er)'!$A378+14),FALSE)</f>
        <v>0</v>
      </c>
      <c r="Z378" s="33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8"/>
      <c r="AO378" s="30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</row>
    <row r="379" spans="1:56" ht="13.5" thickBot="1" x14ac:dyDescent="0.25">
      <c r="A379" s="44">
        <v>26</v>
      </c>
      <c r="B379" s="44">
        <f t="shared" si="192"/>
        <v>8</v>
      </c>
      <c r="C379" s="401"/>
      <c r="D379" s="211" t="str">
        <f>Data!B$32</f>
        <v>Egenfinansiering</v>
      </c>
      <c r="E379" s="55"/>
      <c r="F379" s="93"/>
      <c r="G379" s="621">
        <f>HLOOKUP(B379,'Budget &amp; Total'!$1:$44,44,FALSE)</f>
        <v>0</v>
      </c>
      <c r="H379" s="680">
        <f t="shared" ca="1" si="193"/>
        <v>0</v>
      </c>
      <c r="I379" s="108"/>
      <c r="J379" s="403">
        <f t="shared" ref="J379:X379" ca="1" si="201">J371-J377-J378</f>
        <v>0</v>
      </c>
      <c r="K379" s="91">
        <f t="shared" ca="1" si="201"/>
        <v>0</v>
      </c>
      <c r="L379" s="91">
        <f t="shared" ca="1" si="201"/>
        <v>0</v>
      </c>
      <c r="M379" s="91">
        <f t="shared" ca="1" si="201"/>
        <v>0</v>
      </c>
      <c r="N379" s="91">
        <f t="shared" ca="1" si="201"/>
        <v>0</v>
      </c>
      <c r="O379" s="578">
        <f t="shared" ca="1" si="201"/>
        <v>0</v>
      </c>
      <c r="P379" s="578">
        <f t="shared" ca="1" si="201"/>
        <v>0</v>
      </c>
      <c r="Q379" s="578">
        <f t="shared" ca="1" si="201"/>
        <v>0</v>
      </c>
      <c r="R379" s="578">
        <f t="shared" ca="1" si="201"/>
        <v>0</v>
      </c>
      <c r="S379" s="578">
        <f t="shared" ca="1" si="201"/>
        <v>0</v>
      </c>
      <c r="T379" s="578">
        <f t="shared" ca="1" si="201"/>
        <v>0</v>
      </c>
      <c r="U379" s="578">
        <f t="shared" ca="1" si="201"/>
        <v>0</v>
      </c>
      <c r="V379" s="578">
        <f t="shared" ca="1" si="201"/>
        <v>0</v>
      </c>
      <c r="W379" s="578">
        <f t="shared" ca="1" si="201"/>
        <v>0</v>
      </c>
      <c r="X379" s="579">
        <f t="shared" ca="1" si="201"/>
        <v>0</v>
      </c>
      <c r="Z379" s="35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9"/>
      <c r="AO379" s="30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</row>
    <row r="380" spans="1:56" ht="19.5" customHeight="1" x14ac:dyDescent="0.2">
      <c r="A380" s="44">
        <v>29</v>
      </c>
      <c r="C380" s="118" t="str">
        <f>Data!$B$95</f>
        <v>Kontrol for overskridelse af timepriser</v>
      </c>
      <c r="D380" s="88"/>
      <c r="E380" s="88"/>
      <c r="F380" s="14"/>
      <c r="G380" s="87"/>
      <c r="H380" s="87"/>
      <c r="I380" s="87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67"/>
    </row>
    <row r="381" spans="1:56" ht="13.5" customHeight="1" x14ac:dyDescent="0.2">
      <c r="A381" s="44">
        <v>30</v>
      </c>
      <c r="C381" s="264" t="s">
        <v>41</v>
      </c>
      <c r="D381" s="265"/>
      <c r="E381" s="266"/>
      <c r="F381" s="289" t="s">
        <v>40</v>
      </c>
      <c r="G381" s="111"/>
      <c r="H381" s="267"/>
      <c r="I381" s="267"/>
      <c r="J381" s="268">
        <f ca="1">J355</f>
        <v>0</v>
      </c>
      <c r="K381" s="269">
        <f t="shared" ref="K381:X381" ca="1" si="202">K355+J381</f>
        <v>0</v>
      </c>
      <c r="L381" s="269">
        <f t="shared" ca="1" si="202"/>
        <v>0</v>
      </c>
      <c r="M381" s="269">
        <f t="shared" ca="1" si="202"/>
        <v>0</v>
      </c>
      <c r="N381" s="269">
        <f t="shared" ca="1" si="202"/>
        <v>0</v>
      </c>
      <c r="O381" s="269">
        <f t="shared" ca="1" si="202"/>
        <v>0</v>
      </c>
      <c r="P381" s="269">
        <f t="shared" ca="1" si="202"/>
        <v>0</v>
      </c>
      <c r="Q381" s="269">
        <f t="shared" ca="1" si="202"/>
        <v>0</v>
      </c>
      <c r="R381" s="269">
        <f t="shared" ca="1" si="202"/>
        <v>0</v>
      </c>
      <c r="S381" s="269">
        <f t="shared" ca="1" si="202"/>
        <v>0</v>
      </c>
      <c r="T381" s="269">
        <f t="shared" ca="1" si="202"/>
        <v>0</v>
      </c>
      <c r="U381" s="269">
        <f t="shared" ca="1" si="202"/>
        <v>0</v>
      </c>
      <c r="V381" s="269">
        <f t="shared" ca="1" si="202"/>
        <v>0</v>
      </c>
      <c r="W381" s="269">
        <f t="shared" ca="1" si="202"/>
        <v>0</v>
      </c>
      <c r="X381" s="270">
        <f t="shared" ca="1" si="202"/>
        <v>0</v>
      </c>
    </row>
    <row r="382" spans="1:56" ht="13.5" customHeight="1" x14ac:dyDescent="0.2">
      <c r="A382" s="44">
        <v>31</v>
      </c>
      <c r="C382" s="271"/>
      <c r="D382" s="19"/>
      <c r="E382" s="272"/>
      <c r="F382" s="290" t="s">
        <v>42</v>
      </c>
      <c r="G382" s="18"/>
      <c r="H382" s="19"/>
      <c r="I382" s="19"/>
      <c r="J382" s="273">
        <f ca="1">J358</f>
        <v>0</v>
      </c>
      <c r="K382" s="274">
        <f t="shared" ref="K382:X382" ca="1" si="203">K358+J382</f>
        <v>0</v>
      </c>
      <c r="L382" s="274">
        <f t="shared" ca="1" si="203"/>
        <v>0</v>
      </c>
      <c r="M382" s="274">
        <f t="shared" ca="1" si="203"/>
        <v>0</v>
      </c>
      <c r="N382" s="274">
        <f t="shared" ca="1" si="203"/>
        <v>0</v>
      </c>
      <c r="O382" s="274">
        <f t="shared" ca="1" si="203"/>
        <v>0</v>
      </c>
      <c r="P382" s="274">
        <f t="shared" ca="1" si="203"/>
        <v>0</v>
      </c>
      <c r="Q382" s="274">
        <f t="shared" ca="1" si="203"/>
        <v>0</v>
      </c>
      <c r="R382" s="274">
        <f t="shared" ca="1" si="203"/>
        <v>0</v>
      </c>
      <c r="S382" s="274">
        <f t="shared" ca="1" si="203"/>
        <v>0</v>
      </c>
      <c r="T382" s="274">
        <f t="shared" ca="1" si="203"/>
        <v>0</v>
      </c>
      <c r="U382" s="274">
        <f t="shared" ca="1" si="203"/>
        <v>0</v>
      </c>
      <c r="V382" s="274">
        <f t="shared" ca="1" si="203"/>
        <v>0</v>
      </c>
      <c r="W382" s="274">
        <f t="shared" ca="1" si="203"/>
        <v>0</v>
      </c>
      <c r="X382" s="275">
        <f t="shared" ca="1" si="203"/>
        <v>0</v>
      </c>
    </row>
    <row r="383" spans="1:56" ht="13.5" customHeight="1" x14ac:dyDescent="0.2">
      <c r="A383" s="44">
        <v>32</v>
      </c>
      <c r="C383" s="276"/>
      <c r="D383" s="19"/>
      <c r="E383" s="19"/>
      <c r="F383" s="291" t="s">
        <v>124</v>
      </c>
      <c r="G383" s="18"/>
      <c r="H383" s="277"/>
      <c r="I383" s="277"/>
      <c r="J383" s="278">
        <f t="shared" ref="J383:X383" ca="1" si="204">J381*$F358</f>
        <v>0</v>
      </c>
      <c r="K383" s="279">
        <f t="shared" ca="1" si="204"/>
        <v>0</v>
      </c>
      <c r="L383" s="279">
        <f t="shared" ca="1" si="204"/>
        <v>0</v>
      </c>
      <c r="M383" s="279">
        <f t="shared" ca="1" si="204"/>
        <v>0</v>
      </c>
      <c r="N383" s="279">
        <f t="shared" ca="1" si="204"/>
        <v>0</v>
      </c>
      <c r="O383" s="279">
        <f t="shared" ca="1" si="204"/>
        <v>0</v>
      </c>
      <c r="P383" s="279">
        <f t="shared" ca="1" si="204"/>
        <v>0</v>
      </c>
      <c r="Q383" s="279">
        <f t="shared" ca="1" si="204"/>
        <v>0</v>
      </c>
      <c r="R383" s="279">
        <f t="shared" ca="1" si="204"/>
        <v>0</v>
      </c>
      <c r="S383" s="279">
        <f t="shared" ca="1" si="204"/>
        <v>0</v>
      </c>
      <c r="T383" s="279">
        <f t="shared" ca="1" si="204"/>
        <v>0</v>
      </c>
      <c r="U383" s="279">
        <f t="shared" ca="1" si="204"/>
        <v>0</v>
      </c>
      <c r="V383" s="279">
        <f t="shared" ca="1" si="204"/>
        <v>0</v>
      </c>
      <c r="W383" s="279">
        <f t="shared" ca="1" si="204"/>
        <v>0</v>
      </c>
      <c r="X383" s="280">
        <f t="shared" ca="1" si="204"/>
        <v>0</v>
      </c>
    </row>
    <row r="384" spans="1:56" ht="13.5" customHeight="1" x14ac:dyDescent="0.2">
      <c r="A384" s="44">
        <v>33</v>
      </c>
      <c r="C384" s="276"/>
      <c r="D384" s="19"/>
      <c r="E384" s="272"/>
      <c r="F384" s="290" t="s">
        <v>123</v>
      </c>
      <c r="G384" s="18"/>
      <c r="H384" s="281"/>
      <c r="I384" s="281"/>
      <c r="J384" s="278">
        <f ca="1">MIN(J382:J383)</f>
        <v>0</v>
      </c>
      <c r="K384" s="279">
        <f t="shared" ref="K384:X384" ca="1" si="205">MIN(K382:K383)-MIN(J382:J383)</f>
        <v>0</v>
      </c>
      <c r="L384" s="279">
        <f t="shared" ca="1" si="205"/>
        <v>0</v>
      </c>
      <c r="M384" s="279">
        <f t="shared" ca="1" si="205"/>
        <v>0</v>
      </c>
      <c r="N384" s="279">
        <f t="shared" ca="1" si="205"/>
        <v>0</v>
      </c>
      <c r="O384" s="279">
        <f t="shared" ca="1" si="205"/>
        <v>0</v>
      </c>
      <c r="P384" s="279">
        <f t="shared" ca="1" si="205"/>
        <v>0</v>
      </c>
      <c r="Q384" s="279">
        <f t="shared" ca="1" si="205"/>
        <v>0</v>
      </c>
      <c r="R384" s="279">
        <f t="shared" ca="1" si="205"/>
        <v>0</v>
      </c>
      <c r="S384" s="279">
        <f t="shared" ca="1" si="205"/>
        <v>0</v>
      </c>
      <c r="T384" s="279">
        <f t="shared" ca="1" si="205"/>
        <v>0</v>
      </c>
      <c r="U384" s="279">
        <f t="shared" ca="1" si="205"/>
        <v>0</v>
      </c>
      <c r="V384" s="279">
        <f t="shared" ca="1" si="205"/>
        <v>0</v>
      </c>
      <c r="W384" s="279">
        <f t="shared" ca="1" si="205"/>
        <v>0</v>
      </c>
      <c r="X384" s="280">
        <f t="shared" ca="1" si="205"/>
        <v>0</v>
      </c>
      <c r="AO384" s="30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</row>
    <row r="385" spans="1:24" ht="13.5" customHeight="1" x14ac:dyDescent="0.2">
      <c r="A385" s="44">
        <v>34</v>
      </c>
      <c r="C385" s="276"/>
      <c r="D385" s="19"/>
      <c r="E385" s="272"/>
      <c r="F385" s="290" t="s">
        <v>118</v>
      </c>
      <c r="G385" s="18"/>
      <c r="H385" s="277"/>
      <c r="I385" s="277"/>
      <c r="J385" s="278">
        <f t="shared" ref="J385:X385" ca="1" si="206">J384-J358</f>
        <v>0</v>
      </c>
      <c r="K385" s="279">
        <f t="shared" ca="1" si="206"/>
        <v>0</v>
      </c>
      <c r="L385" s="279">
        <f t="shared" ca="1" si="206"/>
        <v>0</v>
      </c>
      <c r="M385" s="279">
        <f t="shared" ca="1" si="206"/>
        <v>0</v>
      </c>
      <c r="N385" s="279">
        <f t="shared" ca="1" si="206"/>
        <v>0</v>
      </c>
      <c r="O385" s="279">
        <f t="shared" ca="1" si="206"/>
        <v>0</v>
      </c>
      <c r="P385" s="279">
        <f t="shared" ca="1" si="206"/>
        <v>0</v>
      </c>
      <c r="Q385" s="279">
        <f t="shared" ca="1" si="206"/>
        <v>0</v>
      </c>
      <c r="R385" s="279">
        <f t="shared" ca="1" si="206"/>
        <v>0</v>
      </c>
      <c r="S385" s="279">
        <f t="shared" ca="1" si="206"/>
        <v>0</v>
      </c>
      <c r="T385" s="279">
        <f t="shared" ca="1" si="206"/>
        <v>0</v>
      </c>
      <c r="U385" s="279">
        <f t="shared" ca="1" si="206"/>
        <v>0</v>
      </c>
      <c r="V385" s="279">
        <f t="shared" ca="1" si="206"/>
        <v>0</v>
      </c>
      <c r="W385" s="279">
        <f t="shared" ca="1" si="206"/>
        <v>0</v>
      </c>
      <c r="X385" s="280">
        <f t="shared" ca="1" si="206"/>
        <v>0</v>
      </c>
    </row>
    <row r="386" spans="1:24" ht="13.5" customHeight="1" x14ac:dyDescent="0.2">
      <c r="A386" s="44">
        <v>35</v>
      </c>
      <c r="C386" s="276"/>
      <c r="D386" s="19"/>
      <c r="E386" s="272"/>
      <c r="F386" s="290" t="s">
        <v>119</v>
      </c>
      <c r="G386" s="18"/>
      <c r="H386" s="277"/>
      <c r="I386" s="277"/>
      <c r="J386" s="278">
        <f ca="1">-J385</f>
        <v>0</v>
      </c>
      <c r="K386" s="279">
        <f ca="1">-SUM($J385:K385)</f>
        <v>0</v>
      </c>
      <c r="L386" s="279">
        <f ca="1">-SUM($J385:L385)</f>
        <v>0</v>
      </c>
      <c r="M386" s="279">
        <f ca="1">-SUM($J385:M385)</f>
        <v>0</v>
      </c>
      <c r="N386" s="279">
        <f ca="1">-SUM($J385:N385)</f>
        <v>0</v>
      </c>
      <c r="O386" s="279">
        <f ca="1">-SUM($J385:O385)</f>
        <v>0</v>
      </c>
      <c r="P386" s="279">
        <f ca="1">-SUM($J385:P385)</f>
        <v>0</v>
      </c>
      <c r="Q386" s="279">
        <f ca="1">-SUM($J385:Q385)</f>
        <v>0</v>
      </c>
      <c r="R386" s="279">
        <f ca="1">-SUM($J385:R385)</f>
        <v>0</v>
      </c>
      <c r="S386" s="279">
        <f ca="1">-SUM($J385:S385)</f>
        <v>0</v>
      </c>
      <c r="T386" s="279">
        <f ca="1">-SUM($J385:T385)</f>
        <v>0</v>
      </c>
      <c r="U386" s="279">
        <f ca="1">-SUM($J385:U385)</f>
        <v>0</v>
      </c>
      <c r="V386" s="279">
        <f ca="1">-SUM($J385:V385)</f>
        <v>0</v>
      </c>
      <c r="W386" s="279">
        <f ca="1">-SUM($J385:W385)</f>
        <v>0</v>
      </c>
      <c r="X386" s="280">
        <f ca="1">-SUM($J385:X385)</f>
        <v>0</v>
      </c>
    </row>
    <row r="387" spans="1:24" ht="1.5" customHeight="1" x14ac:dyDescent="0.2">
      <c r="C387" s="282"/>
      <c r="D387" s="283"/>
      <c r="E387" s="283"/>
      <c r="F387" s="292"/>
      <c r="G387" s="284"/>
      <c r="H387" s="284"/>
      <c r="I387" s="284"/>
      <c r="J387" s="273"/>
      <c r="K387" s="274"/>
      <c r="L387" s="274"/>
      <c r="M387" s="274">
        <f ca="1">IF(M355&gt;0,(M383-SUM($J384:L384))/M355,0)</f>
        <v>0</v>
      </c>
      <c r="N387" s="274">
        <f ca="1">IF(N355&gt;0,(N383-SUM($J384:M384))/N355,0)</f>
        <v>0</v>
      </c>
      <c r="O387" s="274">
        <f ca="1">IF(O355&gt;0,(O383-SUM($J384:N384))/O355,0)</f>
        <v>0</v>
      </c>
      <c r="P387" s="274">
        <f ca="1">IF(P355&gt;0,(P383-SUM($J384:O384))/P355,0)</f>
        <v>0</v>
      </c>
      <c r="Q387" s="274">
        <f ca="1">IF(Q355&gt;0,(Q383-SUM($J384:P384))/Q355,0)</f>
        <v>0</v>
      </c>
      <c r="R387" s="274">
        <f ca="1">IF(R355&gt;0,(R383-SUM($J384:Q384))/R355,0)</f>
        <v>0</v>
      </c>
      <c r="S387" s="274">
        <f ca="1">IF(S355&gt;0,(S383-SUM($J384:R384))/S355,0)</f>
        <v>0</v>
      </c>
      <c r="T387" s="274">
        <f ca="1">IF(T355&gt;0,(T383-SUM($J384:S384))/T355,0)</f>
        <v>0</v>
      </c>
      <c r="U387" s="274">
        <f ca="1">IF(U355&gt;0,(U383-SUM($J384:T384))/U355,0)</f>
        <v>0</v>
      </c>
      <c r="V387" s="274">
        <f ca="1">IF(V355&gt;0,(V383-SUM($J384:U384))/V355,0)</f>
        <v>0</v>
      </c>
      <c r="W387" s="274">
        <f ca="1">IF(W355&gt;0,(W383-SUM($J384:V384))/W355,0)</f>
        <v>0</v>
      </c>
      <c r="X387" s="275">
        <f ca="1">IF(X355&gt;0,(X383-SUM($J384:W384))/X355,0)</f>
        <v>0</v>
      </c>
    </row>
    <row r="388" spans="1:24" ht="13.5" customHeight="1" x14ac:dyDescent="0.2">
      <c r="A388" s="44">
        <v>36</v>
      </c>
      <c r="C388" s="276" t="s">
        <v>45</v>
      </c>
      <c r="D388" s="19"/>
      <c r="E388" s="272"/>
      <c r="F388" s="290" t="s">
        <v>40</v>
      </c>
      <c r="G388" s="18"/>
      <c r="H388" s="18"/>
      <c r="I388" s="18"/>
      <c r="J388" s="278">
        <f ca="1">J356</f>
        <v>0</v>
      </c>
      <c r="K388" s="279">
        <f t="shared" ref="K388:X388" ca="1" si="207">K356+J388</f>
        <v>0</v>
      </c>
      <c r="L388" s="279">
        <f t="shared" ca="1" si="207"/>
        <v>0</v>
      </c>
      <c r="M388" s="279">
        <f t="shared" ca="1" si="207"/>
        <v>0</v>
      </c>
      <c r="N388" s="279">
        <f t="shared" ca="1" si="207"/>
        <v>0</v>
      </c>
      <c r="O388" s="279">
        <f t="shared" ca="1" si="207"/>
        <v>0</v>
      </c>
      <c r="P388" s="279">
        <f t="shared" ca="1" si="207"/>
        <v>0</v>
      </c>
      <c r="Q388" s="279">
        <f t="shared" ca="1" si="207"/>
        <v>0</v>
      </c>
      <c r="R388" s="279">
        <f t="shared" ca="1" si="207"/>
        <v>0</v>
      </c>
      <c r="S388" s="279">
        <f t="shared" ca="1" si="207"/>
        <v>0</v>
      </c>
      <c r="T388" s="279">
        <f t="shared" ca="1" si="207"/>
        <v>0</v>
      </c>
      <c r="U388" s="279">
        <f t="shared" ca="1" si="207"/>
        <v>0</v>
      </c>
      <c r="V388" s="279">
        <f t="shared" ca="1" si="207"/>
        <v>0</v>
      </c>
      <c r="W388" s="279">
        <f t="shared" ca="1" si="207"/>
        <v>0</v>
      </c>
      <c r="X388" s="280">
        <f t="shared" ca="1" si="207"/>
        <v>0</v>
      </c>
    </row>
    <row r="389" spans="1:24" ht="13.5" customHeight="1" x14ac:dyDescent="0.2">
      <c r="A389" s="44">
        <v>37</v>
      </c>
      <c r="C389" s="276"/>
      <c r="D389" s="19"/>
      <c r="E389" s="272"/>
      <c r="F389" s="290" t="s">
        <v>42</v>
      </c>
      <c r="G389" s="18"/>
      <c r="H389" s="18"/>
      <c r="I389" s="18"/>
      <c r="J389" s="278">
        <f ca="1">J359</f>
        <v>0</v>
      </c>
      <c r="K389" s="279">
        <f t="shared" ref="K389:X389" ca="1" si="208">K359+J389</f>
        <v>0</v>
      </c>
      <c r="L389" s="279">
        <f t="shared" ca="1" si="208"/>
        <v>0</v>
      </c>
      <c r="M389" s="279">
        <f t="shared" ca="1" si="208"/>
        <v>0</v>
      </c>
      <c r="N389" s="279">
        <f t="shared" ca="1" si="208"/>
        <v>0</v>
      </c>
      <c r="O389" s="279">
        <f t="shared" ca="1" si="208"/>
        <v>0</v>
      </c>
      <c r="P389" s="279">
        <f t="shared" ca="1" si="208"/>
        <v>0</v>
      </c>
      <c r="Q389" s="279">
        <f t="shared" ca="1" si="208"/>
        <v>0</v>
      </c>
      <c r="R389" s="279">
        <f t="shared" ca="1" si="208"/>
        <v>0</v>
      </c>
      <c r="S389" s="279">
        <f t="shared" ca="1" si="208"/>
        <v>0</v>
      </c>
      <c r="T389" s="279">
        <f t="shared" ca="1" si="208"/>
        <v>0</v>
      </c>
      <c r="U389" s="279">
        <f t="shared" ca="1" si="208"/>
        <v>0</v>
      </c>
      <c r="V389" s="279">
        <f t="shared" ca="1" si="208"/>
        <v>0</v>
      </c>
      <c r="W389" s="279">
        <f t="shared" ca="1" si="208"/>
        <v>0</v>
      </c>
      <c r="X389" s="280">
        <f t="shared" ca="1" si="208"/>
        <v>0</v>
      </c>
    </row>
    <row r="390" spans="1:24" ht="13.5" customHeight="1" x14ac:dyDescent="0.2">
      <c r="A390" s="44">
        <v>38</v>
      </c>
      <c r="C390" s="285"/>
      <c r="D390" s="19"/>
      <c r="E390" s="19"/>
      <c r="F390" s="291" t="s">
        <v>124</v>
      </c>
      <c r="G390" s="18"/>
      <c r="H390" s="18"/>
      <c r="I390" s="18"/>
      <c r="J390" s="278">
        <f t="shared" ref="J390:X390" ca="1" si="209">J388*$F359</f>
        <v>0</v>
      </c>
      <c r="K390" s="279">
        <f t="shared" ca="1" si="209"/>
        <v>0</v>
      </c>
      <c r="L390" s="279">
        <f t="shared" ca="1" si="209"/>
        <v>0</v>
      </c>
      <c r="M390" s="279">
        <f t="shared" ca="1" si="209"/>
        <v>0</v>
      </c>
      <c r="N390" s="279">
        <f t="shared" ca="1" si="209"/>
        <v>0</v>
      </c>
      <c r="O390" s="279">
        <f t="shared" ca="1" si="209"/>
        <v>0</v>
      </c>
      <c r="P390" s="279">
        <f t="shared" ca="1" si="209"/>
        <v>0</v>
      </c>
      <c r="Q390" s="279">
        <f t="shared" ca="1" si="209"/>
        <v>0</v>
      </c>
      <c r="R390" s="279">
        <f t="shared" ca="1" si="209"/>
        <v>0</v>
      </c>
      <c r="S390" s="279">
        <f t="shared" ca="1" si="209"/>
        <v>0</v>
      </c>
      <c r="T390" s="279">
        <f t="shared" ca="1" si="209"/>
        <v>0</v>
      </c>
      <c r="U390" s="279">
        <f t="shared" ca="1" si="209"/>
        <v>0</v>
      </c>
      <c r="V390" s="279">
        <f t="shared" ca="1" si="209"/>
        <v>0</v>
      </c>
      <c r="W390" s="279">
        <f t="shared" ca="1" si="209"/>
        <v>0</v>
      </c>
      <c r="X390" s="280">
        <f t="shared" ca="1" si="209"/>
        <v>0</v>
      </c>
    </row>
    <row r="391" spans="1:24" ht="13.5" customHeight="1" x14ac:dyDescent="0.2">
      <c r="A391" s="44">
        <v>39</v>
      </c>
      <c r="C391" s="276"/>
      <c r="D391" s="19"/>
      <c r="E391" s="272"/>
      <c r="F391" s="290" t="s">
        <v>123</v>
      </c>
      <c r="G391" s="18"/>
      <c r="H391" s="18"/>
      <c r="I391" s="18"/>
      <c r="J391" s="278">
        <f ca="1">MIN(J389:J390)</f>
        <v>0</v>
      </c>
      <c r="K391" s="279">
        <f t="shared" ref="K391:X391" ca="1" si="210">MIN(K389:K390)-MIN(J389:J390)</f>
        <v>0</v>
      </c>
      <c r="L391" s="279">
        <f t="shared" ca="1" si="210"/>
        <v>0</v>
      </c>
      <c r="M391" s="279">
        <f t="shared" ca="1" si="210"/>
        <v>0</v>
      </c>
      <c r="N391" s="279">
        <f t="shared" ca="1" si="210"/>
        <v>0</v>
      </c>
      <c r="O391" s="279">
        <f t="shared" ca="1" si="210"/>
        <v>0</v>
      </c>
      <c r="P391" s="279">
        <f t="shared" ca="1" si="210"/>
        <v>0</v>
      </c>
      <c r="Q391" s="279">
        <f t="shared" ca="1" si="210"/>
        <v>0</v>
      </c>
      <c r="R391" s="279">
        <f t="shared" ca="1" si="210"/>
        <v>0</v>
      </c>
      <c r="S391" s="279">
        <f t="shared" ca="1" si="210"/>
        <v>0</v>
      </c>
      <c r="T391" s="279">
        <f t="shared" ca="1" si="210"/>
        <v>0</v>
      </c>
      <c r="U391" s="279">
        <f t="shared" ca="1" si="210"/>
        <v>0</v>
      </c>
      <c r="V391" s="279">
        <f t="shared" ca="1" si="210"/>
        <v>0</v>
      </c>
      <c r="W391" s="279">
        <f t="shared" ca="1" si="210"/>
        <v>0</v>
      </c>
      <c r="X391" s="280">
        <f t="shared" ca="1" si="210"/>
        <v>0</v>
      </c>
    </row>
    <row r="392" spans="1:24" ht="13.5" customHeight="1" x14ac:dyDescent="0.2">
      <c r="A392" s="44">
        <v>40</v>
      </c>
      <c r="C392" s="276"/>
      <c r="D392" s="19"/>
      <c r="E392" s="272"/>
      <c r="F392" s="290" t="s">
        <v>118</v>
      </c>
      <c r="G392" s="18"/>
      <c r="H392" s="18"/>
      <c r="I392" s="18"/>
      <c r="J392" s="278">
        <f t="shared" ref="J392:X392" ca="1" si="211">J391-J359</f>
        <v>0</v>
      </c>
      <c r="K392" s="279">
        <f t="shared" ca="1" si="211"/>
        <v>0</v>
      </c>
      <c r="L392" s="279">
        <f t="shared" ca="1" si="211"/>
        <v>0</v>
      </c>
      <c r="M392" s="279">
        <f t="shared" ca="1" si="211"/>
        <v>0</v>
      </c>
      <c r="N392" s="279">
        <f t="shared" ca="1" si="211"/>
        <v>0</v>
      </c>
      <c r="O392" s="279">
        <f t="shared" ca="1" si="211"/>
        <v>0</v>
      </c>
      <c r="P392" s="279">
        <f t="shared" ca="1" si="211"/>
        <v>0</v>
      </c>
      <c r="Q392" s="279">
        <f t="shared" ca="1" si="211"/>
        <v>0</v>
      </c>
      <c r="R392" s="279">
        <f t="shared" ca="1" si="211"/>
        <v>0</v>
      </c>
      <c r="S392" s="279">
        <f t="shared" ca="1" si="211"/>
        <v>0</v>
      </c>
      <c r="T392" s="279">
        <f t="shared" ca="1" si="211"/>
        <v>0</v>
      </c>
      <c r="U392" s="279">
        <f t="shared" ca="1" si="211"/>
        <v>0</v>
      </c>
      <c r="V392" s="279">
        <f t="shared" ca="1" si="211"/>
        <v>0</v>
      </c>
      <c r="W392" s="279">
        <f t="shared" ca="1" si="211"/>
        <v>0</v>
      </c>
      <c r="X392" s="280">
        <f t="shared" ca="1" si="211"/>
        <v>0</v>
      </c>
    </row>
    <row r="393" spans="1:24" ht="13.5" customHeight="1" x14ac:dyDescent="0.2">
      <c r="A393" s="44">
        <v>41</v>
      </c>
      <c r="C393" s="276"/>
      <c r="D393" s="19"/>
      <c r="E393" s="272"/>
      <c r="F393" s="290" t="s">
        <v>119</v>
      </c>
      <c r="G393" s="18"/>
      <c r="H393" s="18"/>
      <c r="I393" s="18"/>
      <c r="J393" s="278">
        <f ca="1">-J392</f>
        <v>0</v>
      </c>
      <c r="K393" s="279">
        <f ca="1">-SUM($J392:K392)</f>
        <v>0</v>
      </c>
      <c r="L393" s="279">
        <f ca="1">-SUM($J392:L392)</f>
        <v>0</v>
      </c>
      <c r="M393" s="279">
        <f ca="1">-SUM($J392:M392)</f>
        <v>0</v>
      </c>
      <c r="N393" s="279">
        <f ca="1">-SUM($J392:N392)</f>
        <v>0</v>
      </c>
      <c r="O393" s="279">
        <f ca="1">-SUM($J392:O392)</f>
        <v>0</v>
      </c>
      <c r="P393" s="279">
        <f ca="1">-SUM($J392:P392)</f>
        <v>0</v>
      </c>
      <c r="Q393" s="279">
        <f ca="1">-SUM($J392:Q392)</f>
        <v>0</v>
      </c>
      <c r="R393" s="279">
        <f ca="1">-SUM($J392:R392)</f>
        <v>0</v>
      </c>
      <c r="S393" s="279">
        <f ca="1">-SUM($J392:S392)</f>
        <v>0</v>
      </c>
      <c r="T393" s="279">
        <f ca="1">-SUM($J392:T392)</f>
        <v>0</v>
      </c>
      <c r="U393" s="279">
        <f ca="1">-SUM($J392:U392)</f>
        <v>0</v>
      </c>
      <c r="V393" s="279">
        <f ca="1">-SUM($J392:V392)</f>
        <v>0</v>
      </c>
      <c r="W393" s="279">
        <f ca="1">-SUM($J392:W392)</f>
        <v>0</v>
      </c>
      <c r="X393" s="280">
        <f ca="1">-SUM($J392:X392)</f>
        <v>0</v>
      </c>
    </row>
    <row r="394" spans="1:24" ht="13.5" customHeight="1" x14ac:dyDescent="0.2">
      <c r="A394" s="44">
        <v>42</v>
      </c>
      <c r="B394" s="232"/>
      <c r="C394" s="264" t="s">
        <v>76</v>
      </c>
      <c r="D394" s="265"/>
      <c r="E394" s="265"/>
      <c r="F394" s="293" t="s">
        <v>68</v>
      </c>
      <c r="G394" s="111"/>
      <c r="H394" s="111"/>
      <c r="I394" s="111"/>
      <c r="J394" s="286">
        <f t="shared" ref="J394:X394" ca="1" si="212">(J392+J385)*$F360</f>
        <v>0</v>
      </c>
      <c r="K394" s="287">
        <f t="shared" ca="1" si="212"/>
        <v>0</v>
      </c>
      <c r="L394" s="287">
        <f t="shared" ca="1" si="212"/>
        <v>0</v>
      </c>
      <c r="M394" s="287">
        <f t="shared" ca="1" si="212"/>
        <v>0</v>
      </c>
      <c r="N394" s="287">
        <f t="shared" ca="1" si="212"/>
        <v>0</v>
      </c>
      <c r="O394" s="287">
        <f t="shared" ca="1" si="212"/>
        <v>0</v>
      </c>
      <c r="P394" s="287">
        <f t="shared" ca="1" si="212"/>
        <v>0</v>
      </c>
      <c r="Q394" s="287">
        <f t="shared" ca="1" si="212"/>
        <v>0</v>
      </c>
      <c r="R394" s="287">
        <f t="shared" ca="1" si="212"/>
        <v>0</v>
      </c>
      <c r="S394" s="287">
        <f t="shared" ca="1" si="212"/>
        <v>0</v>
      </c>
      <c r="T394" s="287">
        <f t="shared" ca="1" si="212"/>
        <v>0</v>
      </c>
      <c r="U394" s="287">
        <f t="shared" ca="1" si="212"/>
        <v>0</v>
      </c>
      <c r="V394" s="287">
        <f t="shared" ca="1" si="212"/>
        <v>0</v>
      </c>
      <c r="W394" s="287">
        <f t="shared" ca="1" si="212"/>
        <v>0</v>
      </c>
      <c r="X394" s="288">
        <f t="shared" ca="1" si="212"/>
        <v>0</v>
      </c>
    </row>
    <row r="395" spans="1:24" ht="13.5" customHeight="1" x14ac:dyDescent="0.2">
      <c r="A395" s="44">
        <v>43</v>
      </c>
      <c r="C395" s="276"/>
      <c r="D395" s="19"/>
      <c r="E395" s="19"/>
      <c r="F395" s="290" t="str">
        <f>Data!B$99</f>
        <v>Støttet overhead</v>
      </c>
      <c r="G395" s="18"/>
      <c r="H395" s="18"/>
      <c r="I395" s="18"/>
      <c r="J395" s="278">
        <f t="shared" ref="J395:X395" ca="1" si="213">(J391+J384)*$F360</f>
        <v>0</v>
      </c>
      <c r="K395" s="279">
        <f t="shared" ca="1" si="213"/>
        <v>0</v>
      </c>
      <c r="L395" s="279">
        <f t="shared" ca="1" si="213"/>
        <v>0</v>
      </c>
      <c r="M395" s="279">
        <f t="shared" ca="1" si="213"/>
        <v>0</v>
      </c>
      <c r="N395" s="279">
        <f t="shared" ca="1" si="213"/>
        <v>0</v>
      </c>
      <c r="O395" s="279">
        <f t="shared" ca="1" si="213"/>
        <v>0</v>
      </c>
      <c r="P395" s="279">
        <f t="shared" ca="1" si="213"/>
        <v>0</v>
      </c>
      <c r="Q395" s="279">
        <f t="shared" ca="1" si="213"/>
        <v>0</v>
      </c>
      <c r="R395" s="279">
        <f t="shared" ca="1" si="213"/>
        <v>0</v>
      </c>
      <c r="S395" s="279">
        <f t="shared" ca="1" si="213"/>
        <v>0</v>
      </c>
      <c r="T395" s="279">
        <f t="shared" ca="1" si="213"/>
        <v>0</v>
      </c>
      <c r="U395" s="279">
        <f t="shared" ca="1" si="213"/>
        <v>0</v>
      </c>
      <c r="V395" s="279">
        <f t="shared" ca="1" si="213"/>
        <v>0</v>
      </c>
      <c r="W395" s="279">
        <f t="shared" ca="1" si="213"/>
        <v>0</v>
      </c>
      <c r="X395" s="280">
        <f t="shared" ca="1" si="213"/>
        <v>0</v>
      </c>
    </row>
    <row r="396" spans="1:24" ht="13.5" customHeight="1" x14ac:dyDescent="0.2">
      <c r="C396" s="264" t="s">
        <v>125</v>
      </c>
      <c r="D396" s="265"/>
      <c r="E396" s="265"/>
      <c r="F396" s="294" t="str">
        <f>Data!B$33</f>
        <v>Udbetalingsloft</v>
      </c>
      <c r="G396" s="111"/>
      <c r="H396" s="111"/>
      <c r="I396" s="111"/>
      <c r="J396" s="286">
        <f t="shared" ref="J396:X396" ca="1" si="214">(J383+J390)*(1+$F360)*$F373</f>
        <v>0</v>
      </c>
      <c r="K396" s="287">
        <f t="shared" ca="1" si="214"/>
        <v>0</v>
      </c>
      <c r="L396" s="287">
        <f t="shared" ca="1" si="214"/>
        <v>0</v>
      </c>
      <c r="M396" s="287">
        <f t="shared" ca="1" si="214"/>
        <v>0</v>
      </c>
      <c r="N396" s="287">
        <f t="shared" ca="1" si="214"/>
        <v>0</v>
      </c>
      <c r="O396" s="287">
        <f t="shared" ca="1" si="214"/>
        <v>0</v>
      </c>
      <c r="P396" s="287">
        <f t="shared" ca="1" si="214"/>
        <v>0</v>
      </c>
      <c r="Q396" s="287">
        <f t="shared" ca="1" si="214"/>
        <v>0</v>
      </c>
      <c r="R396" s="287">
        <f t="shared" ca="1" si="214"/>
        <v>0</v>
      </c>
      <c r="S396" s="287">
        <f t="shared" ca="1" si="214"/>
        <v>0</v>
      </c>
      <c r="T396" s="287">
        <f t="shared" ca="1" si="214"/>
        <v>0</v>
      </c>
      <c r="U396" s="287">
        <f t="shared" ca="1" si="214"/>
        <v>0</v>
      </c>
      <c r="V396" s="287">
        <f t="shared" ca="1" si="214"/>
        <v>0</v>
      </c>
      <c r="W396" s="287">
        <f t="shared" ca="1" si="214"/>
        <v>0</v>
      </c>
      <c r="X396" s="288">
        <f t="shared" ca="1" si="214"/>
        <v>0</v>
      </c>
    </row>
    <row r="397" spans="1:24" ht="13.5" customHeight="1" x14ac:dyDescent="0.2">
      <c r="C397" s="276"/>
      <c r="D397" s="19"/>
      <c r="E397" s="19"/>
      <c r="F397" s="295" t="str">
        <f>Data!B$34</f>
        <v>Til/fra pulje</v>
      </c>
      <c r="G397" s="18"/>
      <c r="H397" s="18"/>
      <c r="I397" s="18"/>
      <c r="J397" s="278">
        <f t="shared" ref="J397:X397" ca="1" si="215">(J385+J392)*(1+$F360)*$F373</f>
        <v>0</v>
      </c>
      <c r="K397" s="279">
        <f t="shared" ca="1" si="215"/>
        <v>0</v>
      </c>
      <c r="L397" s="279">
        <f t="shared" ca="1" si="215"/>
        <v>0</v>
      </c>
      <c r="M397" s="279">
        <f t="shared" ca="1" si="215"/>
        <v>0</v>
      </c>
      <c r="N397" s="279">
        <f t="shared" ca="1" si="215"/>
        <v>0</v>
      </c>
      <c r="O397" s="279">
        <f t="shared" ca="1" si="215"/>
        <v>0</v>
      </c>
      <c r="P397" s="279">
        <f t="shared" ca="1" si="215"/>
        <v>0</v>
      </c>
      <c r="Q397" s="279">
        <f t="shared" ca="1" si="215"/>
        <v>0</v>
      </c>
      <c r="R397" s="279">
        <f t="shared" ca="1" si="215"/>
        <v>0</v>
      </c>
      <c r="S397" s="279">
        <f t="shared" ca="1" si="215"/>
        <v>0</v>
      </c>
      <c r="T397" s="279">
        <f t="shared" ca="1" si="215"/>
        <v>0</v>
      </c>
      <c r="U397" s="279">
        <f t="shared" ca="1" si="215"/>
        <v>0</v>
      </c>
      <c r="V397" s="279">
        <f t="shared" ca="1" si="215"/>
        <v>0</v>
      </c>
      <c r="W397" s="279">
        <f t="shared" ca="1" si="215"/>
        <v>0</v>
      </c>
      <c r="X397" s="280">
        <f t="shared" ca="1" si="215"/>
        <v>0</v>
      </c>
    </row>
    <row r="398" spans="1:24" ht="13.5" customHeight="1" x14ac:dyDescent="0.2">
      <c r="C398" s="282"/>
      <c r="D398" s="283"/>
      <c r="E398" s="283"/>
      <c r="F398" s="296" t="str">
        <f>Data!B$35</f>
        <v>Pulje for tilbageholdt støtte</v>
      </c>
      <c r="G398" s="284"/>
      <c r="H398" s="284"/>
      <c r="I398" s="284"/>
      <c r="J398" s="273">
        <f t="shared" ref="J398:X398" ca="1" si="216">(J386+J393)*(1+$F360)*$F373</f>
        <v>0</v>
      </c>
      <c r="K398" s="274">
        <f t="shared" ca="1" si="216"/>
        <v>0</v>
      </c>
      <c r="L398" s="274">
        <f t="shared" ca="1" si="216"/>
        <v>0</v>
      </c>
      <c r="M398" s="274">
        <f t="shared" ca="1" si="216"/>
        <v>0</v>
      </c>
      <c r="N398" s="274">
        <f t="shared" ca="1" si="216"/>
        <v>0</v>
      </c>
      <c r="O398" s="274">
        <f t="shared" ca="1" si="216"/>
        <v>0</v>
      </c>
      <c r="P398" s="274">
        <f t="shared" ca="1" si="216"/>
        <v>0</v>
      </c>
      <c r="Q398" s="274">
        <f t="shared" ca="1" si="216"/>
        <v>0</v>
      </c>
      <c r="R398" s="274">
        <f t="shared" ca="1" si="216"/>
        <v>0</v>
      </c>
      <c r="S398" s="274">
        <f t="shared" ca="1" si="216"/>
        <v>0</v>
      </c>
      <c r="T398" s="274">
        <f t="shared" ca="1" si="216"/>
        <v>0</v>
      </c>
      <c r="U398" s="274">
        <f t="shared" ca="1" si="216"/>
        <v>0</v>
      </c>
      <c r="V398" s="274">
        <f t="shared" ca="1" si="216"/>
        <v>0</v>
      </c>
      <c r="W398" s="274">
        <f t="shared" ca="1" si="216"/>
        <v>0</v>
      </c>
      <c r="X398" s="275">
        <f t="shared" ca="1" si="216"/>
        <v>0</v>
      </c>
    </row>
    <row r="399" spans="1:24" ht="13.5" customHeight="1" x14ac:dyDescent="0.2">
      <c r="C399" s="721" t="s">
        <v>274</v>
      </c>
      <c r="D399" s="722"/>
      <c r="E399" s="722"/>
      <c r="F399" s="723"/>
      <c r="G399" s="723"/>
      <c r="H399" s="723"/>
      <c r="I399" s="723"/>
      <c r="J399" s="724">
        <f ca="1">J374</f>
        <v>0</v>
      </c>
      <c r="K399" s="725">
        <f ca="1">SUM($J374:K374)</f>
        <v>0</v>
      </c>
      <c r="L399" s="725">
        <f ca="1">SUM($J374:L374)</f>
        <v>0</v>
      </c>
      <c r="M399" s="725">
        <f ca="1">SUM($J374:M374)</f>
        <v>0</v>
      </c>
      <c r="N399" s="725">
        <f ca="1">SUM($J374:N374)</f>
        <v>0</v>
      </c>
      <c r="O399" s="725">
        <f ca="1">SUM($J374:O374)</f>
        <v>0</v>
      </c>
      <c r="P399" s="725">
        <f ca="1">SUM($J374:P374)</f>
        <v>0</v>
      </c>
      <c r="Q399" s="725">
        <f ca="1">SUM($J374:Q374)</f>
        <v>0</v>
      </c>
      <c r="R399" s="725">
        <f ca="1">SUM($J374:R374)</f>
        <v>0</v>
      </c>
      <c r="S399" s="725">
        <f ca="1">SUM($J374:S374)</f>
        <v>0</v>
      </c>
      <c r="T399" s="725">
        <f ca="1">SUM($J374:T374)</f>
        <v>0</v>
      </c>
      <c r="U399" s="725">
        <f ca="1">SUM($J374:U374)</f>
        <v>0</v>
      </c>
      <c r="V399" s="725">
        <f ca="1">SUM($J374:V374)</f>
        <v>0</v>
      </c>
      <c r="W399" s="725">
        <f ca="1">SUM($J374:W374)</f>
        <v>0</v>
      </c>
      <c r="X399" s="726">
        <f ca="1">SUM($J374:X374)</f>
        <v>0</v>
      </c>
    </row>
    <row r="400" spans="1:24" ht="13.5" customHeight="1" x14ac:dyDescent="0.2">
      <c r="J400" s="23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56" ht="13.5" customHeight="1" x14ac:dyDescent="0.2"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56" x14ac:dyDescent="0.2">
      <c r="B402" s="28"/>
      <c r="C402" s="404" t="str">
        <f>Data!B$53</f>
        <v>Virksomhed</v>
      </c>
      <c r="D402" s="405"/>
      <c r="E402" s="611">
        <f>HLOOKUP(B403,'Budget &amp; Total'!A:BB,6,FALSE)</f>
        <v>0</v>
      </c>
      <c r="F402" s="984">
        <f>HLOOKUP(B403,'Budget &amp; Total'!A:BB,5,FALSE)</f>
        <v>0</v>
      </c>
      <c r="G402" s="984"/>
      <c r="H402" s="984"/>
      <c r="I402" s="110"/>
      <c r="J402" s="111" t="str">
        <f t="shared" ref="J402:X402" ca="1" si="217">J$1</f>
        <v>P1</v>
      </c>
      <c r="K402" s="111" t="str">
        <f t="shared" ca="1" si="217"/>
        <v>P2</v>
      </c>
      <c r="L402" s="111" t="str">
        <f t="shared" ca="1" si="217"/>
        <v>P3</v>
      </c>
      <c r="M402" s="111" t="str">
        <f t="shared" ca="1" si="217"/>
        <v>P4</v>
      </c>
      <c r="N402" s="111" t="str">
        <f t="shared" ca="1" si="217"/>
        <v>P5</v>
      </c>
      <c r="O402" s="111" t="str">
        <f t="shared" ca="1" si="217"/>
        <v>P6</v>
      </c>
      <c r="P402" s="111" t="str">
        <f t="shared" ca="1" si="217"/>
        <v>P7</v>
      </c>
      <c r="Q402" s="111" t="str">
        <f t="shared" ca="1" si="217"/>
        <v>P8</v>
      </c>
      <c r="R402" s="111" t="str">
        <f t="shared" ca="1" si="217"/>
        <v>P9</v>
      </c>
      <c r="S402" s="111" t="str">
        <f t="shared" ca="1" si="217"/>
        <v>P10</v>
      </c>
      <c r="T402" s="111" t="str">
        <f t="shared" ca="1" si="217"/>
        <v>P11</v>
      </c>
      <c r="U402" s="111" t="str">
        <f t="shared" ca="1" si="217"/>
        <v>P12</v>
      </c>
      <c r="V402" s="111" t="str">
        <f t="shared" ca="1" si="217"/>
        <v>P13</v>
      </c>
      <c r="W402" s="111" t="str">
        <f t="shared" ca="1" si="217"/>
        <v>P14</v>
      </c>
      <c r="X402" s="112" t="str">
        <f t="shared" ca="1" si="217"/>
        <v>P15</v>
      </c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X402" s="2"/>
      <c r="AY402" s="2"/>
      <c r="AZ402" s="2"/>
      <c r="BA402" s="2"/>
      <c r="BB402" s="2"/>
      <c r="BC402" s="2"/>
      <c r="BD402" s="2"/>
    </row>
    <row r="403" spans="1:56" ht="18.75" customHeight="1" x14ac:dyDescent="0.2">
      <c r="B403" s="445">
        <f>B353+1</f>
        <v>9</v>
      </c>
      <c r="C403" s="113" t="str">
        <f>Data!B$52</f>
        <v>Projekt</v>
      </c>
      <c r="D403" s="303"/>
      <c r="E403" s="449">
        <f>'Budget &amp; Total'!$C$5</f>
        <v>0</v>
      </c>
      <c r="F403" s="985">
        <f>'Budget &amp; Total'!$C$8</f>
        <v>0</v>
      </c>
      <c r="G403" s="985"/>
      <c r="H403" s="985"/>
      <c r="I403" s="115"/>
      <c r="J403" s="116">
        <f ca="1">INDIRECT(J$1&amp;"!d$5")</f>
        <v>42005</v>
      </c>
      <c r="K403" s="116">
        <f ca="1">INDIRECT(K$1&amp;"!d$5")</f>
        <v>1</v>
      </c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714"/>
      <c r="Z403">
        <v>1</v>
      </c>
      <c r="AA403">
        <v>2</v>
      </c>
      <c r="AB403">
        <v>3</v>
      </c>
      <c r="AC403">
        <v>4</v>
      </c>
      <c r="AD403">
        <v>5</v>
      </c>
      <c r="AE403">
        <v>6</v>
      </c>
      <c r="AF403">
        <v>7</v>
      </c>
      <c r="AG403">
        <v>8</v>
      </c>
      <c r="AH403">
        <v>9</v>
      </c>
      <c r="AI403">
        <v>10</v>
      </c>
      <c r="AJ403">
        <v>11</v>
      </c>
      <c r="AK403">
        <v>12</v>
      </c>
      <c r="AL403">
        <v>13</v>
      </c>
      <c r="AM403">
        <v>14</v>
      </c>
      <c r="AN403">
        <v>15</v>
      </c>
    </row>
    <row r="404" spans="1:56" ht="13.5" thickBot="1" x14ac:dyDescent="0.25">
      <c r="B404" s="44">
        <f>B403</f>
        <v>9</v>
      </c>
      <c r="C404" s="117"/>
      <c r="D404" s="114"/>
      <c r="E404" s="114"/>
      <c r="F404" s="46"/>
      <c r="G404" s="666" t="s">
        <v>5</v>
      </c>
      <c r="H404" s="667">
        <f>Data!B403</f>
        <v>0</v>
      </c>
      <c r="I404" s="18"/>
      <c r="J404" s="116">
        <f ca="1">INDIRECT(J$1&amp;"!f$5")</f>
        <v>0</v>
      </c>
      <c r="K404" s="116">
        <f ca="1">INDIRECT(K$1&amp;"!f$5")</f>
        <v>0</v>
      </c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714"/>
      <c r="Z404" s="2">
        <f t="shared" ref="Z404:AN404" ca="1" si="218">J404+20</f>
        <v>20</v>
      </c>
      <c r="AA404" s="2">
        <f t="shared" ca="1" si="218"/>
        <v>20</v>
      </c>
      <c r="AB404" s="2">
        <f t="shared" si="218"/>
        <v>20</v>
      </c>
      <c r="AC404" s="2">
        <f t="shared" si="218"/>
        <v>20</v>
      </c>
      <c r="AD404" s="2">
        <f t="shared" si="218"/>
        <v>20</v>
      </c>
      <c r="AE404" s="2">
        <f t="shared" si="218"/>
        <v>20</v>
      </c>
      <c r="AF404" s="2">
        <f t="shared" si="218"/>
        <v>20</v>
      </c>
      <c r="AG404" s="2">
        <f t="shared" si="218"/>
        <v>20</v>
      </c>
      <c r="AH404" s="2">
        <f t="shared" si="218"/>
        <v>20</v>
      </c>
      <c r="AI404" s="2">
        <f t="shared" si="218"/>
        <v>20</v>
      </c>
      <c r="AJ404" s="2">
        <f t="shared" si="218"/>
        <v>20</v>
      </c>
      <c r="AK404" s="2">
        <f t="shared" si="218"/>
        <v>20</v>
      </c>
      <c r="AL404" s="2">
        <f t="shared" si="218"/>
        <v>20</v>
      </c>
      <c r="AM404" s="2">
        <f t="shared" si="218"/>
        <v>20</v>
      </c>
      <c r="AN404" s="2">
        <f t="shared" si="218"/>
        <v>20</v>
      </c>
    </row>
    <row r="405" spans="1:56" x14ac:dyDescent="0.2">
      <c r="A405" s="44">
        <v>1</v>
      </c>
      <c r="B405" s="44">
        <f t="shared" ref="B405:B429" si="219">B404</f>
        <v>9</v>
      </c>
      <c r="C405" s="57" t="str">
        <f>Data!B$24</f>
        <v>Timer</v>
      </c>
      <c r="D405" s="97" t="str">
        <f>Data!B$13</f>
        <v>Funktionær timer</v>
      </c>
      <c r="E405" s="97"/>
      <c r="F405" s="58"/>
      <c r="G405" s="369">
        <f>HLOOKUP(B405,'Budget &amp; Total'!$1:$44,(19),FALSE)</f>
        <v>0</v>
      </c>
      <c r="H405" s="672">
        <f ca="1">SUM(J405:X405)</f>
        <v>0</v>
      </c>
      <c r="I405" s="101"/>
      <c r="J405" s="230">
        <f ca="1">HLOOKUP($B405,INDIRECT(J$1&amp;"!$I$2:$x$40"),('Partner-period(er)'!$A405+14),FALSE)</f>
        <v>0</v>
      </c>
      <c r="K405" s="98">
        <f ca="1">HLOOKUP($B405,INDIRECT(K$1&amp;"!$I$2:$x$40"),('Partner-period(er)'!$A405+14),FALSE)</f>
        <v>0</v>
      </c>
      <c r="L405" s="98">
        <f ca="1">HLOOKUP($B405,INDIRECT(L$1&amp;"!$I$2:$x$40"),('Partner-period(er)'!$A405+14),FALSE)</f>
        <v>0</v>
      </c>
      <c r="M405" s="98">
        <f ca="1">HLOOKUP($B405,INDIRECT(M$1&amp;"!$I$2:$x$40"),('Partner-period(er)'!$A405+14),FALSE)</f>
        <v>0</v>
      </c>
      <c r="N405" s="98">
        <f ca="1">HLOOKUP($B405,INDIRECT(N$1&amp;"!$I$2:$x$40"),('Partner-period(er)'!$A405+14),FALSE)</f>
        <v>0</v>
      </c>
      <c r="O405" s="563">
        <f ca="1">HLOOKUP($B405,INDIRECT(O$1&amp;"!$I$2:$x$40"),('Partner-period(er)'!$A405+14),FALSE)</f>
        <v>0</v>
      </c>
      <c r="P405" s="563">
        <f ca="1">HLOOKUP($B405,INDIRECT(P$1&amp;"!$I$2:$x$40"),('Partner-period(er)'!$A405+14),FALSE)</f>
        <v>0</v>
      </c>
      <c r="Q405" s="563">
        <f ca="1">HLOOKUP($B405,INDIRECT(Q$1&amp;"!$I$2:$x$40"),('Partner-period(er)'!$A405+14),FALSE)</f>
        <v>0</v>
      </c>
      <c r="R405" s="563">
        <f ca="1">HLOOKUP($B405,INDIRECT(R$1&amp;"!$I$2:$x$40"),('Partner-period(er)'!$A405+14),FALSE)</f>
        <v>0</v>
      </c>
      <c r="S405" s="563">
        <f ca="1">HLOOKUP($B405,INDIRECT(S$1&amp;"!$I$2:$x$40"),('Partner-period(er)'!$A405+14),FALSE)</f>
        <v>0</v>
      </c>
      <c r="T405" s="563">
        <f ca="1">HLOOKUP($B405,INDIRECT(T$1&amp;"!$I$2:$x$40"),('Partner-period(er)'!$A405+14),FALSE)</f>
        <v>0</v>
      </c>
      <c r="U405" s="563">
        <f ca="1">HLOOKUP($B405,INDIRECT(U$1&amp;"!$I$2:$x$40"),('Partner-period(er)'!$A405+14),FALSE)</f>
        <v>0</v>
      </c>
      <c r="V405" s="563">
        <f ca="1">HLOOKUP($B405,INDIRECT(V$1&amp;"!$I$2:$x$40"),('Partner-period(er)'!$A405+14),FALSE)</f>
        <v>0</v>
      </c>
      <c r="W405" s="563">
        <f ca="1">HLOOKUP($B405,INDIRECT(W$1&amp;"!$I$2:$x$40"),('Partner-period(er)'!$A405+14),FALSE)</f>
        <v>0</v>
      </c>
      <c r="X405" s="564">
        <f ca="1">HLOOKUP($B405,INDIRECT(X$1&amp;"!$I$2:$x$40"),('Partner-period(er)'!$A405+14),FALSE)</f>
        <v>0</v>
      </c>
      <c r="Z405" s="31">
        <f ca="1">J405</f>
        <v>0</v>
      </c>
      <c r="AA405" s="32">
        <f ca="1">SUM($J405:K405)</f>
        <v>0</v>
      </c>
      <c r="AB405" s="32">
        <f ca="1">SUM($J405:L405)</f>
        <v>0</v>
      </c>
      <c r="AC405" s="32">
        <f ca="1">SUM($J405:M405)</f>
        <v>0</v>
      </c>
      <c r="AD405" s="32">
        <f ca="1">SUM($J405:N405)</f>
        <v>0</v>
      </c>
      <c r="AE405" s="32">
        <f ca="1">SUM($J405:O405)</f>
        <v>0</v>
      </c>
      <c r="AF405" s="32">
        <f ca="1">SUM($J405:P405)</f>
        <v>0</v>
      </c>
      <c r="AG405" s="32">
        <f ca="1">SUM($J405:Q405)</f>
        <v>0</v>
      </c>
      <c r="AH405" s="32">
        <f ca="1">SUM($J405:R405)</f>
        <v>0</v>
      </c>
      <c r="AI405" s="32">
        <f ca="1">SUM($J405:S405)</f>
        <v>0</v>
      </c>
      <c r="AJ405" s="32">
        <f ca="1">SUM($J405:T405)</f>
        <v>0</v>
      </c>
      <c r="AK405" s="32">
        <f ca="1">SUM($J405:U405)</f>
        <v>0</v>
      </c>
      <c r="AL405" s="32">
        <f ca="1">SUM($J405:V405)</f>
        <v>0</v>
      </c>
      <c r="AM405" s="32">
        <f ca="1">SUM($J405:W405)</f>
        <v>0</v>
      </c>
      <c r="AN405" s="37">
        <f ca="1">SUM($J405:X405)</f>
        <v>0</v>
      </c>
      <c r="AO405" s="30"/>
      <c r="AP405" s="29"/>
      <c r="AQ405" s="29"/>
      <c r="AR405" s="29"/>
      <c r="AS405" s="29"/>
      <c r="AT405" s="29"/>
    </row>
    <row r="406" spans="1:56" x14ac:dyDescent="0.2">
      <c r="A406" s="44">
        <v>2</v>
      </c>
      <c r="B406" s="44">
        <f t="shared" si="219"/>
        <v>9</v>
      </c>
      <c r="C406" s="661">
        <f>Data!L402</f>
        <v>0</v>
      </c>
      <c r="D406" s="27" t="str">
        <f>Data!B$14</f>
        <v>Teknisk/adm timer</v>
      </c>
      <c r="E406" s="27"/>
      <c r="F406" s="14"/>
      <c r="G406" s="370">
        <f>HLOOKUP(B406,'Budget &amp; Total'!$1:$44,(20),FALSE)</f>
        <v>0</v>
      </c>
      <c r="H406" s="673">
        <f t="shared" ref="H406:H429" ca="1" si="220">SUM(J406:X406)</f>
        <v>0</v>
      </c>
      <c r="I406" s="101"/>
      <c r="J406" s="231">
        <f ca="1">HLOOKUP($B406,INDIRECT(J$1&amp;"!$I$2:$x$40"),('Partner-period(er)'!$A406+14),FALSE)</f>
        <v>0</v>
      </c>
      <c r="K406" s="86">
        <f ca="1">HLOOKUP($B406,INDIRECT(K$1&amp;"!$I$2:$x$40"),('Partner-period(er)'!$A406+14),FALSE)</f>
        <v>0</v>
      </c>
      <c r="L406" s="86">
        <f ca="1">HLOOKUP($B406,INDIRECT(L$1&amp;"!$I$2:$x$40"),('Partner-period(er)'!$A406+14),FALSE)</f>
        <v>0</v>
      </c>
      <c r="M406" s="86">
        <f ca="1">HLOOKUP($B406,INDIRECT(M$1&amp;"!$I$2:$x$40"),('Partner-period(er)'!$A406+14),FALSE)</f>
        <v>0</v>
      </c>
      <c r="N406" s="86">
        <f ca="1">HLOOKUP($B406,INDIRECT(N$1&amp;"!$I$2:$x$40"),('Partner-period(er)'!$A406+14),FALSE)</f>
        <v>0</v>
      </c>
      <c r="O406" s="565">
        <f ca="1">HLOOKUP($B406,INDIRECT(O$1&amp;"!$I$2:$x$40"),('Partner-period(er)'!$A406+14),FALSE)</f>
        <v>0</v>
      </c>
      <c r="P406" s="565">
        <f ca="1">HLOOKUP($B406,INDIRECT(P$1&amp;"!$I$2:$x$40"),('Partner-period(er)'!$A406+14),FALSE)</f>
        <v>0</v>
      </c>
      <c r="Q406" s="565">
        <f ca="1">HLOOKUP($B406,INDIRECT(Q$1&amp;"!$I$2:$x$40"),('Partner-period(er)'!$A406+14),FALSE)</f>
        <v>0</v>
      </c>
      <c r="R406" s="565">
        <f ca="1">HLOOKUP($B406,INDIRECT(R$1&amp;"!$I$2:$x$40"),('Partner-period(er)'!$A406+14),FALSE)</f>
        <v>0</v>
      </c>
      <c r="S406" s="565">
        <f ca="1">HLOOKUP($B406,INDIRECT(S$1&amp;"!$I$2:$x$40"),('Partner-period(er)'!$A406+14),FALSE)</f>
        <v>0</v>
      </c>
      <c r="T406" s="565">
        <f ca="1">HLOOKUP($B406,INDIRECT(T$1&amp;"!$I$2:$x$40"),('Partner-period(er)'!$A406+14),FALSE)</f>
        <v>0</v>
      </c>
      <c r="U406" s="565">
        <f ca="1">HLOOKUP($B406,INDIRECT(U$1&amp;"!$I$2:$x$40"),('Partner-period(er)'!$A406+14),FALSE)</f>
        <v>0</v>
      </c>
      <c r="V406" s="565">
        <f ca="1">HLOOKUP($B406,INDIRECT(V$1&amp;"!$I$2:$x$40"),('Partner-period(er)'!$A406+14),FALSE)</f>
        <v>0</v>
      </c>
      <c r="W406" s="565">
        <f ca="1">HLOOKUP($B406,INDIRECT(W$1&amp;"!$I$2:$x$40"),('Partner-period(er)'!$A406+14),FALSE)</f>
        <v>0</v>
      </c>
      <c r="X406" s="566">
        <f ca="1">HLOOKUP($B406,INDIRECT(X$1&amp;"!$I$2:$x$40"),('Partner-period(er)'!$A406+14),FALSE)</f>
        <v>0</v>
      </c>
      <c r="Z406" s="33">
        <f ca="1">J406</f>
        <v>0</v>
      </c>
      <c r="AA406" s="34">
        <f ca="1">SUM($J406:K406)</f>
        <v>0</v>
      </c>
      <c r="AB406" s="34">
        <f ca="1">SUM($J406:L406)</f>
        <v>0</v>
      </c>
      <c r="AC406" s="34">
        <f ca="1">SUM($J406:M406)</f>
        <v>0</v>
      </c>
      <c r="AD406" s="34">
        <f ca="1">SUM($J406:N406)</f>
        <v>0</v>
      </c>
      <c r="AE406" s="34">
        <f ca="1">SUM($J406:O406)</f>
        <v>0</v>
      </c>
      <c r="AF406" s="34">
        <f ca="1">SUM($J406:P406)</f>
        <v>0</v>
      </c>
      <c r="AG406" s="34">
        <f ca="1">SUM($J406:Q406)</f>
        <v>0</v>
      </c>
      <c r="AH406" s="34">
        <f ca="1">SUM($J406:R406)</f>
        <v>0</v>
      </c>
      <c r="AI406" s="34">
        <f ca="1">SUM($J406:S406)</f>
        <v>0</v>
      </c>
      <c r="AJ406" s="34">
        <f ca="1">SUM($J406:T406)</f>
        <v>0</v>
      </c>
      <c r="AK406" s="34">
        <f ca="1">SUM($J406:U406)</f>
        <v>0</v>
      </c>
      <c r="AL406" s="34">
        <f ca="1">SUM($J406:V406)</f>
        <v>0</v>
      </c>
      <c r="AM406" s="34">
        <f ca="1">SUM($J406:W406)</f>
        <v>0</v>
      </c>
      <c r="AN406" s="38">
        <f ca="1">SUM($J406:X406)</f>
        <v>0</v>
      </c>
      <c r="AO406" s="30"/>
      <c r="AP406" s="29"/>
      <c r="AQ406" s="29"/>
      <c r="AR406" s="29"/>
      <c r="AS406" s="29"/>
      <c r="AT406" s="29"/>
    </row>
    <row r="407" spans="1:56" x14ac:dyDescent="0.2">
      <c r="A407" s="44">
        <v>3</v>
      </c>
      <c r="B407" s="44">
        <f t="shared" si="219"/>
        <v>9</v>
      </c>
      <c r="C407" s="57" t="str">
        <f>Data!B$5</f>
        <v>Personaleudgifter</v>
      </c>
      <c r="D407" s="96"/>
      <c r="E407" s="96"/>
      <c r="F407" s="58"/>
      <c r="G407" s="369"/>
      <c r="H407" s="674">
        <f t="shared" ca="1" si="220"/>
        <v>0</v>
      </c>
      <c r="I407" s="101"/>
      <c r="J407" s="239">
        <f ca="1">HLOOKUP($B407,INDIRECT(J$1&amp;"!$I$2:$x$40"),('Partner-period(er)'!$A407+14),FALSE)</f>
        <v>0</v>
      </c>
      <c r="K407" s="85">
        <f ca="1">HLOOKUP($B407,INDIRECT(K$1&amp;"!$I$2:$x$40"),('Partner-period(er)'!$A407+14),FALSE)</f>
        <v>0</v>
      </c>
      <c r="L407" s="85">
        <f ca="1">HLOOKUP($B407,INDIRECT(L$1&amp;"!$I$2:$x$40"),('Partner-period(er)'!$A407+14),FALSE)</f>
        <v>0</v>
      </c>
      <c r="M407" s="85">
        <f ca="1">HLOOKUP($B407,INDIRECT(M$1&amp;"!$I$2:$x$40"),('Partner-period(er)'!$A407+14),FALSE)</f>
        <v>0</v>
      </c>
      <c r="N407" s="85">
        <f ca="1">HLOOKUP($B407,INDIRECT(N$1&amp;"!$I$2:$x$40"),('Partner-period(er)'!$A407+14),FALSE)</f>
        <v>0</v>
      </c>
      <c r="O407" s="52">
        <f ca="1">HLOOKUP($B407,INDIRECT(O$1&amp;"!$I$2:$x$40"),('Partner-period(er)'!$A407+14),FALSE)</f>
        <v>0</v>
      </c>
      <c r="P407" s="52">
        <f ca="1">HLOOKUP($B407,INDIRECT(P$1&amp;"!$I$2:$x$40"),('Partner-period(er)'!$A407+14),FALSE)</f>
        <v>0</v>
      </c>
      <c r="Q407" s="52">
        <f ca="1">HLOOKUP($B407,INDIRECT(Q$1&amp;"!$I$2:$x$40"),('Partner-period(er)'!$A407+14),FALSE)</f>
        <v>0</v>
      </c>
      <c r="R407" s="52">
        <f ca="1">HLOOKUP($B407,INDIRECT(R$1&amp;"!$I$2:$x$40"),('Partner-period(er)'!$A407+14),FALSE)</f>
        <v>0</v>
      </c>
      <c r="S407" s="52">
        <f ca="1">HLOOKUP($B407,INDIRECT(S$1&amp;"!$I$2:$x$40"),('Partner-period(er)'!$A407+14),FALSE)</f>
        <v>0</v>
      </c>
      <c r="T407" s="52">
        <f ca="1">HLOOKUP($B407,INDIRECT(T$1&amp;"!$I$2:$x$40"),('Partner-period(er)'!$A407+14),FALSE)</f>
        <v>0</v>
      </c>
      <c r="U407" s="52">
        <f ca="1">HLOOKUP($B407,INDIRECT(U$1&amp;"!$I$2:$x$40"),('Partner-period(er)'!$A407+14),FALSE)</f>
        <v>0</v>
      </c>
      <c r="V407" s="52">
        <f ca="1">HLOOKUP($B407,INDIRECT(V$1&amp;"!$I$2:$x$40"),('Partner-period(er)'!$A407+14),FALSE)</f>
        <v>0</v>
      </c>
      <c r="W407" s="52">
        <f ca="1">HLOOKUP($B407,INDIRECT(W$1&amp;"!$I$2:$x$40"),('Partner-period(er)'!$A407+14),FALSE)</f>
        <v>0</v>
      </c>
      <c r="X407" s="567">
        <f ca="1">HLOOKUP($B407,INDIRECT(X$1&amp;"!$I$2:$x$40"),('Partner-period(er)'!$A407+14),FALSE)</f>
        <v>0</v>
      </c>
      <c r="Z407" s="33">
        <f ca="1">J407</f>
        <v>0</v>
      </c>
      <c r="AA407" s="34">
        <f ca="1">SUM($J407:K407)</f>
        <v>0</v>
      </c>
      <c r="AB407" s="34">
        <f ca="1">SUM($J407:L407)</f>
        <v>0</v>
      </c>
      <c r="AC407" s="34">
        <f ca="1">SUM($J407:M407)</f>
        <v>0</v>
      </c>
      <c r="AD407" s="34">
        <f ca="1">SUM($J407:N407)</f>
        <v>0</v>
      </c>
      <c r="AE407" s="34">
        <f ca="1">SUM($J407:O407)</f>
        <v>0</v>
      </c>
      <c r="AF407" s="34">
        <f ca="1">SUM($J407:P407)</f>
        <v>0</v>
      </c>
      <c r="AG407" s="34">
        <f ca="1">SUM($J407:Q407)</f>
        <v>0</v>
      </c>
      <c r="AH407" s="34">
        <f ca="1">SUM($J407:R407)</f>
        <v>0</v>
      </c>
      <c r="AI407" s="34">
        <f ca="1">SUM($J407:S407)</f>
        <v>0</v>
      </c>
      <c r="AJ407" s="34">
        <f ca="1">SUM($J407:T407)</f>
        <v>0</v>
      </c>
      <c r="AK407" s="34">
        <f ca="1">SUM($J407:U407)</f>
        <v>0</v>
      </c>
      <c r="AL407" s="34">
        <f ca="1">SUM($J407:V407)</f>
        <v>0</v>
      </c>
      <c r="AM407" s="34">
        <f ca="1">SUM($J407:W407)</f>
        <v>0</v>
      </c>
      <c r="AN407" s="38">
        <f ca="1">SUM($J407:X407)</f>
        <v>0</v>
      </c>
      <c r="AO407" s="30"/>
      <c r="AP407" s="29"/>
      <c r="AQ407" s="29"/>
      <c r="AR407" s="29"/>
      <c r="AS407" s="29"/>
      <c r="AT407" s="29"/>
    </row>
    <row r="408" spans="1:56" x14ac:dyDescent="0.2">
      <c r="A408" s="44">
        <v>4</v>
      </c>
      <c r="B408" s="44">
        <f t="shared" si="219"/>
        <v>9</v>
      </c>
      <c r="C408" s="66"/>
      <c r="D408" s="27" t="str">
        <f>Data!B$15</f>
        <v>Funktionær løn</v>
      </c>
      <c r="E408" s="27"/>
      <c r="F408" s="94">
        <f>HLOOKUP(B408,'Budget &amp; Total'!B:BB,49,FALSE)</f>
        <v>0</v>
      </c>
      <c r="G408" s="370">
        <f>HLOOKUP(B408,'Budget &amp; Total'!$1:$44,(23),FALSE)</f>
        <v>0</v>
      </c>
      <c r="H408" s="674">
        <f t="shared" ca="1" si="220"/>
        <v>0</v>
      </c>
      <c r="I408" s="101"/>
      <c r="J408" s="239">
        <f ca="1">HLOOKUP($B408,INDIRECT(J$1&amp;"!$I$2:$x$40"),('Partner-period(er)'!$A408+14),FALSE)</f>
        <v>0</v>
      </c>
      <c r="K408" s="85">
        <f ca="1">HLOOKUP($B408,INDIRECT(K$1&amp;"!$I$2:$x$40"),('Partner-period(er)'!$A408+14),FALSE)</f>
        <v>0</v>
      </c>
      <c r="L408" s="85">
        <f ca="1">HLOOKUP($B408,INDIRECT(L$1&amp;"!$I$2:$x$40"),('Partner-period(er)'!$A408+14),FALSE)</f>
        <v>0</v>
      </c>
      <c r="M408" s="85">
        <f ca="1">HLOOKUP($B408,INDIRECT(M$1&amp;"!$I$2:$x$40"),('Partner-period(er)'!$A408+14),FALSE)</f>
        <v>0</v>
      </c>
      <c r="N408" s="85">
        <f ca="1">HLOOKUP($B408,INDIRECT(N$1&amp;"!$I$2:$x$40"),('Partner-period(er)'!$A408+14),FALSE)</f>
        <v>0</v>
      </c>
      <c r="O408" s="52">
        <f ca="1">HLOOKUP($B408,INDIRECT(O$1&amp;"!$I$2:$x$40"),('Partner-period(er)'!$A408+14),FALSE)</f>
        <v>0</v>
      </c>
      <c r="P408" s="52">
        <f ca="1">HLOOKUP($B408,INDIRECT(P$1&amp;"!$I$2:$x$40"),('Partner-period(er)'!$A408+14),FALSE)</f>
        <v>0</v>
      </c>
      <c r="Q408" s="52">
        <f ca="1">HLOOKUP($B408,INDIRECT(Q$1&amp;"!$I$2:$x$40"),('Partner-period(er)'!$A408+14),FALSE)</f>
        <v>0</v>
      </c>
      <c r="R408" s="52">
        <f ca="1">HLOOKUP($B408,INDIRECT(R$1&amp;"!$I$2:$x$40"),('Partner-period(er)'!$A408+14),FALSE)</f>
        <v>0</v>
      </c>
      <c r="S408" s="52">
        <f ca="1">HLOOKUP($B408,INDIRECT(S$1&amp;"!$I$2:$x$40"),('Partner-period(er)'!$A408+14),FALSE)</f>
        <v>0</v>
      </c>
      <c r="T408" s="52">
        <f ca="1">HLOOKUP($B408,INDIRECT(T$1&amp;"!$I$2:$x$40"),('Partner-period(er)'!$A408+14),FALSE)</f>
        <v>0</v>
      </c>
      <c r="U408" s="52">
        <f ca="1">HLOOKUP($B408,INDIRECT(U$1&amp;"!$I$2:$x$40"),('Partner-period(er)'!$A408+14),FALSE)</f>
        <v>0</v>
      </c>
      <c r="V408" s="52">
        <f ca="1">HLOOKUP($B408,INDIRECT(V$1&amp;"!$I$2:$x$40"),('Partner-period(er)'!$A408+14),FALSE)</f>
        <v>0</v>
      </c>
      <c r="W408" s="52">
        <f ca="1">HLOOKUP($B408,INDIRECT(W$1&amp;"!$I$2:$x$40"),('Partner-period(er)'!$A408+14),FALSE)</f>
        <v>0</v>
      </c>
      <c r="X408" s="567">
        <f ca="1">HLOOKUP($B408,INDIRECT(X$1&amp;"!$I$2:$x$40"),('Partner-period(er)'!$A408+14),FALSE)</f>
        <v>0</v>
      </c>
      <c r="Z408" s="40">
        <f ca="1">J434</f>
        <v>0</v>
      </c>
      <c r="AA408" s="41">
        <f ca="1">SUM($J434:K434)</f>
        <v>0</v>
      </c>
      <c r="AB408" s="41">
        <f ca="1">SUM($J434:L434)</f>
        <v>0</v>
      </c>
      <c r="AC408" s="41">
        <f ca="1">SUM($J434:M434)</f>
        <v>0</v>
      </c>
      <c r="AD408" s="41">
        <f ca="1">SUM($J434:N434)</f>
        <v>0</v>
      </c>
      <c r="AE408" s="41">
        <f ca="1">SUM($J434:O434)</f>
        <v>0</v>
      </c>
      <c r="AF408" s="41">
        <f ca="1">SUM($J434:P434)</f>
        <v>0</v>
      </c>
      <c r="AG408" s="41">
        <f ca="1">SUM($J434:Q434)</f>
        <v>0</v>
      </c>
      <c r="AH408" s="41">
        <f ca="1">SUM($J434:R434)</f>
        <v>0</v>
      </c>
      <c r="AI408" s="41">
        <f ca="1">SUM($J434:S434)</f>
        <v>0</v>
      </c>
      <c r="AJ408" s="41">
        <f ca="1">SUM($J434:T434)</f>
        <v>0</v>
      </c>
      <c r="AK408" s="41">
        <f ca="1">SUM($J434:U434)</f>
        <v>0</v>
      </c>
      <c r="AL408" s="41">
        <f ca="1">SUM($J434:V434)</f>
        <v>0</v>
      </c>
      <c r="AM408" s="41">
        <f ca="1">SUM($J434:W434)</f>
        <v>0</v>
      </c>
      <c r="AN408" s="42">
        <f ca="1">SUM($J434:X434)</f>
        <v>0</v>
      </c>
      <c r="AO408" s="30"/>
      <c r="AP408" s="29">
        <f ca="1">IF(Data!$H$2="ja",IF(Z408&gt;$G408,Z408-$G408,0),0)</f>
        <v>0</v>
      </c>
      <c r="AQ408" s="29">
        <f ca="1">IF(Data!$H$2="ja",IF(AA408&gt;$G408,AA408-$G408-SUM($AP408:AP408),0),0)</f>
        <v>0</v>
      </c>
      <c r="AR408" s="29">
        <f ca="1">IF(Data!$H$2="ja",IF(AB408&gt;$G408,AB408-$G408-SUM($AP408:AQ408),0),0)</f>
        <v>0</v>
      </c>
      <c r="AS408" s="29">
        <f ca="1">IF(Data!$H$2="ja",IF(AC408&gt;$G408,AC408-$G408-SUM($AP408:AR408),0),0)</f>
        <v>0</v>
      </c>
      <c r="AT408" s="29">
        <f ca="1">IF(Data!$H$2="ja",IF(AD408&gt;$G408,AD408-$G408-SUM($AP408:AS408),0),0)</f>
        <v>0</v>
      </c>
      <c r="AU408" s="29">
        <f ca="1">IF(Data!$H$2="ja",IF(AE408&gt;$G408,AE408-$G408-SUM($AP408:AT408),0),0)</f>
        <v>0</v>
      </c>
      <c r="AV408" s="29">
        <f ca="1">IF(Data!$H$2="ja",IF(AF408&gt;$G408,AF408-$G408-SUM($AP408:AU408),0),0)</f>
        <v>0</v>
      </c>
      <c r="AW408" s="29">
        <f ca="1">IF(Data!$H$2="ja",IF(AG408&gt;$G408,AG408-$G408-SUM($AP408:AV408),0),0)</f>
        <v>0</v>
      </c>
      <c r="AX408" s="29">
        <f ca="1">IF(Data!$H$2="ja",IF(AH408&gt;$G408,AH408-$G408-SUM($AP408:AW408),0),0)</f>
        <v>0</v>
      </c>
      <c r="AY408" s="29">
        <f ca="1">IF(Data!$H$2="ja",IF(AI408&gt;$G408,AI408-$G408-SUM($AP408:AX408),0),0)</f>
        <v>0</v>
      </c>
      <c r="AZ408" s="29">
        <f ca="1">IF(Data!$H$2="ja",IF(AJ408&gt;$G408,AJ408-$G408-SUM($AP408:AY408),0),0)</f>
        <v>0</v>
      </c>
      <c r="BA408" s="29">
        <f ca="1">IF(Data!$H$2="ja",IF(AK408&gt;$G408,AK408-$G408-SUM($AP408:AZ408),0),0)</f>
        <v>0</v>
      </c>
      <c r="BB408" s="29">
        <f ca="1">IF(Data!$H$2="ja",IF(AL408&gt;$G408,AL408-$G408-SUM($AP408:BA408),0),0)</f>
        <v>0</v>
      </c>
      <c r="BC408" s="29">
        <f ca="1">IF(Data!$H$2="ja",IF(AM408&gt;$G408,AM408-$G408-SUM($AP408:BB408),0),0)</f>
        <v>0</v>
      </c>
      <c r="BD408" s="29">
        <f ca="1">IF(Data!$H$2="ja",IF(AN408&gt;$G408,AN408-$G408-SUM($AP408:BC408),0),0)</f>
        <v>0</v>
      </c>
    </row>
    <row r="409" spans="1:56" x14ac:dyDescent="0.2">
      <c r="A409" s="44">
        <v>5</v>
      </c>
      <c r="B409" s="44">
        <f t="shared" si="219"/>
        <v>9</v>
      </c>
      <c r="C409" s="60"/>
      <c r="D409" s="27" t="str">
        <f>Data!B$16</f>
        <v>Teknisk/adm løn</v>
      </c>
      <c r="E409" s="27"/>
      <c r="F409" s="94">
        <f>HLOOKUP(B408,'Budget &amp; Total'!B:BB,50,FALSE)</f>
        <v>0</v>
      </c>
      <c r="G409" s="370">
        <f>HLOOKUP(B409,'Budget &amp; Total'!$1:$44,(24),FALSE)</f>
        <v>0</v>
      </c>
      <c r="H409" s="674">
        <f t="shared" ca="1" si="220"/>
        <v>0</v>
      </c>
      <c r="I409" s="101"/>
      <c r="J409" s="239">
        <f ca="1">HLOOKUP($B409,INDIRECT(J$1&amp;"!$I$2:$x$40"),('Partner-period(er)'!$A409+14),FALSE)</f>
        <v>0</v>
      </c>
      <c r="K409" s="85">
        <f ca="1">HLOOKUP($B409,INDIRECT(K$1&amp;"!$I$2:$x$40"),('Partner-period(er)'!$A409+14),FALSE)</f>
        <v>0</v>
      </c>
      <c r="L409" s="85">
        <f ca="1">HLOOKUP($B409,INDIRECT(L$1&amp;"!$I$2:$x$40"),('Partner-period(er)'!$A409+14),FALSE)</f>
        <v>0</v>
      </c>
      <c r="M409" s="85">
        <f ca="1">HLOOKUP($B409,INDIRECT(M$1&amp;"!$I$2:$x$40"),('Partner-period(er)'!$A409+14),FALSE)</f>
        <v>0</v>
      </c>
      <c r="N409" s="85">
        <f ca="1">HLOOKUP($B409,INDIRECT(N$1&amp;"!$I$2:$x$40"),('Partner-period(er)'!$A409+14),FALSE)</f>
        <v>0</v>
      </c>
      <c r="O409" s="52">
        <f ca="1">HLOOKUP($B409,INDIRECT(O$1&amp;"!$I$2:$x$40"),('Partner-period(er)'!$A409+14),FALSE)</f>
        <v>0</v>
      </c>
      <c r="P409" s="52">
        <f ca="1">HLOOKUP($B409,INDIRECT(P$1&amp;"!$I$2:$x$40"),('Partner-period(er)'!$A409+14),FALSE)</f>
        <v>0</v>
      </c>
      <c r="Q409" s="52">
        <f ca="1">HLOOKUP($B409,INDIRECT(Q$1&amp;"!$I$2:$x$40"),('Partner-period(er)'!$A409+14),FALSE)</f>
        <v>0</v>
      </c>
      <c r="R409" s="52">
        <f ca="1">HLOOKUP($B409,INDIRECT(R$1&amp;"!$I$2:$x$40"),('Partner-period(er)'!$A409+14),FALSE)</f>
        <v>0</v>
      </c>
      <c r="S409" s="52">
        <f ca="1">HLOOKUP($B409,INDIRECT(S$1&amp;"!$I$2:$x$40"),('Partner-period(er)'!$A409+14),FALSE)</f>
        <v>0</v>
      </c>
      <c r="T409" s="52">
        <f ca="1">HLOOKUP($B409,INDIRECT(T$1&amp;"!$I$2:$x$40"),('Partner-period(er)'!$A409+14),FALSE)</f>
        <v>0</v>
      </c>
      <c r="U409" s="52">
        <f ca="1">HLOOKUP($B409,INDIRECT(U$1&amp;"!$I$2:$x$40"),('Partner-period(er)'!$A409+14),FALSE)</f>
        <v>0</v>
      </c>
      <c r="V409" s="52">
        <f ca="1">HLOOKUP($B409,INDIRECT(V$1&amp;"!$I$2:$x$40"),('Partner-period(er)'!$A409+14),FALSE)</f>
        <v>0</v>
      </c>
      <c r="W409" s="52">
        <f ca="1">HLOOKUP($B409,INDIRECT(W$1&amp;"!$I$2:$x$40"),('Partner-period(er)'!$A409+14),FALSE)</f>
        <v>0</v>
      </c>
      <c r="X409" s="567">
        <f ca="1">HLOOKUP($B409,INDIRECT(X$1&amp;"!$I$2:$x$40"),('Partner-period(er)'!$A409+14),FALSE)</f>
        <v>0</v>
      </c>
      <c r="Z409" s="40">
        <f ca="1">J441</f>
        <v>0</v>
      </c>
      <c r="AA409" s="41">
        <f ca="1">SUM($J441:K441)</f>
        <v>0</v>
      </c>
      <c r="AB409" s="41">
        <f ca="1">SUM($J441:L441)</f>
        <v>0</v>
      </c>
      <c r="AC409" s="41">
        <f ca="1">SUM($J441:M441)</f>
        <v>0</v>
      </c>
      <c r="AD409" s="41">
        <f ca="1">SUM($J441:N441)</f>
        <v>0</v>
      </c>
      <c r="AE409" s="41">
        <f ca="1">SUM($J441:O441)</f>
        <v>0</v>
      </c>
      <c r="AF409" s="41">
        <f ca="1">SUM($J441:P441)</f>
        <v>0</v>
      </c>
      <c r="AG409" s="41">
        <f ca="1">SUM($J441:Q441)</f>
        <v>0</v>
      </c>
      <c r="AH409" s="41">
        <f ca="1">SUM($J441:R441)</f>
        <v>0</v>
      </c>
      <c r="AI409" s="41">
        <f ca="1">SUM($J441:S441)</f>
        <v>0</v>
      </c>
      <c r="AJ409" s="41">
        <f ca="1">SUM($J441:T441)</f>
        <v>0</v>
      </c>
      <c r="AK409" s="41">
        <f ca="1">SUM($J441:U441)</f>
        <v>0</v>
      </c>
      <c r="AL409" s="41">
        <f ca="1">SUM($J441:V441)</f>
        <v>0</v>
      </c>
      <c r="AM409" s="41">
        <f ca="1">SUM($J441:W441)</f>
        <v>0</v>
      </c>
      <c r="AN409" s="41">
        <f ca="1">SUM($J441:X441)</f>
        <v>0</v>
      </c>
      <c r="AO409" s="30"/>
      <c r="AP409" s="29">
        <f ca="1">IF(Data!$H$2="ja",IF(Z409&gt;$G409,Z409-$G409,0),0)</f>
        <v>0</v>
      </c>
      <c r="AQ409" s="29">
        <f ca="1">IF(Data!$H$2="ja",IF(AA409&gt;$G409,AA409-$G409-SUM($AP409:AP409),0),0)</f>
        <v>0</v>
      </c>
      <c r="AR409" s="29">
        <f ca="1">IF(Data!$H$2="ja",IF(AB409&gt;$G409,AB409-$G409-SUM($AP409:AQ409),0),0)</f>
        <v>0</v>
      </c>
      <c r="AS409" s="29">
        <f ca="1">IF(Data!$H$2="ja",IF(AC409&gt;$G409,AC409-$G409-SUM($AP409:AR409),0),0)</f>
        <v>0</v>
      </c>
      <c r="AT409" s="29">
        <f ca="1">IF(Data!$H$2="ja",IF(AD409&gt;$G409,AD409-$G409-SUM($AP409:AS409),0),0)</f>
        <v>0</v>
      </c>
      <c r="AU409" s="29">
        <f ca="1">IF(Data!$H$2="ja",IF(AE409&gt;$G409,AE409-$G409-SUM($AP409:AT409),0),0)</f>
        <v>0</v>
      </c>
      <c r="AV409" s="29">
        <f ca="1">IF(Data!$H$2="ja",IF(AF409&gt;$G409,AF409-$G409-SUM($AP409:AU409),0),0)</f>
        <v>0</v>
      </c>
      <c r="AW409" s="29">
        <f ca="1">IF(Data!$H$2="ja",IF(AG409&gt;$G409,AG409-$G409-SUM($AP409:AV409),0),0)</f>
        <v>0</v>
      </c>
      <c r="AX409" s="29">
        <f ca="1">IF(Data!$H$2="ja",IF(AH409&gt;$G409,AH409-$G409-SUM($AP409:AW409),0),0)</f>
        <v>0</v>
      </c>
      <c r="AY409" s="29">
        <f ca="1">IF(Data!$H$2="ja",IF(AI409&gt;$G409,AI409-$G409-SUM($AP409:AX409),0),0)</f>
        <v>0</v>
      </c>
      <c r="AZ409" s="29">
        <f ca="1">IF(Data!$H$2="ja",IF(AJ409&gt;$G409,AJ409-$G409-SUM($AP409:AY409),0),0)</f>
        <v>0</v>
      </c>
      <c r="BA409" s="29">
        <f ca="1">IF(Data!$H$2="ja",IF(AK409&gt;$G409,AK409-$G409-SUM($AP409:AZ409),0),0)</f>
        <v>0</v>
      </c>
      <c r="BB409" s="29">
        <f ca="1">IF(Data!$H$2="ja",IF(AL409&gt;$G409,AL409-$G409-SUM($AP409:BA409),0),0)</f>
        <v>0</v>
      </c>
      <c r="BC409" s="29">
        <f ca="1">IF(Data!$H$2="ja",IF(AM409&gt;$G409,AM409-$G409-SUM($AP409:BB409),0),0)</f>
        <v>0</v>
      </c>
      <c r="BD409" s="29">
        <f ca="1">IF(Data!$H$2="ja",IF(AN409&gt;$G409,AN409-$G409-SUM($AP409:BC409),0),0)</f>
        <v>0</v>
      </c>
    </row>
    <row r="410" spans="1:56" x14ac:dyDescent="0.2">
      <c r="A410" s="44">
        <v>6</v>
      </c>
      <c r="B410" s="44">
        <f t="shared" si="219"/>
        <v>9</v>
      </c>
      <c r="C410" s="61"/>
      <c r="D410" s="62" t="str">
        <f>Data!B$17</f>
        <v>Overhead løn</v>
      </c>
      <c r="E410" s="62"/>
      <c r="F410" s="99">
        <f>HLOOKUP(B408,'Budget &amp; Total'!B:BB,25,FALSE)</f>
        <v>0</v>
      </c>
      <c r="G410" s="371">
        <f>HLOOKUP(B410,'Budget &amp; Total'!$1:$44,(26),FALSE)</f>
        <v>0</v>
      </c>
      <c r="H410" s="673">
        <f t="shared" ca="1" si="220"/>
        <v>0</v>
      </c>
      <c r="I410" s="101"/>
      <c r="J410" s="239">
        <f ca="1">HLOOKUP($B410,INDIRECT(J$1&amp;"!$I$2:$x$40"),('Partner-period(er)'!$A410+14),FALSE)</f>
        <v>0</v>
      </c>
      <c r="K410" s="85">
        <f ca="1">HLOOKUP($B410,INDIRECT(K$1&amp;"!$I$2:$x$40"),('Partner-period(er)'!$A410+14),FALSE)</f>
        <v>0</v>
      </c>
      <c r="L410" s="85">
        <f ca="1">HLOOKUP($B410,INDIRECT(L$1&amp;"!$I$2:$x$40"),('Partner-period(er)'!$A410+14),FALSE)</f>
        <v>0</v>
      </c>
      <c r="M410" s="85">
        <f ca="1">HLOOKUP($B410,INDIRECT(M$1&amp;"!$I$2:$x$40"),('Partner-period(er)'!$A410+14),FALSE)</f>
        <v>0</v>
      </c>
      <c r="N410" s="85">
        <f ca="1">HLOOKUP($B410,INDIRECT(N$1&amp;"!$I$2:$x$40"),('Partner-period(er)'!$A410+14),FALSE)</f>
        <v>0</v>
      </c>
      <c r="O410" s="52">
        <f ca="1">HLOOKUP($B410,INDIRECT(O$1&amp;"!$I$2:$x$40"),('Partner-period(er)'!$A410+14),FALSE)</f>
        <v>0</v>
      </c>
      <c r="P410" s="52">
        <f ca="1">HLOOKUP($B410,INDIRECT(P$1&amp;"!$I$2:$x$40"),('Partner-period(er)'!$A410+14),FALSE)</f>
        <v>0</v>
      </c>
      <c r="Q410" s="52">
        <f ca="1">HLOOKUP($B410,INDIRECT(Q$1&amp;"!$I$2:$x$40"),('Partner-period(er)'!$A410+14),FALSE)</f>
        <v>0</v>
      </c>
      <c r="R410" s="52">
        <f ca="1">HLOOKUP($B410,INDIRECT(R$1&amp;"!$I$2:$x$40"),('Partner-period(er)'!$A410+14),FALSE)</f>
        <v>0</v>
      </c>
      <c r="S410" s="52">
        <f ca="1">HLOOKUP($B410,INDIRECT(S$1&amp;"!$I$2:$x$40"),('Partner-period(er)'!$A410+14),FALSE)</f>
        <v>0</v>
      </c>
      <c r="T410" s="52">
        <f ca="1">HLOOKUP($B410,INDIRECT(T$1&amp;"!$I$2:$x$40"),('Partner-period(er)'!$A410+14),FALSE)</f>
        <v>0</v>
      </c>
      <c r="U410" s="52">
        <f ca="1">HLOOKUP($B410,INDIRECT(U$1&amp;"!$I$2:$x$40"),('Partner-period(er)'!$A410+14),FALSE)</f>
        <v>0</v>
      </c>
      <c r="V410" s="52">
        <f ca="1">HLOOKUP($B410,INDIRECT(V$1&amp;"!$I$2:$x$40"),('Partner-period(er)'!$A410+14),FALSE)</f>
        <v>0</v>
      </c>
      <c r="W410" s="52">
        <f ca="1">HLOOKUP($B410,INDIRECT(W$1&amp;"!$I$2:$x$40"),('Partner-period(er)'!$A410+14),FALSE)</f>
        <v>0</v>
      </c>
      <c r="X410" s="567">
        <f ca="1">HLOOKUP($B410,INDIRECT(X$1&amp;"!$I$2:$x$40"),('Partner-period(er)'!$A410+14),FALSE)</f>
        <v>0</v>
      </c>
      <c r="Z410" s="40">
        <f ca="1">J410+J444</f>
        <v>0</v>
      </c>
      <c r="AA410" s="41">
        <f ca="1">SUM($J444:K444)+SUM($J410:K410)</f>
        <v>0</v>
      </c>
      <c r="AB410" s="41">
        <f ca="1">SUM($J444:L444)+SUM($J410:L410)</f>
        <v>0</v>
      </c>
      <c r="AC410" s="41">
        <f ca="1">SUM($J444:M444)+SUM($J410:M410)</f>
        <v>0</v>
      </c>
      <c r="AD410" s="41">
        <f ca="1">SUM($J444:N444)+SUM($J410:N410)</f>
        <v>0</v>
      </c>
      <c r="AE410" s="41">
        <f ca="1">SUM($J444:O444)+SUM($J410:O410)</f>
        <v>0</v>
      </c>
      <c r="AF410" s="41">
        <f ca="1">SUM($J444:P444)+SUM($J410:P410)</f>
        <v>0</v>
      </c>
      <c r="AG410" s="41">
        <f ca="1">SUM($J444:Q444)+SUM($J410:Q410)</f>
        <v>0</v>
      </c>
      <c r="AH410" s="41">
        <f ca="1">SUM($J444:R444)+SUM($J410:R410)</f>
        <v>0</v>
      </c>
      <c r="AI410" s="41">
        <f ca="1">SUM($J444:S444)+SUM($J410:S410)</f>
        <v>0</v>
      </c>
      <c r="AJ410" s="41">
        <f ca="1">SUM($J444:T444)+SUM($J410:T410)</f>
        <v>0</v>
      </c>
      <c r="AK410" s="41">
        <f ca="1">SUM($J444:U444)+SUM($J410:U410)</f>
        <v>0</v>
      </c>
      <c r="AL410" s="41">
        <f ca="1">SUM($J444:V444)+SUM($J410:V410)</f>
        <v>0</v>
      </c>
      <c r="AM410" s="41">
        <f ca="1">SUM($J444:W444)+SUM($J410:W410)</f>
        <v>0</v>
      </c>
      <c r="AN410" s="41">
        <f ca="1">SUM($J444:X444)+SUM($J410:X410)</f>
        <v>0</v>
      </c>
      <c r="AO410" s="30"/>
      <c r="AP410" s="29">
        <f ca="1">IF(Data!$H$2="ja",IF(Z410&gt;$G410,Z410-$G410,0),0)</f>
        <v>0</v>
      </c>
      <c r="AQ410" s="29">
        <f ca="1">IF(Data!$H$2="ja",IF(AA410&gt;$G410,AA410-$G410-SUM($AP410:AP410),0),0)</f>
        <v>0</v>
      </c>
      <c r="AR410" s="29">
        <f ca="1">IF(Data!$H$2="ja",IF(AB410&gt;$G410,AB410-$G410-SUM($AP410:AQ410),0),0)</f>
        <v>0</v>
      </c>
      <c r="AS410" s="29">
        <f ca="1">IF(Data!$H$2="ja",IF(AC410&gt;$G410,AC410-$G410-SUM($AP410:AR410),0),0)</f>
        <v>0</v>
      </c>
      <c r="AT410" s="29">
        <f ca="1">IF(Data!$H$2="ja",IF(AD410&gt;$G410,AD410-$G410-SUM($AP410:AS410),0),0)</f>
        <v>0</v>
      </c>
      <c r="AU410" s="29">
        <f ca="1">IF(Data!$H$2="ja",IF(AE410&gt;$G410,AE410-$G410-SUM($AP410:AT410),0),0)</f>
        <v>0</v>
      </c>
      <c r="AV410" s="29">
        <f ca="1">IF(Data!$H$2="ja",IF(AF410&gt;$G410,AF410-$G410-SUM($AP410:AU410),0),0)</f>
        <v>0</v>
      </c>
      <c r="AW410" s="29">
        <f ca="1">IF(Data!$H$2="ja",IF(AG410&gt;$G410,AG410-$G410-SUM($AP410:AV410),0),0)</f>
        <v>0</v>
      </c>
      <c r="AX410" s="29">
        <f ca="1">IF(Data!$H$2="ja",IF(AH410&gt;$G410,AH410-$G410-SUM($AP410:AW410),0),0)</f>
        <v>0</v>
      </c>
      <c r="AY410" s="29">
        <f ca="1">IF(Data!$H$2="ja",IF(AI410&gt;$G410,AI410-$G410-SUM($AP410:AX410),0),0)</f>
        <v>0</v>
      </c>
      <c r="AZ410" s="29">
        <f ca="1">IF(Data!$H$2="ja",IF(AJ410&gt;$G410,AJ410-$G410-SUM($AP410:AY410),0),0)</f>
        <v>0</v>
      </c>
      <c r="BA410" s="29">
        <f ca="1">IF(Data!$H$2="ja",IF(AK410&gt;$G410,AK410-$G410-SUM($AP410:AZ410),0),0)</f>
        <v>0</v>
      </c>
      <c r="BB410" s="29">
        <f ca="1">IF(Data!$H$2="ja",IF(AL410&gt;$G410,AL410-$G410-SUM($AP410:BA410),0),0)</f>
        <v>0</v>
      </c>
      <c r="BC410" s="29">
        <f ca="1">IF(Data!$H$2="ja",IF(AM410&gt;$G410,AM410-$G410-SUM($AP410:BB410),0),0)</f>
        <v>0</v>
      </c>
      <c r="BD410" s="29">
        <f ca="1">IF(Data!$H$2="ja",IF(AN410&gt;$G410,AN410-$G410-SUM($AP410:BC410),0),0)</f>
        <v>0</v>
      </c>
    </row>
    <row r="411" spans="1:56" x14ac:dyDescent="0.2">
      <c r="A411" s="44">
        <v>7</v>
      </c>
      <c r="B411" s="44">
        <f t="shared" si="219"/>
        <v>9</v>
      </c>
      <c r="C411" s="90"/>
      <c r="D411" s="55" t="str">
        <f>Data!B$39</f>
        <v>Lønomkostninger total</v>
      </c>
      <c r="E411" s="55"/>
      <c r="F411" s="84"/>
      <c r="G411" s="370">
        <f>HLOOKUP(B411,'Budget &amp; Total'!$1:$44,(27),FALSE)</f>
        <v>0</v>
      </c>
      <c r="H411" s="675">
        <f t="shared" ca="1" si="220"/>
        <v>0</v>
      </c>
      <c r="I411" s="108"/>
      <c r="J411" s="301">
        <f ca="1">HLOOKUP($B411,INDIRECT(J$1&amp;"!$I$2:$x$40"),('Partner-period(er)'!$A411+14),FALSE)</f>
        <v>0</v>
      </c>
      <c r="K411" s="89">
        <f ca="1">HLOOKUP($B411,INDIRECT(K$1&amp;"!$I$2:$x$40"),('Partner-period(er)'!$A411+14),FALSE)</f>
        <v>0</v>
      </c>
      <c r="L411" s="302">
        <f ca="1">HLOOKUP($B411,INDIRECT(L$1&amp;"!$I$2:$x$40"),('Partner-period(er)'!$A411+14),FALSE)</f>
        <v>0</v>
      </c>
      <c r="M411" s="302">
        <f ca="1">HLOOKUP($B411,INDIRECT(M$1&amp;"!$I$2:$x$40"),('Partner-period(er)'!$A411+14),FALSE)</f>
        <v>0</v>
      </c>
      <c r="N411" s="302">
        <f ca="1">HLOOKUP($B411,INDIRECT(N$1&amp;"!$I$2:$x$40"),('Partner-period(er)'!$A411+14),FALSE)</f>
        <v>0</v>
      </c>
      <c r="O411" s="568">
        <f ca="1">HLOOKUP($B411,INDIRECT(O$1&amp;"!$I$2:$x$40"),('Partner-period(er)'!$A411+14),FALSE)</f>
        <v>0</v>
      </c>
      <c r="P411" s="568">
        <f ca="1">HLOOKUP($B411,INDIRECT(P$1&amp;"!$I$2:$x$40"),('Partner-period(er)'!$A411+14),FALSE)</f>
        <v>0</v>
      </c>
      <c r="Q411" s="568">
        <f ca="1">HLOOKUP($B411,INDIRECT(Q$1&amp;"!$I$2:$x$40"),('Partner-period(er)'!$A411+14),FALSE)</f>
        <v>0</v>
      </c>
      <c r="R411" s="568">
        <f ca="1">HLOOKUP($B411,INDIRECT(R$1&amp;"!$I$2:$x$40"),('Partner-period(er)'!$A411+14),FALSE)</f>
        <v>0</v>
      </c>
      <c r="S411" s="568">
        <f ca="1">HLOOKUP($B411,INDIRECT(S$1&amp;"!$I$2:$x$40"),('Partner-period(er)'!$A411+14),FALSE)</f>
        <v>0</v>
      </c>
      <c r="T411" s="568">
        <f ca="1">HLOOKUP($B411,INDIRECT(T$1&amp;"!$I$2:$x$40"),('Partner-period(er)'!$A411+14),FALSE)</f>
        <v>0</v>
      </c>
      <c r="U411" s="568">
        <f ca="1">HLOOKUP($B411,INDIRECT(U$1&amp;"!$I$2:$x$40"),('Partner-period(er)'!$A411+14),FALSE)</f>
        <v>0</v>
      </c>
      <c r="V411" s="568">
        <f ca="1">HLOOKUP($B411,INDIRECT(V$1&amp;"!$I$2:$x$40"),('Partner-period(er)'!$A411+14),FALSE)</f>
        <v>0</v>
      </c>
      <c r="W411" s="568">
        <f ca="1">HLOOKUP($B411,INDIRECT(W$1&amp;"!$I$2:$x$40"),('Partner-period(er)'!$A411+14),FALSE)</f>
        <v>0</v>
      </c>
      <c r="X411" s="569">
        <f ca="1">HLOOKUP($B411,INDIRECT(X$1&amp;"!$I$2:$x$40"),('Partner-period(er)'!$A411+14),FALSE)</f>
        <v>0</v>
      </c>
      <c r="Z411" s="33">
        <f t="shared" ref="Z411:AN411" ca="1" si="221">SUM(Z408:Z410)</f>
        <v>0</v>
      </c>
      <c r="AA411" s="34">
        <f t="shared" ca="1" si="221"/>
        <v>0</v>
      </c>
      <c r="AB411" s="34">
        <f t="shared" ca="1" si="221"/>
        <v>0</v>
      </c>
      <c r="AC411" s="34">
        <f t="shared" ca="1" si="221"/>
        <v>0</v>
      </c>
      <c r="AD411" s="34">
        <f t="shared" ca="1" si="221"/>
        <v>0</v>
      </c>
      <c r="AE411" s="34">
        <f t="shared" ca="1" si="221"/>
        <v>0</v>
      </c>
      <c r="AF411" s="34">
        <f t="shared" ca="1" si="221"/>
        <v>0</v>
      </c>
      <c r="AG411" s="34">
        <f t="shared" ca="1" si="221"/>
        <v>0</v>
      </c>
      <c r="AH411" s="34">
        <f t="shared" ca="1" si="221"/>
        <v>0</v>
      </c>
      <c r="AI411" s="34">
        <f t="shared" ca="1" si="221"/>
        <v>0</v>
      </c>
      <c r="AJ411" s="34">
        <f t="shared" ca="1" si="221"/>
        <v>0</v>
      </c>
      <c r="AK411" s="34">
        <f t="shared" ca="1" si="221"/>
        <v>0</v>
      </c>
      <c r="AL411" s="34">
        <f t="shared" ca="1" si="221"/>
        <v>0</v>
      </c>
      <c r="AM411" s="34">
        <f t="shared" ca="1" si="221"/>
        <v>0</v>
      </c>
      <c r="AN411" s="38">
        <f t="shared" ca="1" si="221"/>
        <v>0</v>
      </c>
      <c r="AO411" s="30"/>
      <c r="AP411" s="29">
        <f t="shared" ref="AP411:BD411" ca="1" si="222">SUM(AP408:AP410)</f>
        <v>0</v>
      </c>
      <c r="AQ411" s="29">
        <f t="shared" ca="1" si="222"/>
        <v>0</v>
      </c>
      <c r="AR411" s="29">
        <f t="shared" ca="1" si="222"/>
        <v>0</v>
      </c>
      <c r="AS411" s="29">
        <f t="shared" ca="1" si="222"/>
        <v>0</v>
      </c>
      <c r="AT411" s="29">
        <f t="shared" ca="1" si="222"/>
        <v>0</v>
      </c>
      <c r="AU411" s="29">
        <f t="shared" ca="1" si="222"/>
        <v>0</v>
      </c>
      <c r="AV411" s="29">
        <f t="shared" ca="1" si="222"/>
        <v>0</v>
      </c>
      <c r="AW411" s="29">
        <f t="shared" ca="1" si="222"/>
        <v>0</v>
      </c>
      <c r="AX411" s="29">
        <f t="shared" ca="1" si="222"/>
        <v>0</v>
      </c>
      <c r="AY411" s="29">
        <f t="shared" ca="1" si="222"/>
        <v>0</v>
      </c>
      <c r="AZ411" s="29">
        <f t="shared" ca="1" si="222"/>
        <v>0</v>
      </c>
      <c r="BA411" s="29">
        <f t="shared" ca="1" si="222"/>
        <v>0</v>
      </c>
      <c r="BB411" s="29">
        <f t="shared" ca="1" si="222"/>
        <v>0</v>
      </c>
      <c r="BC411" s="29">
        <f t="shared" ca="1" si="222"/>
        <v>0</v>
      </c>
      <c r="BD411" s="29">
        <f t="shared" ca="1" si="222"/>
        <v>0</v>
      </c>
    </row>
    <row r="412" spans="1:56" x14ac:dyDescent="0.2">
      <c r="B412" s="44">
        <f t="shared" si="219"/>
        <v>9</v>
      </c>
      <c r="C412" s="59" t="str">
        <f>Data!B$18</f>
        <v>Andre omkostninger</v>
      </c>
      <c r="D412" s="27"/>
      <c r="E412" s="27"/>
      <c r="F412" s="14"/>
      <c r="G412" s="369"/>
      <c r="H412" s="674">
        <f t="shared" ca="1" si="220"/>
        <v>0</v>
      </c>
      <c r="I412" s="101"/>
      <c r="J412" s="239">
        <f ca="1">HLOOKUP($B412,INDIRECT(J$1&amp;"!$I$2:$x$40"),('Partner-period(er)'!$A412+14),FALSE)</f>
        <v>0</v>
      </c>
      <c r="K412" s="85">
        <f ca="1">HLOOKUP($B412,INDIRECT(K$1&amp;"!$I$2:$x$40"),('Partner-period(er)'!$A412+14),FALSE)</f>
        <v>0</v>
      </c>
      <c r="L412" s="85">
        <f ca="1">HLOOKUP($B412,INDIRECT(L$1&amp;"!$I$2:$x$40"),('Partner-period(er)'!$A412+14),FALSE)</f>
        <v>0</v>
      </c>
      <c r="M412" s="85">
        <f ca="1">HLOOKUP($B412,INDIRECT(M$1&amp;"!$I$2:$x$40"),('Partner-period(er)'!$A412+14),FALSE)</f>
        <v>0</v>
      </c>
      <c r="N412" s="85">
        <f ca="1">HLOOKUP($B412,INDIRECT(N$1&amp;"!$I$2:$x$40"),('Partner-period(er)'!$A412+14),FALSE)</f>
        <v>0</v>
      </c>
      <c r="O412" s="52">
        <f ca="1">HLOOKUP($B412,INDIRECT(O$1&amp;"!$I$2:$x$40"),('Partner-period(er)'!$A412+14),FALSE)</f>
        <v>0</v>
      </c>
      <c r="P412" s="52">
        <f ca="1">HLOOKUP($B412,INDIRECT(P$1&amp;"!$I$2:$x$40"),('Partner-period(er)'!$A412+14),FALSE)</f>
        <v>0</v>
      </c>
      <c r="Q412" s="52">
        <f ca="1">HLOOKUP($B412,INDIRECT(Q$1&amp;"!$I$2:$x$40"),('Partner-period(er)'!$A412+14),FALSE)</f>
        <v>0</v>
      </c>
      <c r="R412" s="52">
        <f ca="1">HLOOKUP($B412,INDIRECT(R$1&amp;"!$I$2:$x$40"),('Partner-period(er)'!$A412+14),FALSE)</f>
        <v>0</v>
      </c>
      <c r="S412" s="52">
        <f ca="1">HLOOKUP($B412,INDIRECT(S$1&amp;"!$I$2:$x$40"),('Partner-period(er)'!$A412+14),FALSE)</f>
        <v>0</v>
      </c>
      <c r="T412" s="52">
        <f ca="1">HLOOKUP($B412,INDIRECT(T$1&amp;"!$I$2:$x$40"),('Partner-period(er)'!$A412+14),FALSE)</f>
        <v>0</v>
      </c>
      <c r="U412" s="52">
        <f ca="1">HLOOKUP($B412,INDIRECT(U$1&amp;"!$I$2:$x$40"),('Partner-period(er)'!$A412+14),FALSE)</f>
        <v>0</v>
      </c>
      <c r="V412" s="52">
        <f ca="1">HLOOKUP($B412,INDIRECT(V$1&amp;"!$I$2:$x$40"),('Partner-period(er)'!$A412+14),FALSE)</f>
        <v>0</v>
      </c>
      <c r="W412" s="52">
        <f ca="1">HLOOKUP($B412,INDIRECT(W$1&amp;"!$I$2:$x$40"),('Partner-period(er)'!$A412+14),FALSE)</f>
        <v>0</v>
      </c>
      <c r="X412" s="567">
        <f ca="1">HLOOKUP($B412,INDIRECT(X$1&amp;"!$I$2:$x$40"),('Partner-period(er)'!$A412+14),FALSE)</f>
        <v>0</v>
      </c>
      <c r="Z412" s="33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8"/>
      <c r="AO412" s="30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</row>
    <row r="413" spans="1:56" x14ac:dyDescent="0.2">
      <c r="A413" s="44">
        <v>9</v>
      </c>
      <c r="B413" s="44">
        <f t="shared" si="219"/>
        <v>9</v>
      </c>
      <c r="C413" s="60"/>
      <c r="D413" s="27" t="str">
        <f>Data!B$6</f>
        <v>Instrumenter og udstyr</v>
      </c>
      <c r="E413" s="27"/>
      <c r="F413" s="14"/>
      <c r="G413" s="370">
        <f>HLOOKUP(B413,'Budget &amp; Total'!$1:$44,(29),FALSE)</f>
        <v>0</v>
      </c>
      <c r="H413" s="674">
        <f t="shared" ca="1" si="220"/>
        <v>0</v>
      </c>
      <c r="I413" s="101"/>
      <c r="J413" s="239">
        <f ca="1">HLOOKUP($B413,INDIRECT(J$1&amp;"!$I$2:$x$40"),('Partner-period(er)'!$A413+14),FALSE)</f>
        <v>0</v>
      </c>
      <c r="K413" s="85">
        <f ca="1">HLOOKUP($B413,INDIRECT(K$1&amp;"!$I$2:$x$40"),('Partner-period(er)'!$A413+14),FALSE)</f>
        <v>0</v>
      </c>
      <c r="L413" s="85">
        <f ca="1">HLOOKUP($B413,INDIRECT(L$1&amp;"!$I$2:$x$40"),('Partner-period(er)'!$A413+14),FALSE)</f>
        <v>0</v>
      </c>
      <c r="M413" s="85">
        <f ca="1">HLOOKUP($B413,INDIRECT(M$1&amp;"!$I$2:$x$40"),('Partner-period(er)'!$A413+14),FALSE)</f>
        <v>0</v>
      </c>
      <c r="N413" s="85">
        <f ca="1">HLOOKUP($B413,INDIRECT(N$1&amp;"!$I$2:$x$40"),('Partner-period(er)'!$A413+14),FALSE)</f>
        <v>0</v>
      </c>
      <c r="O413" s="52">
        <f ca="1">HLOOKUP($B413,INDIRECT(O$1&amp;"!$I$2:$x$40"),('Partner-period(er)'!$A413+14),FALSE)</f>
        <v>0</v>
      </c>
      <c r="P413" s="52">
        <f ca="1">HLOOKUP($B413,INDIRECT(P$1&amp;"!$I$2:$x$40"),('Partner-period(er)'!$A413+14),FALSE)</f>
        <v>0</v>
      </c>
      <c r="Q413" s="52">
        <f ca="1">HLOOKUP($B413,INDIRECT(Q$1&amp;"!$I$2:$x$40"),('Partner-period(er)'!$A413+14),FALSE)</f>
        <v>0</v>
      </c>
      <c r="R413" s="52">
        <f ca="1">HLOOKUP($B413,INDIRECT(R$1&amp;"!$I$2:$x$40"),('Partner-period(er)'!$A413+14),FALSE)</f>
        <v>0</v>
      </c>
      <c r="S413" s="52">
        <f ca="1">HLOOKUP($B413,INDIRECT(S$1&amp;"!$I$2:$x$40"),('Partner-period(er)'!$A413+14),FALSE)</f>
        <v>0</v>
      </c>
      <c r="T413" s="52">
        <f ca="1">HLOOKUP($B413,INDIRECT(T$1&amp;"!$I$2:$x$40"),('Partner-period(er)'!$A413+14),FALSE)</f>
        <v>0</v>
      </c>
      <c r="U413" s="52">
        <f ca="1">HLOOKUP($B413,INDIRECT(U$1&amp;"!$I$2:$x$40"),('Partner-period(er)'!$A413+14),FALSE)</f>
        <v>0</v>
      </c>
      <c r="V413" s="52">
        <f ca="1">HLOOKUP($B413,INDIRECT(V$1&amp;"!$I$2:$x$40"),('Partner-period(er)'!$A413+14),FALSE)</f>
        <v>0</v>
      </c>
      <c r="W413" s="52">
        <f ca="1">HLOOKUP($B413,INDIRECT(W$1&amp;"!$I$2:$x$40"),('Partner-period(er)'!$A413+14),FALSE)</f>
        <v>0</v>
      </c>
      <c r="X413" s="567">
        <f ca="1">HLOOKUP($B413,INDIRECT(X$1&amp;"!$I$2:$x$40"),('Partner-period(er)'!$A413+14),FALSE)</f>
        <v>0</v>
      </c>
      <c r="Z413" s="33">
        <f t="shared" ref="Z413:Z421" ca="1" si="223">J413</f>
        <v>0</v>
      </c>
      <c r="AA413" s="34">
        <f ca="1">SUM($J413:K413)</f>
        <v>0</v>
      </c>
      <c r="AB413" s="34">
        <f ca="1">SUM($J413:L413)</f>
        <v>0</v>
      </c>
      <c r="AC413" s="34">
        <f ca="1">SUM($J413:M413)</f>
        <v>0</v>
      </c>
      <c r="AD413" s="34">
        <f ca="1">SUM($J413:N413)</f>
        <v>0</v>
      </c>
      <c r="AE413" s="34">
        <f ca="1">SUM($J413:O413)</f>
        <v>0</v>
      </c>
      <c r="AF413" s="34">
        <f ca="1">SUM($J413:P413)</f>
        <v>0</v>
      </c>
      <c r="AG413" s="34">
        <f ca="1">SUM($J413:Q413)</f>
        <v>0</v>
      </c>
      <c r="AH413" s="34">
        <f ca="1">SUM($J413:R413)</f>
        <v>0</v>
      </c>
      <c r="AI413" s="34">
        <f ca="1">SUM($J413:S413)</f>
        <v>0</v>
      </c>
      <c r="AJ413" s="34">
        <f ca="1">SUM($J413:T413)</f>
        <v>0</v>
      </c>
      <c r="AK413" s="34">
        <f ca="1">SUM($J413:U413)</f>
        <v>0</v>
      </c>
      <c r="AL413" s="34">
        <f ca="1">SUM($J413:V413)</f>
        <v>0</v>
      </c>
      <c r="AM413" s="34">
        <f ca="1">SUM($J413:W413)</f>
        <v>0</v>
      </c>
      <c r="AN413" s="38">
        <f ca="1">SUM($J413:X413)</f>
        <v>0</v>
      </c>
      <c r="AO413" s="30"/>
      <c r="AP413" s="29">
        <f ca="1">IF(Data!$H$2="ja",IF(Z413&gt;$G413,Z413-$G413,0),0)</f>
        <v>0</v>
      </c>
      <c r="AQ413" s="29">
        <f ca="1">IF(Data!$H$2="ja",IF(AA413&gt;$G413,AA413-$G413-SUM($AP413:AP413),0),0)</f>
        <v>0</v>
      </c>
      <c r="AR413" s="29">
        <f ca="1">IF(Data!$H$2="ja",IF(AB413&gt;$G413,AB413-$G413-SUM($AP413:AQ413),0),0)</f>
        <v>0</v>
      </c>
      <c r="AS413" s="29">
        <f ca="1">IF(Data!$H$2="ja",IF(AC413&gt;$G413,AC413-$G413-SUM($AP413:AR413),0),0)</f>
        <v>0</v>
      </c>
      <c r="AT413" s="29">
        <f ca="1">IF(Data!$H$2="ja",IF(AD413&gt;$G413,AD413-$G413-SUM($AP413:AS413),0),0)</f>
        <v>0</v>
      </c>
      <c r="AU413" s="29">
        <f ca="1">IF(Data!$H$2="ja",IF(AE413&gt;$G413,AE413-$G413-SUM($AP413:AT413),0),0)</f>
        <v>0</v>
      </c>
      <c r="AV413" s="29">
        <f ca="1">IF(Data!$H$2="ja",IF(AF413&gt;$G413,AF413-$G413-SUM($AP413:AU413),0),0)</f>
        <v>0</v>
      </c>
      <c r="AW413" s="29">
        <f ca="1">IF(Data!$H$2="ja",IF(AG413&gt;$G413,AG413-$G413-SUM($AP413:AV413),0),0)</f>
        <v>0</v>
      </c>
      <c r="AX413" s="29">
        <f ca="1">IF(Data!$H$2="ja",IF(AH413&gt;$G413,AH413-$G413-SUM($AP413:AW413),0),0)</f>
        <v>0</v>
      </c>
      <c r="AY413" s="29">
        <f ca="1">IF(Data!$H$2="ja",IF(AI413&gt;$G413,AI413-$G413-SUM($AP413:AX413),0),0)</f>
        <v>0</v>
      </c>
      <c r="AZ413" s="29">
        <f ca="1">IF(Data!$H$2="ja",IF(AJ413&gt;$G413,AJ413-$G413-SUM($AP413:AY413),0),0)</f>
        <v>0</v>
      </c>
      <c r="BA413" s="29">
        <f ca="1">IF(Data!$H$2="ja",IF(AK413&gt;$G413,AK413-$G413-SUM($AP413:AZ413),0),0)</f>
        <v>0</v>
      </c>
      <c r="BB413" s="29">
        <f ca="1">IF(Data!$H$2="ja",IF(AL413&gt;$G413,AL413-$G413-SUM($AP413:BA413),0),0)</f>
        <v>0</v>
      </c>
      <c r="BC413" s="29">
        <f ca="1">IF(Data!$H$2="ja",IF(AM413&gt;$G413,AM413-$G413-SUM($AP413:BB413),0),0)</f>
        <v>0</v>
      </c>
      <c r="BD413" s="29">
        <f ca="1">IF(Data!$H$2="ja",IF(AN413&gt;$G413,AN413-$G413-SUM($AP413:BC413),0),0)</f>
        <v>0</v>
      </c>
    </row>
    <row r="414" spans="1:56" x14ac:dyDescent="0.2">
      <c r="A414" s="44">
        <v>10</v>
      </c>
      <c r="B414" s="44">
        <f t="shared" si="219"/>
        <v>9</v>
      </c>
      <c r="C414" s="60"/>
      <c r="D414" s="27" t="str">
        <f>Data!B$7</f>
        <v>Bygninger</v>
      </c>
      <c r="E414" s="27"/>
      <c r="F414" s="14"/>
      <c r="G414" s="370">
        <f>HLOOKUP(B414,'Budget &amp; Total'!$1:$44,(30),FALSE)</f>
        <v>0</v>
      </c>
      <c r="H414" s="674">
        <f t="shared" ca="1" si="220"/>
        <v>0</v>
      </c>
      <c r="I414" s="101"/>
      <c r="J414" s="239">
        <f ca="1">HLOOKUP($B414,INDIRECT(J$1&amp;"!$I$2:$x$40"),('Partner-period(er)'!$A414+14),FALSE)</f>
        <v>0</v>
      </c>
      <c r="K414" s="85">
        <f ca="1">HLOOKUP($B414,INDIRECT(K$1&amp;"!$I$2:$x$40"),('Partner-period(er)'!$A414+14),FALSE)</f>
        <v>0</v>
      </c>
      <c r="L414" s="85">
        <f ca="1">HLOOKUP($B414,INDIRECT(L$1&amp;"!$I$2:$x$40"),('Partner-period(er)'!$A414+14),FALSE)</f>
        <v>0</v>
      </c>
      <c r="M414" s="85">
        <f ca="1">HLOOKUP($B414,INDIRECT(M$1&amp;"!$I$2:$x$40"),('Partner-period(er)'!$A414+14),FALSE)</f>
        <v>0</v>
      </c>
      <c r="N414" s="85">
        <f ca="1">HLOOKUP($B414,INDIRECT(N$1&amp;"!$I$2:$x$40"),('Partner-period(er)'!$A414+14),FALSE)</f>
        <v>0</v>
      </c>
      <c r="O414" s="52">
        <f ca="1">HLOOKUP($B414,INDIRECT(O$1&amp;"!$I$2:$x$40"),('Partner-period(er)'!$A414+14),FALSE)</f>
        <v>0</v>
      </c>
      <c r="P414" s="52">
        <f ca="1">HLOOKUP($B414,INDIRECT(P$1&amp;"!$I$2:$x$40"),('Partner-period(er)'!$A414+14),FALSE)</f>
        <v>0</v>
      </c>
      <c r="Q414" s="52">
        <f ca="1">HLOOKUP($B414,INDIRECT(Q$1&amp;"!$I$2:$x$40"),('Partner-period(er)'!$A414+14),FALSE)</f>
        <v>0</v>
      </c>
      <c r="R414" s="52">
        <f ca="1">HLOOKUP($B414,INDIRECT(R$1&amp;"!$I$2:$x$40"),('Partner-period(er)'!$A414+14),FALSE)</f>
        <v>0</v>
      </c>
      <c r="S414" s="52">
        <f ca="1">HLOOKUP($B414,INDIRECT(S$1&amp;"!$I$2:$x$40"),('Partner-period(er)'!$A414+14),FALSE)</f>
        <v>0</v>
      </c>
      <c r="T414" s="52">
        <f ca="1">HLOOKUP($B414,INDIRECT(T$1&amp;"!$I$2:$x$40"),('Partner-period(er)'!$A414+14),FALSE)</f>
        <v>0</v>
      </c>
      <c r="U414" s="52">
        <f ca="1">HLOOKUP($B414,INDIRECT(U$1&amp;"!$I$2:$x$40"),('Partner-period(er)'!$A414+14),FALSE)</f>
        <v>0</v>
      </c>
      <c r="V414" s="52">
        <f ca="1">HLOOKUP($B414,INDIRECT(V$1&amp;"!$I$2:$x$40"),('Partner-period(er)'!$A414+14),FALSE)</f>
        <v>0</v>
      </c>
      <c r="W414" s="52">
        <f ca="1">HLOOKUP($B414,INDIRECT(W$1&amp;"!$I$2:$x$40"),('Partner-period(er)'!$A414+14),FALSE)</f>
        <v>0</v>
      </c>
      <c r="X414" s="567">
        <f ca="1">HLOOKUP($B414,INDIRECT(X$1&amp;"!$I$2:$x$40"),('Partner-period(er)'!$A414+14),FALSE)</f>
        <v>0</v>
      </c>
      <c r="Z414" s="33">
        <f t="shared" ca="1" si="223"/>
        <v>0</v>
      </c>
      <c r="AA414" s="34">
        <f ca="1">SUM($J414:K414)</f>
        <v>0</v>
      </c>
      <c r="AB414" s="34">
        <f ca="1">SUM($J414:L414)</f>
        <v>0</v>
      </c>
      <c r="AC414" s="34">
        <f ca="1">SUM($J414:M414)</f>
        <v>0</v>
      </c>
      <c r="AD414" s="34">
        <f ca="1">SUM($J414:N414)</f>
        <v>0</v>
      </c>
      <c r="AE414" s="34">
        <f ca="1">SUM($J414:O414)</f>
        <v>0</v>
      </c>
      <c r="AF414" s="34">
        <f ca="1">SUM($J414:P414)</f>
        <v>0</v>
      </c>
      <c r="AG414" s="34">
        <f ca="1">SUM($J414:Q414)</f>
        <v>0</v>
      </c>
      <c r="AH414" s="34">
        <f ca="1">SUM($J414:R414)</f>
        <v>0</v>
      </c>
      <c r="AI414" s="34">
        <f ca="1">SUM($J414:S414)</f>
        <v>0</v>
      </c>
      <c r="AJ414" s="34">
        <f ca="1">SUM($J414:T414)</f>
        <v>0</v>
      </c>
      <c r="AK414" s="34">
        <f ca="1">SUM($J414:U414)</f>
        <v>0</v>
      </c>
      <c r="AL414" s="34">
        <f ca="1">SUM($J414:V414)</f>
        <v>0</v>
      </c>
      <c r="AM414" s="34">
        <f ca="1">SUM($J414:W414)</f>
        <v>0</v>
      </c>
      <c r="AN414" s="38">
        <f ca="1">SUM($J414:X414)</f>
        <v>0</v>
      </c>
      <c r="AO414" s="30"/>
      <c r="AP414" s="29">
        <f ca="1">IF(Data!$H$2="ja",IF(Z414&gt;$G414,Z414-$G414,0),0)</f>
        <v>0</v>
      </c>
      <c r="AQ414" s="29">
        <f ca="1">IF(Data!$H$2="ja",IF(AA414&gt;$G414,AA414-$G414-SUM($AP414:AP414),0),0)</f>
        <v>0</v>
      </c>
      <c r="AR414" s="29">
        <f ca="1">IF(Data!$H$2="ja",IF(AB414&gt;$G414,AB414-$G414-SUM($AP414:AQ414),0),0)</f>
        <v>0</v>
      </c>
      <c r="AS414" s="29">
        <f ca="1">IF(Data!$H$2="ja",IF(AC414&gt;$G414,AC414-$G414-SUM($AP414:AR414),0),0)</f>
        <v>0</v>
      </c>
      <c r="AT414" s="29">
        <f ca="1">IF(Data!$H$2="ja",IF(AD414&gt;$G414,AD414-$G414-SUM($AP414:AS414),0),0)</f>
        <v>0</v>
      </c>
      <c r="AU414" s="29">
        <f ca="1">IF(Data!$H$2="ja",IF(AE414&gt;$G414,AE414-$G414-SUM($AP414:AT414),0),0)</f>
        <v>0</v>
      </c>
      <c r="AV414" s="29">
        <f ca="1">IF(Data!$H$2="ja",IF(AF414&gt;$G414,AF414-$G414-SUM($AP414:AU414),0),0)</f>
        <v>0</v>
      </c>
      <c r="AW414" s="29">
        <f ca="1">IF(Data!$H$2="ja",IF(AG414&gt;$G414,AG414-$G414-SUM($AP414:AV414),0),0)</f>
        <v>0</v>
      </c>
      <c r="AX414" s="29">
        <f ca="1">IF(Data!$H$2="ja",IF(AH414&gt;$G414,AH414-$G414-SUM($AP414:AW414),0),0)</f>
        <v>0</v>
      </c>
      <c r="AY414" s="29">
        <f ca="1">IF(Data!$H$2="ja",IF(AI414&gt;$G414,AI414-$G414-SUM($AP414:AX414),0),0)</f>
        <v>0</v>
      </c>
      <c r="AZ414" s="29">
        <f ca="1">IF(Data!$H$2="ja",IF(AJ414&gt;$G414,AJ414-$G414-SUM($AP414:AY414),0),0)</f>
        <v>0</v>
      </c>
      <c r="BA414" s="29">
        <f ca="1">IF(Data!$H$2="ja",IF(AK414&gt;$G414,AK414-$G414-SUM($AP414:AZ414),0),0)</f>
        <v>0</v>
      </c>
      <c r="BB414" s="29">
        <f ca="1">IF(Data!$H$2="ja",IF(AL414&gt;$G414,AL414-$G414-SUM($AP414:BA414),0),0)</f>
        <v>0</v>
      </c>
      <c r="BC414" s="29">
        <f ca="1">IF(Data!$H$2="ja",IF(AM414&gt;$G414,AM414-$G414-SUM($AP414:BB414),0),0)</f>
        <v>0</v>
      </c>
      <c r="BD414" s="29">
        <f ca="1">IF(Data!$H$2="ja",IF(AN414&gt;$G414,AN414-$G414-SUM($AP414:BC414),0),0)</f>
        <v>0</v>
      </c>
    </row>
    <row r="415" spans="1:56" x14ac:dyDescent="0.2">
      <c r="A415" s="44">
        <v>11</v>
      </c>
      <c r="B415" s="44">
        <f t="shared" si="219"/>
        <v>9</v>
      </c>
      <c r="C415" s="60"/>
      <c r="D415" s="27" t="str">
        <f>Data!B$8</f>
        <v>Andre driftsudgifter, herunder materialer</v>
      </c>
      <c r="E415" s="27"/>
      <c r="F415" s="14"/>
      <c r="G415" s="370">
        <f>HLOOKUP(B415,'Budget &amp; Total'!$1:$44,(31),FALSE)</f>
        <v>0</v>
      </c>
      <c r="H415" s="674">
        <f t="shared" ca="1" si="220"/>
        <v>0</v>
      </c>
      <c r="I415" s="101"/>
      <c r="J415" s="239">
        <f ca="1">HLOOKUP($B415,INDIRECT(J$1&amp;"!$I$2:$x$40"),('Partner-period(er)'!$A415+14),FALSE)</f>
        <v>0</v>
      </c>
      <c r="K415" s="85">
        <f ca="1">HLOOKUP($B415,INDIRECT(K$1&amp;"!$I$2:$x$40"),('Partner-period(er)'!$A415+14),FALSE)</f>
        <v>0</v>
      </c>
      <c r="L415" s="85">
        <f ca="1">HLOOKUP($B415,INDIRECT(L$1&amp;"!$I$2:$x$40"),('Partner-period(er)'!$A415+14),FALSE)</f>
        <v>0</v>
      </c>
      <c r="M415" s="85">
        <f ca="1">HLOOKUP($B415,INDIRECT(M$1&amp;"!$I$2:$x$40"),('Partner-period(er)'!$A415+14),FALSE)</f>
        <v>0</v>
      </c>
      <c r="N415" s="85">
        <f ca="1">HLOOKUP($B415,INDIRECT(N$1&amp;"!$I$2:$x$40"),('Partner-period(er)'!$A415+14),FALSE)</f>
        <v>0</v>
      </c>
      <c r="O415" s="52">
        <f ca="1">HLOOKUP($B415,INDIRECT(O$1&amp;"!$I$2:$x$40"),('Partner-period(er)'!$A415+14),FALSE)</f>
        <v>0</v>
      </c>
      <c r="P415" s="52">
        <f ca="1">HLOOKUP($B415,INDIRECT(P$1&amp;"!$I$2:$x$40"),('Partner-period(er)'!$A415+14),FALSE)</f>
        <v>0</v>
      </c>
      <c r="Q415" s="52">
        <f ca="1">HLOOKUP($B415,INDIRECT(Q$1&amp;"!$I$2:$x$40"),('Partner-period(er)'!$A415+14),FALSE)</f>
        <v>0</v>
      </c>
      <c r="R415" s="52">
        <f ca="1">HLOOKUP($B415,INDIRECT(R$1&amp;"!$I$2:$x$40"),('Partner-period(er)'!$A415+14),FALSE)</f>
        <v>0</v>
      </c>
      <c r="S415" s="52">
        <f ca="1">HLOOKUP($B415,INDIRECT(S$1&amp;"!$I$2:$x$40"),('Partner-period(er)'!$A415+14),FALSE)</f>
        <v>0</v>
      </c>
      <c r="T415" s="52">
        <f ca="1">HLOOKUP($B415,INDIRECT(T$1&amp;"!$I$2:$x$40"),('Partner-period(er)'!$A415+14),FALSE)</f>
        <v>0</v>
      </c>
      <c r="U415" s="52">
        <f ca="1">HLOOKUP($B415,INDIRECT(U$1&amp;"!$I$2:$x$40"),('Partner-period(er)'!$A415+14),FALSE)</f>
        <v>0</v>
      </c>
      <c r="V415" s="52">
        <f ca="1">HLOOKUP($B415,INDIRECT(V$1&amp;"!$I$2:$x$40"),('Partner-period(er)'!$A415+14),FALSE)</f>
        <v>0</v>
      </c>
      <c r="W415" s="52">
        <f ca="1">HLOOKUP($B415,INDIRECT(W$1&amp;"!$I$2:$x$40"),('Partner-period(er)'!$A415+14),FALSE)</f>
        <v>0</v>
      </c>
      <c r="X415" s="567">
        <f ca="1">HLOOKUP($B415,INDIRECT(X$1&amp;"!$I$2:$x$40"),('Partner-period(er)'!$A415+14),FALSE)</f>
        <v>0</v>
      </c>
      <c r="Z415" s="33">
        <f t="shared" ca="1" si="223"/>
        <v>0</v>
      </c>
      <c r="AA415" s="34">
        <f ca="1">SUM($J415:K415)</f>
        <v>0</v>
      </c>
      <c r="AB415" s="34">
        <f ca="1">SUM($J415:L415)</f>
        <v>0</v>
      </c>
      <c r="AC415" s="34">
        <f ca="1">SUM($J415:M415)</f>
        <v>0</v>
      </c>
      <c r="AD415" s="34">
        <f ca="1">SUM($J415:N415)</f>
        <v>0</v>
      </c>
      <c r="AE415" s="34">
        <f ca="1">SUM($J415:O415)</f>
        <v>0</v>
      </c>
      <c r="AF415" s="34">
        <f ca="1">SUM($J415:P415)</f>
        <v>0</v>
      </c>
      <c r="AG415" s="34">
        <f ca="1">SUM($J415:Q415)</f>
        <v>0</v>
      </c>
      <c r="AH415" s="34">
        <f ca="1">SUM($J415:R415)</f>
        <v>0</v>
      </c>
      <c r="AI415" s="34">
        <f ca="1">SUM($J415:S415)</f>
        <v>0</v>
      </c>
      <c r="AJ415" s="34">
        <f ca="1">SUM($J415:T415)</f>
        <v>0</v>
      </c>
      <c r="AK415" s="34">
        <f ca="1">SUM($J415:U415)</f>
        <v>0</v>
      </c>
      <c r="AL415" s="34">
        <f ca="1">SUM($J415:V415)</f>
        <v>0</v>
      </c>
      <c r="AM415" s="34">
        <f ca="1">SUM($J415:W415)</f>
        <v>0</v>
      </c>
      <c r="AN415" s="38">
        <f ca="1">SUM($J415:X415)</f>
        <v>0</v>
      </c>
      <c r="AO415" s="30"/>
      <c r="AP415" s="29">
        <f ca="1">IF(Data!$H$2="ja",IF(Z415&gt;$G415,Z415-$G415,0),0)</f>
        <v>0</v>
      </c>
      <c r="AQ415" s="29">
        <f ca="1">IF(Data!$H$2="ja",IF(AA415&gt;$G415,AA415-$G415-SUM($AP415:AP415),0),0)</f>
        <v>0</v>
      </c>
      <c r="AR415" s="29">
        <f ca="1">IF(Data!$H$2="ja",IF(AB415&gt;$G415,AB415-$G415-SUM($AP415:AQ415),0),0)</f>
        <v>0</v>
      </c>
      <c r="AS415" s="29">
        <f ca="1">IF(Data!$H$2="ja",IF(AC415&gt;$G415,AC415-$G415-SUM($AP415:AR415),0),0)</f>
        <v>0</v>
      </c>
      <c r="AT415" s="29">
        <f ca="1">IF(Data!$H$2="ja",IF(AD415&gt;$G415,AD415-$G415-SUM($AP415:AS415),0),0)</f>
        <v>0</v>
      </c>
      <c r="AU415" s="29">
        <f ca="1">IF(Data!$H$2="ja",IF(AE415&gt;$G415,AE415-$G415-SUM($AP415:AT415),0),0)</f>
        <v>0</v>
      </c>
      <c r="AV415" s="29">
        <f ca="1">IF(Data!$H$2="ja",IF(AF415&gt;$G415,AF415-$G415-SUM($AP415:AU415),0),0)</f>
        <v>0</v>
      </c>
      <c r="AW415" s="29">
        <f ca="1">IF(Data!$H$2="ja",IF(AG415&gt;$G415,AG415-$G415-SUM($AP415:AV415),0),0)</f>
        <v>0</v>
      </c>
      <c r="AX415" s="29">
        <f ca="1">IF(Data!$H$2="ja",IF(AH415&gt;$G415,AH415-$G415-SUM($AP415:AW415),0),0)</f>
        <v>0</v>
      </c>
      <c r="AY415" s="29">
        <f ca="1">IF(Data!$H$2="ja",IF(AI415&gt;$G415,AI415-$G415-SUM($AP415:AX415),0),0)</f>
        <v>0</v>
      </c>
      <c r="AZ415" s="29">
        <f ca="1">IF(Data!$H$2="ja",IF(AJ415&gt;$G415,AJ415-$G415-SUM($AP415:AY415),0),0)</f>
        <v>0</v>
      </c>
      <c r="BA415" s="29">
        <f ca="1">IF(Data!$H$2="ja",IF(AK415&gt;$G415,AK415-$G415-SUM($AP415:AZ415),0),0)</f>
        <v>0</v>
      </c>
      <c r="BB415" s="29">
        <f ca="1">IF(Data!$H$2="ja",IF(AL415&gt;$G415,AL415-$G415-SUM($AP415:BA415),0),0)</f>
        <v>0</v>
      </c>
      <c r="BC415" s="29">
        <f ca="1">IF(Data!$H$2="ja",IF(AM415&gt;$G415,AM415-$G415-SUM($AP415:BB415),0),0)</f>
        <v>0</v>
      </c>
      <c r="BD415" s="29">
        <f ca="1">IF(Data!$H$2="ja",IF(AN415&gt;$G415,AN415-$G415-SUM($AP415:BC415),0),0)</f>
        <v>0</v>
      </c>
    </row>
    <row r="416" spans="1:56" x14ac:dyDescent="0.2">
      <c r="A416" s="44">
        <v>12</v>
      </c>
      <c r="B416" s="44">
        <f t="shared" si="219"/>
        <v>9</v>
      </c>
      <c r="C416" s="60"/>
      <c r="D416" s="27" t="str">
        <f>Data!B$9</f>
        <v>Eksterne leverancer / underleverancer</v>
      </c>
      <c r="E416" s="27"/>
      <c r="F416" s="14"/>
      <c r="G416" s="370">
        <f>HLOOKUP(B416,'Budget &amp; Total'!$1:$44,(32),FALSE)</f>
        <v>0</v>
      </c>
      <c r="H416" s="674">
        <f t="shared" ca="1" si="220"/>
        <v>0</v>
      </c>
      <c r="I416" s="101"/>
      <c r="J416" s="239">
        <f ca="1">HLOOKUP($B416,INDIRECT(J$1&amp;"!$I$2:$x$40"),('Partner-period(er)'!$A416+14),FALSE)</f>
        <v>0</v>
      </c>
      <c r="K416" s="85">
        <f ca="1">HLOOKUP($B416,INDIRECT(K$1&amp;"!$I$2:$x$40"),('Partner-period(er)'!$A416+14),FALSE)</f>
        <v>0</v>
      </c>
      <c r="L416" s="85">
        <f ca="1">HLOOKUP($B416,INDIRECT(L$1&amp;"!$I$2:$x$40"),('Partner-period(er)'!$A416+14),FALSE)</f>
        <v>0</v>
      </c>
      <c r="M416" s="85">
        <f ca="1">HLOOKUP($B416,INDIRECT(M$1&amp;"!$I$2:$x$40"),('Partner-period(er)'!$A416+14),FALSE)</f>
        <v>0</v>
      </c>
      <c r="N416" s="85">
        <f ca="1">HLOOKUP($B416,INDIRECT(N$1&amp;"!$I$2:$x$40"),('Partner-period(er)'!$A416+14),FALSE)</f>
        <v>0</v>
      </c>
      <c r="O416" s="52">
        <f ca="1">HLOOKUP($B416,INDIRECT(O$1&amp;"!$I$2:$x$40"),('Partner-period(er)'!$A416+14),FALSE)</f>
        <v>0</v>
      </c>
      <c r="P416" s="52">
        <f ca="1">HLOOKUP($B416,INDIRECT(P$1&amp;"!$I$2:$x$40"),('Partner-period(er)'!$A416+14),FALSE)</f>
        <v>0</v>
      </c>
      <c r="Q416" s="52">
        <f ca="1">HLOOKUP($B416,INDIRECT(Q$1&amp;"!$I$2:$x$40"),('Partner-period(er)'!$A416+14),FALSE)</f>
        <v>0</v>
      </c>
      <c r="R416" s="52">
        <f ca="1">HLOOKUP($B416,INDIRECT(R$1&amp;"!$I$2:$x$40"),('Partner-period(er)'!$A416+14),FALSE)</f>
        <v>0</v>
      </c>
      <c r="S416" s="52">
        <f ca="1">HLOOKUP($B416,INDIRECT(S$1&amp;"!$I$2:$x$40"),('Partner-period(er)'!$A416+14),FALSE)</f>
        <v>0</v>
      </c>
      <c r="T416" s="52">
        <f ca="1">HLOOKUP($B416,INDIRECT(T$1&amp;"!$I$2:$x$40"),('Partner-period(er)'!$A416+14),FALSE)</f>
        <v>0</v>
      </c>
      <c r="U416" s="52">
        <f ca="1">HLOOKUP($B416,INDIRECT(U$1&amp;"!$I$2:$x$40"),('Partner-period(er)'!$A416+14),FALSE)</f>
        <v>0</v>
      </c>
      <c r="V416" s="52">
        <f ca="1">HLOOKUP($B416,INDIRECT(V$1&amp;"!$I$2:$x$40"),('Partner-period(er)'!$A416+14),FALSE)</f>
        <v>0</v>
      </c>
      <c r="W416" s="52">
        <f ca="1">HLOOKUP($B416,INDIRECT(W$1&amp;"!$I$2:$x$40"),('Partner-period(er)'!$A416+14),FALSE)</f>
        <v>0</v>
      </c>
      <c r="X416" s="567">
        <f ca="1">HLOOKUP($B416,INDIRECT(X$1&amp;"!$I$2:$x$40"),('Partner-period(er)'!$A416+14),FALSE)</f>
        <v>0</v>
      </c>
      <c r="Z416" s="33">
        <f t="shared" ca="1" si="223"/>
        <v>0</v>
      </c>
      <c r="AA416" s="34">
        <f ca="1">SUM($J416:K416)</f>
        <v>0</v>
      </c>
      <c r="AB416" s="34">
        <f ca="1">SUM($J416:L416)</f>
        <v>0</v>
      </c>
      <c r="AC416" s="34">
        <f ca="1">SUM($J416:M416)</f>
        <v>0</v>
      </c>
      <c r="AD416" s="34">
        <f ca="1">SUM($J416:N416)</f>
        <v>0</v>
      </c>
      <c r="AE416" s="34">
        <f ca="1">SUM($J416:O416)</f>
        <v>0</v>
      </c>
      <c r="AF416" s="34">
        <f ca="1">SUM($J416:P416)</f>
        <v>0</v>
      </c>
      <c r="AG416" s="34">
        <f ca="1">SUM($J416:Q416)</f>
        <v>0</v>
      </c>
      <c r="AH416" s="34">
        <f ca="1">SUM($J416:R416)</f>
        <v>0</v>
      </c>
      <c r="AI416" s="34">
        <f ca="1">SUM($J416:S416)</f>
        <v>0</v>
      </c>
      <c r="AJ416" s="34">
        <f ca="1">SUM($J416:T416)</f>
        <v>0</v>
      </c>
      <c r="AK416" s="34">
        <f ca="1">SUM($J416:U416)</f>
        <v>0</v>
      </c>
      <c r="AL416" s="34">
        <f ca="1">SUM($J416:V416)</f>
        <v>0</v>
      </c>
      <c r="AM416" s="34">
        <f ca="1">SUM($J416:W416)</f>
        <v>0</v>
      </c>
      <c r="AN416" s="38">
        <f ca="1">SUM($J416:X416)</f>
        <v>0</v>
      </c>
      <c r="AO416" s="30"/>
      <c r="AP416" s="29">
        <f ca="1">IF(Data!$H$2="ja",IF(Z416&gt;$G416,Z416-$G416,0),0)</f>
        <v>0</v>
      </c>
      <c r="AQ416" s="29">
        <f ca="1">IF(Data!$H$2="ja",IF(AA416&gt;$G416,AA416-$G416-SUM($AP416:AP416),0),0)</f>
        <v>0</v>
      </c>
      <c r="AR416" s="29">
        <f ca="1">IF(Data!$H$2="ja",IF(AB416&gt;$G416,AB416-$G416-SUM($AP416:AQ416),0),0)</f>
        <v>0</v>
      </c>
      <c r="AS416" s="29">
        <f ca="1">IF(Data!$H$2="ja",IF(AC416&gt;$G416,AC416-$G416-SUM($AP416:AR416),0),0)</f>
        <v>0</v>
      </c>
      <c r="AT416" s="29">
        <f ca="1">IF(Data!$H$2="ja",IF(AD416&gt;$G416,AD416-$G416-SUM($AP416:AS416),0),0)</f>
        <v>0</v>
      </c>
      <c r="AU416" s="29">
        <f ca="1">IF(Data!$H$2="ja",IF(AE416&gt;$G416,AE416-$G416-SUM($AP416:AT416),0),0)</f>
        <v>0</v>
      </c>
      <c r="AV416" s="29">
        <f ca="1">IF(Data!$H$2="ja",IF(AF416&gt;$G416,AF416-$G416-SUM($AP416:AU416),0),0)</f>
        <v>0</v>
      </c>
      <c r="AW416" s="29">
        <f ca="1">IF(Data!$H$2="ja",IF(AG416&gt;$G416,AG416-$G416-SUM($AP416:AV416),0),0)</f>
        <v>0</v>
      </c>
      <c r="AX416" s="29">
        <f ca="1">IF(Data!$H$2="ja",IF(AH416&gt;$G416,AH416-$G416-SUM($AP416:AW416),0),0)</f>
        <v>0</v>
      </c>
      <c r="AY416" s="29">
        <f ca="1">IF(Data!$H$2="ja",IF(AI416&gt;$G416,AI416-$G416-SUM($AP416:AX416),0),0)</f>
        <v>0</v>
      </c>
      <c r="AZ416" s="29">
        <f ca="1">IF(Data!$H$2="ja",IF(AJ416&gt;$G416,AJ416-$G416-SUM($AP416:AY416),0),0)</f>
        <v>0</v>
      </c>
      <c r="BA416" s="29">
        <f ca="1">IF(Data!$H$2="ja",IF(AK416&gt;$G416,AK416-$G416-SUM($AP416:AZ416),0),0)</f>
        <v>0</v>
      </c>
      <c r="BB416" s="29">
        <f ca="1">IF(Data!$H$2="ja",IF(AL416&gt;$G416,AL416-$G416-SUM($AP416:BA416),0),0)</f>
        <v>0</v>
      </c>
      <c r="BC416" s="29">
        <f ca="1">IF(Data!$H$2="ja",IF(AM416&gt;$G416,AM416-$G416-SUM($AP416:BB416),0),0)</f>
        <v>0</v>
      </c>
      <c r="BD416" s="29">
        <f ca="1">IF(Data!$H$2="ja",IF(AN416&gt;$G416,AN416-$G416-SUM($AP416:BC416),0),0)</f>
        <v>0</v>
      </c>
    </row>
    <row r="417" spans="1:56" x14ac:dyDescent="0.2">
      <c r="A417" s="44">
        <v>13</v>
      </c>
      <c r="B417" s="44">
        <f t="shared" si="219"/>
        <v>9</v>
      </c>
      <c r="C417" s="60"/>
      <c r="D417" s="27" t="str">
        <f>Data!B$10</f>
        <v>Indtægter (negative tal)</v>
      </c>
      <c r="E417" s="27"/>
      <c r="F417" s="14"/>
      <c r="G417" s="370">
        <f>HLOOKUP(B417,'Budget &amp; Total'!$1:$44,(33),FALSE)</f>
        <v>0</v>
      </c>
      <c r="H417" s="674">
        <f t="shared" ca="1" si="220"/>
        <v>0</v>
      </c>
      <c r="I417" s="101"/>
      <c r="J417" s="239">
        <f ca="1">HLOOKUP($B417,INDIRECT(J$1&amp;"!$I$2:$x$40"),('Partner-period(er)'!$A417+14),FALSE)</f>
        <v>0</v>
      </c>
      <c r="K417" s="85">
        <f ca="1">HLOOKUP($B417,INDIRECT(K$1&amp;"!$I$2:$x$40"),('Partner-period(er)'!$A417+14),FALSE)</f>
        <v>0</v>
      </c>
      <c r="L417" s="85">
        <f ca="1">HLOOKUP($B417,INDIRECT(L$1&amp;"!$I$2:$x$40"),('Partner-period(er)'!$A417+14),FALSE)</f>
        <v>0</v>
      </c>
      <c r="M417" s="85">
        <f ca="1">HLOOKUP($B417,INDIRECT(M$1&amp;"!$I$2:$x$40"),('Partner-period(er)'!$A417+14),FALSE)</f>
        <v>0</v>
      </c>
      <c r="N417" s="85">
        <f ca="1">HLOOKUP($B417,INDIRECT(N$1&amp;"!$I$2:$x$40"),('Partner-period(er)'!$A417+14),FALSE)</f>
        <v>0</v>
      </c>
      <c r="O417" s="52">
        <f ca="1">HLOOKUP($B417,INDIRECT(O$1&amp;"!$I$2:$x$40"),('Partner-period(er)'!$A417+14),FALSE)</f>
        <v>0</v>
      </c>
      <c r="P417" s="52">
        <f ca="1">HLOOKUP($B417,INDIRECT(P$1&amp;"!$I$2:$x$40"),('Partner-period(er)'!$A417+14),FALSE)</f>
        <v>0</v>
      </c>
      <c r="Q417" s="52">
        <f ca="1">HLOOKUP($B417,INDIRECT(Q$1&amp;"!$I$2:$x$40"),('Partner-period(er)'!$A417+14),FALSE)</f>
        <v>0</v>
      </c>
      <c r="R417" s="52">
        <f ca="1">HLOOKUP($B417,INDIRECT(R$1&amp;"!$I$2:$x$40"),('Partner-period(er)'!$A417+14),FALSE)</f>
        <v>0</v>
      </c>
      <c r="S417" s="52">
        <f ca="1">HLOOKUP($B417,INDIRECT(S$1&amp;"!$I$2:$x$40"),('Partner-period(er)'!$A417+14),FALSE)</f>
        <v>0</v>
      </c>
      <c r="T417" s="52">
        <f ca="1">HLOOKUP($B417,INDIRECT(T$1&amp;"!$I$2:$x$40"),('Partner-period(er)'!$A417+14),FALSE)</f>
        <v>0</v>
      </c>
      <c r="U417" s="52">
        <f ca="1">HLOOKUP($B417,INDIRECT(U$1&amp;"!$I$2:$x$40"),('Partner-period(er)'!$A417+14),FALSE)</f>
        <v>0</v>
      </c>
      <c r="V417" s="52">
        <f ca="1">HLOOKUP($B417,INDIRECT(V$1&amp;"!$I$2:$x$40"),('Partner-period(er)'!$A417+14),FALSE)</f>
        <v>0</v>
      </c>
      <c r="W417" s="52">
        <f ca="1">HLOOKUP($B417,INDIRECT(W$1&amp;"!$I$2:$x$40"),('Partner-period(er)'!$A417+14),FALSE)</f>
        <v>0</v>
      </c>
      <c r="X417" s="567">
        <f ca="1">HLOOKUP($B417,INDIRECT(X$1&amp;"!$I$2:$x$40"),('Partner-period(er)'!$A417+14),FALSE)</f>
        <v>0</v>
      </c>
      <c r="Z417" s="33">
        <f t="shared" ca="1" si="223"/>
        <v>0</v>
      </c>
      <c r="AA417" s="34">
        <f ca="1">SUM($J417:K417)</f>
        <v>0</v>
      </c>
      <c r="AB417" s="34">
        <f ca="1">SUM($J417:L417)</f>
        <v>0</v>
      </c>
      <c r="AC417" s="34">
        <f ca="1">SUM($J417:M417)</f>
        <v>0</v>
      </c>
      <c r="AD417" s="34">
        <f ca="1">SUM($J417:N417)</f>
        <v>0</v>
      </c>
      <c r="AE417" s="34">
        <f ca="1">SUM($J417:O417)</f>
        <v>0</v>
      </c>
      <c r="AF417" s="34">
        <f ca="1">SUM($J417:P417)</f>
        <v>0</v>
      </c>
      <c r="AG417" s="34">
        <f ca="1">SUM($J417:Q417)</f>
        <v>0</v>
      </c>
      <c r="AH417" s="34">
        <f ca="1">SUM($J417:R417)</f>
        <v>0</v>
      </c>
      <c r="AI417" s="34">
        <f ca="1">SUM($J417:S417)</f>
        <v>0</v>
      </c>
      <c r="AJ417" s="34">
        <f ca="1">SUM($J417:T417)</f>
        <v>0</v>
      </c>
      <c r="AK417" s="34">
        <f ca="1">SUM($J417:U417)</f>
        <v>0</v>
      </c>
      <c r="AL417" s="34">
        <f ca="1">SUM($J417:V417)</f>
        <v>0</v>
      </c>
      <c r="AM417" s="34">
        <f ca="1">SUM($J417:W417)</f>
        <v>0</v>
      </c>
      <c r="AN417" s="38">
        <f ca="1">SUM($J417:X417)</f>
        <v>0</v>
      </c>
      <c r="AO417" s="30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</row>
    <row r="418" spans="1:56" x14ac:dyDescent="0.2">
      <c r="A418" s="44">
        <v>14</v>
      </c>
      <c r="B418" s="44">
        <f t="shared" si="219"/>
        <v>9</v>
      </c>
      <c r="C418" s="60"/>
      <c r="D418" s="27" t="str">
        <f>Data!B$11</f>
        <v>Andet, herunder rejser og formidling</v>
      </c>
      <c r="E418" s="27"/>
      <c r="F418" s="14"/>
      <c r="G418" s="370">
        <f>HLOOKUP(B418,'Budget &amp; Total'!$1:$44,(34),FALSE)</f>
        <v>0</v>
      </c>
      <c r="H418" s="674">
        <f t="shared" ca="1" si="220"/>
        <v>0</v>
      </c>
      <c r="I418" s="101"/>
      <c r="J418" s="239">
        <f ca="1">HLOOKUP($B418,INDIRECT(J$1&amp;"!$I$2:$x$40"),('Partner-period(er)'!$A418+14),FALSE)</f>
        <v>0</v>
      </c>
      <c r="K418" s="85">
        <f ca="1">HLOOKUP($B418,INDIRECT(K$1&amp;"!$I$2:$x$40"),('Partner-period(er)'!$A418+14),FALSE)</f>
        <v>0</v>
      </c>
      <c r="L418" s="85">
        <f ca="1">HLOOKUP($B418,INDIRECT(L$1&amp;"!$I$2:$x$40"),('Partner-period(er)'!$A418+14),FALSE)</f>
        <v>0</v>
      </c>
      <c r="M418" s="85">
        <f ca="1">HLOOKUP($B418,INDIRECT(M$1&amp;"!$I$2:$x$40"),('Partner-period(er)'!$A418+14),FALSE)</f>
        <v>0</v>
      </c>
      <c r="N418" s="85">
        <f ca="1">HLOOKUP($B418,INDIRECT(N$1&amp;"!$I$2:$x$40"),('Partner-period(er)'!$A418+14),FALSE)</f>
        <v>0</v>
      </c>
      <c r="O418" s="52">
        <f ca="1">HLOOKUP($B418,INDIRECT(O$1&amp;"!$I$2:$x$40"),('Partner-period(er)'!$A418+14),FALSE)</f>
        <v>0</v>
      </c>
      <c r="P418" s="52">
        <f ca="1">HLOOKUP($B418,INDIRECT(P$1&amp;"!$I$2:$x$40"),('Partner-period(er)'!$A418+14),FALSE)</f>
        <v>0</v>
      </c>
      <c r="Q418" s="52">
        <f ca="1">HLOOKUP($B418,INDIRECT(Q$1&amp;"!$I$2:$x$40"),('Partner-period(er)'!$A418+14),FALSE)</f>
        <v>0</v>
      </c>
      <c r="R418" s="52">
        <f ca="1">HLOOKUP($B418,INDIRECT(R$1&amp;"!$I$2:$x$40"),('Partner-period(er)'!$A418+14),FALSE)</f>
        <v>0</v>
      </c>
      <c r="S418" s="52">
        <f ca="1">HLOOKUP($B418,INDIRECT(S$1&amp;"!$I$2:$x$40"),('Partner-period(er)'!$A418+14),FALSE)</f>
        <v>0</v>
      </c>
      <c r="T418" s="52">
        <f ca="1">HLOOKUP($B418,INDIRECT(T$1&amp;"!$I$2:$x$40"),('Partner-period(er)'!$A418+14),FALSE)</f>
        <v>0</v>
      </c>
      <c r="U418" s="52">
        <f ca="1">HLOOKUP($B418,INDIRECT(U$1&amp;"!$I$2:$x$40"),('Partner-period(er)'!$A418+14),FALSE)</f>
        <v>0</v>
      </c>
      <c r="V418" s="52">
        <f ca="1">HLOOKUP($B418,INDIRECT(V$1&amp;"!$I$2:$x$40"),('Partner-period(er)'!$A418+14),FALSE)</f>
        <v>0</v>
      </c>
      <c r="W418" s="52">
        <f ca="1">HLOOKUP($B418,INDIRECT(W$1&amp;"!$I$2:$x$40"),('Partner-period(er)'!$A418+14),FALSE)</f>
        <v>0</v>
      </c>
      <c r="X418" s="567">
        <f ca="1">HLOOKUP($B418,INDIRECT(X$1&amp;"!$I$2:$x$40"),('Partner-period(er)'!$A418+14),FALSE)</f>
        <v>0</v>
      </c>
      <c r="Z418" s="33">
        <f t="shared" ca="1" si="223"/>
        <v>0</v>
      </c>
      <c r="AA418" s="34">
        <f ca="1">SUM($J418:K418)</f>
        <v>0</v>
      </c>
      <c r="AB418" s="34">
        <f ca="1">SUM($J418:L418)</f>
        <v>0</v>
      </c>
      <c r="AC418" s="34">
        <f ca="1">SUM($J418:M418)</f>
        <v>0</v>
      </c>
      <c r="AD418" s="34">
        <f ca="1">SUM($J418:N418)</f>
        <v>0</v>
      </c>
      <c r="AE418" s="34">
        <f ca="1">SUM($J418:O418)</f>
        <v>0</v>
      </c>
      <c r="AF418" s="34">
        <f ca="1">SUM($J418:P418)</f>
        <v>0</v>
      </c>
      <c r="AG418" s="34">
        <f ca="1">SUM($J418:Q418)</f>
        <v>0</v>
      </c>
      <c r="AH418" s="34">
        <f ca="1">SUM($J418:R418)</f>
        <v>0</v>
      </c>
      <c r="AI418" s="34">
        <f ca="1">SUM($J418:S418)</f>
        <v>0</v>
      </c>
      <c r="AJ418" s="34">
        <f ca="1">SUM($J418:T418)</f>
        <v>0</v>
      </c>
      <c r="AK418" s="34">
        <f ca="1">SUM($J418:U418)</f>
        <v>0</v>
      </c>
      <c r="AL418" s="34">
        <f ca="1">SUM($J418:V418)</f>
        <v>0</v>
      </c>
      <c r="AM418" s="34">
        <f ca="1">SUM($J418:W418)</f>
        <v>0</v>
      </c>
      <c r="AN418" s="38">
        <f ca="1">SUM($J418:X418)</f>
        <v>0</v>
      </c>
      <c r="AO418" s="30"/>
      <c r="AP418" s="29">
        <f ca="1">IF(Data!$H$2="ja",IF(Z418&gt;$G418,Z418-$G418,0),0)</f>
        <v>0</v>
      </c>
      <c r="AQ418" s="29">
        <f ca="1">IF(Data!$H$2="ja",IF(AA418&gt;$G418,AA418-$G418-SUM($AP418:AP418),0),0)</f>
        <v>0</v>
      </c>
      <c r="AR418" s="29">
        <f ca="1">IF(Data!$H$2="ja",IF(AB418&gt;$G418,AB418-$G418-SUM($AP418:AQ418),0),0)</f>
        <v>0</v>
      </c>
      <c r="AS418" s="29">
        <f ca="1">IF(Data!$H$2="ja",IF(AC418&gt;$G418,AC418-$G418-SUM($AP418:AR418),0),0)</f>
        <v>0</v>
      </c>
      <c r="AT418" s="29">
        <f ca="1">IF(Data!$H$2="ja",IF(AD418&gt;$G418,AD418-$G418-SUM($AP418:AS418),0),0)</f>
        <v>0</v>
      </c>
      <c r="AU418" s="29">
        <f ca="1">IF(Data!$H$2="ja",IF(AE418&gt;$G418,AE418-$G418-SUM($AP418:AT418),0),0)</f>
        <v>0</v>
      </c>
      <c r="AV418" s="29">
        <f ca="1">IF(Data!$H$2="ja",IF(AF418&gt;$G418,AF418-$G418-SUM($AP418:AU418),0),0)</f>
        <v>0</v>
      </c>
      <c r="AW418" s="29">
        <f ca="1">IF(Data!$H$2="ja",IF(AG418&gt;$G418,AG418-$G418-SUM($AP418:AV418),0),0)</f>
        <v>0</v>
      </c>
      <c r="AX418" s="29">
        <f ca="1">IF(Data!$H$2="ja",IF(AH418&gt;$G418,AH418-$G418-SUM($AP418:AW418),0),0)</f>
        <v>0</v>
      </c>
      <c r="AY418" s="29">
        <f ca="1">IF(Data!$H$2="ja",IF(AI418&gt;$G418,AI418-$G418-SUM($AP418:AX418),0),0)</f>
        <v>0</v>
      </c>
      <c r="AZ418" s="29">
        <f ca="1">IF(Data!$H$2="ja",IF(AJ418&gt;$G418,AJ418-$G418-SUM($AP418:AY418),0),0)</f>
        <v>0</v>
      </c>
      <c r="BA418" s="29">
        <f ca="1">IF(Data!$H$2="ja",IF(AK418&gt;$G418,AK418-$G418-SUM($AP418:AZ418),0),0)</f>
        <v>0</v>
      </c>
      <c r="BB418" s="29">
        <f ca="1">IF(Data!$H$2="ja",IF(AL418&gt;$G418,AL418-$G418-SUM($AP418:BA418),0),0)</f>
        <v>0</v>
      </c>
      <c r="BC418" s="29">
        <f ca="1">IF(Data!$H$2="ja",IF(AM418&gt;$G418,AM418-$G418-SUM($AP418:BB418),0),0)</f>
        <v>0</v>
      </c>
      <c r="BD418" s="29">
        <f ca="1">IF(Data!$H$2="ja",IF(AN418&gt;$G418,AN418-$G418-SUM($AP418:BC418),0),0)</f>
        <v>0</v>
      </c>
    </row>
    <row r="419" spans="1:56" x14ac:dyDescent="0.2">
      <c r="A419" s="44">
        <v>15</v>
      </c>
      <c r="B419" s="44">
        <f t="shared" si="219"/>
        <v>9</v>
      </c>
      <c r="C419" s="60"/>
      <c r="D419" s="27" t="str">
        <f>Data!B$12</f>
        <v>Overheadomkostninger</v>
      </c>
      <c r="E419" s="27"/>
      <c r="F419" s="14"/>
      <c r="G419" s="371">
        <f>HLOOKUP(B419,'Budget &amp; Total'!$1:$44,(36),FALSE)</f>
        <v>0</v>
      </c>
      <c r="H419" s="674">
        <f t="shared" ca="1" si="220"/>
        <v>0</v>
      </c>
      <c r="I419" s="101"/>
      <c r="J419" s="239">
        <f ca="1">HLOOKUP($B419,INDIRECT(J$1&amp;"!$I$2:$x$40"),('Partner-period(er)'!$A419+14),FALSE)</f>
        <v>0</v>
      </c>
      <c r="K419" s="85">
        <f ca="1">HLOOKUP($B419,INDIRECT(K$1&amp;"!$I$2:$x$40"),('Partner-period(er)'!$A419+14),FALSE)</f>
        <v>0</v>
      </c>
      <c r="L419" s="85">
        <f ca="1">HLOOKUP($B419,INDIRECT(L$1&amp;"!$I$2:$x$40"),('Partner-period(er)'!$A419+14),FALSE)</f>
        <v>0</v>
      </c>
      <c r="M419" s="85">
        <f ca="1">HLOOKUP($B419,INDIRECT(M$1&amp;"!$I$2:$x$40"),('Partner-period(er)'!$A419+14),FALSE)</f>
        <v>0</v>
      </c>
      <c r="N419" s="85">
        <f ca="1">HLOOKUP($B419,INDIRECT(N$1&amp;"!$I$2:$x$40"),('Partner-period(er)'!$A419+14),FALSE)</f>
        <v>0</v>
      </c>
      <c r="O419" s="52">
        <f ca="1">HLOOKUP($B419,INDIRECT(O$1&amp;"!$I$2:$x$40"),('Partner-period(er)'!$A419+14),FALSE)</f>
        <v>0</v>
      </c>
      <c r="P419" s="52">
        <f ca="1">HLOOKUP($B419,INDIRECT(P$1&amp;"!$I$2:$x$40"),('Partner-period(er)'!$A419+14),FALSE)</f>
        <v>0</v>
      </c>
      <c r="Q419" s="52">
        <f ca="1">HLOOKUP($B419,INDIRECT(Q$1&amp;"!$I$2:$x$40"),('Partner-period(er)'!$A419+14),FALSE)</f>
        <v>0</v>
      </c>
      <c r="R419" s="52">
        <f ca="1">HLOOKUP($B419,INDIRECT(R$1&amp;"!$I$2:$x$40"),('Partner-period(er)'!$A419+14),FALSE)</f>
        <v>0</v>
      </c>
      <c r="S419" s="52">
        <f ca="1">HLOOKUP($B419,INDIRECT(S$1&amp;"!$I$2:$x$40"),('Partner-period(er)'!$A419+14),FALSE)</f>
        <v>0</v>
      </c>
      <c r="T419" s="52">
        <f ca="1">HLOOKUP($B419,INDIRECT(T$1&amp;"!$I$2:$x$40"),('Partner-period(er)'!$A419+14),FALSE)</f>
        <v>0</v>
      </c>
      <c r="U419" s="52">
        <f ca="1">HLOOKUP($B419,INDIRECT(U$1&amp;"!$I$2:$x$40"),('Partner-period(er)'!$A419+14),FALSE)</f>
        <v>0</v>
      </c>
      <c r="V419" s="52">
        <f ca="1">HLOOKUP($B419,INDIRECT(V$1&amp;"!$I$2:$x$40"),('Partner-period(er)'!$A419+14),FALSE)</f>
        <v>0</v>
      </c>
      <c r="W419" s="52">
        <f ca="1">HLOOKUP($B419,INDIRECT(W$1&amp;"!$I$2:$x$40"),('Partner-period(er)'!$A419+14),FALSE)</f>
        <v>0</v>
      </c>
      <c r="X419" s="567">
        <f ca="1">HLOOKUP($B419,INDIRECT(X$1&amp;"!$I$2:$x$40"),('Partner-period(er)'!$A419+14),FALSE)</f>
        <v>0</v>
      </c>
      <c r="Z419" s="33">
        <f t="shared" ca="1" si="223"/>
        <v>0</v>
      </c>
      <c r="AA419" s="34">
        <f ca="1">SUM($J419:K419)</f>
        <v>0</v>
      </c>
      <c r="AB419" s="34">
        <f ca="1">SUM($J419:L419)</f>
        <v>0</v>
      </c>
      <c r="AC419" s="34">
        <f ca="1">SUM($J419:M419)</f>
        <v>0</v>
      </c>
      <c r="AD419" s="34">
        <f ca="1">SUM($J419:N419)</f>
        <v>0</v>
      </c>
      <c r="AE419" s="34">
        <f ca="1">SUM($J419:O419)</f>
        <v>0</v>
      </c>
      <c r="AF419" s="34">
        <f ca="1">SUM($J419:P419)</f>
        <v>0</v>
      </c>
      <c r="AG419" s="34">
        <f ca="1">SUM($J419:Q419)</f>
        <v>0</v>
      </c>
      <c r="AH419" s="34">
        <f ca="1">SUM($J419:R419)</f>
        <v>0</v>
      </c>
      <c r="AI419" s="34">
        <f ca="1">SUM($J419:S419)</f>
        <v>0</v>
      </c>
      <c r="AJ419" s="34">
        <f ca="1">SUM($J419:T419)</f>
        <v>0</v>
      </c>
      <c r="AK419" s="34">
        <f ca="1">SUM($J419:U419)</f>
        <v>0</v>
      </c>
      <c r="AL419" s="34">
        <f ca="1">SUM($J419:V419)</f>
        <v>0</v>
      </c>
      <c r="AM419" s="34">
        <f ca="1">SUM($J419:W419)</f>
        <v>0</v>
      </c>
      <c r="AN419" s="38">
        <f ca="1">SUM($J419:X419)</f>
        <v>0</v>
      </c>
      <c r="AO419" s="30"/>
      <c r="AP419" s="29">
        <f ca="1">IF(Data!$H$2="ja",IF(Z419&gt;$G419,Z419-$G419,0),0)</f>
        <v>0</v>
      </c>
      <c r="AQ419" s="29">
        <f ca="1">IF(Data!$H$2="ja",IF(AA419&gt;$G419,AA419-$G419-SUM($AP419:AP419),0),0)</f>
        <v>0</v>
      </c>
      <c r="AR419" s="29">
        <f ca="1">IF(Data!$H$2="ja",IF(AB419&gt;$G419,AB419-$G419-SUM($AP419:AQ419),0),0)</f>
        <v>0</v>
      </c>
      <c r="AS419" s="29">
        <f ca="1">IF(Data!$H$2="ja",IF(AC419&gt;$G419,AC419-$G419-SUM($AP419:AR419),0),0)</f>
        <v>0</v>
      </c>
      <c r="AT419" s="29">
        <f ca="1">IF(Data!$H$2="ja",IF(AD419&gt;$G419,AD419-$G419-SUM($AP419:AS419),0),0)</f>
        <v>0</v>
      </c>
      <c r="AU419" s="29">
        <f ca="1">IF(Data!$H$2="ja",IF(AE419&gt;$G419,AE419-$G419-SUM($AP419:AT419),0),0)</f>
        <v>0</v>
      </c>
      <c r="AV419" s="29">
        <f ca="1">IF(Data!$H$2="ja",IF(AF419&gt;$G419,AF419-$G419-SUM($AP419:AU419),0),0)</f>
        <v>0</v>
      </c>
      <c r="AW419" s="29">
        <f ca="1">IF(Data!$H$2="ja",IF(AG419&gt;$G419,AG419-$G419-SUM($AP419:AV419),0),0)</f>
        <v>0</v>
      </c>
      <c r="AX419" s="29">
        <f ca="1">IF(Data!$H$2="ja",IF(AH419&gt;$G419,AH419-$G419-SUM($AP419:AW419),0),0)</f>
        <v>0</v>
      </c>
      <c r="AY419" s="29">
        <f ca="1">IF(Data!$H$2="ja",IF(AI419&gt;$G419,AI419-$G419-SUM($AP419:AX419),0),0)</f>
        <v>0</v>
      </c>
      <c r="AZ419" s="29">
        <f ca="1">IF(Data!$H$2="ja",IF(AJ419&gt;$G419,AJ419-$G419-SUM($AP419:AY419),0),0)</f>
        <v>0</v>
      </c>
      <c r="BA419" s="29">
        <f ca="1">IF(Data!$H$2="ja",IF(AK419&gt;$G419,AK419-$G419-SUM($AP419:AZ419),0),0)</f>
        <v>0</v>
      </c>
      <c r="BB419" s="29">
        <f ca="1">IF(Data!$H$2="ja",IF(AL419&gt;$G419,AL419-$G419-SUM($AP419:BA419),0),0)</f>
        <v>0</v>
      </c>
      <c r="BC419" s="29">
        <f ca="1">IF(Data!$H$2="ja",IF(AM419&gt;$G419,AM419-$G419-SUM($AP419:BB419),0),0)</f>
        <v>0</v>
      </c>
      <c r="BD419" s="29">
        <f ca="1">IF(Data!$H$2="ja",IF(AN419&gt;$G419,AN419-$G419-SUM($AP419:BC419),0),0)</f>
        <v>0</v>
      </c>
    </row>
    <row r="420" spans="1:56" x14ac:dyDescent="0.2">
      <c r="A420" s="44">
        <v>16</v>
      </c>
      <c r="B420" s="44">
        <f t="shared" si="219"/>
        <v>9</v>
      </c>
      <c r="C420" s="56"/>
      <c r="D420" s="53" t="str">
        <f>Data!B$19</f>
        <v>Andre omkostninger total</v>
      </c>
      <c r="E420" s="53"/>
      <c r="F420" s="100"/>
      <c r="G420" s="370">
        <f>HLOOKUP(B420,'Budget &amp; Total'!$1:$44,(18+A420),FALSE)</f>
        <v>0</v>
      </c>
      <c r="H420" s="676">
        <f t="shared" ca="1" si="220"/>
        <v>0</v>
      </c>
      <c r="I420" s="101"/>
      <c r="J420" s="301">
        <f ca="1">HLOOKUP($B420,INDIRECT(J$1&amp;"!$I$2:$x$40"),('Partner-period(er)'!$A420+14),FALSE)</f>
        <v>0</v>
      </c>
      <c r="K420" s="89">
        <f ca="1">HLOOKUP($B420,INDIRECT(K$1&amp;"!$I$2:$x$40"),('Partner-period(er)'!$A420+14),FALSE)</f>
        <v>0</v>
      </c>
      <c r="L420" s="89">
        <f ca="1">HLOOKUP($B420,INDIRECT(L$1&amp;"!$I$2:$x$40"),('Partner-period(er)'!$A420+14),FALSE)</f>
        <v>0</v>
      </c>
      <c r="M420" s="89">
        <f ca="1">HLOOKUP($B420,INDIRECT(M$1&amp;"!$I$2:$x$40"),('Partner-period(er)'!$A420+14),FALSE)</f>
        <v>0</v>
      </c>
      <c r="N420" s="89">
        <f ca="1">HLOOKUP($B420,INDIRECT(N$1&amp;"!$I$2:$x$40"),('Partner-period(er)'!$A420+14),FALSE)</f>
        <v>0</v>
      </c>
      <c r="O420" s="570">
        <f ca="1">HLOOKUP($B420,INDIRECT(O$1&amp;"!$I$2:$x$40"),('Partner-period(er)'!$A420+14),FALSE)</f>
        <v>0</v>
      </c>
      <c r="P420" s="570">
        <f ca="1">HLOOKUP($B420,INDIRECT(P$1&amp;"!$I$2:$x$40"),('Partner-period(er)'!$A420+14),FALSE)</f>
        <v>0</v>
      </c>
      <c r="Q420" s="570">
        <f ca="1">HLOOKUP($B420,INDIRECT(Q$1&amp;"!$I$2:$x$40"),('Partner-period(er)'!$A420+14),FALSE)</f>
        <v>0</v>
      </c>
      <c r="R420" s="570">
        <f ca="1">HLOOKUP($B420,INDIRECT(R$1&amp;"!$I$2:$x$40"),('Partner-period(er)'!$A420+14),FALSE)</f>
        <v>0</v>
      </c>
      <c r="S420" s="570">
        <f ca="1">HLOOKUP($B420,INDIRECT(S$1&amp;"!$I$2:$x$40"),('Partner-period(er)'!$A420+14),FALSE)</f>
        <v>0</v>
      </c>
      <c r="T420" s="570">
        <f ca="1">HLOOKUP($B420,INDIRECT(T$1&amp;"!$I$2:$x$40"),('Partner-period(er)'!$A420+14),FALSE)</f>
        <v>0</v>
      </c>
      <c r="U420" s="570">
        <f ca="1">HLOOKUP($B420,INDIRECT(U$1&amp;"!$I$2:$x$40"),('Partner-period(er)'!$A420+14),FALSE)</f>
        <v>0</v>
      </c>
      <c r="V420" s="570">
        <f ca="1">HLOOKUP($B420,INDIRECT(V$1&amp;"!$I$2:$x$40"),('Partner-period(er)'!$A420+14),FALSE)</f>
        <v>0</v>
      </c>
      <c r="W420" s="570">
        <f ca="1">HLOOKUP($B420,INDIRECT(W$1&amp;"!$I$2:$x$40"),('Partner-period(er)'!$A420+14),FALSE)</f>
        <v>0</v>
      </c>
      <c r="X420" s="571">
        <f ca="1">HLOOKUP($B420,INDIRECT(X$1&amp;"!$I$2:$x$40"),('Partner-period(er)'!$A420+14),FALSE)</f>
        <v>0</v>
      </c>
      <c r="Z420" s="33">
        <f t="shared" ca="1" si="223"/>
        <v>0</v>
      </c>
      <c r="AA420" s="34">
        <f ca="1">SUM($J420:K420)</f>
        <v>0</v>
      </c>
      <c r="AB420" s="34">
        <f ca="1">SUM($J420:L420)</f>
        <v>0</v>
      </c>
      <c r="AC420" s="34">
        <f ca="1">SUM($J420:M420)</f>
        <v>0</v>
      </c>
      <c r="AD420" s="34">
        <f ca="1">SUM($J420:N420)</f>
        <v>0</v>
      </c>
      <c r="AE420" s="34">
        <f ca="1">SUM($J420:O420)</f>
        <v>0</v>
      </c>
      <c r="AF420" s="34">
        <f ca="1">SUM($J420:P420)</f>
        <v>0</v>
      </c>
      <c r="AG420" s="34">
        <f ca="1">SUM($J420:Q420)</f>
        <v>0</v>
      </c>
      <c r="AH420" s="34">
        <f ca="1">SUM($J420:R420)</f>
        <v>0</v>
      </c>
      <c r="AI420" s="34">
        <f ca="1">SUM($J420:S420)</f>
        <v>0</v>
      </c>
      <c r="AJ420" s="34">
        <f ca="1">SUM($J420:T420)</f>
        <v>0</v>
      </c>
      <c r="AK420" s="34">
        <f ca="1">SUM($J420:U420)</f>
        <v>0</v>
      </c>
      <c r="AL420" s="34">
        <f ca="1">SUM($J420:V420)</f>
        <v>0</v>
      </c>
      <c r="AM420" s="34">
        <f ca="1">SUM($J420:W420)</f>
        <v>0</v>
      </c>
      <c r="AN420" s="38">
        <f ca="1">SUM($J420:X420)</f>
        <v>0</v>
      </c>
      <c r="AO420" s="30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</row>
    <row r="421" spans="1:56" ht="18" customHeight="1" thickBot="1" x14ac:dyDescent="0.25">
      <c r="A421" s="44">
        <v>17</v>
      </c>
      <c r="B421" s="44">
        <f t="shared" si="219"/>
        <v>9</v>
      </c>
      <c r="C421" s="384" t="str">
        <f>Data!B$55</f>
        <v>Totale omkostninger</v>
      </c>
      <c r="D421" s="385"/>
      <c r="E421" s="385"/>
      <c r="F421" s="386"/>
      <c r="G421" s="387">
        <f>HLOOKUP(B421,'Budget &amp; Total'!$1:$44,(37),FALSE)</f>
        <v>0</v>
      </c>
      <c r="H421" s="677">
        <f t="shared" ca="1" si="220"/>
        <v>0</v>
      </c>
      <c r="I421" s="109"/>
      <c r="J421" s="389">
        <f ca="1">HLOOKUP($B421,INDIRECT(J$1&amp;"!$I$2:$x$40"),('Partner-period(er)'!$A421+14),FALSE)</f>
        <v>0</v>
      </c>
      <c r="K421" s="390">
        <f ca="1">HLOOKUP($B421,INDIRECT(K$1&amp;"!$I$2:$x$40"),('Partner-period(er)'!$A421+14),FALSE)</f>
        <v>0</v>
      </c>
      <c r="L421" s="391">
        <f ca="1">HLOOKUP($B421,INDIRECT(L$1&amp;"!$I$2:$x$40"),('Partner-period(er)'!$A421+14),FALSE)</f>
        <v>0</v>
      </c>
      <c r="M421" s="391">
        <f ca="1">HLOOKUP($B421,INDIRECT(M$1&amp;"!$I$2:$x$40"),('Partner-period(er)'!$A421+14),FALSE)</f>
        <v>0</v>
      </c>
      <c r="N421" s="391">
        <f ca="1">HLOOKUP($B421,INDIRECT(N$1&amp;"!$I$2:$x$40"),('Partner-period(er)'!$A421+14),FALSE)</f>
        <v>0</v>
      </c>
      <c r="O421" s="572">
        <f ca="1">HLOOKUP($B421,INDIRECT(O$1&amp;"!$I$2:$x$40"),('Partner-period(er)'!$A421+14),FALSE)</f>
        <v>0</v>
      </c>
      <c r="P421" s="572">
        <f ca="1">HLOOKUP($B421,INDIRECT(P$1&amp;"!$I$2:$x$40"),('Partner-period(er)'!$A421+14),FALSE)</f>
        <v>0</v>
      </c>
      <c r="Q421" s="572">
        <f ca="1">HLOOKUP($B421,INDIRECT(Q$1&amp;"!$I$2:$x$40"),('Partner-period(er)'!$A421+14),FALSE)</f>
        <v>0</v>
      </c>
      <c r="R421" s="572">
        <f ca="1">HLOOKUP($B421,INDIRECT(R$1&amp;"!$I$2:$x$40"),('Partner-period(er)'!$A421+14),FALSE)</f>
        <v>0</v>
      </c>
      <c r="S421" s="572">
        <f ca="1">HLOOKUP($B421,INDIRECT(S$1&amp;"!$I$2:$x$40"),('Partner-period(er)'!$A421+14),FALSE)</f>
        <v>0</v>
      </c>
      <c r="T421" s="572">
        <f ca="1">HLOOKUP($B421,INDIRECT(T$1&amp;"!$I$2:$x$40"),('Partner-period(er)'!$A421+14),FALSE)</f>
        <v>0</v>
      </c>
      <c r="U421" s="572">
        <f ca="1">HLOOKUP($B421,INDIRECT(U$1&amp;"!$I$2:$x$40"),('Partner-period(er)'!$A421+14),FALSE)</f>
        <v>0</v>
      </c>
      <c r="V421" s="572">
        <f ca="1">HLOOKUP($B421,INDIRECT(V$1&amp;"!$I$2:$x$40"),('Partner-period(er)'!$A421+14),FALSE)</f>
        <v>0</v>
      </c>
      <c r="W421" s="572">
        <f ca="1">HLOOKUP($B421,INDIRECT(W$1&amp;"!$I$2:$x$40"),('Partner-period(er)'!$A421+14),FALSE)</f>
        <v>0</v>
      </c>
      <c r="X421" s="573">
        <f ca="1">HLOOKUP($B421,INDIRECT(X$1&amp;"!$I$2:$x$40"),('Partner-period(er)'!$A421+14),FALSE)</f>
        <v>0</v>
      </c>
      <c r="Z421" s="33">
        <f t="shared" ca="1" si="223"/>
        <v>0</v>
      </c>
      <c r="AA421" s="34">
        <f ca="1">SUM($J421:K421)</f>
        <v>0</v>
      </c>
      <c r="AB421" s="34">
        <f ca="1">SUM($J421:L421)</f>
        <v>0</v>
      </c>
      <c r="AC421" s="34">
        <f ca="1">SUM($J421:M421)</f>
        <v>0</v>
      </c>
      <c r="AD421" s="34">
        <f ca="1">SUM($J421:N421)</f>
        <v>0</v>
      </c>
      <c r="AE421" s="34">
        <f ca="1">SUM($J421:O421)</f>
        <v>0</v>
      </c>
      <c r="AF421" s="34">
        <f ca="1">SUM($J421:P421)</f>
        <v>0</v>
      </c>
      <c r="AG421" s="34">
        <f ca="1">SUM($J421:Q421)</f>
        <v>0</v>
      </c>
      <c r="AH421" s="34">
        <f ca="1">SUM($J421:R421)</f>
        <v>0</v>
      </c>
      <c r="AI421" s="34">
        <f ca="1">SUM($J421:S421)</f>
        <v>0</v>
      </c>
      <c r="AJ421" s="34">
        <f ca="1">SUM($J421:T421)</f>
        <v>0</v>
      </c>
      <c r="AK421" s="34">
        <f ca="1">SUM($J421:U421)</f>
        <v>0</v>
      </c>
      <c r="AL421" s="34">
        <f ca="1">SUM($J421:V421)</f>
        <v>0</v>
      </c>
      <c r="AM421" s="34">
        <f ca="1">SUM($J421:W421)</f>
        <v>0</v>
      </c>
      <c r="AN421" s="38">
        <f ca="1">SUM($J421:X421)</f>
        <v>0</v>
      </c>
      <c r="AO421" s="30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</row>
    <row r="422" spans="1:56" ht="18" customHeight="1" thickTop="1" x14ac:dyDescent="0.2">
      <c r="A422" s="44">
        <v>18</v>
      </c>
      <c r="B422" s="44">
        <f t="shared" si="219"/>
        <v>9</v>
      </c>
      <c r="C422" s="177">
        <f>'Budget &amp; Total'!B$40</f>
        <v>0</v>
      </c>
      <c r="D422" s="27"/>
      <c r="E422" s="27"/>
      <c r="F422" s="14"/>
      <c r="G422" s="370"/>
      <c r="H422" s="674">
        <f t="shared" ca="1" si="220"/>
        <v>0</v>
      </c>
      <c r="I422" s="101"/>
      <c r="J422" s="239">
        <f ca="1">HLOOKUP($B422,INDIRECT(J$1&amp;"!$I$2:$x$40"),('Partner-period(er)'!$A422+14),FALSE)</f>
        <v>0</v>
      </c>
      <c r="K422" s="85">
        <f ca="1">HLOOKUP($B422,INDIRECT(K$1&amp;"!$I$2:$x$40"),('Partner-period(er)'!$A422+14),FALSE)</f>
        <v>0</v>
      </c>
      <c r="L422" s="85">
        <f ca="1">HLOOKUP($B422,INDIRECT(L$1&amp;"!$I$2:$x$40"),('Partner-period(er)'!$A422+14),FALSE)</f>
        <v>0</v>
      </c>
      <c r="M422" s="85">
        <f ca="1">HLOOKUP($B422,INDIRECT(M$1&amp;"!$I$2:$x$40"),('Partner-period(er)'!$A422+14),FALSE)</f>
        <v>0</v>
      </c>
      <c r="N422" s="85">
        <f ca="1">HLOOKUP($B422,INDIRECT(N$1&amp;"!$I$2:$x$40"),('Partner-period(er)'!$A422+14),FALSE)</f>
        <v>0</v>
      </c>
      <c r="O422" s="52">
        <f ca="1">HLOOKUP($B422,INDIRECT(O$1&amp;"!$I$2:$x$40"),('Partner-period(er)'!$A422+14),FALSE)</f>
        <v>0</v>
      </c>
      <c r="P422" s="52">
        <f ca="1">HLOOKUP($B422,INDIRECT(P$1&amp;"!$I$2:$x$40"),('Partner-period(er)'!$A422+14),FALSE)</f>
        <v>0</v>
      </c>
      <c r="Q422" s="52">
        <f ca="1">HLOOKUP($B422,INDIRECT(Q$1&amp;"!$I$2:$x$40"),('Partner-period(er)'!$A422+14),FALSE)</f>
        <v>0</v>
      </c>
      <c r="R422" s="52">
        <f ca="1">HLOOKUP($B422,INDIRECT(R$1&amp;"!$I$2:$x$40"),('Partner-period(er)'!$A422+14),FALSE)</f>
        <v>0</v>
      </c>
      <c r="S422" s="52">
        <f ca="1">HLOOKUP($B422,INDIRECT(S$1&amp;"!$I$2:$x$40"),('Partner-period(er)'!$A422+14),FALSE)</f>
        <v>0</v>
      </c>
      <c r="T422" s="52">
        <f ca="1">HLOOKUP($B422,INDIRECT(T$1&amp;"!$I$2:$x$40"),('Partner-period(er)'!$A422+14),FALSE)</f>
        <v>0</v>
      </c>
      <c r="U422" s="52">
        <f ca="1">HLOOKUP($B422,INDIRECT(U$1&amp;"!$I$2:$x$40"),('Partner-period(er)'!$A422+14),FALSE)</f>
        <v>0</v>
      </c>
      <c r="V422" s="52">
        <f ca="1">HLOOKUP($B422,INDIRECT(V$1&amp;"!$I$2:$x$40"),('Partner-period(er)'!$A422+14),FALSE)</f>
        <v>0</v>
      </c>
      <c r="W422" s="52">
        <f ca="1">HLOOKUP($B422,INDIRECT(W$1&amp;"!$I$2:$x$40"),('Partner-period(er)'!$A422+14),FALSE)</f>
        <v>0</v>
      </c>
      <c r="X422" s="567">
        <f ca="1">HLOOKUP($B422,INDIRECT(X$1&amp;"!$I$2:$x$40"),('Partner-period(er)'!$A422+14),FALSE)</f>
        <v>0</v>
      </c>
      <c r="Z422" s="33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8"/>
      <c r="AO422" s="30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</row>
    <row r="423" spans="1:56" x14ac:dyDescent="0.2">
      <c r="A423" s="44">
        <v>19</v>
      </c>
      <c r="B423" s="44">
        <f t="shared" si="219"/>
        <v>9</v>
      </c>
      <c r="C423" s="102"/>
      <c r="D423" s="151" t="str">
        <f>Data!B$26</f>
        <v>Beregnet støtte</v>
      </c>
      <c r="E423" s="27"/>
      <c r="F423" s="95">
        <f>HLOOKUP(B422,'Budget &amp; Total'!B:BB,41,FALSE)</f>
        <v>0</v>
      </c>
      <c r="G423" s="372"/>
      <c r="H423" s="674">
        <f t="shared" ca="1" si="220"/>
        <v>0</v>
      </c>
      <c r="I423" s="101"/>
      <c r="J423" s="239">
        <f ca="1">HLOOKUP($B423,INDIRECT(J$1&amp;"!$I$2:$x$40"),('Partner-period(er)'!$A423+14),FALSE)</f>
        <v>0</v>
      </c>
      <c r="K423" s="85">
        <f ca="1">HLOOKUP($B423,INDIRECT(K$1&amp;"!$I$2:$x$40"),('Partner-period(er)'!$A423+14),FALSE)</f>
        <v>0</v>
      </c>
      <c r="L423" s="85">
        <f ca="1">HLOOKUP($B423,INDIRECT(L$1&amp;"!$I$2:$x$40"),('Partner-period(er)'!$A423+14),FALSE)</f>
        <v>0</v>
      </c>
      <c r="M423" s="85">
        <f ca="1">HLOOKUP($B423,INDIRECT(M$1&amp;"!$I$2:$x$40"),('Partner-period(er)'!$A423+14),FALSE)</f>
        <v>0</v>
      </c>
      <c r="N423" s="85">
        <f ca="1">HLOOKUP($B423,INDIRECT(N$1&amp;"!$I$2:$x$40"),('Partner-period(er)'!$A423+14),FALSE)</f>
        <v>0</v>
      </c>
      <c r="O423" s="52">
        <f ca="1">HLOOKUP($B423,INDIRECT(O$1&amp;"!$I$2:$x$40"),('Partner-period(er)'!$A423+14),FALSE)</f>
        <v>0</v>
      </c>
      <c r="P423" s="52">
        <f ca="1">HLOOKUP($B423,INDIRECT(P$1&amp;"!$I$2:$x$40"),('Partner-period(er)'!$A423+14),FALSE)</f>
        <v>0</v>
      </c>
      <c r="Q423" s="52">
        <f ca="1">HLOOKUP($B423,INDIRECT(Q$1&amp;"!$I$2:$x$40"),('Partner-period(er)'!$A423+14),FALSE)</f>
        <v>0</v>
      </c>
      <c r="R423" s="52">
        <f ca="1">HLOOKUP($B423,INDIRECT(R$1&amp;"!$I$2:$x$40"),('Partner-period(er)'!$A423+14),FALSE)</f>
        <v>0</v>
      </c>
      <c r="S423" s="52">
        <f ca="1">HLOOKUP($B423,INDIRECT(S$1&amp;"!$I$2:$x$40"),('Partner-period(er)'!$A423+14),FALSE)</f>
        <v>0</v>
      </c>
      <c r="T423" s="52">
        <f ca="1">HLOOKUP($B423,INDIRECT(T$1&amp;"!$I$2:$x$40"),('Partner-period(er)'!$A423+14),FALSE)</f>
        <v>0</v>
      </c>
      <c r="U423" s="52">
        <f ca="1">HLOOKUP($B423,INDIRECT(U$1&amp;"!$I$2:$x$40"),('Partner-period(er)'!$A423+14),FALSE)</f>
        <v>0</v>
      </c>
      <c r="V423" s="52">
        <f ca="1">HLOOKUP($B423,INDIRECT(V$1&amp;"!$I$2:$x$40"),('Partner-period(er)'!$A423+14),FALSE)</f>
        <v>0</v>
      </c>
      <c r="W423" s="52">
        <f ca="1">HLOOKUP($B423,INDIRECT(W$1&amp;"!$I$2:$x$40"),('Partner-period(er)'!$A423+14),FALSE)</f>
        <v>0</v>
      </c>
      <c r="X423" s="567">
        <f ca="1">HLOOKUP($B423,INDIRECT(X$1&amp;"!$I$2:$x$40"),('Partner-period(er)'!$A423+14),FALSE)</f>
        <v>0</v>
      </c>
      <c r="Z423" s="33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8"/>
      <c r="AO423" s="30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</row>
    <row r="424" spans="1:56" x14ac:dyDescent="0.2">
      <c r="A424" s="44">
        <v>20</v>
      </c>
      <c r="B424" s="44">
        <f t="shared" si="219"/>
        <v>9</v>
      </c>
      <c r="C424" s="102"/>
      <c r="D424" s="151" t="str">
        <f>Data!B$27</f>
        <v>Forudbetalt støtte (efter aftale)</v>
      </c>
      <c r="E424" s="47"/>
      <c r="F424" s="14"/>
      <c r="G424" s="370"/>
      <c r="H424" s="674">
        <f t="shared" ca="1" si="220"/>
        <v>0</v>
      </c>
      <c r="I424" s="101"/>
      <c r="J424" s="239">
        <f ca="1">HLOOKUP($B424,INDIRECT(J$1&amp;"!$I$2:$x$40"),('Partner-period(er)'!$A424+14),FALSE)</f>
        <v>0</v>
      </c>
      <c r="K424" s="85">
        <f ca="1">HLOOKUP($B424,INDIRECT(K$1&amp;"!$I$2:$x$40"),('Partner-period(er)'!$A424+14),FALSE)</f>
        <v>0</v>
      </c>
      <c r="L424" s="85">
        <f ca="1">HLOOKUP($B424,INDIRECT(L$1&amp;"!$I$2:$x$40"),('Partner-period(er)'!$A424+14),FALSE)</f>
        <v>0</v>
      </c>
      <c r="M424" s="85">
        <f ca="1">HLOOKUP($B424,INDIRECT(M$1&amp;"!$I$2:$x$40"),('Partner-period(er)'!$A424+14),FALSE)</f>
        <v>0</v>
      </c>
      <c r="N424" s="85">
        <f ca="1">HLOOKUP($B424,INDIRECT(N$1&amp;"!$I$2:$x$40"),('Partner-period(er)'!$A424+14),FALSE)</f>
        <v>0</v>
      </c>
      <c r="O424" s="52">
        <f ca="1">HLOOKUP($B424,INDIRECT(O$1&amp;"!$I$2:$x$40"),('Partner-period(er)'!$A424+14),FALSE)</f>
        <v>0</v>
      </c>
      <c r="P424" s="52">
        <f ca="1">HLOOKUP($B424,INDIRECT(P$1&amp;"!$I$2:$x$40"),('Partner-period(er)'!$A424+14),FALSE)</f>
        <v>0</v>
      </c>
      <c r="Q424" s="52">
        <f ca="1">HLOOKUP($B424,INDIRECT(Q$1&amp;"!$I$2:$x$40"),('Partner-period(er)'!$A424+14),FALSE)</f>
        <v>0</v>
      </c>
      <c r="R424" s="52">
        <f ca="1">HLOOKUP($B424,INDIRECT(R$1&amp;"!$I$2:$x$40"),('Partner-period(er)'!$A424+14),FALSE)</f>
        <v>0</v>
      </c>
      <c r="S424" s="52">
        <f ca="1">HLOOKUP($B424,INDIRECT(S$1&amp;"!$I$2:$x$40"),('Partner-period(er)'!$A424+14),FALSE)</f>
        <v>0</v>
      </c>
      <c r="T424" s="52">
        <f ca="1">HLOOKUP($B424,INDIRECT(T$1&amp;"!$I$2:$x$40"),('Partner-period(er)'!$A424+14),FALSE)</f>
        <v>0</v>
      </c>
      <c r="U424" s="52">
        <f ca="1">HLOOKUP($B424,INDIRECT(U$1&amp;"!$I$2:$x$40"),('Partner-period(er)'!$A424+14),FALSE)</f>
        <v>0</v>
      </c>
      <c r="V424" s="52">
        <f ca="1">HLOOKUP($B424,INDIRECT(V$1&amp;"!$I$2:$x$40"),('Partner-period(er)'!$A424+14),FALSE)</f>
        <v>0</v>
      </c>
      <c r="W424" s="52">
        <f ca="1">HLOOKUP($B424,INDIRECT(W$1&amp;"!$I$2:$x$40"),('Partner-period(er)'!$A424+14),FALSE)</f>
        <v>0</v>
      </c>
      <c r="X424" s="567">
        <f ca="1">HLOOKUP($B424,INDIRECT(X$1&amp;"!$I$2:$x$40"),('Partner-period(er)'!$A424+14),FALSE)</f>
        <v>0</v>
      </c>
      <c r="Z424" s="33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8"/>
      <c r="AO424" s="30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</row>
    <row r="425" spans="1:56" x14ac:dyDescent="0.2">
      <c r="A425" s="44">
        <v>21</v>
      </c>
      <c r="B425" s="44">
        <f t="shared" si="219"/>
        <v>9</v>
      </c>
      <c r="C425" s="60"/>
      <c r="D425" s="151" t="str">
        <f>Data!B$28</f>
        <v>Justering for timepris inklusiv overhead</v>
      </c>
      <c r="E425" s="47"/>
      <c r="F425" s="14"/>
      <c r="G425" s="370"/>
      <c r="H425" s="674">
        <f t="shared" ca="1" si="220"/>
        <v>0</v>
      </c>
      <c r="I425" s="101"/>
      <c r="J425" s="239">
        <f t="shared" ref="J425:X425" ca="1" si="224">(J435+J442)*(1+$F410)*$F423</f>
        <v>0</v>
      </c>
      <c r="K425" s="85">
        <f t="shared" ca="1" si="224"/>
        <v>0</v>
      </c>
      <c r="L425" s="85">
        <f t="shared" ca="1" si="224"/>
        <v>0</v>
      </c>
      <c r="M425" s="85">
        <f t="shared" ca="1" si="224"/>
        <v>0</v>
      </c>
      <c r="N425" s="85">
        <f t="shared" ca="1" si="224"/>
        <v>0</v>
      </c>
      <c r="O425" s="85">
        <f t="shared" ca="1" si="224"/>
        <v>0</v>
      </c>
      <c r="P425" s="85">
        <f t="shared" ca="1" si="224"/>
        <v>0</v>
      </c>
      <c r="Q425" s="85">
        <f t="shared" ca="1" si="224"/>
        <v>0</v>
      </c>
      <c r="R425" s="85">
        <f t="shared" ca="1" si="224"/>
        <v>0</v>
      </c>
      <c r="S425" s="85">
        <f t="shared" ca="1" si="224"/>
        <v>0</v>
      </c>
      <c r="T425" s="85">
        <f t="shared" ca="1" si="224"/>
        <v>0</v>
      </c>
      <c r="U425" s="85">
        <f t="shared" ca="1" si="224"/>
        <v>0</v>
      </c>
      <c r="V425" s="85">
        <f t="shared" ca="1" si="224"/>
        <v>0</v>
      </c>
      <c r="W425" s="85">
        <f t="shared" ca="1" si="224"/>
        <v>0</v>
      </c>
      <c r="X425" s="560">
        <f t="shared" ca="1" si="224"/>
        <v>0</v>
      </c>
      <c r="Z425" s="33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8"/>
      <c r="AO425" s="30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</row>
    <row r="426" spans="1:56" x14ac:dyDescent="0.2">
      <c r="A426" s="44">
        <v>23</v>
      </c>
      <c r="B426" s="44">
        <f t="shared" si="219"/>
        <v>9</v>
      </c>
      <c r="C426" s="60"/>
      <c r="D426" s="151" t="str">
        <f>Data!B$29</f>
        <v>Justering for budgetoverskridelse</v>
      </c>
      <c r="E426" s="47"/>
      <c r="F426" s="14"/>
      <c r="G426" s="371"/>
      <c r="H426" s="674">
        <f t="shared" ca="1" si="220"/>
        <v>0</v>
      </c>
      <c r="I426" s="101"/>
      <c r="J426" s="231">
        <f t="shared" ref="J426:X426" ca="1" si="225">-AP426*$F423</f>
        <v>0</v>
      </c>
      <c r="K426" s="86">
        <f t="shared" ca="1" si="225"/>
        <v>0</v>
      </c>
      <c r="L426" s="86">
        <f t="shared" ca="1" si="225"/>
        <v>0</v>
      </c>
      <c r="M426" s="86">
        <f t="shared" ca="1" si="225"/>
        <v>0</v>
      </c>
      <c r="N426" s="86">
        <f t="shared" ca="1" si="225"/>
        <v>0</v>
      </c>
      <c r="O426" s="565">
        <f t="shared" ca="1" si="225"/>
        <v>0</v>
      </c>
      <c r="P426" s="565">
        <f t="shared" ca="1" si="225"/>
        <v>0</v>
      </c>
      <c r="Q426" s="565">
        <f t="shared" ca="1" si="225"/>
        <v>0</v>
      </c>
      <c r="R426" s="565">
        <f t="shared" ca="1" si="225"/>
        <v>0</v>
      </c>
      <c r="S426" s="565">
        <f t="shared" ca="1" si="225"/>
        <v>0</v>
      </c>
      <c r="T426" s="565">
        <f t="shared" ca="1" si="225"/>
        <v>0</v>
      </c>
      <c r="U426" s="565">
        <f t="shared" ca="1" si="225"/>
        <v>0</v>
      </c>
      <c r="V426" s="565">
        <f t="shared" ca="1" si="225"/>
        <v>0</v>
      </c>
      <c r="W426" s="565">
        <f t="shared" ca="1" si="225"/>
        <v>0</v>
      </c>
      <c r="X426" s="566">
        <f t="shared" ca="1" si="225"/>
        <v>0</v>
      </c>
      <c r="Z426" s="33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8"/>
      <c r="AO426" s="30"/>
      <c r="AP426" s="29">
        <f ca="1">SUM(AP411:AP419)</f>
        <v>0</v>
      </c>
      <c r="AQ426" s="29">
        <f t="shared" ref="AQ426:BD426" ca="1" si="226">SUM(AQ411:AQ419)</f>
        <v>0</v>
      </c>
      <c r="AR426" s="29">
        <f t="shared" ca="1" si="226"/>
        <v>0</v>
      </c>
      <c r="AS426" s="29">
        <f t="shared" ca="1" si="226"/>
        <v>0</v>
      </c>
      <c r="AT426" s="29">
        <f t="shared" ca="1" si="226"/>
        <v>0</v>
      </c>
      <c r="AU426" s="29">
        <f t="shared" ca="1" si="226"/>
        <v>0</v>
      </c>
      <c r="AV426" s="29">
        <f t="shared" ca="1" si="226"/>
        <v>0</v>
      </c>
      <c r="AW426" s="29">
        <f t="shared" ca="1" si="226"/>
        <v>0</v>
      </c>
      <c r="AX426" s="29">
        <f t="shared" ca="1" si="226"/>
        <v>0</v>
      </c>
      <c r="AY426" s="29">
        <f t="shared" ca="1" si="226"/>
        <v>0</v>
      </c>
      <c r="AZ426" s="29">
        <f t="shared" ca="1" si="226"/>
        <v>0</v>
      </c>
      <c r="BA426" s="29">
        <f t="shared" ca="1" si="226"/>
        <v>0</v>
      </c>
      <c r="BB426" s="29">
        <f t="shared" ca="1" si="226"/>
        <v>0</v>
      </c>
      <c r="BC426" s="29">
        <f t="shared" ca="1" si="226"/>
        <v>0</v>
      </c>
      <c r="BD426" s="29">
        <f t="shared" ca="1" si="226"/>
        <v>0</v>
      </c>
    </row>
    <row r="427" spans="1:56" x14ac:dyDescent="0.2">
      <c r="A427" s="44">
        <v>24</v>
      </c>
      <c r="B427" s="44">
        <f t="shared" si="219"/>
        <v>9</v>
      </c>
      <c r="C427" s="622"/>
      <c r="D427" s="207" t="str">
        <f>Data!B$30</f>
        <v>Støtte total / til faktura</v>
      </c>
      <c r="E427" s="623"/>
      <c r="F427" s="396"/>
      <c r="G427" s="619">
        <f>HLOOKUP(B423,'Budget &amp; Total'!$1:$44,42,FALSE)</f>
        <v>0</v>
      </c>
      <c r="H427" s="678">
        <f t="shared" ca="1" si="220"/>
        <v>0</v>
      </c>
      <c r="I427" s="108"/>
      <c r="J427" s="394">
        <f t="shared" ref="J427:X427" ca="1" si="227">SUM(J423:J426)</f>
        <v>0</v>
      </c>
      <c r="K427" s="395">
        <f t="shared" ca="1" si="227"/>
        <v>0</v>
      </c>
      <c r="L427" s="395">
        <f t="shared" ca="1" si="227"/>
        <v>0</v>
      </c>
      <c r="M427" s="395">
        <f t="shared" ca="1" si="227"/>
        <v>0</v>
      </c>
      <c r="N427" s="395">
        <f t="shared" ca="1" si="227"/>
        <v>0</v>
      </c>
      <c r="O427" s="574">
        <f t="shared" ca="1" si="227"/>
        <v>0</v>
      </c>
      <c r="P427" s="574">
        <f t="shared" ca="1" si="227"/>
        <v>0</v>
      </c>
      <c r="Q427" s="574">
        <f t="shared" ca="1" si="227"/>
        <v>0</v>
      </c>
      <c r="R427" s="574">
        <f t="shared" ca="1" si="227"/>
        <v>0</v>
      </c>
      <c r="S427" s="574">
        <f t="shared" ca="1" si="227"/>
        <v>0</v>
      </c>
      <c r="T427" s="574">
        <f t="shared" ca="1" si="227"/>
        <v>0</v>
      </c>
      <c r="U427" s="574">
        <f t="shared" ca="1" si="227"/>
        <v>0</v>
      </c>
      <c r="V427" s="574">
        <f t="shared" ca="1" si="227"/>
        <v>0</v>
      </c>
      <c r="W427" s="574">
        <f t="shared" ca="1" si="227"/>
        <v>0</v>
      </c>
      <c r="X427" s="575">
        <f t="shared" ca="1" si="227"/>
        <v>0</v>
      </c>
      <c r="Z427" s="33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8"/>
      <c r="AO427" s="30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</row>
    <row r="428" spans="1:56" x14ac:dyDescent="0.2">
      <c r="A428" s="44">
        <v>24</v>
      </c>
      <c r="B428" s="44">
        <f t="shared" si="219"/>
        <v>9</v>
      </c>
      <c r="C428" s="103"/>
      <c r="D428" s="195" t="str">
        <f>Data!B$31</f>
        <v>Anden finansiering</v>
      </c>
      <c r="E428" s="54"/>
      <c r="F428" s="400"/>
      <c r="G428" s="620">
        <f>HLOOKUP(B428,'Budget &amp; Total'!$1:$44,43,FALSE)</f>
        <v>0</v>
      </c>
      <c r="H428" s="679">
        <f t="shared" ca="1" si="220"/>
        <v>0</v>
      </c>
      <c r="I428" s="108"/>
      <c r="J428" s="398">
        <f ca="1">HLOOKUP($B427,INDIRECT(J$1&amp;"!$I$2:$x$40"),('Partner-period(er)'!$A428+14),FALSE)</f>
        <v>0</v>
      </c>
      <c r="K428" s="399">
        <f ca="1">HLOOKUP($B427,INDIRECT(K$1&amp;"!$I$2:$x$40"),('Partner-period(er)'!$A428+14),FALSE)</f>
        <v>0</v>
      </c>
      <c r="L428" s="399">
        <f ca="1">HLOOKUP($B427,INDIRECT(L$1&amp;"!$I$2:$x$40"),('Partner-period(er)'!$A428+14),FALSE)</f>
        <v>0</v>
      </c>
      <c r="M428" s="399">
        <f ca="1">HLOOKUP($B427,INDIRECT(M$1&amp;"!$I$2:$x$40"),('Partner-period(er)'!$A428+14),FALSE)</f>
        <v>0</v>
      </c>
      <c r="N428" s="399">
        <f ca="1">HLOOKUP($B427,INDIRECT(N$1&amp;"!$I$2:$x$40"),('Partner-period(er)'!$A428+14),FALSE)</f>
        <v>0</v>
      </c>
      <c r="O428" s="576">
        <f ca="1">HLOOKUP($B427,INDIRECT(O$1&amp;"!$I$2:$x$40"),('Partner-period(er)'!$A428+14),FALSE)</f>
        <v>0</v>
      </c>
      <c r="P428" s="576">
        <f ca="1">HLOOKUP($B427,INDIRECT(P$1&amp;"!$I$2:$x$40"),('Partner-period(er)'!$A428+14),FALSE)</f>
        <v>0</v>
      </c>
      <c r="Q428" s="576">
        <f ca="1">HLOOKUP($B427,INDIRECT(Q$1&amp;"!$I$2:$x$40"),('Partner-period(er)'!$A428+14),FALSE)</f>
        <v>0</v>
      </c>
      <c r="R428" s="576">
        <f ca="1">HLOOKUP($B427,INDIRECT(R$1&amp;"!$I$2:$x$40"),('Partner-period(er)'!$A428+14),FALSE)</f>
        <v>0</v>
      </c>
      <c r="S428" s="576">
        <f ca="1">HLOOKUP($B427,INDIRECT(S$1&amp;"!$I$2:$x$40"),('Partner-period(er)'!$A428+14),FALSE)</f>
        <v>0</v>
      </c>
      <c r="T428" s="576">
        <f ca="1">HLOOKUP($B427,INDIRECT(T$1&amp;"!$I$2:$x$40"),('Partner-period(er)'!$A428+14),FALSE)</f>
        <v>0</v>
      </c>
      <c r="U428" s="576">
        <f ca="1">HLOOKUP($B427,INDIRECT(U$1&amp;"!$I$2:$x$40"),('Partner-period(er)'!$A428+14),FALSE)</f>
        <v>0</v>
      </c>
      <c r="V428" s="576">
        <f ca="1">HLOOKUP($B427,INDIRECT(V$1&amp;"!$I$2:$x$40"),('Partner-period(er)'!$A428+14),FALSE)</f>
        <v>0</v>
      </c>
      <c r="W428" s="576">
        <f ca="1">HLOOKUP($B427,INDIRECT(W$1&amp;"!$I$2:$x$40"),('Partner-period(er)'!$A428+14),FALSE)</f>
        <v>0</v>
      </c>
      <c r="X428" s="577">
        <f ca="1">HLOOKUP($B427,INDIRECT(X$1&amp;"!$I$2:$x$40"),('Partner-period(er)'!$A428+14),FALSE)</f>
        <v>0</v>
      </c>
      <c r="Z428" s="33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8"/>
      <c r="AO428" s="30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</row>
    <row r="429" spans="1:56" ht="13.5" thickBot="1" x14ac:dyDescent="0.25">
      <c r="A429" s="44">
        <v>26</v>
      </c>
      <c r="B429" s="44">
        <f t="shared" si="219"/>
        <v>9</v>
      </c>
      <c r="C429" s="401"/>
      <c r="D429" s="211" t="str">
        <f>Data!B$32</f>
        <v>Egenfinansiering</v>
      </c>
      <c r="E429" s="55"/>
      <c r="F429" s="93"/>
      <c r="G429" s="621">
        <f>HLOOKUP(B429,'Budget &amp; Total'!$1:$44,44,FALSE)</f>
        <v>0</v>
      </c>
      <c r="H429" s="680">
        <f t="shared" ca="1" si="220"/>
        <v>0</v>
      </c>
      <c r="I429" s="108"/>
      <c r="J429" s="403">
        <f t="shared" ref="J429:X429" ca="1" si="228">J421-J427-J428</f>
        <v>0</v>
      </c>
      <c r="K429" s="91">
        <f t="shared" ca="1" si="228"/>
        <v>0</v>
      </c>
      <c r="L429" s="91">
        <f t="shared" ca="1" si="228"/>
        <v>0</v>
      </c>
      <c r="M429" s="91">
        <f t="shared" ca="1" si="228"/>
        <v>0</v>
      </c>
      <c r="N429" s="91">
        <f t="shared" ca="1" si="228"/>
        <v>0</v>
      </c>
      <c r="O429" s="578">
        <f t="shared" ca="1" si="228"/>
        <v>0</v>
      </c>
      <c r="P429" s="578">
        <f t="shared" ca="1" si="228"/>
        <v>0</v>
      </c>
      <c r="Q429" s="578">
        <f t="shared" ca="1" si="228"/>
        <v>0</v>
      </c>
      <c r="R429" s="578">
        <f t="shared" ca="1" si="228"/>
        <v>0</v>
      </c>
      <c r="S429" s="578">
        <f t="shared" ca="1" si="228"/>
        <v>0</v>
      </c>
      <c r="T429" s="578">
        <f t="shared" ca="1" si="228"/>
        <v>0</v>
      </c>
      <c r="U429" s="578">
        <f t="shared" ca="1" si="228"/>
        <v>0</v>
      </c>
      <c r="V429" s="578">
        <f t="shared" ca="1" si="228"/>
        <v>0</v>
      </c>
      <c r="W429" s="578">
        <f t="shared" ca="1" si="228"/>
        <v>0</v>
      </c>
      <c r="X429" s="579">
        <f t="shared" ca="1" si="228"/>
        <v>0</v>
      </c>
      <c r="Z429" s="35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9"/>
      <c r="AO429" s="30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</row>
    <row r="430" spans="1:56" ht="19.5" customHeight="1" x14ac:dyDescent="0.2">
      <c r="A430" s="44">
        <v>29</v>
      </c>
      <c r="C430" s="118" t="str">
        <f>Data!$B$95</f>
        <v>Kontrol for overskridelse af timepriser</v>
      </c>
      <c r="D430" s="88"/>
      <c r="E430" s="88"/>
      <c r="F430" s="14"/>
      <c r="G430" s="87"/>
      <c r="H430" s="87"/>
      <c r="I430" s="87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67"/>
    </row>
    <row r="431" spans="1:56" ht="13.5" customHeight="1" x14ac:dyDescent="0.2">
      <c r="A431" s="44">
        <v>30</v>
      </c>
      <c r="C431" s="264" t="s">
        <v>41</v>
      </c>
      <c r="D431" s="265"/>
      <c r="E431" s="266"/>
      <c r="F431" s="289" t="s">
        <v>40</v>
      </c>
      <c r="G431" s="111"/>
      <c r="H431" s="267"/>
      <c r="I431" s="267"/>
      <c r="J431" s="268">
        <f ca="1">J405</f>
        <v>0</v>
      </c>
      <c r="K431" s="269">
        <f t="shared" ref="K431:X431" ca="1" si="229">K405+J431</f>
        <v>0</v>
      </c>
      <c r="L431" s="269">
        <f t="shared" ca="1" si="229"/>
        <v>0</v>
      </c>
      <c r="M431" s="269">
        <f t="shared" ca="1" si="229"/>
        <v>0</v>
      </c>
      <c r="N431" s="269">
        <f t="shared" ca="1" si="229"/>
        <v>0</v>
      </c>
      <c r="O431" s="269">
        <f t="shared" ca="1" si="229"/>
        <v>0</v>
      </c>
      <c r="P431" s="269">
        <f t="shared" ca="1" si="229"/>
        <v>0</v>
      </c>
      <c r="Q431" s="269">
        <f t="shared" ca="1" si="229"/>
        <v>0</v>
      </c>
      <c r="R431" s="269">
        <f t="shared" ca="1" si="229"/>
        <v>0</v>
      </c>
      <c r="S431" s="269">
        <f t="shared" ca="1" si="229"/>
        <v>0</v>
      </c>
      <c r="T431" s="269">
        <f t="shared" ca="1" si="229"/>
        <v>0</v>
      </c>
      <c r="U431" s="269">
        <f t="shared" ca="1" si="229"/>
        <v>0</v>
      </c>
      <c r="V431" s="269">
        <f t="shared" ca="1" si="229"/>
        <v>0</v>
      </c>
      <c r="W431" s="269">
        <f t="shared" ca="1" si="229"/>
        <v>0</v>
      </c>
      <c r="X431" s="270">
        <f t="shared" ca="1" si="229"/>
        <v>0</v>
      </c>
    </row>
    <row r="432" spans="1:56" ht="13.5" customHeight="1" x14ac:dyDescent="0.2">
      <c r="A432" s="44">
        <v>31</v>
      </c>
      <c r="C432" s="271"/>
      <c r="D432" s="19"/>
      <c r="E432" s="272"/>
      <c r="F432" s="290" t="s">
        <v>42</v>
      </c>
      <c r="G432" s="18"/>
      <c r="H432" s="19"/>
      <c r="I432" s="19"/>
      <c r="J432" s="273">
        <f ca="1">J408</f>
        <v>0</v>
      </c>
      <c r="K432" s="274">
        <f t="shared" ref="K432:X432" ca="1" si="230">K408+J432</f>
        <v>0</v>
      </c>
      <c r="L432" s="274">
        <f t="shared" ca="1" si="230"/>
        <v>0</v>
      </c>
      <c r="M432" s="274">
        <f t="shared" ca="1" si="230"/>
        <v>0</v>
      </c>
      <c r="N432" s="274">
        <f t="shared" ca="1" si="230"/>
        <v>0</v>
      </c>
      <c r="O432" s="274">
        <f t="shared" ca="1" si="230"/>
        <v>0</v>
      </c>
      <c r="P432" s="274">
        <f t="shared" ca="1" si="230"/>
        <v>0</v>
      </c>
      <c r="Q432" s="274">
        <f t="shared" ca="1" si="230"/>
        <v>0</v>
      </c>
      <c r="R432" s="274">
        <f t="shared" ca="1" si="230"/>
        <v>0</v>
      </c>
      <c r="S432" s="274">
        <f t="shared" ca="1" si="230"/>
        <v>0</v>
      </c>
      <c r="T432" s="274">
        <f t="shared" ca="1" si="230"/>
        <v>0</v>
      </c>
      <c r="U432" s="274">
        <f t="shared" ca="1" si="230"/>
        <v>0</v>
      </c>
      <c r="V432" s="274">
        <f t="shared" ca="1" si="230"/>
        <v>0</v>
      </c>
      <c r="W432" s="274">
        <f t="shared" ca="1" si="230"/>
        <v>0</v>
      </c>
      <c r="X432" s="275">
        <f t="shared" ca="1" si="230"/>
        <v>0</v>
      </c>
    </row>
    <row r="433" spans="1:55" ht="13.5" customHeight="1" x14ac:dyDescent="0.2">
      <c r="A433" s="44">
        <v>32</v>
      </c>
      <c r="C433" s="276"/>
      <c r="D433" s="19"/>
      <c r="E433" s="19"/>
      <c r="F433" s="291" t="s">
        <v>124</v>
      </c>
      <c r="G433" s="18"/>
      <c r="H433" s="277"/>
      <c r="I433" s="277"/>
      <c r="J433" s="278">
        <f t="shared" ref="J433:X433" ca="1" si="231">J431*$F408</f>
        <v>0</v>
      </c>
      <c r="K433" s="279">
        <f t="shared" ca="1" si="231"/>
        <v>0</v>
      </c>
      <c r="L433" s="279">
        <f t="shared" ca="1" si="231"/>
        <v>0</v>
      </c>
      <c r="M433" s="279">
        <f t="shared" ca="1" si="231"/>
        <v>0</v>
      </c>
      <c r="N433" s="279">
        <f t="shared" ca="1" si="231"/>
        <v>0</v>
      </c>
      <c r="O433" s="279">
        <f t="shared" ca="1" si="231"/>
        <v>0</v>
      </c>
      <c r="P433" s="279">
        <f t="shared" ca="1" si="231"/>
        <v>0</v>
      </c>
      <c r="Q433" s="279">
        <f t="shared" ca="1" si="231"/>
        <v>0</v>
      </c>
      <c r="R433" s="279">
        <f t="shared" ca="1" si="231"/>
        <v>0</v>
      </c>
      <c r="S433" s="279">
        <f t="shared" ca="1" si="231"/>
        <v>0</v>
      </c>
      <c r="T433" s="279">
        <f t="shared" ca="1" si="231"/>
        <v>0</v>
      </c>
      <c r="U433" s="279">
        <f t="shared" ca="1" si="231"/>
        <v>0</v>
      </c>
      <c r="V433" s="279">
        <f t="shared" ca="1" si="231"/>
        <v>0</v>
      </c>
      <c r="W433" s="279">
        <f t="shared" ca="1" si="231"/>
        <v>0</v>
      </c>
      <c r="X433" s="280">
        <f t="shared" ca="1" si="231"/>
        <v>0</v>
      </c>
    </row>
    <row r="434" spans="1:55" ht="13.5" customHeight="1" x14ac:dyDescent="0.2">
      <c r="A434" s="44">
        <v>33</v>
      </c>
      <c r="C434" s="276"/>
      <c r="D434" s="19"/>
      <c r="E434" s="272"/>
      <c r="F434" s="290" t="s">
        <v>123</v>
      </c>
      <c r="G434" s="18"/>
      <c r="H434" s="281"/>
      <c r="I434" s="281"/>
      <c r="J434" s="278">
        <f ca="1">MIN(J432:J433)</f>
        <v>0</v>
      </c>
      <c r="K434" s="279">
        <f t="shared" ref="K434:X434" ca="1" si="232">MIN(K432:K433)-MIN(J432:J433)</f>
        <v>0</v>
      </c>
      <c r="L434" s="279">
        <f t="shared" ca="1" si="232"/>
        <v>0</v>
      </c>
      <c r="M434" s="279">
        <f t="shared" ca="1" si="232"/>
        <v>0</v>
      </c>
      <c r="N434" s="279">
        <f t="shared" ca="1" si="232"/>
        <v>0</v>
      </c>
      <c r="O434" s="279">
        <f t="shared" ca="1" si="232"/>
        <v>0</v>
      </c>
      <c r="P434" s="279">
        <f t="shared" ca="1" si="232"/>
        <v>0</v>
      </c>
      <c r="Q434" s="279">
        <f t="shared" ca="1" si="232"/>
        <v>0</v>
      </c>
      <c r="R434" s="279">
        <f t="shared" ca="1" si="232"/>
        <v>0</v>
      </c>
      <c r="S434" s="279">
        <f t="shared" ca="1" si="232"/>
        <v>0</v>
      </c>
      <c r="T434" s="279">
        <f t="shared" ca="1" si="232"/>
        <v>0</v>
      </c>
      <c r="U434" s="279">
        <f t="shared" ca="1" si="232"/>
        <v>0</v>
      </c>
      <c r="V434" s="279">
        <f t="shared" ca="1" si="232"/>
        <v>0</v>
      </c>
      <c r="W434" s="279">
        <f t="shared" ca="1" si="232"/>
        <v>0</v>
      </c>
      <c r="X434" s="280">
        <f t="shared" ca="1" si="232"/>
        <v>0</v>
      </c>
      <c r="AO434" s="30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</row>
    <row r="435" spans="1:55" ht="13.5" customHeight="1" x14ac:dyDescent="0.2">
      <c r="A435" s="44">
        <v>34</v>
      </c>
      <c r="C435" s="276"/>
      <c r="D435" s="19"/>
      <c r="E435" s="272"/>
      <c r="F435" s="290" t="s">
        <v>118</v>
      </c>
      <c r="G435" s="18"/>
      <c r="H435" s="277"/>
      <c r="I435" s="277"/>
      <c r="J435" s="278">
        <f t="shared" ref="J435:X435" ca="1" si="233">J434-J408</f>
        <v>0</v>
      </c>
      <c r="K435" s="279">
        <f t="shared" ca="1" si="233"/>
        <v>0</v>
      </c>
      <c r="L435" s="279">
        <f t="shared" ca="1" si="233"/>
        <v>0</v>
      </c>
      <c r="M435" s="279">
        <f t="shared" ca="1" si="233"/>
        <v>0</v>
      </c>
      <c r="N435" s="279">
        <f t="shared" ca="1" si="233"/>
        <v>0</v>
      </c>
      <c r="O435" s="279">
        <f t="shared" ca="1" si="233"/>
        <v>0</v>
      </c>
      <c r="P435" s="279">
        <f t="shared" ca="1" si="233"/>
        <v>0</v>
      </c>
      <c r="Q435" s="279">
        <f t="shared" ca="1" si="233"/>
        <v>0</v>
      </c>
      <c r="R435" s="279">
        <f t="shared" ca="1" si="233"/>
        <v>0</v>
      </c>
      <c r="S435" s="279">
        <f t="shared" ca="1" si="233"/>
        <v>0</v>
      </c>
      <c r="T435" s="279">
        <f t="shared" ca="1" si="233"/>
        <v>0</v>
      </c>
      <c r="U435" s="279">
        <f t="shared" ca="1" si="233"/>
        <v>0</v>
      </c>
      <c r="V435" s="279">
        <f t="shared" ca="1" si="233"/>
        <v>0</v>
      </c>
      <c r="W435" s="279">
        <f t="shared" ca="1" si="233"/>
        <v>0</v>
      </c>
      <c r="X435" s="280">
        <f t="shared" ca="1" si="233"/>
        <v>0</v>
      </c>
    </row>
    <row r="436" spans="1:55" ht="13.5" customHeight="1" x14ac:dyDescent="0.2">
      <c r="A436" s="44">
        <v>35</v>
      </c>
      <c r="C436" s="276"/>
      <c r="D436" s="19"/>
      <c r="E436" s="272"/>
      <c r="F436" s="290" t="s">
        <v>119</v>
      </c>
      <c r="G436" s="18"/>
      <c r="H436" s="277"/>
      <c r="I436" s="277"/>
      <c r="J436" s="278">
        <f ca="1">-J435</f>
        <v>0</v>
      </c>
      <c r="K436" s="279">
        <f ca="1">-SUM($J435:K435)</f>
        <v>0</v>
      </c>
      <c r="L436" s="279">
        <f ca="1">-SUM($J435:L435)</f>
        <v>0</v>
      </c>
      <c r="M436" s="279">
        <f ca="1">-SUM($J435:M435)</f>
        <v>0</v>
      </c>
      <c r="N436" s="279">
        <f ca="1">-SUM($J435:N435)</f>
        <v>0</v>
      </c>
      <c r="O436" s="279">
        <f ca="1">-SUM($J435:O435)</f>
        <v>0</v>
      </c>
      <c r="P436" s="279">
        <f ca="1">-SUM($J435:P435)</f>
        <v>0</v>
      </c>
      <c r="Q436" s="279">
        <f ca="1">-SUM($J435:Q435)</f>
        <v>0</v>
      </c>
      <c r="R436" s="279">
        <f ca="1">-SUM($J435:R435)</f>
        <v>0</v>
      </c>
      <c r="S436" s="279">
        <f ca="1">-SUM($J435:S435)</f>
        <v>0</v>
      </c>
      <c r="T436" s="279">
        <f ca="1">-SUM($J435:T435)</f>
        <v>0</v>
      </c>
      <c r="U436" s="279">
        <f ca="1">-SUM($J435:U435)</f>
        <v>0</v>
      </c>
      <c r="V436" s="279">
        <f ca="1">-SUM($J435:V435)</f>
        <v>0</v>
      </c>
      <c r="W436" s="279">
        <f ca="1">-SUM($J435:W435)</f>
        <v>0</v>
      </c>
      <c r="X436" s="280">
        <f ca="1">-SUM($J435:X435)</f>
        <v>0</v>
      </c>
    </row>
    <row r="437" spans="1:55" ht="1.5" customHeight="1" x14ac:dyDescent="0.2">
      <c r="C437" s="282"/>
      <c r="D437" s="283"/>
      <c r="E437" s="283"/>
      <c r="F437" s="292"/>
      <c r="G437" s="284"/>
      <c r="H437" s="284"/>
      <c r="I437" s="284"/>
      <c r="J437" s="273"/>
      <c r="K437" s="274"/>
      <c r="L437" s="274"/>
      <c r="M437" s="274">
        <f ca="1">IF(M405&gt;0,(M433-SUM($J434:L434))/M405,0)</f>
        <v>0</v>
      </c>
      <c r="N437" s="274">
        <f ca="1">IF(N405&gt;0,(N433-SUM($J434:M434))/N405,0)</f>
        <v>0</v>
      </c>
      <c r="O437" s="274">
        <f ca="1">IF(O405&gt;0,(O433-SUM($J434:N434))/O405,0)</f>
        <v>0</v>
      </c>
      <c r="P437" s="274">
        <f ca="1">IF(P405&gt;0,(P433-SUM($J434:O434))/P405,0)</f>
        <v>0</v>
      </c>
      <c r="Q437" s="274">
        <f ca="1">IF(Q405&gt;0,(Q433-SUM($J434:P434))/Q405,0)</f>
        <v>0</v>
      </c>
      <c r="R437" s="274">
        <f ca="1">IF(R405&gt;0,(R433-SUM($J434:Q434))/R405,0)</f>
        <v>0</v>
      </c>
      <c r="S437" s="274">
        <f ca="1">IF(S405&gt;0,(S433-SUM($J434:R434))/S405,0)</f>
        <v>0</v>
      </c>
      <c r="T437" s="274">
        <f ca="1">IF(T405&gt;0,(T433-SUM($J434:S434))/T405,0)</f>
        <v>0</v>
      </c>
      <c r="U437" s="274">
        <f ca="1">IF(U405&gt;0,(U433-SUM($J434:T434))/U405,0)</f>
        <v>0</v>
      </c>
      <c r="V437" s="274">
        <f ca="1">IF(V405&gt;0,(V433-SUM($J434:U434))/V405,0)</f>
        <v>0</v>
      </c>
      <c r="W437" s="274">
        <f ca="1">IF(W405&gt;0,(W433-SUM($J434:V434))/W405,0)</f>
        <v>0</v>
      </c>
      <c r="X437" s="275">
        <f ca="1">IF(X405&gt;0,(X433-SUM($J434:W434))/X405,0)</f>
        <v>0</v>
      </c>
    </row>
    <row r="438" spans="1:55" ht="13.5" customHeight="1" x14ac:dyDescent="0.2">
      <c r="A438" s="44">
        <v>36</v>
      </c>
      <c r="C438" s="276" t="s">
        <v>45</v>
      </c>
      <c r="D438" s="19"/>
      <c r="E438" s="272"/>
      <c r="F438" s="290" t="s">
        <v>40</v>
      </c>
      <c r="G438" s="18"/>
      <c r="H438" s="18"/>
      <c r="I438" s="18"/>
      <c r="J438" s="278">
        <f ca="1">J406</f>
        <v>0</v>
      </c>
      <c r="K438" s="279">
        <f t="shared" ref="K438:X438" ca="1" si="234">K406+J438</f>
        <v>0</v>
      </c>
      <c r="L438" s="279">
        <f t="shared" ca="1" si="234"/>
        <v>0</v>
      </c>
      <c r="M438" s="279">
        <f t="shared" ca="1" si="234"/>
        <v>0</v>
      </c>
      <c r="N438" s="279">
        <f t="shared" ca="1" si="234"/>
        <v>0</v>
      </c>
      <c r="O438" s="279">
        <f t="shared" ca="1" si="234"/>
        <v>0</v>
      </c>
      <c r="P438" s="279">
        <f t="shared" ca="1" si="234"/>
        <v>0</v>
      </c>
      <c r="Q438" s="279">
        <f t="shared" ca="1" si="234"/>
        <v>0</v>
      </c>
      <c r="R438" s="279">
        <f t="shared" ca="1" si="234"/>
        <v>0</v>
      </c>
      <c r="S438" s="279">
        <f t="shared" ca="1" si="234"/>
        <v>0</v>
      </c>
      <c r="T438" s="279">
        <f t="shared" ca="1" si="234"/>
        <v>0</v>
      </c>
      <c r="U438" s="279">
        <f t="shared" ca="1" si="234"/>
        <v>0</v>
      </c>
      <c r="V438" s="279">
        <f t="shared" ca="1" si="234"/>
        <v>0</v>
      </c>
      <c r="W438" s="279">
        <f t="shared" ca="1" si="234"/>
        <v>0</v>
      </c>
      <c r="X438" s="280">
        <f t="shared" ca="1" si="234"/>
        <v>0</v>
      </c>
    </row>
    <row r="439" spans="1:55" ht="13.5" customHeight="1" x14ac:dyDescent="0.2">
      <c r="A439" s="44">
        <v>37</v>
      </c>
      <c r="C439" s="276"/>
      <c r="D439" s="19"/>
      <c r="E439" s="272"/>
      <c r="F439" s="290" t="s">
        <v>42</v>
      </c>
      <c r="G439" s="18"/>
      <c r="H439" s="18"/>
      <c r="I439" s="18"/>
      <c r="J439" s="278">
        <f ca="1">J409</f>
        <v>0</v>
      </c>
      <c r="K439" s="279">
        <f t="shared" ref="K439:X439" ca="1" si="235">K409+J439</f>
        <v>0</v>
      </c>
      <c r="L439" s="279">
        <f t="shared" ca="1" si="235"/>
        <v>0</v>
      </c>
      <c r="M439" s="279">
        <f t="shared" ca="1" si="235"/>
        <v>0</v>
      </c>
      <c r="N439" s="279">
        <f t="shared" ca="1" si="235"/>
        <v>0</v>
      </c>
      <c r="O439" s="279">
        <f t="shared" ca="1" si="235"/>
        <v>0</v>
      </c>
      <c r="P439" s="279">
        <f t="shared" ca="1" si="235"/>
        <v>0</v>
      </c>
      <c r="Q439" s="279">
        <f t="shared" ca="1" si="235"/>
        <v>0</v>
      </c>
      <c r="R439" s="279">
        <f t="shared" ca="1" si="235"/>
        <v>0</v>
      </c>
      <c r="S439" s="279">
        <f t="shared" ca="1" si="235"/>
        <v>0</v>
      </c>
      <c r="T439" s="279">
        <f t="shared" ca="1" si="235"/>
        <v>0</v>
      </c>
      <c r="U439" s="279">
        <f t="shared" ca="1" si="235"/>
        <v>0</v>
      </c>
      <c r="V439" s="279">
        <f t="shared" ca="1" si="235"/>
        <v>0</v>
      </c>
      <c r="W439" s="279">
        <f t="shared" ca="1" si="235"/>
        <v>0</v>
      </c>
      <c r="X439" s="280">
        <f t="shared" ca="1" si="235"/>
        <v>0</v>
      </c>
    </row>
    <row r="440" spans="1:55" ht="13.5" customHeight="1" x14ac:dyDescent="0.2">
      <c r="A440" s="44">
        <v>38</v>
      </c>
      <c r="C440" s="285"/>
      <c r="D440" s="19"/>
      <c r="E440" s="19"/>
      <c r="F440" s="291" t="s">
        <v>124</v>
      </c>
      <c r="G440" s="18"/>
      <c r="H440" s="18"/>
      <c r="I440" s="18"/>
      <c r="J440" s="278">
        <f t="shared" ref="J440:X440" ca="1" si="236">J438*$F409</f>
        <v>0</v>
      </c>
      <c r="K440" s="279">
        <f t="shared" ca="1" si="236"/>
        <v>0</v>
      </c>
      <c r="L440" s="279">
        <f t="shared" ca="1" si="236"/>
        <v>0</v>
      </c>
      <c r="M440" s="279">
        <f t="shared" ca="1" si="236"/>
        <v>0</v>
      </c>
      <c r="N440" s="279">
        <f t="shared" ca="1" si="236"/>
        <v>0</v>
      </c>
      <c r="O440" s="279">
        <f t="shared" ca="1" si="236"/>
        <v>0</v>
      </c>
      <c r="P440" s="279">
        <f t="shared" ca="1" si="236"/>
        <v>0</v>
      </c>
      <c r="Q440" s="279">
        <f t="shared" ca="1" si="236"/>
        <v>0</v>
      </c>
      <c r="R440" s="279">
        <f t="shared" ca="1" si="236"/>
        <v>0</v>
      </c>
      <c r="S440" s="279">
        <f t="shared" ca="1" si="236"/>
        <v>0</v>
      </c>
      <c r="T440" s="279">
        <f t="shared" ca="1" si="236"/>
        <v>0</v>
      </c>
      <c r="U440" s="279">
        <f t="shared" ca="1" si="236"/>
        <v>0</v>
      </c>
      <c r="V440" s="279">
        <f t="shared" ca="1" si="236"/>
        <v>0</v>
      </c>
      <c r="W440" s="279">
        <f t="shared" ca="1" si="236"/>
        <v>0</v>
      </c>
      <c r="X440" s="280">
        <f t="shared" ca="1" si="236"/>
        <v>0</v>
      </c>
    </row>
    <row r="441" spans="1:55" ht="13.5" customHeight="1" x14ac:dyDescent="0.2">
      <c r="A441" s="44">
        <v>39</v>
      </c>
      <c r="C441" s="276"/>
      <c r="D441" s="19"/>
      <c r="E441" s="272"/>
      <c r="F441" s="290" t="s">
        <v>123</v>
      </c>
      <c r="G441" s="18"/>
      <c r="H441" s="18"/>
      <c r="I441" s="18"/>
      <c r="J441" s="278">
        <f ca="1">MIN(J439:J440)</f>
        <v>0</v>
      </c>
      <c r="K441" s="279">
        <f t="shared" ref="K441:X441" ca="1" si="237">MIN(K439:K440)-MIN(J439:J440)</f>
        <v>0</v>
      </c>
      <c r="L441" s="279">
        <f t="shared" ca="1" si="237"/>
        <v>0</v>
      </c>
      <c r="M441" s="279">
        <f t="shared" ca="1" si="237"/>
        <v>0</v>
      </c>
      <c r="N441" s="279">
        <f t="shared" ca="1" si="237"/>
        <v>0</v>
      </c>
      <c r="O441" s="279">
        <f t="shared" ca="1" si="237"/>
        <v>0</v>
      </c>
      <c r="P441" s="279">
        <f t="shared" ca="1" si="237"/>
        <v>0</v>
      </c>
      <c r="Q441" s="279">
        <f t="shared" ca="1" si="237"/>
        <v>0</v>
      </c>
      <c r="R441" s="279">
        <f t="shared" ca="1" si="237"/>
        <v>0</v>
      </c>
      <c r="S441" s="279">
        <f t="shared" ca="1" si="237"/>
        <v>0</v>
      </c>
      <c r="T441" s="279">
        <f t="shared" ca="1" si="237"/>
        <v>0</v>
      </c>
      <c r="U441" s="279">
        <f t="shared" ca="1" si="237"/>
        <v>0</v>
      </c>
      <c r="V441" s="279">
        <f t="shared" ca="1" si="237"/>
        <v>0</v>
      </c>
      <c r="W441" s="279">
        <f t="shared" ca="1" si="237"/>
        <v>0</v>
      </c>
      <c r="X441" s="280">
        <f t="shared" ca="1" si="237"/>
        <v>0</v>
      </c>
    </row>
    <row r="442" spans="1:55" ht="13.5" customHeight="1" x14ac:dyDescent="0.2">
      <c r="A442" s="44">
        <v>40</v>
      </c>
      <c r="C442" s="276"/>
      <c r="D442" s="19"/>
      <c r="E442" s="272"/>
      <c r="F442" s="290" t="s">
        <v>118</v>
      </c>
      <c r="G442" s="18"/>
      <c r="H442" s="18"/>
      <c r="I442" s="18"/>
      <c r="J442" s="278">
        <f t="shared" ref="J442:X442" ca="1" si="238">J441-J409</f>
        <v>0</v>
      </c>
      <c r="K442" s="279">
        <f t="shared" ca="1" si="238"/>
        <v>0</v>
      </c>
      <c r="L442" s="279">
        <f t="shared" ca="1" si="238"/>
        <v>0</v>
      </c>
      <c r="M442" s="279">
        <f t="shared" ca="1" si="238"/>
        <v>0</v>
      </c>
      <c r="N442" s="279">
        <f t="shared" ca="1" si="238"/>
        <v>0</v>
      </c>
      <c r="O442" s="279">
        <f t="shared" ca="1" si="238"/>
        <v>0</v>
      </c>
      <c r="P442" s="279">
        <f t="shared" ca="1" si="238"/>
        <v>0</v>
      </c>
      <c r="Q442" s="279">
        <f t="shared" ca="1" si="238"/>
        <v>0</v>
      </c>
      <c r="R442" s="279">
        <f t="shared" ca="1" si="238"/>
        <v>0</v>
      </c>
      <c r="S442" s="279">
        <f t="shared" ca="1" si="238"/>
        <v>0</v>
      </c>
      <c r="T442" s="279">
        <f t="shared" ca="1" si="238"/>
        <v>0</v>
      </c>
      <c r="U442" s="279">
        <f t="shared" ca="1" si="238"/>
        <v>0</v>
      </c>
      <c r="V442" s="279">
        <f t="shared" ca="1" si="238"/>
        <v>0</v>
      </c>
      <c r="W442" s="279">
        <f t="shared" ca="1" si="238"/>
        <v>0</v>
      </c>
      <c r="X442" s="280">
        <f t="shared" ca="1" si="238"/>
        <v>0</v>
      </c>
    </row>
    <row r="443" spans="1:55" ht="13.5" customHeight="1" x14ac:dyDescent="0.2">
      <c r="A443" s="44">
        <v>41</v>
      </c>
      <c r="C443" s="276"/>
      <c r="D443" s="19"/>
      <c r="E443" s="272"/>
      <c r="F443" s="290" t="s">
        <v>119</v>
      </c>
      <c r="G443" s="18"/>
      <c r="H443" s="18"/>
      <c r="I443" s="18"/>
      <c r="J443" s="278">
        <f ca="1">-J442</f>
        <v>0</v>
      </c>
      <c r="K443" s="279">
        <f ca="1">-SUM($J442:K442)</f>
        <v>0</v>
      </c>
      <c r="L443" s="279">
        <f ca="1">-SUM($J442:L442)</f>
        <v>0</v>
      </c>
      <c r="M443" s="279">
        <f ca="1">-SUM($J442:M442)</f>
        <v>0</v>
      </c>
      <c r="N443" s="279">
        <f ca="1">-SUM($J442:N442)</f>
        <v>0</v>
      </c>
      <c r="O443" s="279">
        <f ca="1">-SUM($J442:O442)</f>
        <v>0</v>
      </c>
      <c r="P443" s="279">
        <f ca="1">-SUM($J442:P442)</f>
        <v>0</v>
      </c>
      <c r="Q443" s="279">
        <f ca="1">-SUM($J442:Q442)</f>
        <v>0</v>
      </c>
      <c r="R443" s="279">
        <f ca="1">-SUM($J442:R442)</f>
        <v>0</v>
      </c>
      <c r="S443" s="279">
        <f ca="1">-SUM($J442:S442)</f>
        <v>0</v>
      </c>
      <c r="T443" s="279">
        <f ca="1">-SUM($J442:T442)</f>
        <v>0</v>
      </c>
      <c r="U443" s="279">
        <f ca="1">-SUM($J442:U442)</f>
        <v>0</v>
      </c>
      <c r="V443" s="279">
        <f ca="1">-SUM($J442:V442)</f>
        <v>0</v>
      </c>
      <c r="W443" s="279">
        <f ca="1">-SUM($J442:W442)</f>
        <v>0</v>
      </c>
      <c r="X443" s="280">
        <f ca="1">-SUM($J442:X442)</f>
        <v>0</v>
      </c>
    </row>
    <row r="444" spans="1:55" ht="13.5" customHeight="1" x14ac:dyDescent="0.2">
      <c r="A444" s="44">
        <v>42</v>
      </c>
      <c r="B444" s="232"/>
      <c r="C444" s="264" t="s">
        <v>76</v>
      </c>
      <c r="D444" s="265"/>
      <c r="E444" s="265"/>
      <c r="F444" s="293" t="s">
        <v>68</v>
      </c>
      <c r="G444" s="111"/>
      <c r="H444" s="111"/>
      <c r="I444" s="111"/>
      <c r="J444" s="286">
        <f t="shared" ref="J444:X444" ca="1" si="239">(J442+J435)*$F410</f>
        <v>0</v>
      </c>
      <c r="K444" s="287">
        <f t="shared" ca="1" si="239"/>
        <v>0</v>
      </c>
      <c r="L444" s="287">
        <f t="shared" ca="1" si="239"/>
        <v>0</v>
      </c>
      <c r="M444" s="287">
        <f t="shared" ca="1" si="239"/>
        <v>0</v>
      </c>
      <c r="N444" s="287">
        <f t="shared" ca="1" si="239"/>
        <v>0</v>
      </c>
      <c r="O444" s="287">
        <f t="shared" ca="1" si="239"/>
        <v>0</v>
      </c>
      <c r="P444" s="287">
        <f t="shared" ca="1" si="239"/>
        <v>0</v>
      </c>
      <c r="Q444" s="287">
        <f t="shared" ca="1" si="239"/>
        <v>0</v>
      </c>
      <c r="R444" s="287">
        <f t="shared" ca="1" si="239"/>
        <v>0</v>
      </c>
      <c r="S444" s="287">
        <f t="shared" ca="1" si="239"/>
        <v>0</v>
      </c>
      <c r="T444" s="287">
        <f t="shared" ca="1" si="239"/>
        <v>0</v>
      </c>
      <c r="U444" s="287">
        <f t="shared" ca="1" si="239"/>
        <v>0</v>
      </c>
      <c r="V444" s="287">
        <f t="shared" ca="1" si="239"/>
        <v>0</v>
      </c>
      <c r="W444" s="287">
        <f t="shared" ca="1" si="239"/>
        <v>0</v>
      </c>
      <c r="X444" s="288">
        <f t="shared" ca="1" si="239"/>
        <v>0</v>
      </c>
    </row>
    <row r="445" spans="1:55" ht="13.5" customHeight="1" x14ac:dyDescent="0.2">
      <c r="A445" s="44">
        <v>43</v>
      </c>
      <c r="C445" s="276"/>
      <c r="D445" s="19"/>
      <c r="E445" s="19"/>
      <c r="F445" s="290" t="str">
        <f>Data!B$99</f>
        <v>Støttet overhead</v>
      </c>
      <c r="G445" s="18"/>
      <c r="H445" s="18"/>
      <c r="I445" s="18"/>
      <c r="J445" s="278">
        <f t="shared" ref="J445:X445" ca="1" si="240">(J441+J434)*$F410</f>
        <v>0</v>
      </c>
      <c r="K445" s="279">
        <f t="shared" ca="1" si="240"/>
        <v>0</v>
      </c>
      <c r="L445" s="279">
        <f t="shared" ca="1" si="240"/>
        <v>0</v>
      </c>
      <c r="M445" s="279">
        <f t="shared" ca="1" si="240"/>
        <v>0</v>
      </c>
      <c r="N445" s="279">
        <f t="shared" ca="1" si="240"/>
        <v>0</v>
      </c>
      <c r="O445" s="279">
        <f t="shared" ca="1" si="240"/>
        <v>0</v>
      </c>
      <c r="P445" s="279">
        <f t="shared" ca="1" si="240"/>
        <v>0</v>
      </c>
      <c r="Q445" s="279">
        <f t="shared" ca="1" si="240"/>
        <v>0</v>
      </c>
      <c r="R445" s="279">
        <f t="shared" ca="1" si="240"/>
        <v>0</v>
      </c>
      <c r="S445" s="279">
        <f t="shared" ca="1" si="240"/>
        <v>0</v>
      </c>
      <c r="T445" s="279">
        <f t="shared" ca="1" si="240"/>
        <v>0</v>
      </c>
      <c r="U445" s="279">
        <f t="shared" ca="1" si="240"/>
        <v>0</v>
      </c>
      <c r="V445" s="279">
        <f t="shared" ca="1" si="240"/>
        <v>0</v>
      </c>
      <c r="W445" s="279">
        <f t="shared" ca="1" si="240"/>
        <v>0</v>
      </c>
      <c r="X445" s="280">
        <f t="shared" ca="1" si="240"/>
        <v>0</v>
      </c>
    </row>
    <row r="446" spans="1:55" ht="13.5" customHeight="1" x14ac:dyDescent="0.2">
      <c r="C446" s="264" t="s">
        <v>125</v>
      </c>
      <c r="D446" s="265"/>
      <c r="E446" s="265"/>
      <c r="F446" s="294" t="str">
        <f>Data!B$33</f>
        <v>Udbetalingsloft</v>
      </c>
      <c r="G446" s="111"/>
      <c r="H446" s="111"/>
      <c r="I446" s="111"/>
      <c r="J446" s="286">
        <f t="shared" ref="J446:X446" ca="1" si="241">(J433+J440)*(1+$F410)*$F423</f>
        <v>0</v>
      </c>
      <c r="K446" s="287">
        <f t="shared" ca="1" si="241"/>
        <v>0</v>
      </c>
      <c r="L446" s="287">
        <f t="shared" ca="1" si="241"/>
        <v>0</v>
      </c>
      <c r="M446" s="287">
        <f t="shared" ca="1" si="241"/>
        <v>0</v>
      </c>
      <c r="N446" s="287">
        <f t="shared" ca="1" si="241"/>
        <v>0</v>
      </c>
      <c r="O446" s="287">
        <f t="shared" ca="1" si="241"/>
        <v>0</v>
      </c>
      <c r="P446" s="287">
        <f t="shared" ca="1" si="241"/>
        <v>0</v>
      </c>
      <c r="Q446" s="287">
        <f t="shared" ca="1" si="241"/>
        <v>0</v>
      </c>
      <c r="R446" s="287">
        <f t="shared" ca="1" si="241"/>
        <v>0</v>
      </c>
      <c r="S446" s="287">
        <f t="shared" ca="1" si="241"/>
        <v>0</v>
      </c>
      <c r="T446" s="287">
        <f t="shared" ca="1" si="241"/>
        <v>0</v>
      </c>
      <c r="U446" s="287">
        <f t="shared" ca="1" si="241"/>
        <v>0</v>
      </c>
      <c r="V446" s="287">
        <f t="shared" ca="1" si="241"/>
        <v>0</v>
      </c>
      <c r="W446" s="287">
        <f t="shared" ca="1" si="241"/>
        <v>0</v>
      </c>
      <c r="X446" s="288">
        <f t="shared" ca="1" si="241"/>
        <v>0</v>
      </c>
    </row>
    <row r="447" spans="1:55" ht="13.5" customHeight="1" x14ac:dyDescent="0.2">
      <c r="C447" s="276"/>
      <c r="D447" s="19"/>
      <c r="E447" s="19"/>
      <c r="F447" s="295" t="str">
        <f>Data!B$34</f>
        <v>Til/fra pulje</v>
      </c>
      <c r="G447" s="18"/>
      <c r="H447" s="18"/>
      <c r="I447" s="18"/>
      <c r="J447" s="278">
        <f t="shared" ref="J447:X447" ca="1" si="242">(J435+J442)*(1+$F410)*$F423</f>
        <v>0</v>
      </c>
      <c r="K447" s="279">
        <f t="shared" ca="1" si="242"/>
        <v>0</v>
      </c>
      <c r="L447" s="279">
        <f t="shared" ca="1" si="242"/>
        <v>0</v>
      </c>
      <c r="M447" s="279">
        <f t="shared" ca="1" si="242"/>
        <v>0</v>
      </c>
      <c r="N447" s="279">
        <f t="shared" ca="1" si="242"/>
        <v>0</v>
      </c>
      <c r="O447" s="279">
        <f t="shared" ca="1" si="242"/>
        <v>0</v>
      </c>
      <c r="P447" s="279">
        <f t="shared" ca="1" si="242"/>
        <v>0</v>
      </c>
      <c r="Q447" s="279">
        <f t="shared" ca="1" si="242"/>
        <v>0</v>
      </c>
      <c r="R447" s="279">
        <f t="shared" ca="1" si="242"/>
        <v>0</v>
      </c>
      <c r="S447" s="279">
        <f t="shared" ca="1" si="242"/>
        <v>0</v>
      </c>
      <c r="T447" s="279">
        <f t="shared" ca="1" si="242"/>
        <v>0</v>
      </c>
      <c r="U447" s="279">
        <f t="shared" ca="1" si="242"/>
        <v>0</v>
      </c>
      <c r="V447" s="279">
        <f t="shared" ca="1" si="242"/>
        <v>0</v>
      </c>
      <c r="W447" s="279">
        <f t="shared" ca="1" si="242"/>
        <v>0</v>
      </c>
      <c r="X447" s="280">
        <f t="shared" ca="1" si="242"/>
        <v>0</v>
      </c>
    </row>
    <row r="448" spans="1:55" ht="13.5" customHeight="1" x14ac:dyDescent="0.2">
      <c r="C448" s="282"/>
      <c r="D448" s="283"/>
      <c r="E448" s="283"/>
      <c r="F448" s="296" t="str">
        <f>Data!B$35</f>
        <v>Pulje for tilbageholdt støtte</v>
      </c>
      <c r="G448" s="284"/>
      <c r="H448" s="284"/>
      <c r="I448" s="284"/>
      <c r="J448" s="273">
        <f t="shared" ref="J448:X448" ca="1" si="243">(J436+J443)*(1+$F410)*$F423</f>
        <v>0</v>
      </c>
      <c r="K448" s="274">
        <f t="shared" ca="1" si="243"/>
        <v>0</v>
      </c>
      <c r="L448" s="274">
        <f t="shared" ca="1" si="243"/>
        <v>0</v>
      </c>
      <c r="M448" s="274">
        <f t="shared" ca="1" si="243"/>
        <v>0</v>
      </c>
      <c r="N448" s="274">
        <f t="shared" ca="1" si="243"/>
        <v>0</v>
      </c>
      <c r="O448" s="274">
        <f t="shared" ca="1" si="243"/>
        <v>0</v>
      </c>
      <c r="P448" s="274">
        <f t="shared" ca="1" si="243"/>
        <v>0</v>
      </c>
      <c r="Q448" s="274">
        <f t="shared" ca="1" si="243"/>
        <v>0</v>
      </c>
      <c r="R448" s="274">
        <f t="shared" ca="1" si="243"/>
        <v>0</v>
      </c>
      <c r="S448" s="274">
        <f t="shared" ca="1" si="243"/>
        <v>0</v>
      </c>
      <c r="T448" s="274">
        <f t="shared" ca="1" si="243"/>
        <v>0</v>
      </c>
      <c r="U448" s="274">
        <f t="shared" ca="1" si="243"/>
        <v>0</v>
      </c>
      <c r="V448" s="274">
        <f t="shared" ca="1" si="243"/>
        <v>0</v>
      </c>
      <c r="W448" s="274">
        <f t="shared" ca="1" si="243"/>
        <v>0</v>
      </c>
      <c r="X448" s="275">
        <f t="shared" ca="1" si="243"/>
        <v>0</v>
      </c>
    </row>
    <row r="449" spans="1:56" ht="13.5" customHeight="1" x14ac:dyDescent="0.2">
      <c r="C449" s="721" t="s">
        <v>274</v>
      </c>
      <c r="D449" s="722"/>
      <c r="E449" s="722"/>
      <c r="F449" s="723"/>
      <c r="G449" s="723"/>
      <c r="H449" s="723"/>
      <c r="I449" s="723"/>
      <c r="J449" s="724">
        <f ca="1">J424</f>
        <v>0</v>
      </c>
      <c r="K449" s="725">
        <f ca="1">SUM($J424:K424)</f>
        <v>0</v>
      </c>
      <c r="L449" s="725">
        <f ca="1">SUM($J424:L424)</f>
        <v>0</v>
      </c>
      <c r="M449" s="725">
        <f ca="1">SUM($J424:M424)</f>
        <v>0</v>
      </c>
      <c r="N449" s="725">
        <f ca="1">SUM($J424:N424)</f>
        <v>0</v>
      </c>
      <c r="O449" s="725">
        <f ca="1">SUM($J424:O424)</f>
        <v>0</v>
      </c>
      <c r="P449" s="725">
        <f ca="1">SUM($J424:P424)</f>
        <v>0</v>
      </c>
      <c r="Q449" s="725">
        <f ca="1">SUM($J424:Q424)</f>
        <v>0</v>
      </c>
      <c r="R449" s="725">
        <f ca="1">SUM($J424:R424)</f>
        <v>0</v>
      </c>
      <c r="S449" s="725">
        <f ca="1">SUM($J424:S424)</f>
        <v>0</v>
      </c>
      <c r="T449" s="725">
        <f ca="1">SUM($J424:T424)</f>
        <v>0</v>
      </c>
      <c r="U449" s="725">
        <f ca="1">SUM($J424:U424)</f>
        <v>0</v>
      </c>
      <c r="V449" s="725">
        <f ca="1">SUM($J424:V424)</f>
        <v>0</v>
      </c>
      <c r="W449" s="725">
        <f ca="1">SUM($J424:W424)</f>
        <v>0</v>
      </c>
      <c r="X449" s="726">
        <f ca="1">SUM($J424:X424)</f>
        <v>0</v>
      </c>
    </row>
    <row r="450" spans="1:56" ht="13.5" customHeight="1" x14ac:dyDescent="0.2">
      <c r="J450" s="23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56" ht="13.5" customHeight="1" x14ac:dyDescent="0.2"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56" x14ac:dyDescent="0.2">
      <c r="B452" s="28"/>
      <c r="C452" s="404" t="str">
        <f>Data!B$53</f>
        <v>Virksomhed</v>
      </c>
      <c r="D452" s="405"/>
      <c r="E452" s="611">
        <f>HLOOKUP(B453,'Budget &amp; Total'!A:BB,6,FALSE)</f>
        <v>0</v>
      </c>
      <c r="F452" s="984">
        <f>HLOOKUP(B453,'Budget &amp; Total'!A:BB,5,FALSE)</f>
        <v>0</v>
      </c>
      <c r="G452" s="984"/>
      <c r="H452" s="984"/>
      <c r="I452" s="110"/>
      <c r="J452" s="111" t="str">
        <f t="shared" ref="J452:X452" ca="1" si="244">J$1</f>
        <v>P1</v>
      </c>
      <c r="K452" s="111" t="str">
        <f t="shared" ca="1" si="244"/>
        <v>P2</v>
      </c>
      <c r="L452" s="111" t="str">
        <f t="shared" ca="1" si="244"/>
        <v>P3</v>
      </c>
      <c r="M452" s="111" t="str">
        <f t="shared" ca="1" si="244"/>
        <v>P4</v>
      </c>
      <c r="N452" s="111" t="str">
        <f t="shared" ca="1" si="244"/>
        <v>P5</v>
      </c>
      <c r="O452" s="111" t="str">
        <f t="shared" ca="1" si="244"/>
        <v>P6</v>
      </c>
      <c r="P452" s="111" t="str">
        <f t="shared" ca="1" si="244"/>
        <v>P7</v>
      </c>
      <c r="Q452" s="111" t="str">
        <f t="shared" ca="1" si="244"/>
        <v>P8</v>
      </c>
      <c r="R452" s="111" t="str">
        <f t="shared" ca="1" si="244"/>
        <v>P9</v>
      </c>
      <c r="S452" s="111" t="str">
        <f t="shared" ca="1" si="244"/>
        <v>P10</v>
      </c>
      <c r="T452" s="111" t="str">
        <f t="shared" ca="1" si="244"/>
        <v>P11</v>
      </c>
      <c r="U452" s="111" t="str">
        <f t="shared" ca="1" si="244"/>
        <v>P12</v>
      </c>
      <c r="V452" s="111" t="str">
        <f t="shared" ca="1" si="244"/>
        <v>P13</v>
      </c>
      <c r="W452" s="111" t="str">
        <f t="shared" ca="1" si="244"/>
        <v>P14</v>
      </c>
      <c r="X452" s="112" t="str">
        <f t="shared" ca="1" si="244"/>
        <v>P15</v>
      </c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X452" s="2"/>
      <c r="AY452" s="2"/>
      <c r="AZ452" s="2"/>
      <c r="BA452" s="2"/>
      <c r="BB452" s="2"/>
      <c r="BC452" s="2"/>
      <c r="BD452" s="2"/>
    </row>
    <row r="453" spans="1:56" ht="18.75" customHeight="1" x14ac:dyDescent="0.2">
      <c r="B453" s="445">
        <f>B403+1</f>
        <v>10</v>
      </c>
      <c r="C453" s="113" t="str">
        <f>Data!B$52</f>
        <v>Projekt</v>
      </c>
      <c r="D453" s="303"/>
      <c r="E453" s="449">
        <f>'Budget &amp; Total'!$C$5</f>
        <v>0</v>
      </c>
      <c r="F453" s="985">
        <f>'Budget &amp; Total'!$C$8</f>
        <v>0</v>
      </c>
      <c r="G453" s="985"/>
      <c r="H453" s="985"/>
      <c r="I453" s="115"/>
      <c r="J453" s="116">
        <f ca="1">INDIRECT(J$1&amp;"!d$5")</f>
        <v>42005</v>
      </c>
      <c r="K453" s="116">
        <f ca="1">INDIRECT(K$1&amp;"!d$5")</f>
        <v>1</v>
      </c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714"/>
      <c r="Z453">
        <v>1</v>
      </c>
      <c r="AA453">
        <v>2</v>
      </c>
      <c r="AB453">
        <v>3</v>
      </c>
      <c r="AC453">
        <v>4</v>
      </c>
      <c r="AD453">
        <v>5</v>
      </c>
      <c r="AE453">
        <v>6</v>
      </c>
      <c r="AF453">
        <v>7</v>
      </c>
      <c r="AG453">
        <v>8</v>
      </c>
      <c r="AH453">
        <v>9</v>
      </c>
      <c r="AI453">
        <v>10</v>
      </c>
      <c r="AJ453">
        <v>11</v>
      </c>
      <c r="AK453">
        <v>12</v>
      </c>
      <c r="AL453">
        <v>13</v>
      </c>
      <c r="AM453">
        <v>14</v>
      </c>
      <c r="AN453">
        <v>15</v>
      </c>
    </row>
    <row r="454" spans="1:56" ht="13.5" thickBot="1" x14ac:dyDescent="0.25">
      <c r="B454" s="44">
        <f>B453</f>
        <v>10</v>
      </c>
      <c r="C454" s="117"/>
      <c r="D454" s="114"/>
      <c r="E454" s="114"/>
      <c r="F454" s="46"/>
      <c r="G454" s="666" t="s">
        <v>5</v>
      </c>
      <c r="H454" s="667">
        <f>Data!B453</f>
        <v>0</v>
      </c>
      <c r="I454" s="18"/>
      <c r="J454" s="116">
        <f ca="1">INDIRECT(J$1&amp;"!f$5")</f>
        <v>0</v>
      </c>
      <c r="K454" s="116">
        <f ca="1">INDIRECT(K$1&amp;"!f$5")</f>
        <v>0</v>
      </c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714"/>
      <c r="Z454" s="2">
        <f t="shared" ref="Z454:AN454" ca="1" si="245">J454+20</f>
        <v>20</v>
      </c>
      <c r="AA454" s="2">
        <f t="shared" ca="1" si="245"/>
        <v>20</v>
      </c>
      <c r="AB454" s="2">
        <f t="shared" si="245"/>
        <v>20</v>
      </c>
      <c r="AC454" s="2">
        <f t="shared" si="245"/>
        <v>20</v>
      </c>
      <c r="AD454" s="2">
        <f t="shared" si="245"/>
        <v>20</v>
      </c>
      <c r="AE454" s="2">
        <f t="shared" si="245"/>
        <v>20</v>
      </c>
      <c r="AF454" s="2">
        <f t="shared" si="245"/>
        <v>20</v>
      </c>
      <c r="AG454" s="2">
        <f t="shared" si="245"/>
        <v>20</v>
      </c>
      <c r="AH454" s="2">
        <f t="shared" si="245"/>
        <v>20</v>
      </c>
      <c r="AI454" s="2">
        <f t="shared" si="245"/>
        <v>20</v>
      </c>
      <c r="AJ454" s="2">
        <f t="shared" si="245"/>
        <v>20</v>
      </c>
      <c r="AK454" s="2">
        <f t="shared" si="245"/>
        <v>20</v>
      </c>
      <c r="AL454" s="2">
        <f t="shared" si="245"/>
        <v>20</v>
      </c>
      <c r="AM454" s="2">
        <f t="shared" si="245"/>
        <v>20</v>
      </c>
      <c r="AN454" s="2">
        <f t="shared" si="245"/>
        <v>20</v>
      </c>
    </row>
    <row r="455" spans="1:56" x14ac:dyDescent="0.2">
      <c r="A455" s="44">
        <v>1</v>
      </c>
      <c r="B455" s="44">
        <f t="shared" ref="B455:B479" si="246">B454</f>
        <v>10</v>
      </c>
      <c r="C455" s="57" t="str">
        <f>Data!B$24</f>
        <v>Timer</v>
      </c>
      <c r="D455" s="97" t="str">
        <f>Data!B$13</f>
        <v>Funktionær timer</v>
      </c>
      <c r="E455" s="97"/>
      <c r="F455" s="58"/>
      <c r="G455" s="369">
        <f>HLOOKUP(B455,'Budget &amp; Total'!$1:$44,(19),FALSE)</f>
        <v>0</v>
      </c>
      <c r="H455" s="672">
        <f ca="1">SUM(J455:X455)</f>
        <v>0</v>
      </c>
      <c r="I455" s="101"/>
      <c r="J455" s="230">
        <f ca="1">HLOOKUP($B455,INDIRECT(J$1&amp;"!$I$2:$x$40"),('Partner-period(er)'!$A455+14),FALSE)</f>
        <v>0</v>
      </c>
      <c r="K455" s="98">
        <f ca="1">HLOOKUP($B455,INDIRECT(K$1&amp;"!$I$2:$x$40"),('Partner-period(er)'!$A455+14),FALSE)</f>
        <v>0</v>
      </c>
      <c r="L455" s="98">
        <f ca="1">HLOOKUP($B455,INDIRECT(L$1&amp;"!$I$2:$x$40"),('Partner-period(er)'!$A455+14),FALSE)</f>
        <v>0</v>
      </c>
      <c r="M455" s="98">
        <f ca="1">HLOOKUP($B455,INDIRECT(M$1&amp;"!$I$2:$x$40"),('Partner-period(er)'!$A455+14),FALSE)</f>
        <v>0</v>
      </c>
      <c r="N455" s="98">
        <f ca="1">HLOOKUP($B455,INDIRECT(N$1&amp;"!$I$2:$x$40"),('Partner-period(er)'!$A455+14),FALSE)</f>
        <v>0</v>
      </c>
      <c r="O455" s="563">
        <f ca="1">HLOOKUP($B455,INDIRECT(O$1&amp;"!$I$2:$x$40"),('Partner-period(er)'!$A455+14),FALSE)</f>
        <v>0</v>
      </c>
      <c r="P455" s="563">
        <f ca="1">HLOOKUP($B455,INDIRECT(P$1&amp;"!$I$2:$x$40"),('Partner-period(er)'!$A455+14),FALSE)</f>
        <v>0</v>
      </c>
      <c r="Q455" s="563">
        <f ca="1">HLOOKUP($B455,INDIRECT(Q$1&amp;"!$I$2:$x$40"),('Partner-period(er)'!$A455+14),FALSE)</f>
        <v>0</v>
      </c>
      <c r="R455" s="563">
        <f ca="1">HLOOKUP($B455,INDIRECT(R$1&amp;"!$I$2:$x$40"),('Partner-period(er)'!$A455+14),FALSE)</f>
        <v>0</v>
      </c>
      <c r="S455" s="563">
        <f ca="1">HLOOKUP($B455,INDIRECT(S$1&amp;"!$I$2:$x$40"),('Partner-period(er)'!$A455+14),FALSE)</f>
        <v>0</v>
      </c>
      <c r="T455" s="563">
        <f ca="1">HLOOKUP($B455,INDIRECT(T$1&amp;"!$I$2:$x$40"),('Partner-period(er)'!$A455+14),FALSE)</f>
        <v>0</v>
      </c>
      <c r="U455" s="563">
        <f ca="1">HLOOKUP($B455,INDIRECT(U$1&amp;"!$I$2:$x$40"),('Partner-period(er)'!$A455+14),FALSE)</f>
        <v>0</v>
      </c>
      <c r="V455" s="563">
        <f ca="1">HLOOKUP($B455,INDIRECT(V$1&amp;"!$I$2:$x$40"),('Partner-period(er)'!$A455+14),FALSE)</f>
        <v>0</v>
      </c>
      <c r="W455" s="563">
        <f ca="1">HLOOKUP($B455,INDIRECT(W$1&amp;"!$I$2:$x$40"),('Partner-period(er)'!$A455+14),FALSE)</f>
        <v>0</v>
      </c>
      <c r="X455" s="564">
        <f ca="1">HLOOKUP($B455,INDIRECT(X$1&amp;"!$I$2:$x$40"),('Partner-period(er)'!$A455+14),FALSE)</f>
        <v>0</v>
      </c>
      <c r="Z455" s="31">
        <f ca="1">J455</f>
        <v>0</v>
      </c>
      <c r="AA455" s="32">
        <f ca="1">SUM($J455:K455)</f>
        <v>0</v>
      </c>
      <c r="AB455" s="32">
        <f ca="1">SUM($J455:L455)</f>
        <v>0</v>
      </c>
      <c r="AC455" s="32">
        <f ca="1">SUM($J455:M455)</f>
        <v>0</v>
      </c>
      <c r="AD455" s="32">
        <f ca="1">SUM($J455:N455)</f>
        <v>0</v>
      </c>
      <c r="AE455" s="32">
        <f ca="1">SUM($J455:O455)</f>
        <v>0</v>
      </c>
      <c r="AF455" s="32">
        <f ca="1">SUM($J455:P455)</f>
        <v>0</v>
      </c>
      <c r="AG455" s="32">
        <f ca="1">SUM($J455:Q455)</f>
        <v>0</v>
      </c>
      <c r="AH455" s="32">
        <f ca="1">SUM($J455:R455)</f>
        <v>0</v>
      </c>
      <c r="AI455" s="32">
        <f ca="1">SUM($J455:S455)</f>
        <v>0</v>
      </c>
      <c r="AJ455" s="32">
        <f ca="1">SUM($J455:T455)</f>
        <v>0</v>
      </c>
      <c r="AK455" s="32">
        <f ca="1">SUM($J455:U455)</f>
        <v>0</v>
      </c>
      <c r="AL455" s="32">
        <f ca="1">SUM($J455:V455)</f>
        <v>0</v>
      </c>
      <c r="AM455" s="32">
        <f ca="1">SUM($J455:W455)</f>
        <v>0</v>
      </c>
      <c r="AN455" s="37">
        <f ca="1">SUM($J455:X455)</f>
        <v>0</v>
      </c>
      <c r="AO455" s="30"/>
      <c r="AP455" s="29"/>
      <c r="AQ455" s="29"/>
      <c r="AR455" s="29"/>
      <c r="AS455" s="29"/>
      <c r="AT455" s="29"/>
    </row>
    <row r="456" spans="1:56" x14ac:dyDescent="0.2">
      <c r="A456" s="44">
        <v>2</v>
      </c>
      <c r="B456" s="44">
        <f t="shared" si="246"/>
        <v>10</v>
      </c>
      <c r="C456" s="661">
        <f>Data!L452</f>
        <v>0</v>
      </c>
      <c r="D456" s="27" t="str">
        <f>Data!B$14</f>
        <v>Teknisk/adm timer</v>
      </c>
      <c r="E456" s="27"/>
      <c r="F456" s="14"/>
      <c r="G456" s="370">
        <f>HLOOKUP(B456,'Budget &amp; Total'!$1:$44,(20),FALSE)</f>
        <v>0</v>
      </c>
      <c r="H456" s="673">
        <f t="shared" ref="H456:H479" ca="1" si="247">SUM(J456:X456)</f>
        <v>0</v>
      </c>
      <c r="I456" s="101"/>
      <c r="J456" s="231">
        <f ca="1">HLOOKUP($B456,INDIRECT(J$1&amp;"!$I$2:$x$40"),('Partner-period(er)'!$A456+14),FALSE)</f>
        <v>0</v>
      </c>
      <c r="K456" s="86">
        <f ca="1">HLOOKUP($B456,INDIRECT(K$1&amp;"!$I$2:$x$40"),('Partner-period(er)'!$A456+14),FALSE)</f>
        <v>0</v>
      </c>
      <c r="L456" s="86">
        <f ca="1">HLOOKUP($B456,INDIRECT(L$1&amp;"!$I$2:$x$40"),('Partner-period(er)'!$A456+14),FALSE)</f>
        <v>0</v>
      </c>
      <c r="M456" s="86">
        <f ca="1">HLOOKUP($B456,INDIRECT(M$1&amp;"!$I$2:$x$40"),('Partner-period(er)'!$A456+14),FALSE)</f>
        <v>0</v>
      </c>
      <c r="N456" s="86">
        <f ca="1">HLOOKUP($B456,INDIRECT(N$1&amp;"!$I$2:$x$40"),('Partner-period(er)'!$A456+14),FALSE)</f>
        <v>0</v>
      </c>
      <c r="O456" s="565">
        <f ca="1">HLOOKUP($B456,INDIRECT(O$1&amp;"!$I$2:$x$40"),('Partner-period(er)'!$A456+14),FALSE)</f>
        <v>0</v>
      </c>
      <c r="P456" s="565">
        <f ca="1">HLOOKUP($B456,INDIRECT(P$1&amp;"!$I$2:$x$40"),('Partner-period(er)'!$A456+14),FALSE)</f>
        <v>0</v>
      </c>
      <c r="Q456" s="565">
        <f ca="1">HLOOKUP($B456,INDIRECT(Q$1&amp;"!$I$2:$x$40"),('Partner-period(er)'!$A456+14),FALSE)</f>
        <v>0</v>
      </c>
      <c r="R456" s="565">
        <f ca="1">HLOOKUP($B456,INDIRECT(R$1&amp;"!$I$2:$x$40"),('Partner-period(er)'!$A456+14),FALSE)</f>
        <v>0</v>
      </c>
      <c r="S456" s="565">
        <f ca="1">HLOOKUP($B456,INDIRECT(S$1&amp;"!$I$2:$x$40"),('Partner-period(er)'!$A456+14),FALSE)</f>
        <v>0</v>
      </c>
      <c r="T456" s="565">
        <f ca="1">HLOOKUP($B456,INDIRECT(T$1&amp;"!$I$2:$x$40"),('Partner-period(er)'!$A456+14),FALSE)</f>
        <v>0</v>
      </c>
      <c r="U456" s="565">
        <f ca="1">HLOOKUP($B456,INDIRECT(U$1&amp;"!$I$2:$x$40"),('Partner-period(er)'!$A456+14),FALSE)</f>
        <v>0</v>
      </c>
      <c r="V456" s="565">
        <f ca="1">HLOOKUP($B456,INDIRECT(V$1&amp;"!$I$2:$x$40"),('Partner-period(er)'!$A456+14),FALSE)</f>
        <v>0</v>
      </c>
      <c r="W456" s="565">
        <f ca="1">HLOOKUP($B456,INDIRECT(W$1&amp;"!$I$2:$x$40"),('Partner-period(er)'!$A456+14),FALSE)</f>
        <v>0</v>
      </c>
      <c r="X456" s="566">
        <f ca="1">HLOOKUP($B456,INDIRECT(X$1&amp;"!$I$2:$x$40"),('Partner-period(er)'!$A456+14),FALSE)</f>
        <v>0</v>
      </c>
      <c r="Z456" s="33">
        <f ca="1">J456</f>
        <v>0</v>
      </c>
      <c r="AA456" s="34">
        <f ca="1">SUM($J456:K456)</f>
        <v>0</v>
      </c>
      <c r="AB456" s="34">
        <f ca="1">SUM($J456:L456)</f>
        <v>0</v>
      </c>
      <c r="AC456" s="34">
        <f ca="1">SUM($J456:M456)</f>
        <v>0</v>
      </c>
      <c r="AD456" s="34">
        <f ca="1">SUM($J456:N456)</f>
        <v>0</v>
      </c>
      <c r="AE456" s="34">
        <f ca="1">SUM($J456:O456)</f>
        <v>0</v>
      </c>
      <c r="AF456" s="34">
        <f ca="1">SUM($J456:P456)</f>
        <v>0</v>
      </c>
      <c r="AG456" s="34">
        <f ca="1">SUM($J456:Q456)</f>
        <v>0</v>
      </c>
      <c r="AH456" s="34">
        <f ca="1">SUM($J456:R456)</f>
        <v>0</v>
      </c>
      <c r="AI456" s="34">
        <f ca="1">SUM($J456:S456)</f>
        <v>0</v>
      </c>
      <c r="AJ456" s="34">
        <f ca="1">SUM($J456:T456)</f>
        <v>0</v>
      </c>
      <c r="AK456" s="34">
        <f ca="1">SUM($J456:U456)</f>
        <v>0</v>
      </c>
      <c r="AL456" s="34">
        <f ca="1">SUM($J456:V456)</f>
        <v>0</v>
      </c>
      <c r="AM456" s="34">
        <f ca="1">SUM($J456:W456)</f>
        <v>0</v>
      </c>
      <c r="AN456" s="38">
        <f ca="1">SUM($J456:X456)</f>
        <v>0</v>
      </c>
      <c r="AO456" s="30"/>
      <c r="AP456" s="29"/>
      <c r="AQ456" s="29"/>
      <c r="AR456" s="29"/>
      <c r="AS456" s="29"/>
      <c r="AT456" s="29"/>
    </row>
    <row r="457" spans="1:56" x14ac:dyDescent="0.2">
      <c r="A457" s="44">
        <v>3</v>
      </c>
      <c r="B457" s="44">
        <f t="shared" si="246"/>
        <v>10</v>
      </c>
      <c r="C457" s="57" t="str">
        <f>Data!B$5</f>
        <v>Personaleudgifter</v>
      </c>
      <c r="D457" s="96"/>
      <c r="E457" s="96"/>
      <c r="F457" s="58"/>
      <c r="G457" s="369"/>
      <c r="H457" s="674">
        <f t="shared" ca="1" si="247"/>
        <v>0</v>
      </c>
      <c r="I457" s="101"/>
      <c r="J457" s="239">
        <f ca="1">HLOOKUP($B457,INDIRECT(J$1&amp;"!$I$2:$x$40"),('Partner-period(er)'!$A457+14),FALSE)</f>
        <v>0</v>
      </c>
      <c r="K457" s="85">
        <f ca="1">HLOOKUP($B457,INDIRECT(K$1&amp;"!$I$2:$x$40"),('Partner-period(er)'!$A457+14),FALSE)</f>
        <v>0</v>
      </c>
      <c r="L457" s="85">
        <f ca="1">HLOOKUP($B457,INDIRECT(L$1&amp;"!$I$2:$x$40"),('Partner-period(er)'!$A457+14),FALSE)</f>
        <v>0</v>
      </c>
      <c r="M457" s="85">
        <f ca="1">HLOOKUP($B457,INDIRECT(M$1&amp;"!$I$2:$x$40"),('Partner-period(er)'!$A457+14),FALSE)</f>
        <v>0</v>
      </c>
      <c r="N457" s="85">
        <f ca="1">HLOOKUP($B457,INDIRECT(N$1&amp;"!$I$2:$x$40"),('Partner-period(er)'!$A457+14),FALSE)</f>
        <v>0</v>
      </c>
      <c r="O457" s="52">
        <f ca="1">HLOOKUP($B457,INDIRECT(O$1&amp;"!$I$2:$x$40"),('Partner-period(er)'!$A457+14),FALSE)</f>
        <v>0</v>
      </c>
      <c r="P457" s="52">
        <f ca="1">HLOOKUP($B457,INDIRECT(P$1&amp;"!$I$2:$x$40"),('Partner-period(er)'!$A457+14),FALSE)</f>
        <v>0</v>
      </c>
      <c r="Q457" s="52">
        <f ca="1">HLOOKUP($B457,INDIRECT(Q$1&amp;"!$I$2:$x$40"),('Partner-period(er)'!$A457+14),FALSE)</f>
        <v>0</v>
      </c>
      <c r="R457" s="52">
        <f ca="1">HLOOKUP($B457,INDIRECT(R$1&amp;"!$I$2:$x$40"),('Partner-period(er)'!$A457+14),FALSE)</f>
        <v>0</v>
      </c>
      <c r="S457" s="52">
        <f ca="1">HLOOKUP($B457,INDIRECT(S$1&amp;"!$I$2:$x$40"),('Partner-period(er)'!$A457+14),FALSE)</f>
        <v>0</v>
      </c>
      <c r="T457" s="52">
        <f ca="1">HLOOKUP($B457,INDIRECT(T$1&amp;"!$I$2:$x$40"),('Partner-period(er)'!$A457+14),FALSE)</f>
        <v>0</v>
      </c>
      <c r="U457" s="52">
        <f ca="1">HLOOKUP($B457,INDIRECT(U$1&amp;"!$I$2:$x$40"),('Partner-period(er)'!$A457+14),FALSE)</f>
        <v>0</v>
      </c>
      <c r="V457" s="52">
        <f ca="1">HLOOKUP($B457,INDIRECT(V$1&amp;"!$I$2:$x$40"),('Partner-period(er)'!$A457+14),FALSE)</f>
        <v>0</v>
      </c>
      <c r="W457" s="52">
        <f ca="1">HLOOKUP($B457,INDIRECT(W$1&amp;"!$I$2:$x$40"),('Partner-period(er)'!$A457+14),FALSE)</f>
        <v>0</v>
      </c>
      <c r="X457" s="567">
        <f ca="1">HLOOKUP($B457,INDIRECT(X$1&amp;"!$I$2:$x$40"),('Partner-period(er)'!$A457+14),FALSE)</f>
        <v>0</v>
      </c>
      <c r="Z457" s="33">
        <f ca="1">J457</f>
        <v>0</v>
      </c>
      <c r="AA457" s="34">
        <f ca="1">SUM($J457:K457)</f>
        <v>0</v>
      </c>
      <c r="AB457" s="34">
        <f ca="1">SUM($J457:L457)</f>
        <v>0</v>
      </c>
      <c r="AC457" s="34">
        <f ca="1">SUM($J457:M457)</f>
        <v>0</v>
      </c>
      <c r="AD457" s="34">
        <f ca="1">SUM($J457:N457)</f>
        <v>0</v>
      </c>
      <c r="AE457" s="34">
        <f ca="1">SUM($J457:O457)</f>
        <v>0</v>
      </c>
      <c r="AF457" s="34">
        <f ca="1">SUM($J457:P457)</f>
        <v>0</v>
      </c>
      <c r="AG457" s="34">
        <f ca="1">SUM($J457:Q457)</f>
        <v>0</v>
      </c>
      <c r="AH457" s="34">
        <f ca="1">SUM($J457:R457)</f>
        <v>0</v>
      </c>
      <c r="AI457" s="34">
        <f ca="1">SUM($J457:S457)</f>
        <v>0</v>
      </c>
      <c r="AJ457" s="34">
        <f ca="1">SUM($J457:T457)</f>
        <v>0</v>
      </c>
      <c r="AK457" s="34">
        <f ca="1">SUM($J457:U457)</f>
        <v>0</v>
      </c>
      <c r="AL457" s="34">
        <f ca="1">SUM($J457:V457)</f>
        <v>0</v>
      </c>
      <c r="AM457" s="34">
        <f ca="1">SUM($J457:W457)</f>
        <v>0</v>
      </c>
      <c r="AN457" s="38">
        <f ca="1">SUM($J457:X457)</f>
        <v>0</v>
      </c>
      <c r="AO457" s="30"/>
      <c r="AP457" s="29"/>
      <c r="AQ457" s="29"/>
      <c r="AR457" s="29"/>
      <c r="AS457" s="29"/>
      <c r="AT457" s="29"/>
    </row>
    <row r="458" spans="1:56" x14ac:dyDescent="0.2">
      <c r="A458" s="44">
        <v>4</v>
      </c>
      <c r="B458" s="44">
        <f t="shared" si="246"/>
        <v>10</v>
      </c>
      <c r="C458" s="66"/>
      <c r="D458" s="27" t="str">
        <f>Data!B$15</f>
        <v>Funktionær løn</v>
      </c>
      <c r="E458" s="27"/>
      <c r="F458" s="94">
        <f>HLOOKUP(B458,'Budget &amp; Total'!B:BB,49,FALSE)</f>
        <v>0</v>
      </c>
      <c r="G458" s="370">
        <f>HLOOKUP(B458,'Budget &amp; Total'!$1:$44,(23),FALSE)</f>
        <v>0</v>
      </c>
      <c r="H458" s="674">
        <f t="shared" ca="1" si="247"/>
        <v>0</v>
      </c>
      <c r="I458" s="101"/>
      <c r="J458" s="239">
        <f ca="1">HLOOKUP($B458,INDIRECT(J$1&amp;"!$I$2:$x$40"),('Partner-period(er)'!$A458+14),FALSE)</f>
        <v>0</v>
      </c>
      <c r="K458" s="85">
        <f ca="1">HLOOKUP($B458,INDIRECT(K$1&amp;"!$I$2:$x$40"),('Partner-period(er)'!$A458+14),FALSE)</f>
        <v>0</v>
      </c>
      <c r="L458" s="85">
        <f ca="1">HLOOKUP($B458,INDIRECT(L$1&amp;"!$I$2:$x$40"),('Partner-period(er)'!$A458+14),FALSE)</f>
        <v>0</v>
      </c>
      <c r="M458" s="85">
        <f ca="1">HLOOKUP($B458,INDIRECT(M$1&amp;"!$I$2:$x$40"),('Partner-period(er)'!$A458+14),FALSE)</f>
        <v>0</v>
      </c>
      <c r="N458" s="85">
        <f ca="1">HLOOKUP($B458,INDIRECT(N$1&amp;"!$I$2:$x$40"),('Partner-period(er)'!$A458+14),FALSE)</f>
        <v>0</v>
      </c>
      <c r="O458" s="52">
        <f ca="1">HLOOKUP($B458,INDIRECT(O$1&amp;"!$I$2:$x$40"),('Partner-period(er)'!$A458+14),FALSE)</f>
        <v>0</v>
      </c>
      <c r="P458" s="52">
        <f ca="1">HLOOKUP($B458,INDIRECT(P$1&amp;"!$I$2:$x$40"),('Partner-period(er)'!$A458+14),FALSE)</f>
        <v>0</v>
      </c>
      <c r="Q458" s="52">
        <f ca="1">HLOOKUP($B458,INDIRECT(Q$1&amp;"!$I$2:$x$40"),('Partner-period(er)'!$A458+14),FALSE)</f>
        <v>0</v>
      </c>
      <c r="R458" s="52">
        <f ca="1">HLOOKUP($B458,INDIRECT(R$1&amp;"!$I$2:$x$40"),('Partner-period(er)'!$A458+14),FALSE)</f>
        <v>0</v>
      </c>
      <c r="S458" s="52">
        <f ca="1">HLOOKUP($B458,INDIRECT(S$1&amp;"!$I$2:$x$40"),('Partner-period(er)'!$A458+14),FALSE)</f>
        <v>0</v>
      </c>
      <c r="T458" s="52">
        <f ca="1">HLOOKUP($B458,INDIRECT(T$1&amp;"!$I$2:$x$40"),('Partner-period(er)'!$A458+14),FALSE)</f>
        <v>0</v>
      </c>
      <c r="U458" s="52">
        <f ca="1">HLOOKUP($B458,INDIRECT(U$1&amp;"!$I$2:$x$40"),('Partner-period(er)'!$A458+14),FALSE)</f>
        <v>0</v>
      </c>
      <c r="V458" s="52">
        <f ca="1">HLOOKUP($B458,INDIRECT(V$1&amp;"!$I$2:$x$40"),('Partner-period(er)'!$A458+14),FALSE)</f>
        <v>0</v>
      </c>
      <c r="W458" s="52">
        <f ca="1">HLOOKUP($B458,INDIRECT(W$1&amp;"!$I$2:$x$40"),('Partner-period(er)'!$A458+14),FALSE)</f>
        <v>0</v>
      </c>
      <c r="X458" s="567">
        <f ca="1">HLOOKUP($B458,INDIRECT(X$1&amp;"!$I$2:$x$40"),('Partner-period(er)'!$A458+14),FALSE)</f>
        <v>0</v>
      </c>
      <c r="Z458" s="40">
        <f ca="1">J484</f>
        <v>0</v>
      </c>
      <c r="AA458" s="41">
        <f ca="1">SUM($J484:K484)</f>
        <v>0</v>
      </c>
      <c r="AB458" s="41">
        <f ca="1">SUM($J484:L484)</f>
        <v>0</v>
      </c>
      <c r="AC458" s="41">
        <f ca="1">SUM($J484:M484)</f>
        <v>0</v>
      </c>
      <c r="AD458" s="41">
        <f ca="1">SUM($J484:N484)</f>
        <v>0</v>
      </c>
      <c r="AE458" s="41">
        <f ca="1">SUM($J484:O484)</f>
        <v>0</v>
      </c>
      <c r="AF458" s="41">
        <f ca="1">SUM($J484:P484)</f>
        <v>0</v>
      </c>
      <c r="AG458" s="41">
        <f ca="1">SUM($J484:Q484)</f>
        <v>0</v>
      </c>
      <c r="AH458" s="41">
        <f ca="1">SUM($J484:R484)</f>
        <v>0</v>
      </c>
      <c r="AI458" s="41">
        <f ca="1">SUM($J484:S484)</f>
        <v>0</v>
      </c>
      <c r="AJ458" s="41">
        <f ca="1">SUM($J484:T484)</f>
        <v>0</v>
      </c>
      <c r="AK458" s="41">
        <f ca="1">SUM($J484:U484)</f>
        <v>0</v>
      </c>
      <c r="AL458" s="41">
        <f ca="1">SUM($J484:V484)</f>
        <v>0</v>
      </c>
      <c r="AM458" s="41">
        <f ca="1">SUM($J484:W484)</f>
        <v>0</v>
      </c>
      <c r="AN458" s="42">
        <f ca="1">SUM($J484:X484)</f>
        <v>0</v>
      </c>
      <c r="AO458" s="30"/>
      <c r="AP458" s="29">
        <f ca="1">IF(Data!$H$2="ja",IF(Z458&gt;$G458,Z458-$G458,0),0)</f>
        <v>0</v>
      </c>
      <c r="AQ458" s="29">
        <f ca="1">IF(Data!$H$2="ja",IF(AA458&gt;$G458,AA458-$G458-SUM($AP458:AP458),0),0)</f>
        <v>0</v>
      </c>
      <c r="AR458" s="29">
        <f ca="1">IF(Data!$H$2="ja",IF(AB458&gt;$G458,AB458-$G458-SUM($AP458:AQ458),0),0)</f>
        <v>0</v>
      </c>
      <c r="AS458" s="29">
        <f ca="1">IF(Data!$H$2="ja",IF(AC458&gt;$G458,AC458-$G458-SUM($AP458:AR458),0),0)</f>
        <v>0</v>
      </c>
      <c r="AT458" s="29">
        <f ca="1">IF(Data!$H$2="ja",IF(AD458&gt;$G458,AD458-$G458-SUM($AP458:AS458),0),0)</f>
        <v>0</v>
      </c>
      <c r="AU458" s="29">
        <f ca="1">IF(Data!$H$2="ja",IF(AE458&gt;$G458,AE458-$G458-SUM($AP458:AT458),0),0)</f>
        <v>0</v>
      </c>
      <c r="AV458" s="29">
        <f ca="1">IF(Data!$H$2="ja",IF(AF458&gt;$G458,AF458-$G458-SUM($AP458:AU458),0),0)</f>
        <v>0</v>
      </c>
      <c r="AW458" s="29">
        <f ca="1">IF(Data!$H$2="ja",IF(AG458&gt;$G458,AG458-$G458-SUM($AP458:AV458),0),0)</f>
        <v>0</v>
      </c>
      <c r="AX458" s="29">
        <f ca="1">IF(Data!$H$2="ja",IF(AH458&gt;$G458,AH458-$G458-SUM($AP458:AW458),0),0)</f>
        <v>0</v>
      </c>
      <c r="AY458" s="29">
        <f ca="1">IF(Data!$H$2="ja",IF(AI458&gt;$G458,AI458-$G458-SUM($AP458:AX458),0),0)</f>
        <v>0</v>
      </c>
      <c r="AZ458" s="29">
        <f ca="1">IF(Data!$H$2="ja",IF(AJ458&gt;$G458,AJ458-$G458-SUM($AP458:AY458),0),0)</f>
        <v>0</v>
      </c>
      <c r="BA458" s="29">
        <f ca="1">IF(Data!$H$2="ja",IF(AK458&gt;$G458,AK458-$G458-SUM($AP458:AZ458),0),0)</f>
        <v>0</v>
      </c>
      <c r="BB458" s="29">
        <f ca="1">IF(Data!$H$2="ja",IF(AL458&gt;$G458,AL458-$G458-SUM($AP458:BA458),0),0)</f>
        <v>0</v>
      </c>
      <c r="BC458" s="29">
        <f ca="1">IF(Data!$H$2="ja",IF(AM458&gt;$G458,AM458-$G458-SUM($AP458:BB458),0),0)</f>
        <v>0</v>
      </c>
      <c r="BD458" s="29">
        <f ca="1">IF(Data!$H$2="ja",IF(AN458&gt;$G458,AN458-$G458-SUM($AP458:BC458),0),0)</f>
        <v>0</v>
      </c>
    </row>
    <row r="459" spans="1:56" x14ac:dyDescent="0.2">
      <c r="A459" s="44">
        <v>5</v>
      </c>
      <c r="B459" s="44">
        <f t="shared" si="246"/>
        <v>10</v>
      </c>
      <c r="C459" s="60"/>
      <c r="D459" s="27" t="str">
        <f>Data!B$16</f>
        <v>Teknisk/adm løn</v>
      </c>
      <c r="E459" s="27"/>
      <c r="F459" s="94">
        <f>HLOOKUP(B458,'Budget &amp; Total'!B:BB,50,FALSE)</f>
        <v>0</v>
      </c>
      <c r="G459" s="370">
        <f>HLOOKUP(B459,'Budget &amp; Total'!$1:$44,(24),FALSE)</f>
        <v>0</v>
      </c>
      <c r="H459" s="674">
        <f t="shared" ca="1" si="247"/>
        <v>0</v>
      </c>
      <c r="I459" s="101"/>
      <c r="J459" s="239">
        <f ca="1">HLOOKUP($B459,INDIRECT(J$1&amp;"!$I$2:$x$40"),('Partner-period(er)'!$A459+14),FALSE)</f>
        <v>0</v>
      </c>
      <c r="K459" s="85">
        <f ca="1">HLOOKUP($B459,INDIRECT(K$1&amp;"!$I$2:$x$40"),('Partner-period(er)'!$A459+14),FALSE)</f>
        <v>0</v>
      </c>
      <c r="L459" s="85">
        <f ca="1">HLOOKUP($B459,INDIRECT(L$1&amp;"!$I$2:$x$40"),('Partner-period(er)'!$A459+14),FALSE)</f>
        <v>0</v>
      </c>
      <c r="M459" s="85">
        <f ca="1">HLOOKUP($B459,INDIRECT(M$1&amp;"!$I$2:$x$40"),('Partner-period(er)'!$A459+14),FALSE)</f>
        <v>0</v>
      </c>
      <c r="N459" s="85">
        <f ca="1">HLOOKUP($B459,INDIRECT(N$1&amp;"!$I$2:$x$40"),('Partner-period(er)'!$A459+14),FALSE)</f>
        <v>0</v>
      </c>
      <c r="O459" s="52">
        <f ca="1">HLOOKUP($B459,INDIRECT(O$1&amp;"!$I$2:$x$40"),('Partner-period(er)'!$A459+14),FALSE)</f>
        <v>0</v>
      </c>
      <c r="P459" s="52">
        <f ca="1">HLOOKUP($B459,INDIRECT(P$1&amp;"!$I$2:$x$40"),('Partner-period(er)'!$A459+14),FALSE)</f>
        <v>0</v>
      </c>
      <c r="Q459" s="52">
        <f ca="1">HLOOKUP($B459,INDIRECT(Q$1&amp;"!$I$2:$x$40"),('Partner-period(er)'!$A459+14),FALSE)</f>
        <v>0</v>
      </c>
      <c r="R459" s="52">
        <f ca="1">HLOOKUP($B459,INDIRECT(R$1&amp;"!$I$2:$x$40"),('Partner-period(er)'!$A459+14),FALSE)</f>
        <v>0</v>
      </c>
      <c r="S459" s="52">
        <f ca="1">HLOOKUP($B459,INDIRECT(S$1&amp;"!$I$2:$x$40"),('Partner-period(er)'!$A459+14),FALSE)</f>
        <v>0</v>
      </c>
      <c r="T459" s="52">
        <f ca="1">HLOOKUP($B459,INDIRECT(T$1&amp;"!$I$2:$x$40"),('Partner-period(er)'!$A459+14),FALSE)</f>
        <v>0</v>
      </c>
      <c r="U459" s="52">
        <f ca="1">HLOOKUP($B459,INDIRECT(U$1&amp;"!$I$2:$x$40"),('Partner-period(er)'!$A459+14),FALSE)</f>
        <v>0</v>
      </c>
      <c r="V459" s="52">
        <f ca="1">HLOOKUP($B459,INDIRECT(V$1&amp;"!$I$2:$x$40"),('Partner-period(er)'!$A459+14),FALSE)</f>
        <v>0</v>
      </c>
      <c r="W459" s="52">
        <f ca="1">HLOOKUP($B459,INDIRECT(W$1&amp;"!$I$2:$x$40"),('Partner-period(er)'!$A459+14),FALSE)</f>
        <v>0</v>
      </c>
      <c r="X459" s="567">
        <f ca="1">HLOOKUP($B459,INDIRECT(X$1&amp;"!$I$2:$x$40"),('Partner-period(er)'!$A459+14),FALSE)</f>
        <v>0</v>
      </c>
      <c r="Z459" s="40">
        <f ca="1">J491</f>
        <v>0</v>
      </c>
      <c r="AA459" s="41">
        <f ca="1">SUM($J491:K491)</f>
        <v>0</v>
      </c>
      <c r="AB459" s="41">
        <f ca="1">SUM($J491:L491)</f>
        <v>0</v>
      </c>
      <c r="AC459" s="41">
        <f ca="1">SUM($J491:M491)</f>
        <v>0</v>
      </c>
      <c r="AD459" s="41">
        <f ca="1">SUM($J491:N491)</f>
        <v>0</v>
      </c>
      <c r="AE459" s="41">
        <f ca="1">SUM($J491:O491)</f>
        <v>0</v>
      </c>
      <c r="AF459" s="41">
        <f ca="1">SUM($J491:P491)</f>
        <v>0</v>
      </c>
      <c r="AG459" s="41">
        <f ca="1">SUM($J491:Q491)</f>
        <v>0</v>
      </c>
      <c r="AH459" s="41">
        <f ca="1">SUM($J491:R491)</f>
        <v>0</v>
      </c>
      <c r="AI459" s="41">
        <f ca="1">SUM($J491:S491)</f>
        <v>0</v>
      </c>
      <c r="AJ459" s="41">
        <f ca="1">SUM($J491:T491)</f>
        <v>0</v>
      </c>
      <c r="AK459" s="41">
        <f ca="1">SUM($J491:U491)</f>
        <v>0</v>
      </c>
      <c r="AL459" s="41">
        <f ca="1">SUM($J491:V491)</f>
        <v>0</v>
      </c>
      <c r="AM459" s="41">
        <f ca="1">SUM($J491:W491)</f>
        <v>0</v>
      </c>
      <c r="AN459" s="41">
        <f ca="1">SUM($J491:X491)</f>
        <v>0</v>
      </c>
      <c r="AO459" s="30"/>
      <c r="AP459" s="29">
        <f ca="1">IF(Data!$H$2="ja",IF(Z459&gt;$G459,Z459-$G459,0),0)</f>
        <v>0</v>
      </c>
      <c r="AQ459" s="29">
        <f ca="1">IF(Data!$H$2="ja",IF(AA459&gt;$G459,AA459-$G459-SUM($AP459:AP459),0),0)</f>
        <v>0</v>
      </c>
      <c r="AR459" s="29">
        <f ca="1">IF(Data!$H$2="ja",IF(AB459&gt;$G459,AB459-$G459-SUM($AP459:AQ459),0),0)</f>
        <v>0</v>
      </c>
      <c r="AS459" s="29">
        <f ca="1">IF(Data!$H$2="ja",IF(AC459&gt;$G459,AC459-$G459-SUM($AP459:AR459),0),0)</f>
        <v>0</v>
      </c>
      <c r="AT459" s="29">
        <f ca="1">IF(Data!$H$2="ja",IF(AD459&gt;$G459,AD459-$G459-SUM($AP459:AS459),0),0)</f>
        <v>0</v>
      </c>
      <c r="AU459" s="29">
        <f ca="1">IF(Data!$H$2="ja",IF(AE459&gt;$G459,AE459-$G459-SUM($AP459:AT459),0),0)</f>
        <v>0</v>
      </c>
      <c r="AV459" s="29">
        <f ca="1">IF(Data!$H$2="ja",IF(AF459&gt;$G459,AF459-$G459-SUM($AP459:AU459),0),0)</f>
        <v>0</v>
      </c>
      <c r="AW459" s="29">
        <f ca="1">IF(Data!$H$2="ja",IF(AG459&gt;$G459,AG459-$G459-SUM($AP459:AV459),0),0)</f>
        <v>0</v>
      </c>
      <c r="AX459" s="29">
        <f ca="1">IF(Data!$H$2="ja",IF(AH459&gt;$G459,AH459-$G459-SUM($AP459:AW459),0),0)</f>
        <v>0</v>
      </c>
      <c r="AY459" s="29">
        <f ca="1">IF(Data!$H$2="ja",IF(AI459&gt;$G459,AI459-$G459-SUM($AP459:AX459),0),0)</f>
        <v>0</v>
      </c>
      <c r="AZ459" s="29">
        <f ca="1">IF(Data!$H$2="ja",IF(AJ459&gt;$G459,AJ459-$G459-SUM($AP459:AY459),0),0)</f>
        <v>0</v>
      </c>
      <c r="BA459" s="29">
        <f ca="1">IF(Data!$H$2="ja",IF(AK459&gt;$G459,AK459-$G459-SUM($AP459:AZ459),0),0)</f>
        <v>0</v>
      </c>
      <c r="BB459" s="29">
        <f ca="1">IF(Data!$H$2="ja",IF(AL459&gt;$G459,AL459-$G459-SUM($AP459:BA459),0),0)</f>
        <v>0</v>
      </c>
      <c r="BC459" s="29">
        <f ca="1">IF(Data!$H$2="ja",IF(AM459&gt;$G459,AM459-$G459-SUM($AP459:BB459),0),0)</f>
        <v>0</v>
      </c>
      <c r="BD459" s="29">
        <f ca="1">IF(Data!$H$2="ja",IF(AN459&gt;$G459,AN459-$G459-SUM($AP459:BC459),0),0)</f>
        <v>0</v>
      </c>
    </row>
    <row r="460" spans="1:56" x14ac:dyDescent="0.2">
      <c r="A460" s="44">
        <v>6</v>
      </c>
      <c r="B460" s="44">
        <f t="shared" si="246"/>
        <v>10</v>
      </c>
      <c r="C460" s="61"/>
      <c r="D460" s="62" t="str">
        <f>Data!B$17</f>
        <v>Overhead løn</v>
      </c>
      <c r="E460" s="62"/>
      <c r="F460" s="99">
        <f>HLOOKUP(B458,'Budget &amp; Total'!B:BB,25,FALSE)</f>
        <v>0</v>
      </c>
      <c r="G460" s="371">
        <f>HLOOKUP(B460,'Budget &amp; Total'!$1:$44,(26),FALSE)</f>
        <v>0</v>
      </c>
      <c r="H460" s="673">
        <f t="shared" ca="1" si="247"/>
        <v>0</v>
      </c>
      <c r="I460" s="101"/>
      <c r="J460" s="239">
        <f ca="1">HLOOKUP($B460,INDIRECT(J$1&amp;"!$I$2:$x$40"),('Partner-period(er)'!$A460+14),FALSE)</f>
        <v>0</v>
      </c>
      <c r="K460" s="85">
        <f ca="1">HLOOKUP($B460,INDIRECT(K$1&amp;"!$I$2:$x$40"),('Partner-period(er)'!$A460+14),FALSE)</f>
        <v>0</v>
      </c>
      <c r="L460" s="85">
        <f ca="1">HLOOKUP($B460,INDIRECT(L$1&amp;"!$I$2:$x$40"),('Partner-period(er)'!$A460+14),FALSE)</f>
        <v>0</v>
      </c>
      <c r="M460" s="85">
        <f ca="1">HLOOKUP($B460,INDIRECT(M$1&amp;"!$I$2:$x$40"),('Partner-period(er)'!$A460+14),FALSE)</f>
        <v>0</v>
      </c>
      <c r="N460" s="85">
        <f ca="1">HLOOKUP($B460,INDIRECT(N$1&amp;"!$I$2:$x$40"),('Partner-period(er)'!$A460+14),FALSE)</f>
        <v>0</v>
      </c>
      <c r="O460" s="52">
        <f ca="1">HLOOKUP($B460,INDIRECT(O$1&amp;"!$I$2:$x$40"),('Partner-period(er)'!$A460+14),FALSE)</f>
        <v>0</v>
      </c>
      <c r="P460" s="52">
        <f ca="1">HLOOKUP($B460,INDIRECT(P$1&amp;"!$I$2:$x$40"),('Partner-period(er)'!$A460+14),FALSE)</f>
        <v>0</v>
      </c>
      <c r="Q460" s="52">
        <f ca="1">HLOOKUP($B460,INDIRECT(Q$1&amp;"!$I$2:$x$40"),('Partner-period(er)'!$A460+14),FALSE)</f>
        <v>0</v>
      </c>
      <c r="R460" s="52">
        <f ca="1">HLOOKUP($B460,INDIRECT(R$1&amp;"!$I$2:$x$40"),('Partner-period(er)'!$A460+14),FALSE)</f>
        <v>0</v>
      </c>
      <c r="S460" s="52">
        <f ca="1">HLOOKUP($B460,INDIRECT(S$1&amp;"!$I$2:$x$40"),('Partner-period(er)'!$A460+14),FALSE)</f>
        <v>0</v>
      </c>
      <c r="T460" s="52">
        <f ca="1">HLOOKUP($B460,INDIRECT(T$1&amp;"!$I$2:$x$40"),('Partner-period(er)'!$A460+14),FALSE)</f>
        <v>0</v>
      </c>
      <c r="U460" s="52">
        <f ca="1">HLOOKUP($B460,INDIRECT(U$1&amp;"!$I$2:$x$40"),('Partner-period(er)'!$A460+14),FALSE)</f>
        <v>0</v>
      </c>
      <c r="V460" s="52">
        <f ca="1">HLOOKUP($B460,INDIRECT(V$1&amp;"!$I$2:$x$40"),('Partner-period(er)'!$A460+14),FALSE)</f>
        <v>0</v>
      </c>
      <c r="W460" s="52">
        <f ca="1">HLOOKUP($B460,INDIRECT(W$1&amp;"!$I$2:$x$40"),('Partner-period(er)'!$A460+14),FALSE)</f>
        <v>0</v>
      </c>
      <c r="X460" s="567">
        <f ca="1">HLOOKUP($B460,INDIRECT(X$1&amp;"!$I$2:$x$40"),('Partner-period(er)'!$A460+14),FALSE)</f>
        <v>0</v>
      </c>
      <c r="Z460" s="40">
        <f ca="1">J460+J494</f>
        <v>0</v>
      </c>
      <c r="AA460" s="41">
        <f ca="1">SUM($J494:K494)+SUM($J460:K460)</f>
        <v>0</v>
      </c>
      <c r="AB460" s="41">
        <f ca="1">SUM($J494:L494)+SUM($J460:L460)</f>
        <v>0</v>
      </c>
      <c r="AC460" s="41">
        <f ca="1">SUM($J494:M494)+SUM($J460:M460)</f>
        <v>0</v>
      </c>
      <c r="AD460" s="41">
        <f ca="1">SUM($J494:N494)+SUM($J460:N460)</f>
        <v>0</v>
      </c>
      <c r="AE460" s="41">
        <f ca="1">SUM($J494:O494)+SUM($J460:O460)</f>
        <v>0</v>
      </c>
      <c r="AF460" s="41">
        <f ca="1">SUM($J494:P494)+SUM($J460:P460)</f>
        <v>0</v>
      </c>
      <c r="AG460" s="41">
        <f ca="1">SUM($J494:Q494)+SUM($J460:Q460)</f>
        <v>0</v>
      </c>
      <c r="AH460" s="41">
        <f ca="1">SUM($J494:R494)+SUM($J460:R460)</f>
        <v>0</v>
      </c>
      <c r="AI460" s="41">
        <f ca="1">SUM($J494:S494)+SUM($J460:S460)</f>
        <v>0</v>
      </c>
      <c r="AJ460" s="41">
        <f ca="1">SUM($J494:T494)+SUM($J460:T460)</f>
        <v>0</v>
      </c>
      <c r="AK460" s="41">
        <f ca="1">SUM($J494:U494)+SUM($J460:U460)</f>
        <v>0</v>
      </c>
      <c r="AL460" s="41">
        <f ca="1">SUM($J494:V494)+SUM($J460:V460)</f>
        <v>0</v>
      </c>
      <c r="AM460" s="41">
        <f ca="1">SUM($J494:W494)+SUM($J460:W460)</f>
        <v>0</v>
      </c>
      <c r="AN460" s="41">
        <f ca="1">SUM($J494:X494)+SUM($J460:X460)</f>
        <v>0</v>
      </c>
      <c r="AO460" s="30"/>
      <c r="AP460" s="29">
        <f ca="1">IF(Data!$H$2="ja",IF(Z460&gt;$G460,Z460-$G460,0),0)</f>
        <v>0</v>
      </c>
      <c r="AQ460" s="29">
        <f ca="1">IF(Data!$H$2="ja",IF(AA460&gt;$G460,AA460-$G460-SUM($AP460:AP460),0),0)</f>
        <v>0</v>
      </c>
      <c r="AR460" s="29">
        <f ca="1">IF(Data!$H$2="ja",IF(AB460&gt;$G460,AB460-$G460-SUM($AP460:AQ460),0),0)</f>
        <v>0</v>
      </c>
      <c r="AS460" s="29">
        <f ca="1">IF(Data!$H$2="ja",IF(AC460&gt;$G460,AC460-$G460-SUM($AP460:AR460),0),0)</f>
        <v>0</v>
      </c>
      <c r="AT460" s="29">
        <f ca="1">IF(Data!$H$2="ja",IF(AD460&gt;$G460,AD460-$G460-SUM($AP460:AS460),0),0)</f>
        <v>0</v>
      </c>
      <c r="AU460" s="29">
        <f ca="1">IF(Data!$H$2="ja",IF(AE460&gt;$G460,AE460-$G460-SUM($AP460:AT460),0),0)</f>
        <v>0</v>
      </c>
      <c r="AV460" s="29">
        <f ca="1">IF(Data!$H$2="ja",IF(AF460&gt;$G460,AF460-$G460-SUM($AP460:AU460),0),0)</f>
        <v>0</v>
      </c>
      <c r="AW460" s="29">
        <f ca="1">IF(Data!$H$2="ja",IF(AG460&gt;$G460,AG460-$G460-SUM($AP460:AV460),0),0)</f>
        <v>0</v>
      </c>
      <c r="AX460" s="29">
        <f ca="1">IF(Data!$H$2="ja",IF(AH460&gt;$G460,AH460-$G460-SUM($AP460:AW460),0),0)</f>
        <v>0</v>
      </c>
      <c r="AY460" s="29">
        <f ca="1">IF(Data!$H$2="ja",IF(AI460&gt;$G460,AI460-$G460-SUM($AP460:AX460),0),0)</f>
        <v>0</v>
      </c>
      <c r="AZ460" s="29">
        <f ca="1">IF(Data!$H$2="ja",IF(AJ460&gt;$G460,AJ460-$G460-SUM($AP460:AY460),0),0)</f>
        <v>0</v>
      </c>
      <c r="BA460" s="29">
        <f ca="1">IF(Data!$H$2="ja",IF(AK460&gt;$G460,AK460-$G460-SUM($AP460:AZ460),0),0)</f>
        <v>0</v>
      </c>
      <c r="BB460" s="29">
        <f ca="1">IF(Data!$H$2="ja",IF(AL460&gt;$G460,AL460-$G460-SUM($AP460:BA460),0),0)</f>
        <v>0</v>
      </c>
      <c r="BC460" s="29">
        <f ca="1">IF(Data!$H$2="ja",IF(AM460&gt;$G460,AM460-$G460-SUM($AP460:BB460),0),0)</f>
        <v>0</v>
      </c>
      <c r="BD460" s="29">
        <f ca="1">IF(Data!$H$2="ja",IF(AN460&gt;$G460,AN460-$G460-SUM($AP460:BC460),0),0)</f>
        <v>0</v>
      </c>
    </row>
    <row r="461" spans="1:56" x14ac:dyDescent="0.2">
      <c r="A461" s="44">
        <v>7</v>
      </c>
      <c r="B461" s="44">
        <f t="shared" si="246"/>
        <v>10</v>
      </c>
      <c r="C461" s="90"/>
      <c r="D461" s="55" t="str">
        <f>Data!B$39</f>
        <v>Lønomkostninger total</v>
      </c>
      <c r="E461" s="55"/>
      <c r="F461" s="84"/>
      <c r="G461" s="370">
        <f>HLOOKUP(B461,'Budget &amp; Total'!$1:$44,(27),FALSE)</f>
        <v>0</v>
      </c>
      <c r="H461" s="675">
        <f t="shared" ca="1" si="247"/>
        <v>0</v>
      </c>
      <c r="I461" s="108"/>
      <c r="J461" s="301">
        <f ca="1">HLOOKUP($B461,INDIRECT(J$1&amp;"!$I$2:$x$40"),('Partner-period(er)'!$A461+14),FALSE)</f>
        <v>0</v>
      </c>
      <c r="K461" s="89">
        <f ca="1">HLOOKUP($B461,INDIRECT(K$1&amp;"!$I$2:$x$40"),('Partner-period(er)'!$A461+14),FALSE)</f>
        <v>0</v>
      </c>
      <c r="L461" s="302">
        <f ca="1">HLOOKUP($B461,INDIRECT(L$1&amp;"!$I$2:$x$40"),('Partner-period(er)'!$A461+14),FALSE)</f>
        <v>0</v>
      </c>
      <c r="M461" s="302">
        <f ca="1">HLOOKUP($B461,INDIRECT(M$1&amp;"!$I$2:$x$40"),('Partner-period(er)'!$A461+14),FALSE)</f>
        <v>0</v>
      </c>
      <c r="N461" s="302">
        <f ca="1">HLOOKUP($B461,INDIRECT(N$1&amp;"!$I$2:$x$40"),('Partner-period(er)'!$A461+14),FALSE)</f>
        <v>0</v>
      </c>
      <c r="O461" s="568">
        <f ca="1">HLOOKUP($B461,INDIRECT(O$1&amp;"!$I$2:$x$40"),('Partner-period(er)'!$A461+14),FALSE)</f>
        <v>0</v>
      </c>
      <c r="P461" s="568">
        <f ca="1">HLOOKUP($B461,INDIRECT(P$1&amp;"!$I$2:$x$40"),('Partner-period(er)'!$A461+14),FALSE)</f>
        <v>0</v>
      </c>
      <c r="Q461" s="568">
        <f ca="1">HLOOKUP($B461,INDIRECT(Q$1&amp;"!$I$2:$x$40"),('Partner-period(er)'!$A461+14),FALSE)</f>
        <v>0</v>
      </c>
      <c r="R461" s="568">
        <f ca="1">HLOOKUP($B461,INDIRECT(R$1&amp;"!$I$2:$x$40"),('Partner-period(er)'!$A461+14),FALSE)</f>
        <v>0</v>
      </c>
      <c r="S461" s="568">
        <f ca="1">HLOOKUP($B461,INDIRECT(S$1&amp;"!$I$2:$x$40"),('Partner-period(er)'!$A461+14),FALSE)</f>
        <v>0</v>
      </c>
      <c r="T461" s="568">
        <f ca="1">HLOOKUP($B461,INDIRECT(T$1&amp;"!$I$2:$x$40"),('Partner-period(er)'!$A461+14),FALSE)</f>
        <v>0</v>
      </c>
      <c r="U461" s="568">
        <f ca="1">HLOOKUP($B461,INDIRECT(U$1&amp;"!$I$2:$x$40"),('Partner-period(er)'!$A461+14),FALSE)</f>
        <v>0</v>
      </c>
      <c r="V461" s="568">
        <f ca="1">HLOOKUP($B461,INDIRECT(V$1&amp;"!$I$2:$x$40"),('Partner-period(er)'!$A461+14),FALSE)</f>
        <v>0</v>
      </c>
      <c r="W461" s="568">
        <f ca="1">HLOOKUP($B461,INDIRECT(W$1&amp;"!$I$2:$x$40"),('Partner-period(er)'!$A461+14),FALSE)</f>
        <v>0</v>
      </c>
      <c r="X461" s="569">
        <f ca="1">HLOOKUP($B461,INDIRECT(X$1&amp;"!$I$2:$x$40"),('Partner-period(er)'!$A461+14),FALSE)</f>
        <v>0</v>
      </c>
      <c r="Z461" s="33">
        <f t="shared" ref="Z461:AN461" ca="1" si="248">SUM(Z458:Z460)</f>
        <v>0</v>
      </c>
      <c r="AA461" s="34">
        <f t="shared" ca="1" si="248"/>
        <v>0</v>
      </c>
      <c r="AB461" s="34">
        <f t="shared" ca="1" si="248"/>
        <v>0</v>
      </c>
      <c r="AC461" s="34">
        <f t="shared" ca="1" si="248"/>
        <v>0</v>
      </c>
      <c r="AD461" s="34">
        <f t="shared" ca="1" si="248"/>
        <v>0</v>
      </c>
      <c r="AE461" s="34">
        <f t="shared" ca="1" si="248"/>
        <v>0</v>
      </c>
      <c r="AF461" s="34">
        <f t="shared" ca="1" si="248"/>
        <v>0</v>
      </c>
      <c r="AG461" s="34">
        <f t="shared" ca="1" si="248"/>
        <v>0</v>
      </c>
      <c r="AH461" s="34">
        <f t="shared" ca="1" si="248"/>
        <v>0</v>
      </c>
      <c r="AI461" s="34">
        <f t="shared" ca="1" si="248"/>
        <v>0</v>
      </c>
      <c r="AJ461" s="34">
        <f t="shared" ca="1" si="248"/>
        <v>0</v>
      </c>
      <c r="AK461" s="34">
        <f t="shared" ca="1" si="248"/>
        <v>0</v>
      </c>
      <c r="AL461" s="34">
        <f t="shared" ca="1" si="248"/>
        <v>0</v>
      </c>
      <c r="AM461" s="34">
        <f t="shared" ca="1" si="248"/>
        <v>0</v>
      </c>
      <c r="AN461" s="38">
        <f t="shared" ca="1" si="248"/>
        <v>0</v>
      </c>
      <c r="AO461" s="30"/>
      <c r="AP461" s="29">
        <f t="shared" ref="AP461:BD461" ca="1" si="249">SUM(AP458:AP460)</f>
        <v>0</v>
      </c>
      <c r="AQ461" s="29">
        <f t="shared" ca="1" si="249"/>
        <v>0</v>
      </c>
      <c r="AR461" s="29">
        <f t="shared" ca="1" si="249"/>
        <v>0</v>
      </c>
      <c r="AS461" s="29">
        <f t="shared" ca="1" si="249"/>
        <v>0</v>
      </c>
      <c r="AT461" s="29">
        <f t="shared" ca="1" si="249"/>
        <v>0</v>
      </c>
      <c r="AU461" s="29">
        <f t="shared" ca="1" si="249"/>
        <v>0</v>
      </c>
      <c r="AV461" s="29">
        <f t="shared" ca="1" si="249"/>
        <v>0</v>
      </c>
      <c r="AW461" s="29">
        <f t="shared" ca="1" si="249"/>
        <v>0</v>
      </c>
      <c r="AX461" s="29">
        <f t="shared" ca="1" si="249"/>
        <v>0</v>
      </c>
      <c r="AY461" s="29">
        <f t="shared" ca="1" si="249"/>
        <v>0</v>
      </c>
      <c r="AZ461" s="29">
        <f t="shared" ca="1" si="249"/>
        <v>0</v>
      </c>
      <c r="BA461" s="29">
        <f t="shared" ca="1" si="249"/>
        <v>0</v>
      </c>
      <c r="BB461" s="29">
        <f t="shared" ca="1" si="249"/>
        <v>0</v>
      </c>
      <c r="BC461" s="29">
        <f t="shared" ca="1" si="249"/>
        <v>0</v>
      </c>
      <c r="BD461" s="29">
        <f t="shared" ca="1" si="249"/>
        <v>0</v>
      </c>
    </row>
    <row r="462" spans="1:56" x14ac:dyDescent="0.2">
      <c r="B462" s="44">
        <f t="shared" si="246"/>
        <v>10</v>
      </c>
      <c r="C462" s="59" t="str">
        <f>Data!B$18</f>
        <v>Andre omkostninger</v>
      </c>
      <c r="D462" s="27"/>
      <c r="E462" s="27"/>
      <c r="F462" s="14"/>
      <c r="G462" s="369"/>
      <c r="H462" s="674">
        <f t="shared" ca="1" si="247"/>
        <v>0</v>
      </c>
      <c r="I462" s="101"/>
      <c r="J462" s="239">
        <f ca="1">HLOOKUP($B462,INDIRECT(J$1&amp;"!$I$2:$x$40"),('Partner-period(er)'!$A462+14),FALSE)</f>
        <v>0</v>
      </c>
      <c r="K462" s="85">
        <f ca="1">HLOOKUP($B462,INDIRECT(K$1&amp;"!$I$2:$x$40"),('Partner-period(er)'!$A462+14),FALSE)</f>
        <v>0</v>
      </c>
      <c r="L462" s="85">
        <f ca="1">HLOOKUP($B462,INDIRECT(L$1&amp;"!$I$2:$x$40"),('Partner-period(er)'!$A462+14),FALSE)</f>
        <v>0</v>
      </c>
      <c r="M462" s="85">
        <f ca="1">HLOOKUP($B462,INDIRECT(M$1&amp;"!$I$2:$x$40"),('Partner-period(er)'!$A462+14),FALSE)</f>
        <v>0</v>
      </c>
      <c r="N462" s="85">
        <f ca="1">HLOOKUP($B462,INDIRECT(N$1&amp;"!$I$2:$x$40"),('Partner-period(er)'!$A462+14),FALSE)</f>
        <v>0</v>
      </c>
      <c r="O462" s="52">
        <f ca="1">HLOOKUP($B462,INDIRECT(O$1&amp;"!$I$2:$x$40"),('Partner-period(er)'!$A462+14),FALSE)</f>
        <v>0</v>
      </c>
      <c r="P462" s="52">
        <f ca="1">HLOOKUP($B462,INDIRECT(P$1&amp;"!$I$2:$x$40"),('Partner-period(er)'!$A462+14),FALSE)</f>
        <v>0</v>
      </c>
      <c r="Q462" s="52">
        <f ca="1">HLOOKUP($B462,INDIRECT(Q$1&amp;"!$I$2:$x$40"),('Partner-period(er)'!$A462+14),FALSE)</f>
        <v>0</v>
      </c>
      <c r="R462" s="52">
        <f ca="1">HLOOKUP($B462,INDIRECT(R$1&amp;"!$I$2:$x$40"),('Partner-period(er)'!$A462+14),FALSE)</f>
        <v>0</v>
      </c>
      <c r="S462" s="52">
        <f ca="1">HLOOKUP($B462,INDIRECT(S$1&amp;"!$I$2:$x$40"),('Partner-period(er)'!$A462+14),FALSE)</f>
        <v>0</v>
      </c>
      <c r="T462" s="52">
        <f ca="1">HLOOKUP($B462,INDIRECT(T$1&amp;"!$I$2:$x$40"),('Partner-period(er)'!$A462+14),FALSE)</f>
        <v>0</v>
      </c>
      <c r="U462" s="52">
        <f ca="1">HLOOKUP($B462,INDIRECT(U$1&amp;"!$I$2:$x$40"),('Partner-period(er)'!$A462+14),FALSE)</f>
        <v>0</v>
      </c>
      <c r="V462" s="52">
        <f ca="1">HLOOKUP($B462,INDIRECT(V$1&amp;"!$I$2:$x$40"),('Partner-period(er)'!$A462+14),FALSE)</f>
        <v>0</v>
      </c>
      <c r="W462" s="52">
        <f ca="1">HLOOKUP($B462,INDIRECT(W$1&amp;"!$I$2:$x$40"),('Partner-period(er)'!$A462+14),FALSE)</f>
        <v>0</v>
      </c>
      <c r="X462" s="567">
        <f ca="1">HLOOKUP($B462,INDIRECT(X$1&amp;"!$I$2:$x$40"),('Partner-period(er)'!$A462+14),FALSE)</f>
        <v>0</v>
      </c>
      <c r="Z462" s="33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8"/>
      <c r="AO462" s="30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</row>
    <row r="463" spans="1:56" x14ac:dyDescent="0.2">
      <c r="A463" s="44">
        <v>9</v>
      </c>
      <c r="B463" s="44">
        <f t="shared" si="246"/>
        <v>10</v>
      </c>
      <c r="C463" s="60"/>
      <c r="D463" s="27" t="str">
        <f>Data!B$6</f>
        <v>Instrumenter og udstyr</v>
      </c>
      <c r="E463" s="27"/>
      <c r="F463" s="14"/>
      <c r="G463" s="370">
        <f>HLOOKUP(B463,'Budget &amp; Total'!$1:$44,(29),FALSE)</f>
        <v>0</v>
      </c>
      <c r="H463" s="674">
        <f t="shared" ca="1" si="247"/>
        <v>0</v>
      </c>
      <c r="I463" s="101"/>
      <c r="J463" s="239">
        <f ca="1">HLOOKUP($B463,INDIRECT(J$1&amp;"!$I$2:$x$40"),('Partner-period(er)'!$A463+14),FALSE)</f>
        <v>0</v>
      </c>
      <c r="K463" s="85">
        <f ca="1">HLOOKUP($B463,INDIRECT(K$1&amp;"!$I$2:$x$40"),('Partner-period(er)'!$A463+14),FALSE)</f>
        <v>0</v>
      </c>
      <c r="L463" s="85">
        <f ca="1">HLOOKUP($B463,INDIRECT(L$1&amp;"!$I$2:$x$40"),('Partner-period(er)'!$A463+14),FALSE)</f>
        <v>0</v>
      </c>
      <c r="M463" s="85">
        <f ca="1">HLOOKUP($B463,INDIRECT(M$1&amp;"!$I$2:$x$40"),('Partner-period(er)'!$A463+14),FALSE)</f>
        <v>0</v>
      </c>
      <c r="N463" s="85">
        <f ca="1">HLOOKUP($B463,INDIRECT(N$1&amp;"!$I$2:$x$40"),('Partner-period(er)'!$A463+14),FALSE)</f>
        <v>0</v>
      </c>
      <c r="O463" s="52">
        <f ca="1">HLOOKUP($B463,INDIRECT(O$1&amp;"!$I$2:$x$40"),('Partner-period(er)'!$A463+14),FALSE)</f>
        <v>0</v>
      </c>
      <c r="P463" s="52">
        <f ca="1">HLOOKUP($B463,INDIRECT(P$1&amp;"!$I$2:$x$40"),('Partner-period(er)'!$A463+14),FALSE)</f>
        <v>0</v>
      </c>
      <c r="Q463" s="52">
        <f ca="1">HLOOKUP($B463,INDIRECT(Q$1&amp;"!$I$2:$x$40"),('Partner-period(er)'!$A463+14),FALSE)</f>
        <v>0</v>
      </c>
      <c r="R463" s="52">
        <f ca="1">HLOOKUP($B463,INDIRECT(R$1&amp;"!$I$2:$x$40"),('Partner-period(er)'!$A463+14),FALSE)</f>
        <v>0</v>
      </c>
      <c r="S463" s="52">
        <f ca="1">HLOOKUP($B463,INDIRECT(S$1&amp;"!$I$2:$x$40"),('Partner-period(er)'!$A463+14),FALSE)</f>
        <v>0</v>
      </c>
      <c r="T463" s="52">
        <f ca="1">HLOOKUP($B463,INDIRECT(T$1&amp;"!$I$2:$x$40"),('Partner-period(er)'!$A463+14),FALSE)</f>
        <v>0</v>
      </c>
      <c r="U463" s="52">
        <f ca="1">HLOOKUP($B463,INDIRECT(U$1&amp;"!$I$2:$x$40"),('Partner-period(er)'!$A463+14),FALSE)</f>
        <v>0</v>
      </c>
      <c r="V463" s="52">
        <f ca="1">HLOOKUP($B463,INDIRECT(V$1&amp;"!$I$2:$x$40"),('Partner-period(er)'!$A463+14),FALSE)</f>
        <v>0</v>
      </c>
      <c r="W463" s="52">
        <f ca="1">HLOOKUP($B463,INDIRECT(W$1&amp;"!$I$2:$x$40"),('Partner-period(er)'!$A463+14),FALSE)</f>
        <v>0</v>
      </c>
      <c r="X463" s="567">
        <f ca="1">HLOOKUP($B463,INDIRECT(X$1&amp;"!$I$2:$x$40"),('Partner-period(er)'!$A463+14),FALSE)</f>
        <v>0</v>
      </c>
      <c r="Z463" s="33">
        <f t="shared" ref="Z463:Z471" ca="1" si="250">J463</f>
        <v>0</v>
      </c>
      <c r="AA463" s="34">
        <f ca="1">SUM($J463:K463)</f>
        <v>0</v>
      </c>
      <c r="AB463" s="34">
        <f ca="1">SUM($J463:L463)</f>
        <v>0</v>
      </c>
      <c r="AC463" s="34">
        <f ca="1">SUM($J463:M463)</f>
        <v>0</v>
      </c>
      <c r="AD463" s="34">
        <f ca="1">SUM($J463:N463)</f>
        <v>0</v>
      </c>
      <c r="AE463" s="34">
        <f ca="1">SUM($J463:O463)</f>
        <v>0</v>
      </c>
      <c r="AF463" s="34">
        <f ca="1">SUM($J463:P463)</f>
        <v>0</v>
      </c>
      <c r="AG463" s="34">
        <f ca="1">SUM($J463:Q463)</f>
        <v>0</v>
      </c>
      <c r="AH463" s="34">
        <f ca="1">SUM($J463:R463)</f>
        <v>0</v>
      </c>
      <c r="AI463" s="34">
        <f ca="1">SUM($J463:S463)</f>
        <v>0</v>
      </c>
      <c r="AJ463" s="34">
        <f ca="1">SUM($J463:T463)</f>
        <v>0</v>
      </c>
      <c r="AK463" s="34">
        <f ca="1">SUM($J463:U463)</f>
        <v>0</v>
      </c>
      <c r="AL463" s="34">
        <f ca="1">SUM($J463:V463)</f>
        <v>0</v>
      </c>
      <c r="AM463" s="34">
        <f ca="1">SUM($J463:W463)</f>
        <v>0</v>
      </c>
      <c r="AN463" s="38">
        <f ca="1">SUM($J463:X463)</f>
        <v>0</v>
      </c>
      <c r="AO463" s="30"/>
      <c r="AP463" s="29">
        <f ca="1">IF(Data!$H$2="ja",IF(Z463&gt;$G463,Z463-$G463,0),0)</f>
        <v>0</v>
      </c>
      <c r="AQ463" s="29">
        <f ca="1">IF(Data!$H$2="ja",IF(AA463&gt;$G463,AA463-$G463-SUM($AP463:AP463),0),0)</f>
        <v>0</v>
      </c>
      <c r="AR463" s="29">
        <f ca="1">IF(Data!$H$2="ja",IF(AB463&gt;$G463,AB463-$G463-SUM($AP463:AQ463),0),0)</f>
        <v>0</v>
      </c>
      <c r="AS463" s="29">
        <f ca="1">IF(Data!$H$2="ja",IF(AC463&gt;$G463,AC463-$G463-SUM($AP463:AR463),0),0)</f>
        <v>0</v>
      </c>
      <c r="AT463" s="29">
        <f ca="1">IF(Data!$H$2="ja",IF(AD463&gt;$G463,AD463-$G463-SUM($AP463:AS463),0),0)</f>
        <v>0</v>
      </c>
      <c r="AU463" s="29">
        <f ca="1">IF(Data!$H$2="ja",IF(AE463&gt;$G463,AE463-$G463-SUM($AP463:AT463),0),0)</f>
        <v>0</v>
      </c>
      <c r="AV463" s="29">
        <f ca="1">IF(Data!$H$2="ja",IF(AF463&gt;$G463,AF463-$G463-SUM($AP463:AU463),0),0)</f>
        <v>0</v>
      </c>
      <c r="AW463" s="29">
        <f ca="1">IF(Data!$H$2="ja",IF(AG463&gt;$G463,AG463-$G463-SUM($AP463:AV463),0),0)</f>
        <v>0</v>
      </c>
      <c r="AX463" s="29">
        <f ca="1">IF(Data!$H$2="ja",IF(AH463&gt;$G463,AH463-$G463-SUM($AP463:AW463),0),0)</f>
        <v>0</v>
      </c>
      <c r="AY463" s="29">
        <f ca="1">IF(Data!$H$2="ja",IF(AI463&gt;$G463,AI463-$G463-SUM($AP463:AX463),0),0)</f>
        <v>0</v>
      </c>
      <c r="AZ463" s="29">
        <f ca="1">IF(Data!$H$2="ja",IF(AJ463&gt;$G463,AJ463-$G463-SUM($AP463:AY463),0),0)</f>
        <v>0</v>
      </c>
      <c r="BA463" s="29">
        <f ca="1">IF(Data!$H$2="ja",IF(AK463&gt;$G463,AK463-$G463-SUM($AP463:AZ463),0),0)</f>
        <v>0</v>
      </c>
      <c r="BB463" s="29">
        <f ca="1">IF(Data!$H$2="ja",IF(AL463&gt;$G463,AL463-$G463-SUM($AP463:BA463),0),0)</f>
        <v>0</v>
      </c>
      <c r="BC463" s="29">
        <f ca="1">IF(Data!$H$2="ja",IF(AM463&gt;$G463,AM463-$G463-SUM($AP463:BB463),0),0)</f>
        <v>0</v>
      </c>
      <c r="BD463" s="29">
        <f ca="1">IF(Data!$H$2="ja",IF(AN463&gt;$G463,AN463-$G463-SUM($AP463:BC463),0),0)</f>
        <v>0</v>
      </c>
    </row>
    <row r="464" spans="1:56" x14ac:dyDescent="0.2">
      <c r="A464" s="44">
        <v>10</v>
      </c>
      <c r="B464" s="44">
        <f t="shared" si="246"/>
        <v>10</v>
      </c>
      <c r="C464" s="60"/>
      <c r="D464" s="27" t="str">
        <f>Data!B$7</f>
        <v>Bygninger</v>
      </c>
      <c r="E464" s="27"/>
      <c r="F464" s="14"/>
      <c r="G464" s="370">
        <f>HLOOKUP(B464,'Budget &amp; Total'!$1:$44,(30),FALSE)</f>
        <v>0</v>
      </c>
      <c r="H464" s="674">
        <f t="shared" ca="1" si="247"/>
        <v>0</v>
      </c>
      <c r="I464" s="101"/>
      <c r="J464" s="239">
        <f ca="1">HLOOKUP($B464,INDIRECT(J$1&amp;"!$I$2:$x$40"),('Partner-period(er)'!$A464+14),FALSE)</f>
        <v>0</v>
      </c>
      <c r="K464" s="85">
        <f ca="1">HLOOKUP($B464,INDIRECT(K$1&amp;"!$I$2:$x$40"),('Partner-period(er)'!$A464+14),FALSE)</f>
        <v>0</v>
      </c>
      <c r="L464" s="85">
        <f ca="1">HLOOKUP($B464,INDIRECT(L$1&amp;"!$I$2:$x$40"),('Partner-period(er)'!$A464+14),FALSE)</f>
        <v>0</v>
      </c>
      <c r="M464" s="85">
        <f ca="1">HLOOKUP($B464,INDIRECT(M$1&amp;"!$I$2:$x$40"),('Partner-period(er)'!$A464+14),FALSE)</f>
        <v>0</v>
      </c>
      <c r="N464" s="85">
        <f ca="1">HLOOKUP($B464,INDIRECT(N$1&amp;"!$I$2:$x$40"),('Partner-period(er)'!$A464+14),FALSE)</f>
        <v>0</v>
      </c>
      <c r="O464" s="52">
        <f ca="1">HLOOKUP($B464,INDIRECT(O$1&amp;"!$I$2:$x$40"),('Partner-period(er)'!$A464+14),FALSE)</f>
        <v>0</v>
      </c>
      <c r="P464" s="52">
        <f ca="1">HLOOKUP($B464,INDIRECT(P$1&amp;"!$I$2:$x$40"),('Partner-period(er)'!$A464+14),FALSE)</f>
        <v>0</v>
      </c>
      <c r="Q464" s="52">
        <f ca="1">HLOOKUP($B464,INDIRECT(Q$1&amp;"!$I$2:$x$40"),('Partner-period(er)'!$A464+14),FALSE)</f>
        <v>0</v>
      </c>
      <c r="R464" s="52">
        <f ca="1">HLOOKUP($B464,INDIRECT(R$1&amp;"!$I$2:$x$40"),('Partner-period(er)'!$A464+14),FALSE)</f>
        <v>0</v>
      </c>
      <c r="S464" s="52">
        <f ca="1">HLOOKUP($B464,INDIRECT(S$1&amp;"!$I$2:$x$40"),('Partner-period(er)'!$A464+14),FALSE)</f>
        <v>0</v>
      </c>
      <c r="T464" s="52">
        <f ca="1">HLOOKUP($B464,INDIRECT(T$1&amp;"!$I$2:$x$40"),('Partner-period(er)'!$A464+14),FALSE)</f>
        <v>0</v>
      </c>
      <c r="U464" s="52">
        <f ca="1">HLOOKUP($B464,INDIRECT(U$1&amp;"!$I$2:$x$40"),('Partner-period(er)'!$A464+14),FALSE)</f>
        <v>0</v>
      </c>
      <c r="V464" s="52">
        <f ca="1">HLOOKUP($B464,INDIRECT(V$1&amp;"!$I$2:$x$40"),('Partner-period(er)'!$A464+14),FALSE)</f>
        <v>0</v>
      </c>
      <c r="W464" s="52">
        <f ca="1">HLOOKUP($B464,INDIRECT(W$1&amp;"!$I$2:$x$40"),('Partner-period(er)'!$A464+14),FALSE)</f>
        <v>0</v>
      </c>
      <c r="X464" s="567">
        <f ca="1">HLOOKUP($B464,INDIRECT(X$1&amp;"!$I$2:$x$40"),('Partner-period(er)'!$A464+14),FALSE)</f>
        <v>0</v>
      </c>
      <c r="Z464" s="33">
        <f t="shared" ca="1" si="250"/>
        <v>0</v>
      </c>
      <c r="AA464" s="34">
        <f ca="1">SUM($J464:K464)</f>
        <v>0</v>
      </c>
      <c r="AB464" s="34">
        <f ca="1">SUM($J464:L464)</f>
        <v>0</v>
      </c>
      <c r="AC464" s="34">
        <f ca="1">SUM($J464:M464)</f>
        <v>0</v>
      </c>
      <c r="AD464" s="34">
        <f ca="1">SUM($J464:N464)</f>
        <v>0</v>
      </c>
      <c r="AE464" s="34">
        <f ca="1">SUM($J464:O464)</f>
        <v>0</v>
      </c>
      <c r="AF464" s="34">
        <f ca="1">SUM($J464:P464)</f>
        <v>0</v>
      </c>
      <c r="AG464" s="34">
        <f ca="1">SUM($J464:Q464)</f>
        <v>0</v>
      </c>
      <c r="AH464" s="34">
        <f ca="1">SUM($J464:R464)</f>
        <v>0</v>
      </c>
      <c r="AI464" s="34">
        <f ca="1">SUM($J464:S464)</f>
        <v>0</v>
      </c>
      <c r="AJ464" s="34">
        <f ca="1">SUM($J464:T464)</f>
        <v>0</v>
      </c>
      <c r="AK464" s="34">
        <f ca="1">SUM($J464:U464)</f>
        <v>0</v>
      </c>
      <c r="AL464" s="34">
        <f ca="1">SUM($J464:V464)</f>
        <v>0</v>
      </c>
      <c r="AM464" s="34">
        <f ca="1">SUM($J464:W464)</f>
        <v>0</v>
      </c>
      <c r="AN464" s="38">
        <f ca="1">SUM($J464:X464)</f>
        <v>0</v>
      </c>
      <c r="AO464" s="30"/>
      <c r="AP464" s="29">
        <f ca="1">IF(Data!$H$2="ja",IF(Z464&gt;$G464,Z464-$G464,0),0)</f>
        <v>0</v>
      </c>
      <c r="AQ464" s="29">
        <f ca="1">IF(Data!$H$2="ja",IF(AA464&gt;$G464,AA464-$G464-SUM($AP464:AP464),0),0)</f>
        <v>0</v>
      </c>
      <c r="AR464" s="29">
        <f ca="1">IF(Data!$H$2="ja",IF(AB464&gt;$G464,AB464-$G464-SUM($AP464:AQ464),0),0)</f>
        <v>0</v>
      </c>
      <c r="AS464" s="29">
        <f ca="1">IF(Data!$H$2="ja",IF(AC464&gt;$G464,AC464-$G464-SUM($AP464:AR464),0),0)</f>
        <v>0</v>
      </c>
      <c r="AT464" s="29">
        <f ca="1">IF(Data!$H$2="ja",IF(AD464&gt;$G464,AD464-$G464-SUM($AP464:AS464),0),0)</f>
        <v>0</v>
      </c>
      <c r="AU464" s="29">
        <f ca="1">IF(Data!$H$2="ja",IF(AE464&gt;$G464,AE464-$G464-SUM($AP464:AT464),0),0)</f>
        <v>0</v>
      </c>
      <c r="AV464" s="29">
        <f ca="1">IF(Data!$H$2="ja",IF(AF464&gt;$G464,AF464-$G464-SUM($AP464:AU464),0),0)</f>
        <v>0</v>
      </c>
      <c r="AW464" s="29">
        <f ca="1">IF(Data!$H$2="ja",IF(AG464&gt;$G464,AG464-$G464-SUM($AP464:AV464),0),0)</f>
        <v>0</v>
      </c>
      <c r="AX464" s="29">
        <f ca="1">IF(Data!$H$2="ja",IF(AH464&gt;$G464,AH464-$G464-SUM($AP464:AW464),0),0)</f>
        <v>0</v>
      </c>
      <c r="AY464" s="29">
        <f ca="1">IF(Data!$H$2="ja",IF(AI464&gt;$G464,AI464-$G464-SUM($AP464:AX464),0),0)</f>
        <v>0</v>
      </c>
      <c r="AZ464" s="29">
        <f ca="1">IF(Data!$H$2="ja",IF(AJ464&gt;$G464,AJ464-$G464-SUM($AP464:AY464),0),0)</f>
        <v>0</v>
      </c>
      <c r="BA464" s="29">
        <f ca="1">IF(Data!$H$2="ja",IF(AK464&gt;$G464,AK464-$G464-SUM($AP464:AZ464),0),0)</f>
        <v>0</v>
      </c>
      <c r="BB464" s="29">
        <f ca="1">IF(Data!$H$2="ja",IF(AL464&gt;$G464,AL464-$G464-SUM($AP464:BA464),0),0)</f>
        <v>0</v>
      </c>
      <c r="BC464" s="29">
        <f ca="1">IF(Data!$H$2="ja",IF(AM464&gt;$G464,AM464-$G464-SUM($AP464:BB464),0),0)</f>
        <v>0</v>
      </c>
      <c r="BD464" s="29">
        <f ca="1">IF(Data!$H$2="ja",IF(AN464&gt;$G464,AN464-$G464-SUM($AP464:BC464),0),0)</f>
        <v>0</v>
      </c>
    </row>
    <row r="465" spans="1:56" x14ac:dyDescent="0.2">
      <c r="A465" s="44">
        <v>11</v>
      </c>
      <c r="B465" s="44">
        <f t="shared" si="246"/>
        <v>10</v>
      </c>
      <c r="C465" s="60"/>
      <c r="D465" s="27" t="str">
        <f>Data!B$8</f>
        <v>Andre driftsudgifter, herunder materialer</v>
      </c>
      <c r="E465" s="27"/>
      <c r="F465" s="14"/>
      <c r="G465" s="370">
        <f>HLOOKUP(B465,'Budget &amp; Total'!$1:$44,(31),FALSE)</f>
        <v>0</v>
      </c>
      <c r="H465" s="674">
        <f t="shared" ca="1" si="247"/>
        <v>0</v>
      </c>
      <c r="I465" s="101"/>
      <c r="J465" s="239">
        <f ca="1">HLOOKUP($B465,INDIRECT(J$1&amp;"!$I$2:$x$40"),('Partner-period(er)'!$A465+14),FALSE)</f>
        <v>0</v>
      </c>
      <c r="K465" s="85">
        <f ca="1">HLOOKUP($B465,INDIRECT(K$1&amp;"!$I$2:$x$40"),('Partner-period(er)'!$A465+14),FALSE)</f>
        <v>0</v>
      </c>
      <c r="L465" s="85">
        <f ca="1">HLOOKUP($B465,INDIRECT(L$1&amp;"!$I$2:$x$40"),('Partner-period(er)'!$A465+14),FALSE)</f>
        <v>0</v>
      </c>
      <c r="M465" s="85">
        <f ca="1">HLOOKUP($B465,INDIRECT(M$1&amp;"!$I$2:$x$40"),('Partner-period(er)'!$A465+14),FALSE)</f>
        <v>0</v>
      </c>
      <c r="N465" s="85">
        <f ca="1">HLOOKUP($B465,INDIRECT(N$1&amp;"!$I$2:$x$40"),('Partner-period(er)'!$A465+14),FALSE)</f>
        <v>0</v>
      </c>
      <c r="O465" s="52">
        <f ca="1">HLOOKUP($B465,INDIRECT(O$1&amp;"!$I$2:$x$40"),('Partner-period(er)'!$A465+14),FALSE)</f>
        <v>0</v>
      </c>
      <c r="P465" s="52">
        <f ca="1">HLOOKUP($B465,INDIRECT(P$1&amp;"!$I$2:$x$40"),('Partner-period(er)'!$A465+14),FALSE)</f>
        <v>0</v>
      </c>
      <c r="Q465" s="52">
        <f ca="1">HLOOKUP($B465,INDIRECT(Q$1&amp;"!$I$2:$x$40"),('Partner-period(er)'!$A465+14),FALSE)</f>
        <v>0</v>
      </c>
      <c r="R465" s="52">
        <f ca="1">HLOOKUP($B465,INDIRECT(R$1&amp;"!$I$2:$x$40"),('Partner-period(er)'!$A465+14),FALSE)</f>
        <v>0</v>
      </c>
      <c r="S465" s="52">
        <f ca="1">HLOOKUP($B465,INDIRECT(S$1&amp;"!$I$2:$x$40"),('Partner-period(er)'!$A465+14),FALSE)</f>
        <v>0</v>
      </c>
      <c r="T465" s="52">
        <f ca="1">HLOOKUP($B465,INDIRECT(T$1&amp;"!$I$2:$x$40"),('Partner-period(er)'!$A465+14),FALSE)</f>
        <v>0</v>
      </c>
      <c r="U465" s="52">
        <f ca="1">HLOOKUP($B465,INDIRECT(U$1&amp;"!$I$2:$x$40"),('Partner-period(er)'!$A465+14),FALSE)</f>
        <v>0</v>
      </c>
      <c r="V465" s="52">
        <f ca="1">HLOOKUP($B465,INDIRECT(V$1&amp;"!$I$2:$x$40"),('Partner-period(er)'!$A465+14),FALSE)</f>
        <v>0</v>
      </c>
      <c r="W465" s="52">
        <f ca="1">HLOOKUP($B465,INDIRECT(W$1&amp;"!$I$2:$x$40"),('Partner-period(er)'!$A465+14),FALSE)</f>
        <v>0</v>
      </c>
      <c r="X465" s="567">
        <f ca="1">HLOOKUP($B465,INDIRECT(X$1&amp;"!$I$2:$x$40"),('Partner-period(er)'!$A465+14),FALSE)</f>
        <v>0</v>
      </c>
      <c r="Z465" s="33">
        <f t="shared" ca="1" si="250"/>
        <v>0</v>
      </c>
      <c r="AA465" s="34">
        <f ca="1">SUM($J465:K465)</f>
        <v>0</v>
      </c>
      <c r="AB465" s="34">
        <f ca="1">SUM($J465:L465)</f>
        <v>0</v>
      </c>
      <c r="AC465" s="34">
        <f ca="1">SUM($J465:M465)</f>
        <v>0</v>
      </c>
      <c r="AD465" s="34">
        <f ca="1">SUM($J465:N465)</f>
        <v>0</v>
      </c>
      <c r="AE465" s="34">
        <f ca="1">SUM($J465:O465)</f>
        <v>0</v>
      </c>
      <c r="AF465" s="34">
        <f ca="1">SUM($J465:P465)</f>
        <v>0</v>
      </c>
      <c r="AG465" s="34">
        <f ca="1">SUM($J465:Q465)</f>
        <v>0</v>
      </c>
      <c r="AH465" s="34">
        <f ca="1">SUM($J465:R465)</f>
        <v>0</v>
      </c>
      <c r="AI465" s="34">
        <f ca="1">SUM($J465:S465)</f>
        <v>0</v>
      </c>
      <c r="AJ465" s="34">
        <f ca="1">SUM($J465:T465)</f>
        <v>0</v>
      </c>
      <c r="AK465" s="34">
        <f ca="1">SUM($J465:U465)</f>
        <v>0</v>
      </c>
      <c r="AL465" s="34">
        <f ca="1">SUM($J465:V465)</f>
        <v>0</v>
      </c>
      <c r="AM465" s="34">
        <f ca="1">SUM($J465:W465)</f>
        <v>0</v>
      </c>
      <c r="AN465" s="38">
        <f ca="1">SUM($J465:X465)</f>
        <v>0</v>
      </c>
      <c r="AO465" s="30"/>
      <c r="AP465" s="29">
        <f ca="1">IF(Data!$H$2="ja",IF(Z465&gt;$G465,Z465-$G465,0),0)</f>
        <v>0</v>
      </c>
      <c r="AQ465" s="29">
        <f ca="1">IF(Data!$H$2="ja",IF(AA465&gt;$G465,AA465-$G465-SUM($AP465:AP465),0),0)</f>
        <v>0</v>
      </c>
      <c r="AR465" s="29">
        <f ca="1">IF(Data!$H$2="ja",IF(AB465&gt;$G465,AB465-$G465-SUM($AP465:AQ465),0),0)</f>
        <v>0</v>
      </c>
      <c r="AS465" s="29">
        <f ca="1">IF(Data!$H$2="ja",IF(AC465&gt;$G465,AC465-$G465-SUM($AP465:AR465),0),0)</f>
        <v>0</v>
      </c>
      <c r="AT465" s="29">
        <f ca="1">IF(Data!$H$2="ja",IF(AD465&gt;$G465,AD465-$G465-SUM($AP465:AS465),0),0)</f>
        <v>0</v>
      </c>
      <c r="AU465" s="29">
        <f ca="1">IF(Data!$H$2="ja",IF(AE465&gt;$G465,AE465-$G465-SUM($AP465:AT465),0),0)</f>
        <v>0</v>
      </c>
      <c r="AV465" s="29">
        <f ca="1">IF(Data!$H$2="ja",IF(AF465&gt;$G465,AF465-$G465-SUM($AP465:AU465),0),0)</f>
        <v>0</v>
      </c>
      <c r="AW465" s="29">
        <f ca="1">IF(Data!$H$2="ja",IF(AG465&gt;$G465,AG465-$G465-SUM($AP465:AV465),0),0)</f>
        <v>0</v>
      </c>
      <c r="AX465" s="29">
        <f ca="1">IF(Data!$H$2="ja",IF(AH465&gt;$G465,AH465-$G465-SUM($AP465:AW465),0),0)</f>
        <v>0</v>
      </c>
      <c r="AY465" s="29">
        <f ca="1">IF(Data!$H$2="ja",IF(AI465&gt;$G465,AI465-$G465-SUM($AP465:AX465),0),0)</f>
        <v>0</v>
      </c>
      <c r="AZ465" s="29">
        <f ca="1">IF(Data!$H$2="ja",IF(AJ465&gt;$G465,AJ465-$G465-SUM($AP465:AY465),0),0)</f>
        <v>0</v>
      </c>
      <c r="BA465" s="29">
        <f ca="1">IF(Data!$H$2="ja",IF(AK465&gt;$G465,AK465-$G465-SUM($AP465:AZ465),0),0)</f>
        <v>0</v>
      </c>
      <c r="BB465" s="29">
        <f ca="1">IF(Data!$H$2="ja",IF(AL465&gt;$G465,AL465-$G465-SUM($AP465:BA465),0),0)</f>
        <v>0</v>
      </c>
      <c r="BC465" s="29">
        <f ca="1">IF(Data!$H$2="ja",IF(AM465&gt;$G465,AM465-$G465-SUM($AP465:BB465),0),0)</f>
        <v>0</v>
      </c>
      <c r="BD465" s="29">
        <f ca="1">IF(Data!$H$2="ja",IF(AN465&gt;$G465,AN465-$G465-SUM($AP465:BC465),0),0)</f>
        <v>0</v>
      </c>
    </row>
    <row r="466" spans="1:56" x14ac:dyDescent="0.2">
      <c r="A466" s="44">
        <v>12</v>
      </c>
      <c r="B466" s="44">
        <f t="shared" si="246"/>
        <v>10</v>
      </c>
      <c r="C466" s="60"/>
      <c r="D466" s="27" t="str">
        <f>Data!B$9</f>
        <v>Eksterne leverancer / underleverancer</v>
      </c>
      <c r="E466" s="27"/>
      <c r="F466" s="14"/>
      <c r="G466" s="370">
        <f>HLOOKUP(B466,'Budget &amp; Total'!$1:$44,(32),FALSE)</f>
        <v>0</v>
      </c>
      <c r="H466" s="674">
        <f t="shared" ca="1" si="247"/>
        <v>0</v>
      </c>
      <c r="I466" s="101"/>
      <c r="J466" s="239">
        <f ca="1">HLOOKUP($B466,INDIRECT(J$1&amp;"!$I$2:$x$40"),('Partner-period(er)'!$A466+14),FALSE)</f>
        <v>0</v>
      </c>
      <c r="K466" s="85">
        <f ca="1">HLOOKUP($B466,INDIRECT(K$1&amp;"!$I$2:$x$40"),('Partner-period(er)'!$A466+14),FALSE)</f>
        <v>0</v>
      </c>
      <c r="L466" s="85">
        <f ca="1">HLOOKUP($B466,INDIRECT(L$1&amp;"!$I$2:$x$40"),('Partner-period(er)'!$A466+14),FALSE)</f>
        <v>0</v>
      </c>
      <c r="M466" s="85">
        <f ca="1">HLOOKUP($B466,INDIRECT(M$1&amp;"!$I$2:$x$40"),('Partner-period(er)'!$A466+14),FALSE)</f>
        <v>0</v>
      </c>
      <c r="N466" s="85">
        <f ca="1">HLOOKUP($B466,INDIRECT(N$1&amp;"!$I$2:$x$40"),('Partner-period(er)'!$A466+14),FALSE)</f>
        <v>0</v>
      </c>
      <c r="O466" s="52">
        <f ca="1">HLOOKUP($B466,INDIRECT(O$1&amp;"!$I$2:$x$40"),('Partner-period(er)'!$A466+14),FALSE)</f>
        <v>0</v>
      </c>
      <c r="P466" s="52">
        <f ca="1">HLOOKUP($B466,INDIRECT(P$1&amp;"!$I$2:$x$40"),('Partner-period(er)'!$A466+14),FALSE)</f>
        <v>0</v>
      </c>
      <c r="Q466" s="52">
        <f ca="1">HLOOKUP($B466,INDIRECT(Q$1&amp;"!$I$2:$x$40"),('Partner-period(er)'!$A466+14),FALSE)</f>
        <v>0</v>
      </c>
      <c r="R466" s="52">
        <f ca="1">HLOOKUP($B466,INDIRECT(R$1&amp;"!$I$2:$x$40"),('Partner-period(er)'!$A466+14),FALSE)</f>
        <v>0</v>
      </c>
      <c r="S466" s="52">
        <f ca="1">HLOOKUP($B466,INDIRECT(S$1&amp;"!$I$2:$x$40"),('Partner-period(er)'!$A466+14),FALSE)</f>
        <v>0</v>
      </c>
      <c r="T466" s="52">
        <f ca="1">HLOOKUP($B466,INDIRECT(T$1&amp;"!$I$2:$x$40"),('Partner-period(er)'!$A466+14),FALSE)</f>
        <v>0</v>
      </c>
      <c r="U466" s="52">
        <f ca="1">HLOOKUP($B466,INDIRECT(U$1&amp;"!$I$2:$x$40"),('Partner-period(er)'!$A466+14),FALSE)</f>
        <v>0</v>
      </c>
      <c r="V466" s="52">
        <f ca="1">HLOOKUP($B466,INDIRECT(V$1&amp;"!$I$2:$x$40"),('Partner-period(er)'!$A466+14),FALSE)</f>
        <v>0</v>
      </c>
      <c r="W466" s="52">
        <f ca="1">HLOOKUP($B466,INDIRECT(W$1&amp;"!$I$2:$x$40"),('Partner-period(er)'!$A466+14),FALSE)</f>
        <v>0</v>
      </c>
      <c r="X466" s="567">
        <f ca="1">HLOOKUP($B466,INDIRECT(X$1&amp;"!$I$2:$x$40"),('Partner-period(er)'!$A466+14),FALSE)</f>
        <v>0</v>
      </c>
      <c r="Z466" s="33">
        <f t="shared" ca="1" si="250"/>
        <v>0</v>
      </c>
      <c r="AA466" s="34">
        <f ca="1">SUM($J466:K466)</f>
        <v>0</v>
      </c>
      <c r="AB466" s="34">
        <f ca="1">SUM($J466:L466)</f>
        <v>0</v>
      </c>
      <c r="AC466" s="34">
        <f ca="1">SUM($J466:M466)</f>
        <v>0</v>
      </c>
      <c r="AD466" s="34">
        <f ca="1">SUM($J466:N466)</f>
        <v>0</v>
      </c>
      <c r="AE466" s="34">
        <f ca="1">SUM($J466:O466)</f>
        <v>0</v>
      </c>
      <c r="AF466" s="34">
        <f ca="1">SUM($J466:P466)</f>
        <v>0</v>
      </c>
      <c r="AG466" s="34">
        <f ca="1">SUM($J466:Q466)</f>
        <v>0</v>
      </c>
      <c r="AH466" s="34">
        <f ca="1">SUM($J466:R466)</f>
        <v>0</v>
      </c>
      <c r="AI466" s="34">
        <f ca="1">SUM($J466:S466)</f>
        <v>0</v>
      </c>
      <c r="AJ466" s="34">
        <f ca="1">SUM($J466:T466)</f>
        <v>0</v>
      </c>
      <c r="AK466" s="34">
        <f ca="1">SUM($J466:U466)</f>
        <v>0</v>
      </c>
      <c r="AL466" s="34">
        <f ca="1">SUM($J466:V466)</f>
        <v>0</v>
      </c>
      <c r="AM466" s="34">
        <f ca="1">SUM($J466:W466)</f>
        <v>0</v>
      </c>
      <c r="AN466" s="38">
        <f ca="1">SUM($J466:X466)</f>
        <v>0</v>
      </c>
      <c r="AO466" s="30"/>
      <c r="AP466" s="29">
        <f ca="1">IF(Data!$H$2="ja",IF(Z466&gt;$G466,Z466-$G466,0),0)</f>
        <v>0</v>
      </c>
      <c r="AQ466" s="29">
        <f ca="1">IF(Data!$H$2="ja",IF(AA466&gt;$G466,AA466-$G466-SUM($AP466:AP466),0),0)</f>
        <v>0</v>
      </c>
      <c r="AR466" s="29">
        <f ca="1">IF(Data!$H$2="ja",IF(AB466&gt;$G466,AB466-$G466-SUM($AP466:AQ466),0),0)</f>
        <v>0</v>
      </c>
      <c r="AS466" s="29">
        <f ca="1">IF(Data!$H$2="ja",IF(AC466&gt;$G466,AC466-$G466-SUM($AP466:AR466),0),0)</f>
        <v>0</v>
      </c>
      <c r="AT466" s="29">
        <f ca="1">IF(Data!$H$2="ja",IF(AD466&gt;$G466,AD466-$G466-SUM($AP466:AS466),0),0)</f>
        <v>0</v>
      </c>
      <c r="AU466" s="29">
        <f ca="1">IF(Data!$H$2="ja",IF(AE466&gt;$G466,AE466-$G466-SUM($AP466:AT466),0),0)</f>
        <v>0</v>
      </c>
      <c r="AV466" s="29">
        <f ca="1">IF(Data!$H$2="ja",IF(AF466&gt;$G466,AF466-$G466-SUM($AP466:AU466),0),0)</f>
        <v>0</v>
      </c>
      <c r="AW466" s="29">
        <f ca="1">IF(Data!$H$2="ja",IF(AG466&gt;$G466,AG466-$G466-SUM($AP466:AV466),0),0)</f>
        <v>0</v>
      </c>
      <c r="AX466" s="29">
        <f ca="1">IF(Data!$H$2="ja",IF(AH466&gt;$G466,AH466-$G466-SUM($AP466:AW466),0),0)</f>
        <v>0</v>
      </c>
      <c r="AY466" s="29">
        <f ca="1">IF(Data!$H$2="ja",IF(AI466&gt;$G466,AI466-$G466-SUM($AP466:AX466),0),0)</f>
        <v>0</v>
      </c>
      <c r="AZ466" s="29">
        <f ca="1">IF(Data!$H$2="ja",IF(AJ466&gt;$G466,AJ466-$G466-SUM($AP466:AY466),0),0)</f>
        <v>0</v>
      </c>
      <c r="BA466" s="29">
        <f ca="1">IF(Data!$H$2="ja",IF(AK466&gt;$G466,AK466-$G466-SUM($AP466:AZ466),0),0)</f>
        <v>0</v>
      </c>
      <c r="BB466" s="29">
        <f ca="1">IF(Data!$H$2="ja",IF(AL466&gt;$G466,AL466-$G466-SUM($AP466:BA466),0),0)</f>
        <v>0</v>
      </c>
      <c r="BC466" s="29">
        <f ca="1">IF(Data!$H$2="ja",IF(AM466&gt;$G466,AM466-$G466-SUM($AP466:BB466),0),0)</f>
        <v>0</v>
      </c>
      <c r="BD466" s="29">
        <f ca="1">IF(Data!$H$2="ja",IF(AN466&gt;$G466,AN466-$G466-SUM($AP466:BC466),0),0)</f>
        <v>0</v>
      </c>
    </row>
    <row r="467" spans="1:56" x14ac:dyDescent="0.2">
      <c r="A467" s="44">
        <v>13</v>
      </c>
      <c r="B467" s="44">
        <f t="shared" si="246"/>
        <v>10</v>
      </c>
      <c r="C467" s="60"/>
      <c r="D467" s="27" t="str">
        <f>Data!B$10</f>
        <v>Indtægter (negative tal)</v>
      </c>
      <c r="E467" s="27"/>
      <c r="F467" s="14"/>
      <c r="G467" s="370">
        <f>HLOOKUP(B467,'Budget &amp; Total'!$1:$44,(33),FALSE)</f>
        <v>0</v>
      </c>
      <c r="H467" s="674">
        <f t="shared" ca="1" si="247"/>
        <v>0</v>
      </c>
      <c r="I467" s="101"/>
      <c r="J467" s="239">
        <f ca="1">HLOOKUP($B467,INDIRECT(J$1&amp;"!$I$2:$x$40"),('Partner-period(er)'!$A467+14),FALSE)</f>
        <v>0</v>
      </c>
      <c r="K467" s="85">
        <f ca="1">HLOOKUP($B467,INDIRECT(K$1&amp;"!$I$2:$x$40"),('Partner-period(er)'!$A467+14),FALSE)</f>
        <v>0</v>
      </c>
      <c r="L467" s="85">
        <f ca="1">HLOOKUP($B467,INDIRECT(L$1&amp;"!$I$2:$x$40"),('Partner-period(er)'!$A467+14),FALSE)</f>
        <v>0</v>
      </c>
      <c r="M467" s="85">
        <f ca="1">HLOOKUP($B467,INDIRECT(M$1&amp;"!$I$2:$x$40"),('Partner-period(er)'!$A467+14),FALSE)</f>
        <v>0</v>
      </c>
      <c r="N467" s="85">
        <f ca="1">HLOOKUP($B467,INDIRECT(N$1&amp;"!$I$2:$x$40"),('Partner-period(er)'!$A467+14),FALSE)</f>
        <v>0</v>
      </c>
      <c r="O467" s="52">
        <f ca="1">HLOOKUP($B467,INDIRECT(O$1&amp;"!$I$2:$x$40"),('Partner-period(er)'!$A467+14),FALSE)</f>
        <v>0</v>
      </c>
      <c r="P467" s="52">
        <f ca="1">HLOOKUP($B467,INDIRECT(P$1&amp;"!$I$2:$x$40"),('Partner-period(er)'!$A467+14),FALSE)</f>
        <v>0</v>
      </c>
      <c r="Q467" s="52">
        <f ca="1">HLOOKUP($B467,INDIRECT(Q$1&amp;"!$I$2:$x$40"),('Partner-period(er)'!$A467+14),FALSE)</f>
        <v>0</v>
      </c>
      <c r="R467" s="52">
        <f ca="1">HLOOKUP($B467,INDIRECT(R$1&amp;"!$I$2:$x$40"),('Partner-period(er)'!$A467+14),FALSE)</f>
        <v>0</v>
      </c>
      <c r="S467" s="52">
        <f ca="1">HLOOKUP($B467,INDIRECT(S$1&amp;"!$I$2:$x$40"),('Partner-period(er)'!$A467+14),FALSE)</f>
        <v>0</v>
      </c>
      <c r="T467" s="52">
        <f ca="1">HLOOKUP($B467,INDIRECT(T$1&amp;"!$I$2:$x$40"),('Partner-period(er)'!$A467+14),FALSE)</f>
        <v>0</v>
      </c>
      <c r="U467" s="52">
        <f ca="1">HLOOKUP($B467,INDIRECT(U$1&amp;"!$I$2:$x$40"),('Partner-period(er)'!$A467+14),FALSE)</f>
        <v>0</v>
      </c>
      <c r="V467" s="52">
        <f ca="1">HLOOKUP($B467,INDIRECT(V$1&amp;"!$I$2:$x$40"),('Partner-period(er)'!$A467+14),FALSE)</f>
        <v>0</v>
      </c>
      <c r="W467" s="52">
        <f ca="1">HLOOKUP($B467,INDIRECT(W$1&amp;"!$I$2:$x$40"),('Partner-period(er)'!$A467+14),FALSE)</f>
        <v>0</v>
      </c>
      <c r="X467" s="567">
        <f ca="1">HLOOKUP($B467,INDIRECT(X$1&amp;"!$I$2:$x$40"),('Partner-period(er)'!$A467+14),FALSE)</f>
        <v>0</v>
      </c>
      <c r="Z467" s="33">
        <f t="shared" ca="1" si="250"/>
        <v>0</v>
      </c>
      <c r="AA467" s="34">
        <f ca="1">SUM($J467:K467)</f>
        <v>0</v>
      </c>
      <c r="AB467" s="34">
        <f ca="1">SUM($J467:L467)</f>
        <v>0</v>
      </c>
      <c r="AC467" s="34">
        <f ca="1">SUM($J467:M467)</f>
        <v>0</v>
      </c>
      <c r="AD467" s="34">
        <f ca="1">SUM($J467:N467)</f>
        <v>0</v>
      </c>
      <c r="AE467" s="34">
        <f ca="1">SUM($J467:O467)</f>
        <v>0</v>
      </c>
      <c r="AF467" s="34">
        <f ca="1">SUM($J467:P467)</f>
        <v>0</v>
      </c>
      <c r="AG467" s="34">
        <f ca="1">SUM($J467:Q467)</f>
        <v>0</v>
      </c>
      <c r="AH467" s="34">
        <f ca="1">SUM($J467:R467)</f>
        <v>0</v>
      </c>
      <c r="AI467" s="34">
        <f ca="1">SUM($J467:S467)</f>
        <v>0</v>
      </c>
      <c r="AJ467" s="34">
        <f ca="1">SUM($J467:T467)</f>
        <v>0</v>
      </c>
      <c r="AK467" s="34">
        <f ca="1">SUM($J467:U467)</f>
        <v>0</v>
      </c>
      <c r="AL467" s="34">
        <f ca="1">SUM($J467:V467)</f>
        <v>0</v>
      </c>
      <c r="AM467" s="34">
        <f ca="1">SUM($J467:W467)</f>
        <v>0</v>
      </c>
      <c r="AN467" s="38">
        <f ca="1">SUM($J467:X467)</f>
        <v>0</v>
      </c>
      <c r="AO467" s="30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</row>
    <row r="468" spans="1:56" x14ac:dyDescent="0.2">
      <c r="A468" s="44">
        <v>14</v>
      </c>
      <c r="B468" s="44">
        <f t="shared" si="246"/>
        <v>10</v>
      </c>
      <c r="C468" s="60"/>
      <c r="D468" s="27" t="str">
        <f>Data!B$11</f>
        <v>Andet, herunder rejser og formidling</v>
      </c>
      <c r="E468" s="27"/>
      <c r="F468" s="14"/>
      <c r="G468" s="370">
        <f>HLOOKUP(B468,'Budget &amp; Total'!$1:$44,(34),FALSE)</f>
        <v>0</v>
      </c>
      <c r="H468" s="674">
        <f t="shared" ca="1" si="247"/>
        <v>0</v>
      </c>
      <c r="I468" s="101"/>
      <c r="J468" s="239">
        <f ca="1">HLOOKUP($B468,INDIRECT(J$1&amp;"!$I$2:$x$40"),('Partner-period(er)'!$A468+14),FALSE)</f>
        <v>0</v>
      </c>
      <c r="K468" s="85">
        <f ca="1">HLOOKUP($B468,INDIRECT(K$1&amp;"!$I$2:$x$40"),('Partner-period(er)'!$A468+14),FALSE)</f>
        <v>0</v>
      </c>
      <c r="L468" s="85">
        <f ca="1">HLOOKUP($B468,INDIRECT(L$1&amp;"!$I$2:$x$40"),('Partner-period(er)'!$A468+14),FALSE)</f>
        <v>0</v>
      </c>
      <c r="M468" s="85">
        <f ca="1">HLOOKUP($B468,INDIRECT(M$1&amp;"!$I$2:$x$40"),('Partner-period(er)'!$A468+14),FALSE)</f>
        <v>0</v>
      </c>
      <c r="N468" s="85">
        <f ca="1">HLOOKUP($B468,INDIRECT(N$1&amp;"!$I$2:$x$40"),('Partner-period(er)'!$A468+14),FALSE)</f>
        <v>0</v>
      </c>
      <c r="O468" s="52">
        <f ca="1">HLOOKUP($B468,INDIRECT(O$1&amp;"!$I$2:$x$40"),('Partner-period(er)'!$A468+14),FALSE)</f>
        <v>0</v>
      </c>
      <c r="P468" s="52">
        <f ca="1">HLOOKUP($B468,INDIRECT(P$1&amp;"!$I$2:$x$40"),('Partner-period(er)'!$A468+14),FALSE)</f>
        <v>0</v>
      </c>
      <c r="Q468" s="52">
        <f ca="1">HLOOKUP($B468,INDIRECT(Q$1&amp;"!$I$2:$x$40"),('Partner-period(er)'!$A468+14),FALSE)</f>
        <v>0</v>
      </c>
      <c r="R468" s="52">
        <f ca="1">HLOOKUP($B468,INDIRECT(R$1&amp;"!$I$2:$x$40"),('Partner-period(er)'!$A468+14),FALSE)</f>
        <v>0</v>
      </c>
      <c r="S468" s="52">
        <f ca="1">HLOOKUP($B468,INDIRECT(S$1&amp;"!$I$2:$x$40"),('Partner-period(er)'!$A468+14),FALSE)</f>
        <v>0</v>
      </c>
      <c r="T468" s="52">
        <f ca="1">HLOOKUP($B468,INDIRECT(T$1&amp;"!$I$2:$x$40"),('Partner-period(er)'!$A468+14),FALSE)</f>
        <v>0</v>
      </c>
      <c r="U468" s="52">
        <f ca="1">HLOOKUP($B468,INDIRECT(U$1&amp;"!$I$2:$x$40"),('Partner-period(er)'!$A468+14),FALSE)</f>
        <v>0</v>
      </c>
      <c r="V468" s="52">
        <f ca="1">HLOOKUP($B468,INDIRECT(V$1&amp;"!$I$2:$x$40"),('Partner-period(er)'!$A468+14),FALSE)</f>
        <v>0</v>
      </c>
      <c r="W468" s="52">
        <f ca="1">HLOOKUP($B468,INDIRECT(W$1&amp;"!$I$2:$x$40"),('Partner-period(er)'!$A468+14),FALSE)</f>
        <v>0</v>
      </c>
      <c r="X468" s="567">
        <f ca="1">HLOOKUP($B468,INDIRECT(X$1&amp;"!$I$2:$x$40"),('Partner-period(er)'!$A468+14),FALSE)</f>
        <v>0</v>
      </c>
      <c r="Z468" s="33">
        <f t="shared" ca="1" si="250"/>
        <v>0</v>
      </c>
      <c r="AA468" s="34">
        <f ca="1">SUM($J468:K468)</f>
        <v>0</v>
      </c>
      <c r="AB468" s="34">
        <f ca="1">SUM($J468:L468)</f>
        <v>0</v>
      </c>
      <c r="AC468" s="34">
        <f ca="1">SUM($J468:M468)</f>
        <v>0</v>
      </c>
      <c r="AD468" s="34">
        <f ca="1">SUM($J468:N468)</f>
        <v>0</v>
      </c>
      <c r="AE468" s="34">
        <f ca="1">SUM($J468:O468)</f>
        <v>0</v>
      </c>
      <c r="AF468" s="34">
        <f ca="1">SUM($J468:P468)</f>
        <v>0</v>
      </c>
      <c r="AG468" s="34">
        <f ca="1">SUM($J468:Q468)</f>
        <v>0</v>
      </c>
      <c r="AH468" s="34">
        <f ca="1">SUM($J468:R468)</f>
        <v>0</v>
      </c>
      <c r="AI468" s="34">
        <f ca="1">SUM($J468:S468)</f>
        <v>0</v>
      </c>
      <c r="AJ468" s="34">
        <f ca="1">SUM($J468:T468)</f>
        <v>0</v>
      </c>
      <c r="AK468" s="34">
        <f ca="1">SUM($J468:U468)</f>
        <v>0</v>
      </c>
      <c r="AL468" s="34">
        <f ca="1">SUM($J468:V468)</f>
        <v>0</v>
      </c>
      <c r="AM468" s="34">
        <f ca="1">SUM($J468:W468)</f>
        <v>0</v>
      </c>
      <c r="AN468" s="38">
        <f ca="1">SUM($J468:X468)</f>
        <v>0</v>
      </c>
      <c r="AO468" s="30"/>
      <c r="AP468" s="29">
        <f ca="1">IF(Data!$H$2="ja",IF(Z468&gt;$G468,Z468-$G468,0),0)</f>
        <v>0</v>
      </c>
      <c r="AQ468" s="29">
        <f ca="1">IF(Data!$H$2="ja",IF(AA468&gt;$G468,AA468-$G468-SUM($AP468:AP468),0),0)</f>
        <v>0</v>
      </c>
      <c r="AR468" s="29">
        <f ca="1">IF(Data!$H$2="ja",IF(AB468&gt;$G468,AB468-$G468-SUM($AP468:AQ468),0),0)</f>
        <v>0</v>
      </c>
      <c r="AS468" s="29">
        <f ca="1">IF(Data!$H$2="ja",IF(AC468&gt;$G468,AC468-$G468-SUM($AP468:AR468),0),0)</f>
        <v>0</v>
      </c>
      <c r="AT468" s="29">
        <f ca="1">IF(Data!$H$2="ja",IF(AD468&gt;$G468,AD468-$G468-SUM($AP468:AS468),0),0)</f>
        <v>0</v>
      </c>
      <c r="AU468" s="29">
        <f ca="1">IF(Data!$H$2="ja",IF(AE468&gt;$G468,AE468-$G468-SUM($AP468:AT468),0),0)</f>
        <v>0</v>
      </c>
      <c r="AV468" s="29">
        <f ca="1">IF(Data!$H$2="ja",IF(AF468&gt;$G468,AF468-$G468-SUM($AP468:AU468),0),0)</f>
        <v>0</v>
      </c>
      <c r="AW468" s="29">
        <f ca="1">IF(Data!$H$2="ja",IF(AG468&gt;$G468,AG468-$G468-SUM($AP468:AV468),0),0)</f>
        <v>0</v>
      </c>
      <c r="AX468" s="29">
        <f ca="1">IF(Data!$H$2="ja",IF(AH468&gt;$G468,AH468-$G468-SUM($AP468:AW468),0),0)</f>
        <v>0</v>
      </c>
      <c r="AY468" s="29">
        <f ca="1">IF(Data!$H$2="ja",IF(AI468&gt;$G468,AI468-$G468-SUM($AP468:AX468),0),0)</f>
        <v>0</v>
      </c>
      <c r="AZ468" s="29">
        <f ca="1">IF(Data!$H$2="ja",IF(AJ468&gt;$G468,AJ468-$G468-SUM($AP468:AY468),0),0)</f>
        <v>0</v>
      </c>
      <c r="BA468" s="29">
        <f ca="1">IF(Data!$H$2="ja",IF(AK468&gt;$G468,AK468-$G468-SUM($AP468:AZ468),0),0)</f>
        <v>0</v>
      </c>
      <c r="BB468" s="29">
        <f ca="1">IF(Data!$H$2="ja",IF(AL468&gt;$G468,AL468-$G468-SUM($AP468:BA468),0),0)</f>
        <v>0</v>
      </c>
      <c r="BC468" s="29">
        <f ca="1">IF(Data!$H$2="ja",IF(AM468&gt;$G468,AM468-$G468-SUM($AP468:BB468),0),0)</f>
        <v>0</v>
      </c>
      <c r="BD468" s="29">
        <f ca="1">IF(Data!$H$2="ja",IF(AN468&gt;$G468,AN468-$G468-SUM($AP468:BC468),0),0)</f>
        <v>0</v>
      </c>
    </row>
    <row r="469" spans="1:56" x14ac:dyDescent="0.2">
      <c r="A469" s="44">
        <v>15</v>
      </c>
      <c r="B469" s="44">
        <f t="shared" si="246"/>
        <v>10</v>
      </c>
      <c r="C469" s="60"/>
      <c r="D469" s="27" t="str">
        <f>Data!B$12</f>
        <v>Overheadomkostninger</v>
      </c>
      <c r="E469" s="27"/>
      <c r="F469" s="14"/>
      <c r="G469" s="371">
        <f>HLOOKUP(B469,'Budget &amp; Total'!$1:$44,(36),FALSE)</f>
        <v>0</v>
      </c>
      <c r="H469" s="674">
        <f t="shared" ca="1" si="247"/>
        <v>0</v>
      </c>
      <c r="I469" s="101"/>
      <c r="J469" s="239">
        <f ca="1">HLOOKUP($B469,INDIRECT(J$1&amp;"!$I$2:$x$40"),('Partner-period(er)'!$A469+14),FALSE)</f>
        <v>0</v>
      </c>
      <c r="K469" s="85">
        <f ca="1">HLOOKUP($B469,INDIRECT(K$1&amp;"!$I$2:$x$40"),('Partner-period(er)'!$A469+14),FALSE)</f>
        <v>0</v>
      </c>
      <c r="L469" s="85">
        <f ca="1">HLOOKUP($B469,INDIRECT(L$1&amp;"!$I$2:$x$40"),('Partner-period(er)'!$A469+14),FALSE)</f>
        <v>0</v>
      </c>
      <c r="M469" s="85">
        <f ca="1">HLOOKUP($B469,INDIRECT(M$1&amp;"!$I$2:$x$40"),('Partner-period(er)'!$A469+14),FALSE)</f>
        <v>0</v>
      </c>
      <c r="N469" s="85">
        <f ca="1">HLOOKUP($B469,INDIRECT(N$1&amp;"!$I$2:$x$40"),('Partner-period(er)'!$A469+14),FALSE)</f>
        <v>0</v>
      </c>
      <c r="O469" s="52">
        <f ca="1">HLOOKUP($B469,INDIRECT(O$1&amp;"!$I$2:$x$40"),('Partner-period(er)'!$A469+14),FALSE)</f>
        <v>0</v>
      </c>
      <c r="P469" s="52">
        <f ca="1">HLOOKUP($B469,INDIRECT(P$1&amp;"!$I$2:$x$40"),('Partner-period(er)'!$A469+14),FALSE)</f>
        <v>0</v>
      </c>
      <c r="Q469" s="52">
        <f ca="1">HLOOKUP($B469,INDIRECT(Q$1&amp;"!$I$2:$x$40"),('Partner-period(er)'!$A469+14),FALSE)</f>
        <v>0</v>
      </c>
      <c r="R469" s="52">
        <f ca="1">HLOOKUP($B469,INDIRECT(R$1&amp;"!$I$2:$x$40"),('Partner-period(er)'!$A469+14),FALSE)</f>
        <v>0</v>
      </c>
      <c r="S469" s="52">
        <f ca="1">HLOOKUP($B469,INDIRECT(S$1&amp;"!$I$2:$x$40"),('Partner-period(er)'!$A469+14),FALSE)</f>
        <v>0</v>
      </c>
      <c r="T469" s="52">
        <f ca="1">HLOOKUP($B469,INDIRECT(T$1&amp;"!$I$2:$x$40"),('Partner-period(er)'!$A469+14),FALSE)</f>
        <v>0</v>
      </c>
      <c r="U469" s="52">
        <f ca="1">HLOOKUP($B469,INDIRECT(U$1&amp;"!$I$2:$x$40"),('Partner-period(er)'!$A469+14),FALSE)</f>
        <v>0</v>
      </c>
      <c r="V469" s="52">
        <f ca="1">HLOOKUP($B469,INDIRECT(V$1&amp;"!$I$2:$x$40"),('Partner-period(er)'!$A469+14),FALSE)</f>
        <v>0</v>
      </c>
      <c r="W469" s="52">
        <f ca="1">HLOOKUP($B469,INDIRECT(W$1&amp;"!$I$2:$x$40"),('Partner-period(er)'!$A469+14),FALSE)</f>
        <v>0</v>
      </c>
      <c r="X469" s="567">
        <f ca="1">HLOOKUP($B469,INDIRECT(X$1&amp;"!$I$2:$x$40"),('Partner-period(er)'!$A469+14),FALSE)</f>
        <v>0</v>
      </c>
      <c r="Z469" s="33">
        <f t="shared" ca="1" si="250"/>
        <v>0</v>
      </c>
      <c r="AA469" s="34">
        <f ca="1">SUM($J469:K469)</f>
        <v>0</v>
      </c>
      <c r="AB469" s="34">
        <f ca="1">SUM($J469:L469)</f>
        <v>0</v>
      </c>
      <c r="AC469" s="34">
        <f ca="1">SUM($J469:M469)</f>
        <v>0</v>
      </c>
      <c r="AD469" s="34">
        <f ca="1">SUM($J469:N469)</f>
        <v>0</v>
      </c>
      <c r="AE469" s="34">
        <f ca="1">SUM($J469:O469)</f>
        <v>0</v>
      </c>
      <c r="AF469" s="34">
        <f ca="1">SUM($J469:P469)</f>
        <v>0</v>
      </c>
      <c r="AG469" s="34">
        <f ca="1">SUM($J469:Q469)</f>
        <v>0</v>
      </c>
      <c r="AH469" s="34">
        <f ca="1">SUM($J469:R469)</f>
        <v>0</v>
      </c>
      <c r="AI469" s="34">
        <f ca="1">SUM($J469:S469)</f>
        <v>0</v>
      </c>
      <c r="AJ469" s="34">
        <f ca="1">SUM($J469:T469)</f>
        <v>0</v>
      </c>
      <c r="AK469" s="34">
        <f ca="1">SUM($J469:U469)</f>
        <v>0</v>
      </c>
      <c r="AL469" s="34">
        <f ca="1">SUM($J469:V469)</f>
        <v>0</v>
      </c>
      <c r="AM469" s="34">
        <f ca="1">SUM($J469:W469)</f>
        <v>0</v>
      </c>
      <c r="AN469" s="38">
        <f ca="1">SUM($J469:X469)</f>
        <v>0</v>
      </c>
      <c r="AO469" s="30"/>
      <c r="AP469" s="29">
        <f ca="1">IF(Data!$H$2="ja",IF(Z469&gt;$G469,Z469-$G469,0),0)</f>
        <v>0</v>
      </c>
      <c r="AQ469" s="29">
        <f ca="1">IF(Data!$H$2="ja",IF(AA469&gt;$G469,AA469-$G469-SUM($AP469:AP469),0),0)</f>
        <v>0</v>
      </c>
      <c r="AR469" s="29">
        <f ca="1">IF(Data!$H$2="ja",IF(AB469&gt;$G469,AB469-$G469-SUM($AP469:AQ469),0),0)</f>
        <v>0</v>
      </c>
      <c r="AS469" s="29">
        <f ca="1">IF(Data!$H$2="ja",IF(AC469&gt;$G469,AC469-$G469-SUM($AP469:AR469),0),0)</f>
        <v>0</v>
      </c>
      <c r="AT469" s="29">
        <f ca="1">IF(Data!$H$2="ja",IF(AD469&gt;$G469,AD469-$G469-SUM($AP469:AS469),0),0)</f>
        <v>0</v>
      </c>
      <c r="AU469" s="29">
        <f ca="1">IF(Data!$H$2="ja",IF(AE469&gt;$G469,AE469-$G469-SUM($AP469:AT469),0),0)</f>
        <v>0</v>
      </c>
      <c r="AV469" s="29">
        <f ca="1">IF(Data!$H$2="ja",IF(AF469&gt;$G469,AF469-$G469-SUM($AP469:AU469),0),0)</f>
        <v>0</v>
      </c>
      <c r="AW469" s="29">
        <f ca="1">IF(Data!$H$2="ja",IF(AG469&gt;$G469,AG469-$G469-SUM($AP469:AV469),0),0)</f>
        <v>0</v>
      </c>
      <c r="AX469" s="29">
        <f ca="1">IF(Data!$H$2="ja",IF(AH469&gt;$G469,AH469-$G469-SUM($AP469:AW469),0),0)</f>
        <v>0</v>
      </c>
      <c r="AY469" s="29">
        <f ca="1">IF(Data!$H$2="ja",IF(AI469&gt;$G469,AI469-$G469-SUM($AP469:AX469),0),0)</f>
        <v>0</v>
      </c>
      <c r="AZ469" s="29">
        <f ca="1">IF(Data!$H$2="ja",IF(AJ469&gt;$G469,AJ469-$G469-SUM($AP469:AY469),0),0)</f>
        <v>0</v>
      </c>
      <c r="BA469" s="29">
        <f ca="1">IF(Data!$H$2="ja",IF(AK469&gt;$G469,AK469-$G469-SUM($AP469:AZ469),0),0)</f>
        <v>0</v>
      </c>
      <c r="BB469" s="29">
        <f ca="1">IF(Data!$H$2="ja",IF(AL469&gt;$G469,AL469-$G469-SUM($AP469:BA469),0),0)</f>
        <v>0</v>
      </c>
      <c r="BC469" s="29">
        <f ca="1">IF(Data!$H$2="ja",IF(AM469&gt;$G469,AM469-$G469-SUM($AP469:BB469),0),0)</f>
        <v>0</v>
      </c>
      <c r="BD469" s="29">
        <f ca="1">IF(Data!$H$2="ja",IF(AN469&gt;$G469,AN469-$G469-SUM($AP469:BC469),0),0)</f>
        <v>0</v>
      </c>
    </row>
    <row r="470" spans="1:56" x14ac:dyDescent="0.2">
      <c r="A470" s="44">
        <v>16</v>
      </c>
      <c r="B470" s="44">
        <f t="shared" si="246"/>
        <v>10</v>
      </c>
      <c r="C470" s="56"/>
      <c r="D470" s="53" t="str">
        <f>Data!B$19</f>
        <v>Andre omkostninger total</v>
      </c>
      <c r="E470" s="53"/>
      <c r="F470" s="100"/>
      <c r="G470" s="370">
        <f>HLOOKUP(B470,'Budget &amp; Total'!$1:$44,(18+A470),FALSE)</f>
        <v>0</v>
      </c>
      <c r="H470" s="676">
        <f t="shared" ca="1" si="247"/>
        <v>0</v>
      </c>
      <c r="I470" s="101"/>
      <c r="J470" s="301">
        <f ca="1">HLOOKUP($B470,INDIRECT(J$1&amp;"!$I$2:$x$40"),('Partner-period(er)'!$A470+14),FALSE)</f>
        <v>0</v>
      </c>
      <c r="K470" s="89">
        <f ca="1">HLOOKUP($B470,INDIRECT(K$1&amp;"!$I$2:$x$40"),('Partner-period(er)'!$A470+14),FALSE)</f>
        <v>0</v>
      </c>
      <c r="L470" s="89">
        <f ca="1">HLOOKUP($B470,INDIRECT(L$1&amp;"!$I$2:$x$40"),('Partner-period(er)'!$A470+14),FALSE)</f>
        <v>0</v>
      </c>
      <c r="M470" s="89">
        <f ca="1">HLOOKUP($B470,INDIRECT(M$1&amp;"!$I$2:$x$40"),('Partner-period(er)'!$A470+14),FALSE)</f>
        <v>0</v>
      </c>
      <c r="N470" s="89">
        <f ca="1">HLOOKUP($B470,INDIRECT(N$1&amp;"!$I$2:$x$40"),('Partner-period(er)'!$A470+14),FALSE)</f>
        <v>0</v>
      </c>
      <c r="O470" s="570">
        <f ca="1">HLOOKUP($B470,INDIRECT(O$1&amp;"!$I$2:$x$40"),('Partner-period(er)'!$A470+14),FALSE)</f>
        <v>0</v>
      </c>
      <c r="P470" s="570">
        <f ca="1">HLOOKUP($B470,INDIRECT(P$1&amp;"!$I$2:$x$40"),('Partner-period(er)'!$A470+14),FALSE)</f>
        <v>0</v>
      </c>
      <c r="Q470" s="570">
        <f ca="1">HLOOKUP($B470,INDIRECT(Q$1&amp;"!$I$2:$x$40"),('Partner-period(er)'!$A470+14),FALSE)</f>
        <v>0</v>
      </c>
      <c r="R470" s="570">
        <f ca="1">HLOOKUP($B470,INDIRECT(R$1&amp;"!$I$2:$x$40"),('Partner-period(er)'!$A470+14),FALSE)</f>
        <v>0</v>
      </c>
      <c r="S470" s="570">
        <f ca="1">HLOOKUP($B470,INDIRECT(S$1&amp;"!$I$2:$x$40"),('Partner-period(er)'!$A470+14),FALSE)</f>
        <v>0</v>
      </c>
      <c r="T470" s="570">
        <f ca="1">HLOOKUP($B470,INDIRECT(T$1&amp;"!$I$2:$x$40"),('Partner-period(er)'!$A470+14),FALSE)</f>
        <v>0</v>
      </c>
      <c r="U470" s="570">
        <f ca="1">HLOOKUP($B470,INDIRECT(U$1&amp;"!$I$2:$x$40"),('Partner-period(er)'!$A470+14),FALSE)</f>
        <v>0</v>
      </c>
      <c r="V470" s="570">
        <f ca="1">HLOOKUP($B470,INDIRECT(V$1&amp;"!$I$2:$x$40"),('Partner-period(er)'!$A470+14),FALSE)</f>
        <v>0</v>
      </c>
      <c r="W470" s="570">
        <f ca="1">HLOOKUP($B470,INDIRECT(W$1&amp;"!$I$2:$x$40"),('Partner-period(er)'!$A470+14),FALSE)</f>
        <v>0</v>
      </c>
      <c r="X470" s="571">
        <f ca="1">HLOOKUP($B470,INDIRECT(X$1&amp;"!$I$2:$x$40"),('Partner-period(er)'!$A470+14),FALSE)</f>
        <v>0</v>
      </c>
      <c r="Z470" s="33">
        <f t="shared" ca="1" si="250"/>
        <v>0</v>
      </c>
      <c r="AA470" s="34">
        <f ca="1">SUM($J470:K470)</f>
        <v>0</v>
      </c>
      <c r="AB470" s="34">
        <f ca="1">SUM($J470:L470)</f>
        <v>0</v>
      </c>
      <c r="AC470" s="34">
        <f ca="1">SUM($J470:M470)</f>
        <v>0</v>
      </c>
      <c r="AD470" s="34">
        <f ca="1">SUM($J470:N470)</f>
        <v>0</v>
      </c>
      <c r="AE470" s="34">
        <f ca="1">SUM($J470:O470)</f>
        <v>0</v>
      </c>
      <c r="AF470" s="34">
        <f ca="1">SUM($J470:P470)</f>
        <v>0</v>
      </c>
      <c r="AG470" s="34">
        <f ca="1">SUM($J470:Q470)</f>
        <v>0</v>
      </c>
      <c r="AH470" s="34">
        <f ca="1">SUM($J470:R470)</f>
        <v>0</v>
      </c>
      <c r="AI470" s="34">
        <f ca="1">SUM($J470:S470)</f>
        <v>0</v>
      </c>
      <c r="AJ470" s="34">
        <f ca="1">SUM($J470:T470)</f>
        <v>0</v>
      </c>
      <c r="AK470" s="34">
        <f ca="1">SUM($J470:U470)</f>
        <v>0</v>
      </c>
      <c r="AL470" s="34">
        <f ca="1">SUM($J470:V470)</f>
        <v>0</v>
      </c>
      <c r="AM470" s="34">
        <f ca="1">SUM($J470:W470)</f>
        <v>0</v>
      </c>
      <c r="AN470" s="38">
        <f ca="1">SUM($J470:X470)</f>
        <v>0</v>
      </c>
      <c r="AO470" s="30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</row>
    <row r="471" spans="1:56" ht="18" customHeight="1" thickBot="1" x14ac:dyDescent="0.25">
      <c r="A471" s="44">
        <v>17</v>
      </c>
      <c r="B471" s="44">
        <f t="shared" si="246"/>
        <v>10</v>
      </c>
      <c r="C471" s="384" t="str">
        <f>Data!B$55</f>
        <v>Totale omkostninger</v>
      </c>
      <c r="D471" s="385"/>
      <c r="E471" s="385"/>
      <c r="F471" s="386"/>
      <c r="G471" s="387">
        <f>HLOOKUP(B471,'Budget &amp; Total'!$1:$44,(37),FALSE)</f>
        <v>0</v>
      </c>
      <c r="H471" s="677">
        <f t="shared" ca="1" si="247"/>
        <v>0</v>
      </c>
      <c r="I471" s="109"/>
      <c r="J471" s="389">
        <f ca="1">HLOOKUP($B471,INDIRECT(J$1&amp;"!$I$2:$x$40"),('Partner-period(er)'!$A471+14),FALSE)</f>
        <v>0</v>
      </c>
      <c r="K471" s="390">
        <f ca="1">HLOOKUP($B471,INDIRECT(K$1&amp;"!$I$2:$x$40"),('Partner-period(er)'!$A471+14),FALSE)</f>
        <v>0</v>
      </c>
      <c r="L471" s="391">
        <f ca="1">HLOOKUP($B471,INDIRECT(L$1&amp;"!$I$2:$x$40"),('Partner-period(er)'!$A471+14),FALSE)</f>
        <v>0</v>
      </c>
      <c r="M471" s="391">
        <f ca="1">HLOOKUP($B471,INDIRECT(M$1&amp;"!$I$2:$x$40"),('Partner-period(er)'!$A471+14),FALSE)</f>
        <v>0</v>
      </c>
      <c r="N471" s="391">
        <f ca="1">HLOOKUP($B471,INDIRECT(N$1&amp;"!$I$2:$x$40"),('Partner-period(er)'!$A471+14),FALSE)</f>
        <v>0</v>
      </c>
      <c r="O471" s="572">
        <f ca="1">HLOOKUP($B471,INDIRECT(O$1&amp;"!$I$2:$x$40"),('Partner-period(er)'!$A471+14),FALSE)</f>
        <v>0</v>
      </c>
      <c r="P471" s="572">
        <f ca="1">HLOOKUP($B471,INDIRECT(P$1&amp;"!$I$2:$x$40"),('Partner-period(er)'!$A471+14),FALSE)</f>
        <v>0</v>
      </c>
      <c r="Q471" s="572">
        <f ca="1">HLOOKUP($B471,INDIRECT(Q$1&amp;"!$I$2:$x$40"),('Partner-period(er)'!$A471+14),FALSE)</f>
        <v>0</v>
      </c>
      <c r="R471" s="572">
        <f ca="1">HLOOKUP($B471,INDIRECT(R$1&amp;"!$I$2:$x$40"),('Partner-period(er)'!$A471+14),FALSE)</f>
        <v>0</v>
      </c>
      <c r="S471" s="572">
        <f ca="1">HLOOKUP($B471,INDIRECT(S$1&amp;"!$I$2:$x$40"),('Partner-period(er)'!$A471+14),FALSE)</f>
        <v>0</v>
      </c>
      <c r="T471" s="572">
        <f ca="1">HLOOKUP($B471,INDIRECT(T$1&amp;"!$I$2:$x$40"),('Partner-period(er)'!$A471+14),FALSE)</f>
        <v>0</v>
      </c>
      <c r="U471" s="572">
        <f ca="1">HLOOKUP($B471,INDIRECT(U$1&amp;"!$I$2:$x$40"),('Partner-period(er)'!$A471+14),FALSE)</f>
        <v>0</v>
      </c>
      <c r="V471" s="572">
        <f ca="1">HLOOKUP($B471,INDIRECT(V$1&amp;"!$I$2:$x$40"),('Partner-period(er)'!$A471+14),FALSE)</f>
        <v>0</v>
      </c>
      <c r="W471" s="572">
        <f ca="1">HLOOKUP($B471,INDIRECT(W$1&amp;"!$I$2:$x$40"),('Partner-period(er)'!$A471+14),FALSE)</f>
        <v>0</v>
      </c>
      <c r="X471" s="573">
        <f ca="1">HLOOKUP($B471,INDIRECT(X$1&amp;"!$I$2:$x$40"),('Partner-period(er)'!$A471+14),FALSE)</f>
        <v>0</v>
      </c>
      <c r="Z471" s="33">
        <f t="shared" ca="1" si="250"/>
        <v>0</v>
      </c>
      <c r="AA471" s="34">
        <f ca="1">SUM($J471:K471)</f>
        <v>0</v>
      </c>
      <c r="AB471" s="34">
        <f ca="1">SUM($J471:L471)</f>
        <v>0</v>
      </c>
      <c r="AC471" s="34">
        <f ca="1">SUM($J471:M471)</f>
        <v>0</v>
      </c>
      <c r="AD471" s="34">
        <f ca="1">SUM($J471:N471)</f>
        <v>0</v>
      </c>
      <c r="AE471" s="34">
        <f ca="1">SUM($J471:O471)</f>
        <v>0</v>
      </c>
      <c r="AF471" s="34">
        <f ca="1">SUM($J471:P471)</f>
        <v>0</v>
      </c>
      <c r="AG471" s="34">
        <f ca="1">SUM($J471:Q471)</f>
        <v>0</v>
      </c>
      <c r="AH471" s="34">
        <f ca="1">SUM($J471:R471)</f>
        <v>0</v>
      </c>
      <c r="AI471" s="34">
        <f ca="1">SUM($J471:S471)</f>
        <v>0</v>
      </c>
      <c r="AJ471" s="34">
        <f ca="1">SUM($J471:T471)</f>
        <v>0</v>
      </c>
      <c r="AK471" s="34">
        <f ca="1">SUM($J471:U471)</f>
        <v>0</v>
      </c>
      <c r="AL471" s="34">
        <f ca="1">SUM($J471:V471)</f>
        <v>0</v>
      </c>
      <c r="AM471" s="34">
        <f ca="1">SUM($J471:W471)</f>
        <v>0</v>
      </c>
      <c r="AN471" s="38">
        <f ca="1">SUM($J471:X471)</f>
        <v>0</v>
      </c>
      <c r="AO471" s="30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</row>
    <row r="472" spans="1:56" ht="18" customHeight="1" thickTop="1" x14ac:dyDescent="0.2">
      <c r="A472" s="44">
        <v>18</v>
      </c>
      <c r="B472" s="44">
        <f t="shared" si="246"/>
        <v>10</v>
      </c>
      <c r="C472" s="177">
        <f>'Budget &amp; Total'!B$40</f>
        <v>0</v>
      </c>
      <c r="D472" s="27"/>
      <c r="E472" s="27"/>
      <c r="F472" s="14"/>
      <c r="G472" s="370"/>
      <c r="H472" s="674">
        <f t="shared" ca="1" si="247"/>
        <v>0</v>
      </c>
      <c r="I472" s="101"/>
      <c r="J472" s="239">
        <f ca="1">HLOOKUP($B472,INDIRECT(J$1&amp;"!$I$2:$x$40"),('Partner-period(er)'!$A472+14),FALSE)</f>
        <v>0</v>
      </c>
      <c r="K472" s="85">
        <f ca="1">HLOOKUP($B472,INDIRECT(K$1&amp;"!$I$2:$x$40"),('Partner-period(er)'!$A472+14),FALSE)</f>
        <v>0</v>
      </c>
      <c r="L472" s="85">
        <f ca="1">HLOOKUP($B472,INDIRECT(L$1&amp;"!$I$2:$x$40"),('Partner-period(er)'!$A472+14),FALSE)</f>
        <v>0</v>
      </c>
      <c r="M472" s="85">
        <f ca="1">HLOOKUP($B472,INDIRECT(M$1&amp;"!$I$2:$x$40"),('Partner-period(er)'!$A472+14),FALSE)</f>
        <v>0</v>
      </c>
      <c r="N472" s="85">
        <f ca="1">HLOOKUP($B472,INDIRECT(N$1&amp;"!$I$2:$x$40"),('Partner-period(er)'!$A472+14),FALSE)</f>
        <v>0</v>
      </c>
      <c r="O472" s="52">
        <f ca="1">HLOOKUP($B472,INDIRECT(O$1&amp;"!$I$2:$x$40"),('Partner-period(er)'!$A472+14),FALSE)</f>
        <v>0</v>
      </c>
      <c r="P472" s="52">
        <f ca="1">HLOOKUP($B472,INDIRECT(P$1&amp;"!$I$2:$x$40"),('Partner-period(er)'!$A472+14),FALSE)</f>
        <v>0</v>
      </c>
      <c r="Q472" s="52">
        <f ca="1">HLOOKUP($B472,INDIRECT(Q$1&amp;"!$I$2:$x$40"),('Partner-period(er)'!$A472+14),FALSE)</f>
        <v>0</v>
      </c>
      <c r="R472" s="52">
        <f ca="1">HLOOKUP($B472,INDIRECT(R$1&amp;"!$I$2:$x$40"),('Partner-period(er)'!$A472+14),FALSE)</f>
        <v>0</v>
      </c>
      <c r="S472" s="52">
        <f ca="1">HLOOKUP($B472,INDIRECT(S$1&amp;"!$I$2:$x$40"),('Partner-period(er)'!$A472+14),FALSE)</f>
        <v>0</v>
      </c>
      <c r="T472" s="52">
        <f ca="1">HLOOKUP($B472,INDIRECT(T$1&amp;"!$I$2:$x$40"),('Partner-period(er)'!$A472+14),FALSE)</f>
        <v>0</v>
      </c>
      <c r="U472" s="52">
        <f ca="1">HLOOKUP($B472,INDIRECT(U$1&amp;"!$I$2:$x$40"),('Partner-period(er)'!$A472+14),FALSE)</f>
        <v>0</v>
      </c>
      <c r="V472" s="52">
        <f ca="1">HLOOKUP($B472,INDIRECT(V$1&amp;"!$I$2:$x$40"),('Partner-period(er)'!$A472+14),FALSE)</f>
        <v>0</v>
      </c>
      <c r="W472" s="52">
        <f ca="1">HLOOKUP($B472,INDIRECT(W$1&amp;"!$I$2:$x$40"),('Partner-period(er)'!$A472+14),FALSE)</f>
        <v>0</v>
      </c>
      <c r="X472" s="567">
        <f ca="1">HLOOKUP($B472,INDIRECT(X$1&amp;"!$I$2:$x$40"),('Partner-period(er)'!$A472+14),FALSE)</f>
        <v>0</v>
      </c>
      <c r="Z472" s="33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8"/>
      <c r="AO472" s="30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</row>
    <row r="473" spans="1:56" x14ac:dyDescent="0.2">
      <c r="A473" s="44">
        <v>19</v>
      </c>
      <c r="B473" s="44">
        <f t="shared" si="246"/>
        <v>10</v>
      </c>
      <c r="C473" s="102"/>
      <c r="D473" s="151" t="str">
        <f>Data!B$26</f>
        <v>Beregnet støtte</v>
      </c>
      <c r="E473" s="27"/>
      <c r="F473" s="95">
        <f>HLOOKUP(B472,'Budget &amp; Total'!B:BB,41,FALSE)</f>
        <v>0</v>
      </c>
      <c r="G473" s="372"/>
      <c r="H473" s="674">
        <f t="shared" ca="1" si="247"/>
        <v>0</v>
      </c>
      <c r="I473" s="101"/>
      <c r="J473" s="239">
        <f ca="1">HLOOKUP($B473,INDIRECT(J$1&amp;"!$I$2:$x$40"),('Partner-period(er)'!$A473+14),FALSE)</f>
        <v>0</v>
      </c>
      <c r="K473" s="85">
        <f ca="1">HLOOKUP($B473,INDIRECT(K$1&amp;"!$I$2:$x$40"),('Partner-period(er)'!$A473+14),FALSE)</f>
        <v>0</v>
      </c>
      <c r="L473" s="85">
        <f ca="1">HLOOKUP($B473,INDIRECT(L$1&amp;"!$I$2:$x$40"),('Partner-period(er)'!$A473+14),FALSE)</f>
        <v>0</v>
      </c>
      <c r="M473" s="85">
        <f ca="1">HLOOKUP($B473,INDIRECT(M$1&amp;"!$I$2:$x$40"),('Partner-period(er)'!$A473+14),FALSE)</f>
        <v>0</v>
      </c>
      <c r="N473" s="85">
        <f ca="1">HLOOKUP($B473,INDIRECT(N$1&amp;"!$I$2:$x$40"),('Partner-period(er)'!$A473+14),FALSE)</f>
        <v>0</v>
      </c>
      <c r="O473" s="52">
        <f ca="1">HLOOKUP($B473,INDIRECT(O$1&amp;"!$I$2:$x$40"),('Partner-period(er)'!$A473+14),FALSE)</f>
        <v>0</v>
      </c>
      <c r="P473" s="52">
        <f ca="1">HLOOKUP($B473,INDIRECT(P$1&amp;"!$I$2:$x$40"),('Partner-period(er)'!$A473+14),FALSE)</f>
        <v>0</v>
      </c>
      <c r="Q473" s="52">
        <f ca="1">HLOOKUP($B473,INDIRECT(Q$1&amp;"!$I$2:$x$40"),('Partner-period(er)'!$A473+14),FALSE)</f>
        <v>0</v>
      </c>
      <c r="R473" s="52">
        <f ca="1">HLOOKUP($B473,INDIRECT(R$1&amp;"!$I$2:$x$40"),('Partner-period(er)'!$A473+14),FALSE)</f>
        <v>0</v>
      </c>
      <c r="S473" s="52">
        <f ca="1">HLOOKUP($B473,INDIRECT(S$1&amp;"!$I$2:$x$40"),('Partner-period(er)'!$A473+14),FALSE)</f>
        <v>0</v>
      </c>
      <c r="T473" s="52">
        <f ca="1">HLOOKUP($B473,INDIRECT(T$1&amp;"!$I$2:$x$40"),('Partner-period(er)'!$A473+14),FALSE)</f>
        <v>0</v>
      </c>
      <c r="U473" s="52">
        <f ca="1">HLOOKUP($B473,INDIRECT(U$1&amp;"!$I$2:$x$40"),('Partner-period(er)'!$A473+14),FALSE)</f>
        <v>0</v>
      </c>
      <c r="V473" s="52">
        <f ca="1">HLOOKUP($B473,INDIRECT(V$1&amp;"!$I$2:$x$40"),('Partner-period(er)'!$A473+14),FALSE)</f>
        <v>0</v>
      </c>
      <c r="W473" s="52">
        <f ca="1">HLOOKUP($B473,INDIRECT(W$1&amp;"!$I$2:$x$40"),('Partner-period(er)'!$A473+14),FALSE)</f>
        <v>0</v>
      </c>
      <c r="X473" s="567">
        <f ca="1">HLOOKUP($B473,INDIRECT(X$1&amp;"!$I$2:$x$40"),('Partner-period(er)'!$A473+14),FALSE)</f>
        <v>0</v>
      </c>
      <c r="Z473" s="33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8"/>
      <c r="AO473" s="30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</row>
    <row r="474" spans="1:56" x14ac:dyDescent="0.2">
      <c r="A474" s="44">
        <v>20</v>
      </c>
      <c r="B474" s="44">
        <f t="shared" si="246"/>
        <v>10</v>
      </c>
      <c r="C474" s="102"/>
      <c r="D474" s="151" t="str">
        <f>Data!B$27</f>
        <v>Forudbetalt støtte (efter aftale)</v>
      </c>
      <c r="E474" s="47"/>
      <c r="F474" s="14"/>
      <c r="G474" s="370"/>
      <c r="H474" s="674">
        <f t="shared" ca="1" si="247"/>
        <v>0</v>
      </c>
      <c r="I474" s="101"/>
      <c r="J474" s="239">
        <f ca="1">HLOOKUP($B474,INDIRECT(J$1&amp;"!$I$2:$x$40"),('Partner-period(er)'!$A474+14),FALSE)</f>
        <v>0</v>
      </c>
      <c r="K474" s="85">
        <f ca="1">HLOOKUP($B474,INDIRECT(K$1&amp;"!$I$2:$x$40"),('Partner-period(er)'!$A474+14),FALSE)</f>
        <v>0</v>
      </c>
      <c r="L474" s="85">
        <f ca="1">HLOOKUP($B474,INDIRECT(L$1&amp;"!$I$2:$x$40"),('Partner-period(er)'!$A474+14),FALSE)</f>
        <v>0</v>
      </c>
      <c r="M474" s="85">
        <f ca="1">HLOOKUP($B474,INDIRECT(M$1&amp;"!$I$2:$x$40"),('Partner-period(er)'!$A474+14),FALSE)</f>
        <v>0</v>
      </c>
      <c r="N474" s="85">
        <f ca="1">HLOOKUP($B474,INDIRECT(N$1&amp;"!$I$2:$x$40"),('Partner-period(er)'!$A474+14),FALSE)</f>
        <v>0</v>
      </c>
      <c r="O474" s="52">
        <f ca="1">HLOOKUP($B474,INDIRECT(O$1&amp;"!$I$2:$x$40"),('Partner-period(er)'!$A474+14),FALSE)</f>
        <v>0</v>
      </c>
      <c r="P474" s="52">
        <f ca="1">HLOOKUP($B474,INDIRECT(P$1&amp;"!$I$2:$x$40"),('Partner-period(er)'!$A474+14),FALSE)</f>
        <v>0</v>
      </c>
      <c r="Q474" s="52">
        <f ca="1">HLOOKUP($B474,INDIRECT(Q$1&amp;"!$I$2:$x$40"),('Partner-period(er)'!$A474+14),FALSE)</f>
        <v>0</v>
      </c>
      <c r="R474" s="52">
        <f ca="1">HLOOKUP($B474,INDIRECT(R$1&amp;"!$I$2:$x$40"),('Partner-period(er)'!$A474+14),FALSE)</f>
        <v>0</v>
      </c>
      <c r="S474" s="52">
        <f ca="1">HLOOKUP($B474,INDIRECT(S$1&amp;"!$I$2:$x$40"),('Partner-period(er)'!$A474+14),FALSE)</f>
        <v>0</v>
      </c>
      <c r="T474" s="52">
        <f ca="1">HLOOKUP($B474,INDIRECT(T$1&amp;"!$I$2:$x$40"),('Partner-period(er)'!$A474+14),FALSE)</f>
        <v>0</v>
      </c>
      <c r="U474" s="52">
        <f ca="1">HLOOKUP($B474,INDIRECT(U$1&amp;"!$I$2:$x$40"),('Partner-period(er)'!$A474+14),FALSE)</f>
        <v>0</v>
      </c>
      <c r="V474" s="52">
        <f ca="1">HLOOKUP($B474,INDIRECT(V$1&amp;"!$I$2:$x$40"),('Partner-period(er)'!$A474+14),FALSE)</f>
        <v>0</v>
      </c>
      <c r="W474" s="52">
        <f ca="1">HLOOKUP($B474,INDIRECT(W$1&amp;"!$I$2:$x$40"),('Partner-period(er)'!$A474+14),FALSE)</f>
        <v>0</v>
      </c>
      <c r="X474" s="567">
        <f ca="1">HLOOKUP($B474,INDIRECT(X$1&amp;"!$I$2:$x$40"),('Partner-period(er)'!$A474+14),FALSE)</f>
        <v>0</v>
      </c>
      <c r="Z474" s="33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8"/>
      <c r="AO474" s="30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</row>
    <row r="475" spans="1:56" x14ac:dyDescent="0.2">
      <c r="A475" s="44">
        <v>21</v>
      </c>
      <c r="B475" s="44">
        <f t="shared" si="246"/>
        <v>10</v>
      </c>
      <c r="C475" s="60"/>
      <c r="D475" s="151" t="str">
        <f>Data!B$28</f>
        <v>Justering for timepris inklusiv overhead</v>
      </c>
      <c r="E475" s="47"/>
      <c r="F475" s="14"/>
      <c r="G475" s="370"/>
      <c r="H475" s="674">
        <f t="shared" ca="1" si="247"/>
        <v>0</v>
      </c>
      <c r="I475" s="101"/>
      <c r="J475" s="239">
        <f t="shared" ref="J475:X475" ca="1" si="251">(J485+J492)*(1+$F460)*$F473</f>
        <v>0</v>
      </c>
      <c r="K475" s="85">
        <f t="shared" ca="1" si="251"/>
        <v>0</v>
      </c>
      <c r="L475" s="85">
        <f t="shared" ca="1" si="251"/>
        <v>0</v>
      </c>
      <c r="M475" s="85">
        <f t="shared" ca="1" si="251"/>
        <v>0</v>
      </c>
      <c r="N475" s="85">
        <f t="shared" ca="1" si="251"/>
        <v>0</v>
      </c>
      <c r="O475" s="85">
        <f t="shared" ca="1" si="251"/>
        <v>0</v>
      </c>
      <c r="P475" s="85">
        <f t="shared" ca="1" si="251"/>
        <v>0</v>
      </c>
      <c r="Q475" s="85">
        <f t="shared" ca="1" si="251"/>
        <v>0</v>
      </c>
      <c r="R475" s="85">
        <f t="shared" ca="1" si="251"/>
        <v>0</v>
      </c>
      <c r="S475" s="85">
        <f t="shared" ca="1" si="251"/>
        <v>0</v>
      </c>
      <c r="T475" s="85">
        <f t="shared" ca="1" si="251"/>
        <v>0</v>
      </c>
      <c r="U475" s="85">
        <f t="shared" ca="1" si="251"/>
        <v>0</v>
      </c>
      <c r="V475" s="85">
        <f t="shared" ca="1" si="251"/>
        <v>0</v>
      </c>
      <c r="W475" s="85">
        <f t="shared" ca="1" si="251"/>
        <v>0</v>
      </c>
      <c r="X475" s="560">
        <f t="shared" ca="1" si="251"/>
        <v>0</v>
      </c>
      <c r="Z475" s="33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8"/>
      <c r="AO475" s="30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</row>
    <row r="476" spans="1:56" x14ac:dyDescent="0.2">
      <c r="A476" s="44">
        <v>23</v>
      </c>
      <c r="B476" s="44">
        <f t="shared" si="246"/>
        <v>10</v>
      </c>
      <c r="C476" s="60"/>
      <c r="D476" s="151" t="str">
        <f>Data!B$29</f>
        <v>Justering for budgetoverskridelse</v>
      </c>
      <c r="E476" s="47"/>
      <c r="F476" s="14"/>
      <c r="G476" s="371"/>
      <c r="H476" s="674">
        <f t="shared" ca="1" si="247"/>
        <v>0</v>
      </c>
      <c r="I476" s="101"/>
      <c r="J476" s="231">
        <f t="shared" ref="J476:X476" ca="1" si="252">-AP476*$F473</f>
        <v>0</v>
      </c>
      <c r="K476" s="86">
        <f t="shared" ca="1" si="252"/>
        <v>0</v>
      </c>
      <c r="L476" s="86">
        <f t="shared" ca="1" si="252"/>
        <v>0</v>
      </c>
      <c r="M476" s="86">
        <f t="shared" ca="1" si="252"/>
        <v>0</v>
      </c>
      <c r="N476" s="86">
        <f t="shared" ca="1" si="252"/>
        <v>0</v>
      </c>
      <c r="O476" s="565">
        <f t="shared" ca="1" si="252"/>
        <v>0</v>
      </c>
      <c r="P476" s="565">
        <f t="shared" ca="1" si="252"/>
        <v>0</v>
      </c>
      <c r="Q476" s="565">
        <f t="shared" ca="1" si="252"/>
        <v>0</v>
      </c>
      <c r="R476" s="565">
        <f t="shared" ca="1" si="252"/>
        <v>0</v>
      </c>
      <c r="S476" s="565">
        <f t="shared" ca="1" si="252"/>
        <v>0</v>
      </c>
      <c r="T476" s="565">
        <f t="shared" ca="1" si="252"/>
        <v>0</v>
      </c>
      <c r="U476" s="565">
        <f t="shared" ca="1" si="252"/>
        <v>0</v>
      </c>
      <c r="V476" s="565">
        <f t="shared" ca="1" si="252"/>
        <v>0</v>
      </c>
      <c r="W476" s="565">
        <f t="shared" ca="1" si="252"/>
        <v>0</v>
      </c>
      <c r="X476" s="566">
        <f t="shared" ca="1" si="252"/>
        <v>0</v>
      </c>
      <c r="Z476" s="33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8"/>
      <c r="AO476" s="30"/>
      <c r="AP476" s="29">
        <f ca="1">SUM(AP461:AP469)</f>
        <v>0</v>
      </c>
      <c r="AQ476" s="29">
        <f t="shared" ref="AQ476:BD476" ca="1" si="253">SUM(AQ461:AQ469)</f>
        <v>0</v>
      </c>
      <c r="AR476" s="29">
        <f t="shared" ca="1" si="253"/>
        <v>0</v>
      </c>
      <c r="AS476" s="29">
        <f t="shared" ca="1" si="253"/>
        <v>0</v>
      </c>
      <c r="AT476" s="29">
        <f t="shared" ca="1" si="253"/>
        <v>0</v>
      </c>
      <c r="AU476" s="29">
        <f t="shared" ca="1" si="253"/>
        <v>0</v>
      </c>
      <c r="AV476" s="29">
        <f t="shared" ca="1" si="253"/>
        <v>0</v>
      </c>
      <c r="AW476" s="29">
        <f t="shared" ca="1" si="253"/>
        <v>0</v>
      </c>
      <c r="AX476" s="29">
        <f t="shared" ca="1" si="253"/>
        <v>0</v>
      </c>
      <c r="AY476" s="29">
        <f t="shared" ca="1" si="253"/>
        <v>0</v>
      </c>
      <c r="AZ476" s="29">
        <f t="shared" ca="1" si="253"/>
        <v>0</v>
      </c>
      <c r="BA476" s="29">
        <f t="shared" ca="1" si="253"/>
        <v>0</v>
      </c>
      <c r="BB476" s="29">
        <f t="shared" ca="1" si="253"/>
        <v>0</v>
      </c>
      <c r="BC476" s="29">
        <f t="shared" ca="1" si="253"/>
        <v>0</v>
      </c>
      <c r="BD476" s="29">
        <f t="shared" ca="1" si="253"/>
        <v>0</v>
      </c>
    </row>
    <row r="477" spans="1:56" x14ac:dyDescent="0.2">
      <c r="A477" s="44">
        <v>24</v>
      </c>
      <c r="B477" s="44">
        <f t="shared" si="246"/>
        <v>10</v>
      </c>
      <c r="C477" s="622"/>
      <c r="D477" s="207" t="str">
        <f>Data!B$30</f>
        <v>Støtte total / til faktura</v>
      </c>
      <c r="E477" s="623"/>
      <c r="F477" s="396"/>
      <c r="G477" s="619">
        <f>HLOOKUP(B473,'Budget &amp; Total'!$1:$44,42,FALSE)</f>
        <v>0</v>
      </c>
      <c r="H477" s="678">
        <f t="shared" ca="1" si="247"/>
        <v>0</v>
      </c>
      <c r="I477" s="108"/>
      <c r="J477" s="394">
        <f t="shared" ref="J477:X477" ca="1" si="254">SUM(J473:J476)</f>
        <v>0</v>
      </c>
      <c r="K477" s="395">
        <f t="shared" ca="1" si="254"/>
        <v>0</v>
      </c>
      <c r="L477" s="395">
        <f t="shared" ca="1" si="254"/>
        <v>0</v>
      </c>
      <c r="M477" s="395">
        <f t="shared" ca="1" si="254"/>
        <v>0</v>
      </c>
      <c r="N477" s="395">
        <f t="shared" ca="1" si="254"/>
        <v>0</v>
      </c>
      <c r="O477" s="574">
        <f t="shared" ca="1" si="254"/>
        <v>0</v>
      </c>
      <c r="P477" s="574">
        <f t="shared" ca="1" si="254"/>
        <v>0</v>
      </c>
      <c r="Q477" s="574">
        <f t="shared" ca="1" si="254"/>
        <v>0</v>
      </c>
      <c r="R477" s="574">
        <f t="shared" ca="1" si="254"/>
        <v>0</v>
      </c>
      <c r="S477" s="574">
        <f t="shared" ca="1" si="254"/>
        <v>0</v>
      </c>
      <c r="T477" s="574">
        <f t="shared" ca="1" si="254"/>
        <v>0</v>
      </c>
      <c r="U477" s="574">
        <f t="shared" ca="1" si="254"/>
        <v>0</v>
      </c>
      <c r="V477" s="574">
        <f t="shared" ca="1" si="254"/>
        <v>0</v>
      </c>
      <c r="W477" s="574">
        <f t="shared" ca="1" si="254"/>
        <v>0</v>
      </c>
      <c r="X477" s="575">
        <f t="shared" ca="1" si="254"/>
        <v>0</v>
      </c>
      <c r="Z477" s="33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8"/>
      <c r="AO477" s="30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</row>
    <row r="478" spans="1:56" x14ac:dyDescent="0.2">
      <c r="A478" s="44">
        <v>24</v>
      </c>
      <c r="B478" s="44">
        <f t="shared" si="246"/>
        <v>10</v>
      </c>
      <c r="C478" s="103"/>
      <c r="D478" s="195" t="str">
        <f>Data!B$31</f>
        <v>Anden finansiering</v>
      </c>
      <c r="E478" s="54"/>
      <c r="F478" s="400"/>
      <c r="G478" s="620">
        <f>HLOOKUP(B478,'Budget &amp; Total'!$1:$44,43,FALSE)</f>
        <v>0</v>
      </c>
      <c r="H478" s="679">
        <f t="shared" ca="1" si="247"/>
        <v>0</v>
      </c>
      <c r="I478" s="108"/>
      <c r="J478" s="398">
        <f ca="1">HLOOKUP($B477,INDIRECT(J$1&amp;"!$I$2:$x$40"),('Partner-period(er)'!$A478+14),FALSE)</f>
        <v>0</v>
      </c>
      <c r="K478" s="399">
        <f ca="1">HLOOKUP($B477,INDIRECT(K$1&amp;"!$I$2:$x$40"),('Partner-period(er)'!$A478+14),FALSE)</f>
        <v>0</v>
      </c>
      <c r="L478" s="399">
        <f ca="1">HLOOKUP($B477,INDIRECT(L$1&amp;"!$I$2:$x$40"),('Partner-period(er)'!$A478+14),FALSE)</f>
        <v>0</v>
      </c>
      <c r="M478" s="399">
        <f ca="1">HLOOKUP($B477,INDIRECT(M$1&amp;"!$I$2:$x$40"),('Partner-period(er)'!$A478+14),FALSE)</f>
        <v>0</v>
      </c>
      <c r="N478" s="399">
        <f ca="1">HLOOKUP($B477,INDIRECT(N$1&amp;"!$I$2:$x$40"),('Partner-period(er)'!$A478+14),FALSE)</f>
        <v>0</v>
      </c>
      <c r="O478" s="576">
        <f ca="1">HLOOKUP($B477,INDIRECT(O$1&amp;"!$I$2:$x$40"),('Partner-period(er)'!$A478+14),FALSE)</f>
        <v>0</v>
      </c>
      <c r="P478" s="576">
        <f ca="1">HLOOKUP($B477,INDIRECT(P$1&amp;"!$I$2:$x$40"),('Partner-period(er)'!$A478+14),FALSE)</f>
        <v>0</v>
      </c>
      <c r="Q478" s="576">
        <f ca="1">HLOOKUP($B477,INDIRECT(Q$1&amp;"!$I$2:$x$40"),('Partner-period(er)'!$A478+14),FALSE)</f>
        <v>0</v>
      </c>
      <c r="R478" s="576">
        <f ca="1">HLOOKUP($B477,INDIRECT(R$1&amp;"!$I$2:$x$40"),('Partner-period(er)'!$A478+14),FALSE)</f>
        <v>0</v>
      </c>
      <c r="S478" s="576">
        <f ca="1">HLOOKUP($B477,INDIRECT(S$1&amp;"!$I$2:$x$40"),('Partner-period(er)'!$A478+14),FALSE)</f>
        <v>0</v>
      </c>
      <c r="T478" s="576">
        <f ca="1">HLOOKUP($B477,INDIRECT(T$1&amp;"!$I$2:$x$40"),('Partner-period(er)'!$A478+14),FALSE)</f>
        <v>0</v>
      </c>
      <c r="U478" s="576">
        <f ca="1">HLOOKUP($B477,INDIRECT(U$1&amp;"!$I$2:$x$40"),('Partner-period(er)'!$A478+14),FALSE)</f>
        <v>0</v>
      </c>
      <c r="V478" s="576">
        <f ca="1">HLOOKUP($B477,INDIRECT(V$1&amp;"!$I$2:$x$40"),('Partner-period(er)'!$A478+14),FALSE)</f>
        <v>0</v>
      </c>
      <c r="W478" s="576">
        <f ca="1">HLOOKUP($B477,INDIRECT(W$1&amp;"!$I$2:$x$40"),('Partner-period(er)'!$A478+14),FALSE)</f>
        <v>0</v>
      </c>
      <c r="X478" s="577">
        <f ca="1">HLOOKUP($B477,INDIRECT(X$1&amp;"!$I$2:$x$40"),('Partner-period(er)'!$A478+14),FALSE)</f>
        <v>0</v>
      </c>
      <c r="Z478" s="33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8"/>
      <c r="AO478" s="30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</row>
    <row r="479" spans="1:56" ht="13.5" thickBot="1" x14ac:dyDescent="0.25">
      <c r="A479" s="44">
        <v>26</v>
      </c>
      <c r="B479" s="44">
        <f t="shared" si="246"/>
        <v>10</v>
      </c>
      <c r="C479" s="401"/>
      <c r="D479" s="211" t="str">
        <f>Data!B$32</f>
        <v>Egenfinansiering</v>
      </c>
      <c r="E479" s="55"/>
      <c r="F479" s="93"/>
      <c r="G479" s="621">
        <f>HLOOKUP(B479,'Budget &amp; Total'!$1:$44,44,FALSE)</f>
        <v>0</v>
      </c>
      <c r="H479" s="680">
        <f t="shared" ca="1" si="247"/>
        <v>0</v>
      </c>
      <c r="I479" s="108"/>
      <c r="J479" s="403">
        <f t="shared" ref="J479:X479" ca="1" si="255">J471-J477-J478</f>
        <v>0</v>
      </c>
      <c r="K479" s="91">
        <f t="shared" ca="1" si="255"/>
        <v>0</v>
      </c>
      <c r="L479" s="91">
        <f t="shared" ca="1" si="255"/>
        <v>0</v>
      </c>
      <c r="M479" s="91">
        <f t="shared" ca="1" si="255"/>
        <v>0</v>
      </c>
      <c r="N479" s="91">
        <f t="shared" ca="1" si="255"/>
        <v>0</v>
      </c>
      <c r="O479" s="578">
        <f t="shared" ca="1" si="255"/>
        <v>0</v>
      </c>
      <c r="P479" s="578">
        <f t="shared" ca="1" si="255"/>
        <v>0</v>
      </c>
      <c r="Q479" s="578">
        <f t="shared" ca="1" si="255"/>
        <v>0</v>
      </c>
      <c r="R479" s="578">
        <f t="shared" ca="1" si="255"/>
        <v>0</v>
      </c>
      <c r="S479" s="578">
        <f t="shared" ca="1" si="255"/>
        <v>0</v>
      </c>
      <c r="T479" s="578">
        <f t="shared" ca="1" si="255"/>
        <v>0</v>
      </c>
      <c r="U479" s="578">
        <f t="shared" ca="1" si="255"/>
        <v>0</v>
      </c>
      <c r="V479" s="578">
        <f t="shared" ca="1" si="255"/>
        <v>0</v>
      </c>
      <c r="W479" s="578">
        <f t="shared" ca="1" si="255"/>
        <v>0</v>
      </c>
      <c r="X479" s="579">
        <f t="shared" ca="1" si="255"/>
        <v>0</v>
      </c>
      <c r="Z479" s="35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9"/>
      <c r="AO479" s="30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</row>
    <row r="480" spans="1:56" ht="19.5" customHeight="1" x14ac:dyDescent="0.2">
      <c r="A480" s="44">
        <v>29</v>
      </c>
      <c r="C480" s="118" t="str">
        <f>Data!$B$95</f>
        <v>Kontrol for overskridelse af timepriser</v>
      </c>
      <c r="D480" s="88"/>
      <c r="E480" s="88"/>
      <c r="F480" s="14"/>
      <c r="G480" s="87"/>
      <c r="H480" s="87"/>
      <c r="I480" s="87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67"/>
    </row>
    <row r="481" spans="1:55" ht="13.5" customHeight="1" x14ac:dyDescent="0.2">
      <c r="A481" s="44">
        <v>30</v>
      </c>
      <c r="C481" s="264" t="s">
        <v>41</v>
      </c>
      <c r="D481" s="265"/>
      <c r="E481" s="266"/>
      <c r="F481" s="289" t="s">
        <v>40</v>
      </c>
      <c r="G481" s="111"/>
      <c r="H481" s="267"/>
      <c r="I481" s="267"/>
      <c r="J481" s="268">
        <f ca="1">J455</f>
        <v>0</v>
      </c>
      <c r="K481" s="269">
        <f t="shared" ref="K481:X481" ca="1" si="256">K455+J481</f>
        <v>0</v>
      </c>
      <c r="L481" s="269">
        <f t="shared" ca="1" si="256"/>
        <v>0</v>
      </c>
      <c r="M481" s="269">
        <f t="shared" ca="1" si="256"/>
        <v>0</v>
      </c>
      <c r="N481" s="269">
        <f t="shared" ca="1" si="256"/>
        <v>0</v>
      </c>
      <c r="O481" s="269">
        <f t="shared" ca="1" si="256"/>
        <v>0</v>
      </c>
      <c r="P481" s="269">
        <f t="shared" ca="1" si="256"/>
        <v>0</v>
      </c>
      <c r="Q481" s="269">
        <f t="shared" ca="1" si="256"/>
        <v>0</v>
      </c>
      <c r="R481" s="269">
        <f t="shared" ca="1" si="256"/>
        <v>0</v>
      </c>
      <c r="S481" s="269">
        <f t="shared" ca="1" si="256"/>
        <v>0</v>
      </c>
      <c r="T481" s="269">
        <f t="shared" ca="1" si="256"/>
        <v>0</v>
      </c>
      <c r="U481" s="269">
        <f t="shared" ca="1" si="256"/>
        <v>0</v>
      </c>
      <c r="V481" s="269">
        <f t="shared" ca="1" si="256"/>
        <v>0</v>
      </c>
      <c r="W481" s="269">
        <f t="shared" ca="1" si="256"/>
        <v>0</v>
      </c>
      <c r="X481" s="270">
        <f t="shared" ca="1" si="256"/>
        <v>0</v>
      </c>
    </row>
    <row r="482" spans="1:55" ht="13.5" customHeight="1" x14ac:dyDescent="0.2">
      <c r="A482" s="44">
        <v>31</v>
      </c>
      <c r="C482" s="271"/>
      <c r="D482" s="19"/>
      <c r="E482" s="272"/>
      <c r="F482" s="290" t="s">
        <v>42</v>
      </c>
      <c r="G482" s="18"/>
      <c r="H482" s="19"/>
      <c r="I482" s="19"/>
      <c r="J482" s="273">
        <f ca="1">J458</f>
        <v>0</v>
      </c>
      <c r="K482" s="274">
        <f t="shared" ref="K482:X482" ca="1" si="257">K458+J482</f>
        <v>0</v>
      </c>
      <c r="L482" s="274">
        <f t="shared" ca="1" si="257"/>
        <v>0</v>
      </c>
      <c r="M482" s="274">
        <f t="shared" ca="1" si="257"/>
        <v>0</v>
      </c>
      <c r="N482" s="274">
        <f t="shared" ca="1" si="257"/>
        <v>0</v>
      </c>
      <c r="O482" s="274">
        <f t="shared" ca="1" si="257"/>
        <v>0</v>
      </c>
      <c r="P482" s="274">
        <f t="shared" ca="1" si="257"/>
        <v>0</v>
      </c>
      <c r="Q482" s="274">
        <f t="shared" ca="1" si="257"/>
        <v>0</v>
      </c>
      <c r="R482" s="274">
        <f t="shared" ca="1" si="257"/>
        <v>0</v>
      </c>
      <c r="S482" s="274">
        <f t="shared" ca="1" si="257"/>
        <v>0</v>
      </c>
      <c r="T482" s="274">
        <f t="shared" ca="1" si="257"/>
        <v>0</v>
      </c>
      <c r="U482" s="274">
        <f t="shared" ca="1" si="257"/>
        <v>0</v>
      </c>
      <c r="V482" s="274">
        <f t="shared" ca="1" si="257"/>
        <v>0</v>
      </c>
      <c r="W482" s="274">
        <f t="shared" ca="1" si="257"/>
        <v>0</v>
      </c>
      <c r="X482" s="275">
        <f t="shared" ca="1" si="257"/>
        <v>0</v>
      </c>
    </row>
    <row r="483" spans="1:55" ht="13.5" customHeight="1" x14ac:dyDescent="0.2">
      <c r="A483" s="44">
        <v>32</v>
      </c>
      <c r="C483" s="276"/>
      <c r="D483" s="19"/>
      <c r="E483" s="19"/>
      <c r="F483" s="291" t="s">
        <v>124</v>
      </c>
      <c r="G483" s="18"/>
      <c r="H483" s="277"/>
      <c r="I483" s="277"/>
      <c r="J483" s="278">
        <f t="shared" ref="J483:X483" ca="1" si="258">J481*$F458</f>
        <v>0</v>
      </c>
      <c r="K483" s="279">
        <f t="shared" ca="1" si="258"/>
        <v>0</v>
      </c>
      <c r="L483" s="279">
        <f t="shared" ca="1" si="258"/>
        <v>0</v>
      </c>
      <c r="M483" s="279">
        <f t="shared" ca="1" si="258"/>
        <v>0</v>
      </c>
      <c r="N483" s="279">
        <f t="shared" ca="1" si="258"/>
        <v>0</v>
      </c>
      <c r="O483" s="279">
        <f t="shared" ca="1" si="258"/>
        <v>0</v>
      </c>
      <c r="P483" s="279">
        <f t="shared" ca="1" si="258"/>
        <v>0</v>
      </c>
      <c r="Q483" s="279">
        <f t="shared" ca="1" si="258"/>
        <v>0</v>
      </c>
      <c r="R483" s="279">
        <f t="shared" ca="1" si="258"/>
        <v>0</v>
      </c>
      <c r="S483" s="279">
        <f t="shared" ca="1" si="258"/>
        <v>0</v>
      </c>
      <c r="T483" s="279">
        <f t="shared" ca="1" si="258"/>
        <v>0</v>
      </c>
      <c r="U483" s="279">
        <f t="shared" ca="1" si="258"/>
        <v>0</v>
      </c>
      <c r="V483" s="279">
        <f t="shared" ca="1" si="258"/>
        <v>0</v>
      </c>
      <c r="W483" s="279">
        <f t="shared" ca="1" si="258"/>
        <v>0</v>
      </c>
      <c r="X483" s="280">
        <f t="shared" ca="1" si="258"/>
        <v>0</v>
      </c>
    </row>
    <row r="484" spans="1:55" ht="13.5" customHeight="1" x14ac:dyDescent="0.2">
      <c r="A484" s="44">
        <v>33</v>
      </c>
      <c r="C484" s="276"/>
      <c r="D484" s="19"/>
      <c r="E484" s="272"/>
      <c r="F484" s="290" t="s">
        <v>123</v>
      </c>
      <c r="G484" s="18"/>
      <c r="H484" s="281"/>
      <c r="I484" s="281"/>
      <c r="J484" s="278">
        <f ca="1">MIN(J482:J483)</f>
        <v>0</v>
      </c>
      <c r="K484" s="279">
        <f t="shared" ref="K484:X484" ca="1" si="259">MIN(K482:K483)-MIN(J482:J483)</f>
        <v>0</v>
      </c>
      <c r="L484" s="279">
        <f t="shared" ca="1" si="259"/>
        <v>0</v>
      </c>
      <c r="M484" s="279">
        <f t="shared" ca="1" si="259"/>
        <v>0</v>
      </c>
      <c r="N484" s="279">
        <f t="shared" ca="1" si="259"/>
        <v>0</v>
      </c>
      <c r="O484" s="279">
        <f t="shared" ca="1" si="259"/>
        <v>0</v>
      </c>
      <c r="P484" s="279">
        <f t="shared" ca="1" si="259"/>
        <v>0</v>
      </c>
      <c r="Q484" s="279">
        <f t="shared" ca="1" si="259"/>
        <v>0</v>
      </c>
      <c r="R484" s="279">
        <f t="shared" ca="1" si="259"/>
        <v>0</v>
      </c>
      <c r="S484" s="279">
        <f t="shared" ca="1" si="259"/>
        <v>0</v>
      </c>
      <c r="T484" s="279">
        <f t="shared" ca="1" si="259"/>
        <v>0</v>
      </c>
      <c r="U484" s="279">
        <f t="shared" ca="1" si="259"/>
        <v>0</v>
      </c>
      <c r="V484" s="279">
        <f t="shared" ca="1" si="259"/>
        <v>0</v>
      </c>
      <c r="W484" s="279">
        <f t="shared" ca="1" si="259"/>
        <v>0</v>
      </c>
      <c r="X484" s="280">
        <f t="shared" ca="1" si="259"/>
        <v>0</v>
      </c>
      <c r="AO484" s="30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</row>
    <row r="485" spans="1:55" ht="13.5" customHeight="1" x14ac:dyDescent="0.2">
      <c r="A485" s="44">
        <v>34</v>
      </c>
      <c r="C485" s="276"/>
      <c r="D485" s="19"/>
      <c r="E485" s="272"/>
      <c r="F485" s="290" t="s">
        <v>118</v>
      </c>
      <c r="G485" s="18"/>
      <c r="H485" s="277"/>
      <c r="I485" s="277"/>
      <c r="J485" s="278">
        <f t="shared" ref="J485:X485" ca="1" si="260">J484-J458</f>
        <v>0</v>
      </c>
      <c r="K485" s="279">
        <f t="shared" ca="1" si="260"/>
        <v>0</v>
      </c>
      <c r="L485" s="279">
        <f t="shared" ca="1" si="260"/>
        <v>0</v>
      </c>
      <c r="M485" s="279">
        <f t="shared" ca="1" si="260"/>
        <v>0</v>
      </c>
      <c r="N485" s="279">
        <f t="shared" ca="1" si="260"/>
        <v>0</v>
      </c>
      <c r="O485" s="279">
        <f t="shared" ca="1" si="260"/>
        <v>0</v>
      </c>
      <c r="P485" s="279">
        <f t="shared" ca="1" si="260"/>
        <v>0</v>
      </c>
      <c r="Q485" s="279">
        <f t="shared" ca="1" si="260"/>
        <v>0</v>
      </c>
      <c r="R485" s="279">
        <f t="shared" ca="1" si="260"/>
        <v>0</v>
      </c>
      <c r="S485" s="279">
        <f t="shared" ca="1" si="260"/>
        <v>0</v>
      </c>
      <c r="T485" s="279">
        <f t="shared" ca="1" si="260"/>
        <v>0</v>
      </c>
      <c r="U485" s="279">
        <f t="shared" ca="1" si="260"/>
        <v>0</v>
      </c>
      <c r="V485" s="279">
        <f t="shared" ca="1" si="260"/>
        <v>0</v>
      </c>
      <c r="W485" s="279">
        <f t="shared" ca="1" si="260"/>
        <v>0</v>
      </c>
      <c r="X485" s="280">
        <f t="shared" ca="1" si="260"/>
        <v>0</v>
      </c>
    </row>
    <row r="486" spans="1:55" ht="13.5" customHeight="1" x14ac:dyDescent="0.2">
      <c r="A486" s="44">
        <v>35</v>
      </c>
      <c r="C486" s="276"/>
      <c r="D486" s="19"/>
      <c r="E486" s="272"/>
      <c r="F486" s="290" t="s">
        <v>119</v>
      </c>
      <c r="G486" s="18"/>
      <c r="H486" s="277"/>
      <c r="I486" s="277"/>
      <c r="J486" s="278">
        <f ca="1">-J485</f>
        <v>0</v>
      </c>
      <c r="K486" s="279">
        <f ca="1">-SUM($J485:K485)</f>
        <v>0</v>
      </c>
      <c r="L486" s="279">
        <f ca="1">-SUM($J485:L485)</f>
        <v>0</v>
      </c>
      <c r="M486" s="279">
        <f ca="1">-SUM($J485:M485)</f>
        <v>0</v>
      </c>
      <c r="N486" s="279">
        <f ca="1">-SUM($J485:N485)</f>
        <v>0</v>
      </c>
      <c r="O486" s="279">
        <f ca="1">-SUM($J485:O485)</f>
        <v>0</v>
      </c>
      <c r="P486" s="279">
        <f ca="1">-SUM($J485:P485)</f>
        <v>0</v>
      </c>
      <c r="Q486" s="279">
        <f ca="1">-SUM($J485:Q485)</f>
        <v>0</v>
      </c>
      <c r="R486" s="279">
        <f ca="1">-SUM($J485:R485)</f>
        <v>0</v>
      </c>
      <c r="S486" s="279">
        <f ca="1">-SUM($J485:S485)</f>
        <v>0</v>
      </c>
      <c r="T486" s="279">
        <f ca="1">-SUM($J485:T485)</f>
        <v>0</v>
      </c>
      <c r="U486" s="279">
        <f ca="1">-SUM($J485:U485)</f>
        <v>0</v>
      </c>
      <c r="V486" s="279">
        <f ca="1">-SUM($J485:V485)</f>
        <v>0</v>
      </c>
      <c r="W486" s="279">
        <f ca="1">-SUM($J485:W485)</f>
        <v>0</v>
      </c>
      <c r="X486" s="280">
        <f ca="1">-SUM($J485:X485)</f>
        <v>0</v>
      </c>
    </row>
    <row r="487" spans="1:55" ht="1.5" customHeight="1" x14ac:dyDescent="0.2">
      <c r="C487" s="282"/>
      <c r="D487" s="283"/>
      <c r="E487" s="283"/>
      <c r="F487" s="292"/>
      <c r="G487" s="284"/>
      <c r="H487" s="284"/>
      <c r="I487" s="284"/>
      <c r="J487" s="273"/>
      <c r="K487" s="274"/>
      <c r="L487" s="274"/>
      <c r="M487" s="274">
        <f ca="1">IF(M455&gt;0,(M483-SUM($J484:L484))/M455,0)</f>
        <v>0</v>
      </c>
      <c r="N487" s="274">
        <f ca="1">IF(N455&gt;0,(N483-SUM($J484:M484))/N455,0)</f>
        <v>0</v>
      </c>
      <c r="O487" s="274">
        <f ca="1">IF(O455&gt;0,(O483-SUM($J484:N484))/O455,0)</f>
        <v>0</v>
      </c>
      <c r="P487" s="274">
        <f ca="1">IF(P455&gt;0,(P483-SUM($J484:O484))/P455,0)</f>
        <v>0</v>
      </c>
      <c r="Q487" s="274">
        <f ca="1">IF(Q455&gt;0,(Q483-SUM($J484:P484))/Q455,0)</f>
        <v>0</v>
      </c>
      <c r="R487" s="274">
        <f ca="1">IF(R455&gt;0,(R483-SUM($J484:Q484))/R455,0)</f>
        <v>0</v>
      </c>
      <c r="S487" s="274">
        <f ca="1">IF(S455&gt;0,(S483-SUM($J484:R484))/S455,0)</f>
        <v>0</v>
      </c>
      <c r="T487" s="274">
        <f ca="1">IF(T455&gt;0,(T483-SUM($J484:S484))/T455,0)</f>
        <v>0</v>
      </c>
      <c r="U487" s="274">
        <f ca="1">IF(U455&gt;0,(U483-SUM($J484:T484))/U455,0)</f>
        <v>0</v>
      </c>
      <c r="V487" s="274">
        <f ca="1">IF(V455&gt;0,(V483-SUM($J484:U484))/V455,0)</f>
        <v>0</v>
      </c>
      <c r="W487" s="274">
        <f ca="1">IF(W455&gt;0,(W483-SUM($J484:V484))/W455,0)</f>
        <v>0</v>
      </c>
      <c r="X487" s="275">
        <f ca="1">IF(X455&gt;0,(X483-SUM($J484:W484))/X455,0)</f>
        <v>0</v>
      </c>
    </row>
    <row r="488" spans="1:55" ht="13.5" customHeight="1" x14ac:dyDescent="0.2">
      <c r="A488" s="44">
        <v>36</v>
      </c>
      <c r="C488" s="276" t="s">
        <v>45</v>
      </c>
      <c r="D488" s="19"/>
      <c r="E488" s="272"/>
      <c r="F488" s="290" t="s">
        <v>40</v>
      </c>
      <c r="G488" s="18"/>
      <c r="H488" s="18"/>
      <c r="I488" s="18"/>
      <c r="J488" s="278">
        <f ca="1">J456</f>
        <v>0</v>
      </c>
      <c r="K488" s="279">
        <f t="shared" ref="K488:X488" ca="1" si="261">K456+J488</f>
        <v>0</v>
      </c>
      <c r="L488" s="279">
        <f t="shared" ca="1" si="261"/>
        <v>0</v>
      </c>
      <c r="M488" s="279">
        <f t="shared" ca="1" si="261"/>
        <v>0</v>
      </c>
      <c r="N488" s="279">
        <f t="shared" ca="1" si="261"/>
        <v>0</v>
      </c>
      <c r="O488" s="279">
        <f t="shared" ca="1" si="261"/>
        <v>0</v>
      </c>
      <c r="P488" s="279">
        <f t="shared" ca="1" si="261"/>
        <v>0</v>
      </c>
      <c r="Q488" s="279">
        <f t="shared" ca="1" si="261"/>
        <v>0</v>
      </c>
      <c r="R488" s="279">
        <f t="shared" ca="1" si="261"/>
        <v>0</v>
      </c>
      <c r="S488" s="279">
        <f t="shared" ca="1" si="261"/>
        <v>0</v>
      </c>
      <c r="T488" s="279">
        <f t="shared" ca="1" si="261"/>
        <v>0</v>
      </c>
      <c r="U488" s="279">
        <f t="shared" ca="1" si="261"/>
        <v>0</v>
      </c>
      <c r="V488" s="279">
        <f t="shared" ca="1" si="261"/>
        <v>0</v>
      </c>
      <c r="W488" s="279">
        <f t="shared" ca="1" si="261"/>
        <v>0</v>
      </c>
      <c r="X488" s="280">
        <f t="shared" ca="1" si="261"/>
        <v>0</v>
      </c>
    </row>
    <row r="489" spans="1:55" ht="13.5" customHeight="1" x14ac:dyDescent="0.2">
      <c r="A489" s="44">
        <v>37</v>
      </c>
      <c r="C489" s="276"/>
      <c r="D489" s="19"/>
      <c r="E489" s="272"/>
      <c r="F489" s="290" t="s">
        <v>42</v>
      </c>
      <c r="G489" s="18"/>
      <c r="H489" s="18"/>
      <c r="I489" s="18"/>
      <c r="J489" s="278">
        <f ca="1">J459</f>
        <v>0</v>
      </c>
      <c r="K489" s="279">
        <f t="shared" ref="K489:X489" ca="1" si="262">K459+J489</f>
        <v>0</v>
      </c>
      <c r="L489" s="279">
        <f t="shared" ca="1" si="262"/>
        <v>0</v>
      </c>
      <c r="M489" s="279">
        <f t="shared" ca="1" si="262"/>
        <v>0</v>
      </c>
      <c r="N489" s="279">
        <f t="shared" ca="1" si="262"/>
        <v>0</v>
      </c>
      <c r="O489" s="279">
        <f t="shared" ca="1" si="262"/>
        <v>0</v>
      </c>
      <c r="P489" s="279">
        <f t="shared" ca="1" si="262"/>
        <v>0</v>
      </c>
      <c r="Q489" s="279">
        <f t="shared" ca="1" si="262"/>
        <v>0</v>
      </c>
      <c r="R489" s="279">
        <f t="shared" ca="1" si="262"/>
        <v>0</v>
      </c>
      <c r="S489" s="279">
        <f t="shared" ca="1" si="262"/>
        <v>0</v>
      </c>
      <c r="T489" s="279">
        <f t="shared" ca="1" si="262"/>
        <v>0</v>
      </c>
      <c r="U489" s="279">
        <f t="shared" ca="1" si="262"/>
        <v>0</v>
      </c>
      <c r="V489" s="279">
        <f t="shared" ca="1" si="262"/>
        <v>0</v>
      </c>
      <c r="W489" s="279">
        <f t="shared" ca="1" si="262"/>
        <v>0</v>
      </c>
      <c r="X489" s="280">
        <f t="shared" ca="1" si="262"/>
        <v>0</v>
      </c>
    </row>
    <row r="490" spans="1:55" ht="13.5" customHeight="1" x14ac:dyDescent="0.2">
      <c r="A490" s="44">
        <v>38</v>
      </c>
      <c r="C490" s="285"/>
      <c r="D490" s="19"/>
      <c r="E490" s="19"/>
      <c r="F490" s="291" t="s">
        <v>124</v>
      </c>
      <c r="G490" s="18"/>
      <c r="H490" s="18"/>
      <c r="I490" s="18"/>
      <c r="J490" s="278">
        <f t="shared" ref="J490:X490" ca="1" si="263">J488*$F459</f>
        <v>0</v>
      </c>
      <c r="K490" s="279">
        <f t="shared" ca="1" si="263"/>
        <v>0</v>
      </c>
      <c r="L490" s="279">
        <f t="shared" ca="1" si="263"/>
        <v>0</v>
      </c>
      <c r="M490" s="279">
        <f t="shared" ca="1" si="263"/>
        <v>0</v>
      </c>
      <c r="N490" s="279">
        <f t="shared" ca="1" si="263"/>
        <v>0</v>
      </c>
      <c r="O490" s="279">
        <f t="shared" ca="1" si="263"/>
        <v>0</v>
      </c>
      <c r="P490" s="279">
        <f t="shared" ca="1" si="263"/>
        <v>0</v>
      </c>
      <c r="Q490" s="279">
        <f t="shared" ca="1" si="263"/>
        <v>0</v>
      </c>
      <c r="R490" s="279">
        <f t="shared" ca="1" si="263"/>
        <v>0</v>
      </c>
      <c r="S490" s="279">
        <f t="shared" ca="1" si="263"/>
        <v>0</v>
      </c>
      <c r="T490" s="279">
        <f t="shared" ca="1" si="263"/>
        <v>0</v>
      </c>
      <c r="U490" s="279">
        <f t="shared" ca="1" si="263"/>
        <v>0</v>
      </c>
      <c r="V490" s="279">
        <f t="shared" ca="1" si="263"/>
        <v>0</v>
      </c>
      <c r="W490" s="279">
        <f t="shared" ca="1" si="263"/>
        <v>0</v>
      </c>
      <c r="X490" s="280">
        <f t="shared" ca="1" si="263"/>
        <v>0</v>
      </c>
    </row>
    <row r="491" spans="1:55" ht="13.5" customHeight="1" x14ac:dyDescent="0.2">
      <c r="A491" s="44">
        <v>39</v>
      </c>
      <c r="C491" s="276"/>
      <c r="D491" s="19"/>
      <c r="E491" s="272"/>
      <c r="F491" s="290" t="s">
        <v>123</v>
      </c>
      <c r="G491" s="18"/>
      <c r="H491" s="18"/>
      <c r="I491" s="18"/>
      <c r="J491" s="278">
        <f ca="1">MIN(J489:J490)</f>
        <v>0</v>
      </c>
      <c r="K491" s="279">
        <f t="shared" ref="K491:X491" ca="1" si="264">MIN(K489:K490)-MIN(J489:J490)</f>
        <v>0</v>
      </c>
      <c r="L491" s="279">
        <f t="shared" ca="1" si="264"/>
        <v>0</v>
      </c>
      <c r="M491" s="279">
        <f t="shared" ca="1" si="264"/>
        <v>0</v>
      </c>
      <c r="N491" s="279">
        <f t="shared" ca="1" si="264"/>
        <v>0</v>
      </c>
      <c r="O491" s="279">
        <f t="shared" ca="1" si="264"/>
        <v>0</v>
      </c>
      <c r="P491" s="279">
        <f t="shared" ca="1" si="264"/>
        <v>0</v>
      </c>
      <c r="Q491" s="279">
        <f t="shared" ca="1" si="264"/>
        <v>0</v>
      </c>
      <c r="R491" s="279">
        <f t="shared" ca="1" si="264"/>
        <v>0</v>
      </c>
      <c r="S491" s="279">
        <f t="shared" ca="1" si="264"/>
        <v>0</v>
      </c>
      <c r="T491" s="279">
        <f t="shared" ca="1" si="264"/>
        <v>0</v>
      </c>
      <c r="U491" s="279">
        <f t="shared" ca="1" si="264"/>
        <v>0</v>
      </c>
      <c r="V491" s="279">
        <f t="shared" ca="1" si="264"/>
        <v>0</v>
      </c>
      <c r="W491" s="279">
        <f t="shared" ca="1" si="264"/>
        <v>0</v>
      </c>
      <c r="X491" s="280">
        <f t="shared" ca="1" si="264"/>
        <v>0</v>
      </c>
    </row>
    <row r="492" spans="1:55" ht="13.5" customHeight="1" x14ac:dyDescent="0.2">
      <c r="A492" s="44">
        <v>40</v>
      </c>
      <c r="C492" s="276"/>
      <c r="D492" s="19"/>
      <c r="E492" s="272"/>
      <c r="F492" s="290" t="s">
        <v>118</v>
      </c>
      <c r="G492" s="18"/>
      <c r="H492" s="18"/>
      <c r="I492" s="18"/>
      <c r="J492" s="278">
        <f t="shared" ref="J492:X492" ca="1" si="265">J491-J459</f>
        <v>0</v>
      </c>
      <c r="K492" s="279">
        <f t="shared" ca="1" si="265"/>
        <v>0</v>
      </c>
      <c r="L492" s="279">
        <f t="shared" ca="1" si="265"/>
        <v>0</v>
      </c>
      <c r="M492" s="279">
        <f t="shared" ca="1" si="265"/>
        <v>0</v>
      </c>
      <c r="N492" s="279">
        <f t="shared" ca="1" si="265"/>
        <v>0</v>
      </c>
      <c r="O492" s="279">
        <f t="shared" ca="1" si="265"/>
        <v>0</v>
      </c>
      <c r="P492" s="279">
        <f t="shared" ca="1" si="265"/>
        <v>0</v>
      </c>
      <c r="Q492" s="279">
        <f t="shared" ca="1" si="265"/>
        <v>0</v>
      </c>
      <c r="R492" s="279">
        <f t="shared" ca="1" si="265"/>
        <v>0</v>
      </c>
      <c r="S492" s="279">
        <f t="shared" ca="1" si="265"/>
        <v>0</v>
      </c>
      <c r="T492" s="279">
        <f t="shared" ca="1" si="265"/>
        <v>0</v>
      </c>
      <c r="U492" s="279">
        <f t="shared" ca="1" si="265"/>
        <v>0</v>
      </c>
      <c r="V492" s="279">
        <f t="shared" ca="1" si="265"/>
        <v>0</v>
      </c>
      <c r="W492" s="279">
        <f t="shared" ca="1" si="265"/>
        <v>0</v>
      </c>
      <c r="X492" s="280">
        <f t="shared" ca="1" si="265"/>
        <v>0</v>
      </c>
    </row>
    <row r="493" spans="1:55" ht="13.5" customHeight="1" x14ac:dyDescent="0.2">
      <c r="A493" s="44">
        <v>41</v>
      </c>
      <c r="C493" s="276"/>
      <c r="D493" s="19"/>
      <c r="E493" s="272"/>
      <c r="F493" s="290" t="s">
        <v>119</v>
      </c>
      <c r="G493" s="18"/>
      <c r="H493" s="18"/>
      <c r="I493" s="18"/>
      <c r="J493" s="278">
        <f ca="1">-J492</f>
        <v>0</v>
      </c>
      <c r="K493" s="279">
        <f ca="1">-SUM($J492:K492)</f>
        <v>0</v>
      </c>
      <c r="L493" s="279">
        <f ca="1">-SUM($J492:L492)</f>
        <v>0</v>
      </c>
      <c r="M493" s="279">
        <f ca="1">-SUM($J492:M492)</f>
        <v>0</v>
      </c>
      <c r="N493" s="279">
        <f ca="1">-SUM($J492:N492)</f>
        <v>0</v>
      </c>
      <c r="O493" s="279">
        <f ca="1">-SUM($J492:O492)</f>
        <v>0</v>
      </c>
      <c r="P493" s="279">
        <f ca="1">-SUM($J492:P492)</f>
        <v>0</v>
      </c>
      <c r="Q493" s="279">
        <f ca="1">-SUM($J492:Q492)</f>
        <v>0</v>
      </c>
      <c r="R493" s="279">
        <f ca="1">-SUM($J492:R492)</f>
        <v>0</v>
      </c>
      <c r="S493" s="279">
        <f ca="1">-SUM($J492:S492)</f>
        <v>0</v>
      </c>
      <c r="T493" s="279">
        <f ca="1">-SUM($J492:T492)</f>
        <v>0</v>
      </c>
      <c r="U493" s="279">
        <f ca="1">-SUM($J492:U492)</f>
        <v>0</v>
      </c>
      <c r="V493" s="279">
        <f ca="1">-SUM($J492:V492)</f>
        <v>0</v>
      </c>
      <c r="W493" s="279">
        <f ca="1">-SUM($J492:W492)</f>
        <v>0</v>
      </c>
      <c r="X493" s="280">
        <f ca="1">-SUM($J492:X492)</f>
        <v>0</v>
      </c>
    </row>
    <row r="494" spans="1:55" ht="13.5" customHeight="1" x14ac:dyDescent="0.2">
      <c r="A494" s="44">
        <v>42</v>
      </c>
      <c r="B494" s="232"/>
      <c r="C494" s="264" t="s">
        <v>76</v>
      </c>
      <c r="D494" s="265"/>
      <c r="E494" s="265"/>
      <c r="F494" s="293" t="s">
        <v>68</v>
      </c>
      <c r="G494" s="111"/>
      <c r="H494" s="111"/>
      <c r="I494" s="111"/>
      <c r="J494" s="286">
        <f t="shared" ref="J494:X494" ca="1" si="266">(J492+J485)*$F460</f>
        <v>0</v>
      </c>
      <c r="K494" s="287">
        <f t="shared" ca="1" si="266"/>
        <v>0</v>
      </c>
      <c r="L494" s="287">
        <f t="shared" ca="1" si="266"/>
        <v>0</v>
      </c>
      <c r="M494" s="287">
        <f t="shared" ca="1" si="266"/>
        <v>0</v>
      </c>
      <c r="N494" s="287">
        <f t="shared" ca="1" si="266"/>
        <v>0</v>
      </c>
      <c r="O494" s="287">
        <f t="shared" ca="1" si="266"/>
        <v>0</v>
      </c>
      <c r="P494" s="287">
        <f t="shared" ca="1" si="266"/>
        <v>0</v>
      </c>
      <c r="Q494" s="287">
        <f t="shared" ca="1" si="266"/>
        <v>0</v>
      </c>
      <c r="R494" s="287">
        <f t="shared" ca="1" si="266"/>
        <v>0</v>
      </c>
      <c r="S494" s="287">
        <f t="shared" ca="1" si="266"/>
        <v>0</v>
      </c>
      <c r="T494" s="287">
        <f t="shared" ca="1" si="266"/>
        <v>0</v>
      </c>
      <c r="U494" s="287">
        <f t="shared" ca="1" si="266"/>
        <v>0</v>
      </c>
      <c r="V494" s="287">
        <f t="shared" ca="1" si="266"/>
        <v>0</v>
      </c>
      <c r="W494" s="287">
        <f t="shared" ca="1" si="266"/>
        <v>0</v>
      </c>
      <c r="X494" s="288">
        <f t="shared" ca="1" si="266"/>
        <v>0</v>
      </c>
    </row>
    <row r="495" spans="1:55" ht="13.5" customHeight="1" x14ac:dyDescent="0.2">
      <c r="A495" s="44">
        <v>43</v>
      </c>
      <c r="C495" s="276"/>
      <c r="D495" s="19"/>
      <c r="E495" s="19"/>
      <c r="F495" s="290" t="str">
        <f>Data!B$99</f>
        <v>Støttet overhead</v>
      </c>
      <c r="G495" s="18"/>
      <c r="H495" s="18"/>
      <c r="I495" s="18"/>
      <c r="J495" s="278">
        <f t="shared" ref="J495:X495" ca="1" si="267">(J491+J484)*$F460</f>
        <v>0</v>
      </c>
      <c r="K495" s="279">
        <f t="shared" ca="1" si="267"/>
        <v>0</v>
      </c>
      <c r="L495" s="279">
        <f t="shared" ca="1" si="267"/>
        <v>0</v>
      </c>
      <c r="M495" s="279">
        <f t="shared" ca="1" si="267"/>
        <v>0</v>
      </c>
      <c r="N495" s="279">
        <f t="shared" ca="1" si="267"/>
        <v>0</v>
      </c>
      <c r="O495" s="279">
        <f t="shared" ca="1" si="267"/>
        <v>0</v>
      </c>
      <c r="P495" s="279">
        <f t="shared" ca="1" si="267"/>
        <v>0</v>
      </c>
      <c r="Q495" s="279">
        <f t="shared" ca="1" si="267"/>
        <v>0</v>
      </c>
      <c r="R495" s="279">
        <f t="shared" ca="1" si="267"/>
        <v>0</v>
      </c>
      <c r="S495" s="279">
        <f t="shared" ca="1" si="267"/>
        <v>0</v>
      </c>
      <c r="T495" s="279">
        <f t="shared" ca="1" si="267"/>
        <v>0</v>
      </c>
      <c r="U495" s="279">
        <f t="shared" ca="1" si="267"/>
        <v>0</v>
      </c>
      <c r="V495" s="279">
        <f t="shared" ca="1" si="267"/>
        <v>0</v>
      </c>
      <c r="W495" s="279">
        <f t="shared" ca="1" si="267"/>
        <v>0</v>
      </c>
      <c r="X495" s="280">
        <f t="shared" ca="1" si="267"/>
        <v>0</v>
      </c>
    </row>
    <row r="496" spans="1:55" ht="13.5" customHeight="1" x14ac:dyDescent="0.2">
      <c r="C496" s="264" t="s">
        <v>125</v>
      </c>
      <c r="D496" s="265"/>
      <c r="E496" s="265"/>
      <c r="F496" s="294" t="str">
        <f>Data!B$33</f>
        <v>Udbetalingsloft</v>
      </c>
      <c r="G496" s="111"/>
      <c r="H496" s="111"/>
      <c r="I496" s="111"/>
      <c r="J496" s="286">
        <f t="shared" ref="J496:X496" ca="1" si="268">(J483+J490)*(1+$F460)*$F473</f>
        <v>0</v>
      </c>
      <c r="K496" s="287">
        <f t="shared" ca="1" si="268"/>
        <v>0</v>
      </c>
      <c r="L496" s="287">
        <f t="shared" ca="1" si="268"/>
        <v>0</v>
      </c>
      <c r="M496" s="287">
        <f t="shared" ca="1" si="268"/>
        <v>0</v>
      </c>
      <c r="N496" s="287">
        <f t="shared" ca="1" si="268"/>
        <v>0</v>
      </c>
      <c r="O496" s="287">
        <f t="shared" ca="1" si="268"/>
        <v>0</v>
      </c>
      <c r="P496" s="287">
        <f t="shared" ca="1" si="268"/>
        <v>0</v>
      </c>
      <c r="Q496" s="287">
        <f t="shared" ca="1" si="268"/>
        <v>0</v>
      </c>
      <c r="R496" s="287">
        <f t="shared" ca="1" si="268"/>
        <v>0</v>
      </c>
      <c r="S496" s="287">
        <f t="shared" ca="1" si="268"/>
        <v>0</v>
      </c>
      <c r="T496" s="287">
        <f t="shared" ca="1" si="268"/>
        <v>0</v>
      </c>
      <c r="U496" s="287">
        <f t="shared" ca="1" si="268"/>
        <v>0</v>
      </c>
      <c r="V496" s="287">
        <f t="shared" ca="1" si="268"/>
        <v>0</v>
      </c>
      <c r="W496" s="287">
        <f t="shared" ca="1" si="268"/>
        <v>0</v>
      </c>
      <c r="X496" s="288">
        <f t="shared" ca="1" si="268"/>
        <v>0</v>
      </c>
    </row>
    <row r="497" spans="1:56" ht="13.5" customHeight="1" x14ac:dyDescent="0.2">
      <c r="C497" s="276"/>
      <c r="D497" s="19"/>
      <c r="E497" s="19"/>
      <c r="F497" s="295" t="str">
        <f>Data!B$34</f>
        <v>Til/fra pulje</v>
      </c>
      <c r="G497" s="18"/>
      <c r="H497" s="18"/>
      <c r="I497" s="18"/>
      <c r="J497" s="278">
        <f t="shared" ref="J497:X497" ca="1" si="269">(J485+J492)*(1+$F460)*$F473</f>
        <v>0</v>
      </c>
      <c r="K497" s="279">
        <f t="shared" ca="1" si="269"/>
        <v>0</v>
      </c>
      <c r="L497" s="279">
        <f t="shared" ca="1" si="269"/>
        <v>0</v>
      </c>
      <c r="M497" s="279">
        <f t="shared" ca="1" si="269"/>
        <v>0</v>
      </c>
      <c r="N497" s="279">
        <f t="shared" ca="1" si="269"/>
        <v>0</v>
      </c>
      <c r="O497" s="279">
        <f t="shared" ca="1" si="269"/>
        <v>0</v>
      </c>
      <c r="P497" s="279">
        <f t="shared" ca="1" si="269"/>
        <v>0</v>
      </c>
      <c r="Q497" s="279">
        <f t="shared" ca="1" si="269"/>
        <v>0</v>
      </c>
      <c r="R497" s="279">
        <f t="shared" ca="1" si="269"/>
        <v>0</v>
      </c>
      <c r="S497" s="279">
        <f t="shared" ca="1" si="269"/>
        <v>0</v>
      </c>
      <c r="T497" s="279">
        <f t="shared" ca="1" si="269"/>
        <v>0</v>
      </c>
      <c r="U497" s="279">
        <f t="shared" ca="1" si="269"/>
        <v>0</v>
      </c>
      <c r="V497" s="279">
        <f t="shared" ca="1" si="269"/>
        <v>0</v>
      </c>
      <c r="W497" s="279">
        <f t="shared" ca="1" si="269"/>
        <v>0</v>
      </c>
      <c r="X497" s="280">
        <f t="shared" ca="1" si="269"/>
        <v>0</v>
      </c>
    </row>
    <row r="498" spans="1:56" ht="13.5" customHeight="1" x14ac:dyDescent="0.2">
      <c r="C498" s="282"/>
      <c r="D498" s="283"/>
      <c r="E498" s="283"/>
      <c r="F498" s="296" t="str">
        <f>Data!B$35</f>
        <v>Pulje for tilbageholdt støtte</v>
      </c>
      <c r="G498" s="284"/>
      <c r="H498" s="284"/>
      <c r="I498" s="284"/>
      <c r="J498" s="273">
        <f t="shared" ref="J498:X498" ca="1" si="270">(J486+J493)*(1+$F460)*$F473</f>
        <v>0</v>
      </c>
      <c r="K498" s="274">
        <f t="shared" ca="1" si="270"/>
        <v>0</v>
      </c>
      <c r="L498" s="274">
        <f t="shared" ca="1" si="270"/>
        <v>0</v>
      </c>
      <c r="M498" s="274">
        <f t="shared" ca="1" si="270"/>
        <v>0</v>
      </c>
      <c r="N498" s="274">
        <f t="shared" ca="1" si="270"/>
        <v>0</v>
      </c>
      <c r="O498" s="274">
        <f t="shared" ca="1" si="270"/>
        <v>0</v>
      </c>
      <c r="P498" s="274">
        <f t="shared" ca="1" si="270"/>
        <v>0</v>
      </c>
      <c r="Q498" s="274">
        <f t="shared" ca="1" si="270"/>
        <v>0</v>
      </c>
      <c r="R498" s="274">
        <f t="shared" ca="1" si="270"/>
        <v>0</v>
      </c>
      <c r="S498" s="274">
        <f t="shared" ca="1" si="270"/>
        <v>0</v>
      </c>
      <c r="T498" s="274">
        <f t="shared" ca="1" si="270"/>
        <v>0</v>
      </c>
      <c r="U498" s="274">
        <f t="shared" ca="1" si="270"/>
        <v>0</v>
      </c>
      <c r="V498" s="274">
        <f t="shared" ca="1" si="270"/>
        <v>0</v>
      </c>
      <c r="W498" s="274">
        <f t="shared" ca="1" si="270"/>
        <v>0</v>
      </c>
      <c r="X498" s="275">
        <f t="shared" ca="1" si="270"/>
        <v>0</v>
      </c>
    </row>
    <row r="499" spans="1:56" ht="13.5" customHeight="1" x14ac:dyDescent="0.2">
      <c r="C499" s="721" t="s">
        <v>274</v>
      </c>
      <c r="D499" s="722"/>
      <c r="E499" s="722"/>
      <c r="F499" s="723"/>
      <c r="G499" s="723"/>
      <c r="H499" s="723"/>
      <c r="I499" s="723"/>
      <c r="J499" s="724">
        <f ca="1">J474</f>
        <v>0</v>
      </c>
      <c r="K499" s="725">
        <f ca="1">SUM($J474:K474)</f>
        <v>0</v>
      </c>
      <c r="L499" s="725">
        <f ca="1">SUM($J474:L474)</f>
        <v>0</v>
      </c>
      <c r="M499" s="725">
        <f ca="1">SUM($J474:M474)</f>
        <v>0</v>
      </c>
      <c r="N499" s="725">
        <f ca="1">SUM($J474:N474)</f>
        <v>0</v>
      </c>
      <c r="O499" s="725">
        <f ca="1">SUM($J474:O474)</f>
        <v>0</v>
      </c>
      <c r="P499" s="725">
        <f ca="1">SUM($J474:P474)</f>
        <v>0</v>
      </c>
      <c r="Q499" s="725">
        <f ca="1">SUM($J474:Q474)</f>
        <v>0</v>
      </c>
      <c r="R499" s="725">
        <f ca="1">SUM($J474:R474)</f>
        <v>0</v>
      </c>
      <c r="S499" s="725">
        <f ca="1">SUM($J474:S474)</f>
        <v>0</v>
      </c>
      <c r="T499" s="725">
        <f ca="1">SUM($J474:T474)</f>
        <v>0</v>
      </c>
      <c r="U499" s="725">
        <f ca="1">SUM($J474:U474)</f>
        <v>0</v>
      </c>
      <c r="V499" s="725">
        <f ca="1">SUM($J474:V474)</f>
        <v>0</v>
      </c>
      <c r="W499" s="725">
        <f ca="1">SUM($J474:W474)</f>
        <v>0</v>
      </c>
      <c r="X499" s="726">
        <f ca="1">SUM($J474:X474)</f>
        <v>0</v>
      </c>
    </row>
    <row r="500" spans="1:56" ht="13.5" customHeight="1" x14ac:dyDescent="0.2">
      <c r="J500" s="23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56" ht="13.5" customHeight="1" x14ac:dyDescent="0.2"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56" x14ac:dyDescent="0.2">
      <c r="B502" s="28"/>
      <c r="C502" s="404" t="str">
        <f>Data!B$53</f>
        <v>Virksomhed</v>
      </c>
      <c r="D502" s="405"/>
      <c r="E502" s="611">
        <f>HLOOKUP(B503,'Budget &amp; Total'!A:BB,6,FALSE)</f>
        <v>0</v>
      </c>
      <c r="F502" s="984">
        <f>HLOOKUP(B503,'Budget &amp; Total'!A:BB,5,FALSE)</f>
        <v>0</v>
      </c>
      <c r="G502" s="984"/>
      <c r="H502" s="984"/>
      <c r="I502" s="110"/>
      <c r="J502" s="111" t="str">
        <f t="shared" ref="J502:X502" ca="1" si="271">J$1</f>
        <v>P1</v>
      </c>
      <c r="K502" s="111" t="str">
        <f t="shared" ca="1" si="271"/>
        <v>P2</v>
      </c>
      <c r="L502" s="111" t="str">
        <f t="shared" ca="1" si="271"/>
        <v>P3</v>
      </c>
      <c r="M502" s="111" t="str">
        <f t="shared" ca="1" si="271"/>
        <v>P4</v>
      </c>
      <c r="N502" s="111" t="str">
        <f t="shared" ca="1" si="271"/>
        <v>P5</v>
      </c>
      <c r="O502" s="111" t="str">
        <f t="shared" ca="1" si="271"/>
        <v>P6</v>
      </c>
      <c r="P502" s="111" t="str">
        <f t="shared" ca="1" si="271"/>
        <v>P7</v>
      </c>
      <c r="Q502" s="111" t="str">
        <f t="shared" ca="1" si="271"/>
        <v>P8</v>
      </c>
      <c r="R502" s="111" t="str">
        <f t="shared" ca="1" si="271"/>
        <v>P9</v>
      </c>
      <c r="S502" s="111" t="str">
        <f t="shared" ca="1" si="271"/>
        <v>P10</v>
      </c>
      <c r="T502" s="111" t="str">
        <f t="shared" ca="1" si="271"/>
        <v>P11</v>
      </c>
      <c r="U502" s="111" t="str">
        <f t="shared" ca="1" si="271"/>
        <v>P12</v>
      </c>
      <c r="V502" s="111" t="str">
        <f t="shared" ca="1" si="271"/>
        <v>P13</v>
      </c>
      <c r="W502" s="111" t="str">
        <f t="shared" ca="1" si="271"/>
        <v>P14</v>
      </c>
      <c r="X502" s="112" t="str">
        <f t="shared" ca="1" si="271"/>
        <v>P15</v>
      </c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X502" s="2"/>
      <c r="AY502" s="2"/>
      <c r="AZ502" s="2"/>
      <c r="BA502" s="2"/>
      <c r="BB502" s="2"/>
      <c r="BC502" s="2"/>
      <c r="BD502" s="2"/>
    </row>
    <row r="503" spans="1:56" ht="18.75" customHeight="1" x14ac:dyDescent="0.2">
      <c r="B503" s="445">
        <f>B453+1</f>
        <v>11</v>
      </c>
      <c r="C503" s="113" t="str">
        <f>Data!B$52</f>
        <v>Projekt</v>
      </c>
      <c r="D503" s="303"/>
      <c r="E503" s="449">
        <f>'Budget &amp; Total'!$C$5</f>
        <v>0</v>
      </c>
      <c r="F503" s="985">
        <f>'Budget &amp; Total'!$C$8</f>
        <v>0</v>
      </c>
      <c r="G503" s="985"/>
      <c r="H503" s="985"/>
      <c r="I503" s="115"/>
      <c r="J503" s="116">
        <f ca="1">INDIRECT(J$1&amp;"!d$5")</f>
        <v>42005</v>
      </c>
      <c r="K503" s="116">
        <f ca="1">INDIRECT(K$1&amp;"!d$5")</f>
        <v>1</v>
      </c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714"/>
      <c r="Z503">
        <v>1</v>
      </c>
      <c r="AA503">
        <v>2</v>
      </c>
      <c r="AB503">
        <v>3</v>
      </c>
      <c r="AC503">
        <v>4</v>
      </c>
      <c r="AD503">
        <v>5</v>
      </c>
      <c r="AE503">
        <v>6</v>
      </c>
      <c r="AF503">
        <v>7</v>
      </c>
      <c r="AG503">
        <v>8</v>
      </c>
      <c r="AH503">
        <v>9</v>
      </c>
      <c r="AI503">
        <v>10</v>
      </c>
      <c r="AJ503">
        <v>11</v>
      </c>
      <c r="AK503">
        <v>12</v>
      </c>
      <c r="AL503">
        <v>13</v>
      </c>
      <c r="AM503">
        <v>14</v>
      </c>
      <c r="AN503">
        <v>15</v>
      </c>
    </row>
    <row r="504" spans="1:56" ht="13.5" thickBot="1" x14ac:dyDescent="0.25">
      <c r="B504" s="44">
        <f>B503</f>
        <v>11</v>
      </c>
      <c r="C504" s="117"/>
      <c r="D504" s="114"/>
      <c r="E504" s="114"/>
      <c r="F504" s="46"/>
      <c r="G504" s="666" t="s">
        <v>5</v>
      </c>
      <c r="H504" s="667">
        <f>Data!B503</f>
        <v>0</v>
      </c>
      <c r="I504" s="18"/>
      <c r="J504" s="116">
        <f ca="1">INDIRECT(J$1&amp;"!f$5")</f>
        <v>0</v>
      </c>
      <c r="K504" s="116">
        <f ca="1">INDIRECT(K$1&amp;"!f$5")</f>
        <v>0</v>
      </c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714"/>
      <c r="Z504" s="2">
        <f t="shared" ref="Z504:AN504" ca="1" si="272">J504+20</f>
        <v>20</v>
      </c>
      <c r="AA504" s="2">
        <f t="shared" ca="1" si="272"/>
        <v>20</v>
      </c>
      <c r="AB504" s="2">
        <f t="shared" si="272"/>
        <v>20</v>
      </c>
      <c r="AC504" s="2">
        <f t="shared" si="272"/>
        <v>20</v>
      </c>
      <c r="AD504" s="2">
        <f t="shared" si="272"/>
        <v>20</v>
      </c>
      <c r="AE504" s="2">
        <f t="shared" si="272"/>
        <v>20</v>
      </c>
      <c r="AF504" s="2">
        <f t="shared" si="272"/>
        <v>20</v>
      </c>
      <c r="AG504" s="2">
        <f t="shared" si="272"/>
        <v>20</v>
      </c>
      <c r="AH504" s="2">
        <f t="shared" si="272"/>
        <v>20</v>
      </c>
      <c r="AI504" s="2">
        <f t="shared" si="272"/>
        <v>20</v>
      </c>
      <c r="AJ504" s="2">
        <f t="shared" si="272"/>
        <v>20</v>
      </c>
      <c r="AK504" s="2">
        <f t="shared" si="272"/>
        <v>20</v>
      </c>
      <c r="AL504" s="2">
        <f t="shared" si="272"/>
        <v>20</v>
      </c>
      <c r="AM504" s="2">
        <f t="shared" si="272"/>
        <v>20</v>
      </c>
      <c r="AN504" s="2">
        <f t="shared" si="272"/>
        <v>20</v>
      </c>
    </row>
    <row r="505" spans="1:56" x14ac:dyDescent="0.2">
      <c r="A505" s="44">
        <v>1</v>
      </c>
      <c r="B505" s="44">
        <f t="shared" ref="B505:B529" si="273">B504</f>
        <v>11</v>
      </c>
      <c r="C505" s="57" t="str">
        <f>Data!B$24</f>
        <v>Timer</v>
      </c>
      <c r="D505" s="97" t="str">
        <f>Data!B$13</f>
        <v>Funktionær timer</v>
      </c>
      <c r="E505" s="97"/>
      <c r="F505" s="58"/>
      <c r="G505" s="369">
        <f>HLOOKUP(B505,'Budget &amp; Total'!$1:$44,(19),FALSE)</f>
        <v>0</v>
      </c>
      <c r="H505" s="672">
        <f ca="1">SUM(J505:X505)</f>
        <v>0</v>
      </c>
      <c r="I505" s="101"/>
      <c r="J505" s="230">
        <f ca="1">HLOOKUP($B505,INDIRECT(J$1&amp;"!$I$2:$x$40"),('Partner-period(er)'!$A505+14),FALSE)</f>
        <v>0</v>
      </c>
      <c r="K505" s="98">
        <f ca="1">HLOOKUP($B505,INDIRECT(K$1&amp;"!$I$2:$x$40"),('Partner-period(er)'!$A505+14),FALSE)</f>
        <v>0</v>
      </c>
      <c r="L505" s="98">
        <f ca="1">HLOOKUP($B505,INDIRECT(L$1&amp;"!$I$2:$x$40"),('Partner-period(er)'!$A505+14),FALSE)</f>
        <v>0</v>
      </c>
      <c r="M505" s="98">
        <f ca="1">HLOOKUP($B505,INDIRECT(M$1&amp;"!$I$2:$x$40"),('Partner-period(er)'!$A505+14),FALSE)</f>
        <v>0</v>
      </c>
      <c r="N505" s="98">
        <f ca="1">HLOOKUP($B505,INDIRECT(N$1&amp;"!$I$2:$x$40"),('Partner-period(er)'!$A505+14),FALSE)</f>
        <v>0</v>
      </c>
      <c r="O505" s="563">
        <f ca="1">HLOOKUP($B505,INDIRECT(O$1&amp;"!$I$2:$x$40"),('Partner-period(er)'!$A505+14),FALSE)</f>
        <v>0</v>
      </c>
      <c r="P505" s="563">
        <f ca="1">HLOOKUP($B505,INDIRECT(P$1&amp;"!$I$2:$x$40"),('Partner-period(er)'!$A505+14),FALSE)</f>
        <v>0</v>
      </c>
      <c r="Q505" s="563">
        <f ca="1">HLOOKUP($B505,INDIRECT(Q$1&amp;"!$I$2:$x$40"),('Partner-period(er)'!$A505+14),FALSE)</f>
        <v>0</v>
      </c>
      <c r="R505" s="563">
        <f ca="1">HLOOKUP($B505,INDIRECT(R$1&amp;"!$I$2:$x$40"),('Partner-period(er)'!$A505+14),FALSE)</f>
        <v>0</v>
      </c>
      <c r="S505" s="563">
        <f ca="1">HLOOKUP($B505,INDIRECT(S$1&amp;"!$I$2:$x$40"),('Partner-period(er)'!$A505+14),FALSE)</f>
        <v>0</v>
      </c>
      <c r="T505" s="563">
        <f ca="1">HLOOKUP($B505,INDIRECT(T$1&amp;"!$I$2:$x$40"),('Partner-period(er)'!$A505+14),FALSE)</f>
        <v>0</v>
      </c>
      <c r="U505" s="563">
        <f ca="1">HLOOKUP($B505,INDIRECT(U$1&amp;"!$I$2:$x$40"),('Partner-period(er)'!$A505+14),FALSE)</f>
        <v>0</v>
      </c>
      <c r="V505" s="563">
        <f ca="1">HLOOKUP($B505,INDIRECT(V$1&amp;"!$I$2:$x$40"),('Partner-period(er)'!$A505+14),FALSE)</f>
        <v>0</v>
      </c>
      <c r="W505" s="563">
        <f ca="1">HLOOKUP($B505,INDIRECT(W$1&amp;"!$I$2:$x$40"),('Partner-period(er)'!$A505+14),FALSE)</f>
        <v>0</v>
      </c>
      <c r="X505" s="564">
        <f ca="1">HLOOKUP($B505,INDIRECT(X$1&amp;"!$I$2:$x$40"),('Partner-period(er)'!$A505+14),FALSE)</f>
        <v>0</v>
      </c>
      <c r="Z505" s="31">
        <f ca="1">J505</f>
        <v>0</v>
      </c>
      <c r="AA505" s="32">
        <f ca="1">SUM($J505:K505)</f>
        <v>0</v>
      </c>
      <c r="AB505" s="32">
        <f ca="1">SUM($J505:L505)</f>
        <v>0</v>
      </c>
      <c r="AC505" s="32">
        <f ca="1">SUM($J505:M505)</f>
        <v>0</v>
      </c>
      <c r="AD505" s="32">
        <f ca="1">SUM($J505:N505)</f>
        <v>0</v>
      </c>
      <c r="AE505" s="32">
        <f ca="1">SUM($J505:O505)</f>
        <v>0</v>
      </c>
      <c r="AF505" s="32">
        <f ca="1">SUM($J505:P505)</f>
        <v>0</v>
      </c>
      <c r="AG505" s="32">
        <f ca="1">SUM($J505:Q505)</f>
        <v>0</v>
      </c>
      <c r="AH505" s="32">
        <f ca="1">SUM($J505:R505)</f>
        <v>0</v>
      </c>
      <c r="AI505" s="32">
        <f ca="1">SUM($J505:S505)</f>
        <v>0</v>
      </c>
      <c r="AJ505" s="32">
        <f ca="1">SUM($J505:T505)</f>
        <v>0</v>
      </c>
      <c r="AK505" s="32">
        <f ca="1">SUM($J505:U505)</f>
        <v>0</v>
      </c>
      <c r="AL505" s="32">
        <f ca="1">SUM($J505:V505)</f>
        <v>0</v>
      </c>
      <c r="AM505" s="32">
        <f ca="1">SUM($J505:W505)</f>
        <v>0</v>
      </c>
      <c r="AN505" s="37">
        <f ca="1">SUM($J505:X505)</f>
        <v>0</v>
      </c>
      <c r="AO505" s="30"/>
      <c r="AP505" s="29"/>
      <c r="AQ505" s="29"/>
      <c r="AR505" s="29"/>
      <c r="AS505" s="29"/>
      <c r="AT505" s="29"/>
    </row>
    <row r="506" spans="1:56" x14ac:dyDescent="0.2">
      <c r="A506" s="44">
        <v>2</v>
      </c>
      <c r="B506" s="44">
        <f t="shared" si="273"/>
        <v>11</v>
      </c>
      <c r="C506" s="661">
        <f>Data!L502</f>
        <v>0</v>
      </c>
      <c r="D506" s="27" t="str">
        <f>Data!B$14</f>
        <v>Teknisk/adm timer</v>
      </c>
      <c r="E506" s="27"/>
      <c r="F506" s="14"/>
      <c r="G506" s="370">
        <f>HLOOKUP(B506,'Budget &amp; Total'!$1:$44,(20),FALSE)</f>
        <v>0</v>
      </c>
      <c r="H506" s="673">
        <f t="shared" ref="H506:H529" ca="1" si="274">SUM(J506:X506)</f>
        <v>0</v>
      </c>
      <c r="I506" s="101"/>
      <c r="J506" s="231">
        <f ca="1">HLOOKUP($B506,INDIRECT(J$1&amp;"!$I$2:$x$40"),('Partner-period(er)'!$A506+14),FALSE)</f>
        <v>0</v>
      </c>
      <c r="K506" s="86">
        <f ca="1">HLOOKUP($B506,INDIRECT(K$1&amp;"!$I$2:$x$40"),('Partner-period(er)'!$A506+14),FALSE)</f>
        <v>0</v>
      </c>
      <c r="L506" s="86">
        <f ca="1">HLOOKUP($B506,INDIRECT(L$1&amp;"!$I$2:$x$40"),('Partner-period(er)'!$A506+14),FALSE)</f>
        <v>0</v>
      </c>
      <c r="M506" s="86">
        <f ca="1">HLOOKUP($B506,INDIRECT(M$1&amp;"!$I$2:$x$40"),('Partner-period(er)'!$A506+14),FALSE)</f>
        <v>0</v>
      </c>
      <c r="N506" s="86">
        <f ca="1">HLOOKUP($B506,INDIRECT(N$1&amp;"!$I$2:$x$40"),('Partner-period(er)'!$A506+14),FALSE)</f>
        <v>0</v>
      </c>
      <c r="O506" s="565">
        <f ca="1">HLOOKUP($B506,INDIRECT(O$1&amp;"!$I$2:$x$40"),('Partner-period(er)'!$A506+14),FALSE)</f>
        <v>0</v>
      </c>
      <c r="P506" s="565">
        <f ca="1">HLOOKUP($B506,INDIRECT(P$1&amp;"!$I$2:$x$40"),('Partner-period(er)'!$A506+14),FALSE)</f>
        <v>0</v>
      </c>
      <c r="Q506" s="565">
        <f ca="1">HLOOKUP($B506,INDIRECT(Q$1&amp;"!$I$2:$x$40"),('Partner-period(er)'!$A506+14),FALSE)</f>
        <v>0</v>
      </c>
      <c r="R506" s="565">
        <f ca="1">HLOOKUP($B506,INDIRECT(R$1&amp;"!$I$2:$x$40"),('Partner-period(er)'!$A506+14),FALSE)</f>
        <v>0</v>
      </c>
      <c r="S506" s="565">
        <f ca="1">HLOOKUP($B506,INDIRECT(S$1&amp;"!$I$2:$x$40"),('Partner-period(er)'!$A506+14),FALSE)</f>
        <v>0</v>
      </c>
      <c r="T506" s="565">
        <f ca="1">HLOOKUP($B506,INDIRECT(T$1&amp;"!$I$2:$x$40"),('Partner-period(er)'!$A506+14),FALSE)</f>
        <v>0</v>
      </c>
      <c r="U506" s="565">
        <f ca="1">HLOOKUP($B506,INDIRECT(U$1&amp;"!$I$2:$x$40"),('Partner-period(er)'!$A506+14),FALSE)</f>
        <v>0</v>
      </c>
      <c r="V506" s="565">
        <f ca="1">HLOOKUP($B506,INDIRECT(V$1&amp;"!$I$2:$x$40"),('Partner-period(er)'!$A506+14),FALSE)</f>
        <v>0</v>
      </c>
      <c r="W506" s="565">
        <f ca="1">HLOOKUP($B506,INDIRECT(W$1&amp;"!$I$2:$x$40"),('Partner-period(er)'!$A506+14),FALSE)</f>
        <v>0</v>
      </c>
      <c r="X506" s="566">
        <f ca="1">HLOOKUP($B506,INDIRECT(X$1&amp;"!$I$2:$x$40"),('Partner-period(er)'!$A506+14),FALSE)</f>
        <v>0</v>
      </c>
      <c r="Z506" s="33">
        <f ca="1">J506</f>
        <v>0</v>
      </c>
      <c r="AA506" s="34">
        <f ca="1">SUM($J506:K506)</f>
        <v>0</v>
      </c>
      <c r="AB506" s="34">
        <f ca="1">SUM($J506:L506)</f>
        <v>0</v>
      </c>
      <c r="AC506" s="34">
        <f ca="1">SUM($J506:M506)</f>
        <v>0</v>
      </c>
      <c r="AD506" s="34">
        <f ca="1">SUM($J506:N506)</f>
        <v>0</v>
      </c>
      <c r="AE506" s="34">
        <f ca="1">SUM($J506:O506)</f>
        <v>0</v>
      </c>
      <c r="AF506" s="34">
        <f ca="1">SUM($J506:P506)</f>
        <v>0</v>
      </c>
      <c r="AG506" s="34">
        <f ca="1">SUM($J506:Q506)</f>
        <v>0</v>
      </c>
      <c r="AH506" s="34">
        <f ca="1">SUM($J506:R506)</f>
        <v>0</v>
      </c>
      <c r="AI506" s="34">
        <f ca="1">SUM($J506:S506)</f>
        <v>0</v>
      </c>
      <c r="AJ506" s="34">
        <f ca="1">SUM($J506:T506)</f>
        <v>0</v>
      </c>
      <c r="AK506" s="34">
        <f ca="1">SUM($J506:U506)</f>
        <v>0</v>
      </c>
      <c r="AL506" s="34">
        <f ca="1">SUM($J506:V506)</f>
        <v>0</v>
      </c>
      <c r="AM506" s="34">
        <f ca="1">SUM($J506:W506)</f>
        <v>0</v>
      </c>
      <c r="AN506" s="38">
        <f ca="1">SUM($J506:X506)</f>
        <v>0</v>
      </c>
      <c r="AO506" s="30"/>
      <c r="AP506" s="29"/>
      <c r="AQ506" s="29"/>
      <c r="AR506" s="29"/>
      <c r="AS506" s="29"/>
      <c r="AT506" s="29"/>
    </row>
    <row r="507" spans="1:56" x14ac:dyDescent="0.2">
      <c r="A507" s="44">
        <v>3</v>
      </c>
      <c r="B507" s="44">
        <f t="shared" si="273"/>
        <v>11</v>
      </c>
      <c r="C507" s="57" t="str">
        <f>Data!B$5</f>
        <v>Personaleudgifter</v>
      </c>
      <c r="D507" s="96"/>
      <c r="E507" s="96"/>
      <c r="F507" s="58"/>
      <c r="G507" s="369"/>
      <c r="H507" s="674">
        <f t="shared" ca="1" si="274"/>
        <v>0</v>
      </c>
      <c r="I507" s="101"/>
      <c r="J507" s="239">
        <f ca="1">HLOOKUP($B507,INDIRECT(J$1&amp;"!$I$2:$x$40"),('Partner-period(er)'!$A507+14),FALSE)</f>
        <v>0</v>
      </c>
      <c r="K507" s="85">
        <f ca="1">HLOOKUP($B507,INDIRECT(K$1&amp;"!$I$2:$x$40"),('Partner-period(er)'!$A507+14),FALSE)</f>
        <v>0</v>
      </c>
      <c r="L507" s="85">
        <f ca="1">HLOOKUP($B507,INDIRECT(L$1&amp;"!$I$2:$x$40"),('Partner-period(er)'!$A507+14),FALSE)</f>
        <v>0</v>
      </c>
      <c r="M507" s="85">
        <f ca="1">HLOOKUP($B507,INDIRECT(M$1&amp;"!$I$2:$x$40"),('Partner-period(er)'!$A507+14),FALSE)</f>
        <v>0</v>
      </c>
      <c r="N507" s="85">
        <f ca="1">HLOOKUP($B507,INDIRECT(N$1&amp;"!$I$2:$x$40"),('Partner-period(er)'!$A507+14),FALSE)</f>
        <v>0</v>
      </c>
      <c r="O507" s="52">
        <f ca="1">HLOOKUP($B507,INDIRECT(O$1&amp;"!$I$2:$x$40"),('Partner-period(er)'!$A507+14),FALSE)</f>
        <v>0</v>
      </c>
      <c r="P507" s="52">
        <f ca="1">HLOOKUP($B507,INDIRECT(P$1&amp;"!$I$2:$x$40"),('Partner-period(er)'!$A507+14),FALSE)</f>
        <v>0</v>
      </c>
      <c r="Q507" s="52">
        <f ca="1">HLOOKUP($B507,INDIRECT(Q$1&amp;"!$I$2:$x$40"),('Partner-period(er)'!$A507+14),FALSE)</f>
        <v>0</v>
      </c>
      <c r="R507" s="52">
        <f ca="1">HLOOKUP($B507,INDIRECT(R$1&amp;"!$I$2:$x$40"),('Partner-period(er)'!$A507+14),FALSE)</f>
        <v>0</v>
      </c>
      <c r="S507" s="52">
        <f ca="1">HLOOKUP($B507,INDIRECT(S$1&amp;"!$I$2:$x$40"),('Partner-period(er)'!$A507+14),FALSE)</f>
        <v>0</v>
      </c>
      <c r="T507" s="52">
        <f ca="1">HLOOKUP($B507,INDIRECT(T$1&amp;"!$I$2:$x$40"),('Partner-period(er)'!$A507+14),FALSE)</f>
        <v>0</v>
      </c>
      <c r="U507" s="52">
        <f ca="1">HLOOKUP($B507,INDIRECT(U$1&amp;"!$I$2:$x$40"),('Partner-period(er)'!$A507+14),FALSE)</f>
        <v>0</v>
      </c>
      <c r="V507" s="52">
        <f ca="1">HLOOKUP($B507,INDIRECT(V$1&amp;"!$I$2:$x$40"),('Partner-period(er)'!$A507+14),FALSE)</f>
        <v>0</v>
      </c>
      <c r="W507" s="52">
        <f ca="1">HLOOKUP($B507,INDIRECT(W$1&amp;"!$I$2:$x$40"),('Partner-period(er)'!$A507+14),FALSE)</f>
        <v>0</v>
      </c>
      <c r="X507" s="567">
        <f ca="1">HLOOKUP($B507,INDIRECT(X$1&amp;"!$I$2:$x$40"),('Partner-period(er)'!$A507+14),FALSE)</f>
        <v>0</v>
      </c>
      <c r="Z507" s="33">
        <f ca="1">J507</f>
        <v>0</v>
      </c>
      <c r="AA507" s="34">
        <f ca="1">SUM($J507:K507)</f>
        <v>0</v>
      </c>
      <c r="AB507" s="34">
        <f ca="1">SUM($J507:L507)</f>
        <v>0</v>
      </c>
      <c r="AC507" s="34">
        <f ca="1">SUM($J507:M507)</f>
        <v>0</v>
      </c>
      <c r="AD507" s="34">
        <f ca="1">SUM($J507:N507)</f>
        <v>0</v>
      </c>
      <c r="AE507" s="34">
        <f ca="1">SUM($J507:O507)</f>
        <v>0</v>
      </c>
      <c r="AF507" s="34">
        <f ca="1">SUM($J507:P507)</f>
        <v>0</v>
      </c>
      <c r="AG507" s="34">
        <f ca="1">SUM($J507:Q507)</f>
        <v>0</v>
      </c>
      <c r="AH507" s="34">
        <f ca="1">SUM($J507:R507)</f>
        <v>0</v>
      </c>
      <c r="AI507" s="34">
        <f ca="1">SUM($J507:S507)</f>
        <v>0</v>
      </c>
      <c r="AJ507" s="34">
        <f ca="1">SUM($J507:T507)</f>
        <v>0</v>
      </c>
      <c r="AK507" s="34">
        <f ca="1">SUM($J507:U507)</f>
        <v>0</v>
      </c>
      <c r="AL507" s="34">
        <f ca="1">SUM($J507:V507)</f>
        <v>0</v>
      </c>
      <c r="AM507" s="34">
        <f ca="1">SUM($J507:W507)</f>
        <v>0</v>
      </c>
      <c r="AN507" s="38">
        <f ca="1">SUM($J507:X507)</f>
        <v>0</v>
      </c>
      <c r="AO507" s="30"/>
      <c r="AP507" s="29"/>
      <c r="AQ507" s="29"/>
      <c r="AR507" s="29"/>
      <c r="AS507" s="29"/>
      <c r="AT507" s="29"/>
    </row>
    <row r="508" spans="1:56" x14ac:dyDescent="0.2">
      <c r="A508" s="44">
        <v>4</v>
      </c>
      <c r="B508" s="44">
        <f t="shared" si="273"/>
        <v>11</v>
      </c>
      <c r="C508" s="66"/>
      <c r="D508" s="27" t="str">
        <f>Data!B$15</f>
        <v>Funktionær løn</v>
      </c>
      <c r="E508" s="27"/>
      <c r="F508" s="94">
        <f>HLOOKUP(B508,'Budget &amp; Total'!B:BB,49,FALSE)</f>
        <v>0</v>
      </c>
      <c r="G508" s="370">
        <f>HLOOKUP(B508,'Budget &amp; Total'!$1:$44,(23),FALSE)</f>
        <v>0</v>
      </c>
      <c r="H508" s="674">
        <f t="shared" ca="1" si="274"/>
        <v>0</v>
      </c>
      <c r="I508" s="101"/>
      <c r="J508" s="239">
        <f ca="1">HLOOKUP($B508,INDIRECT(J$1&amp;"!$I$2:$x$40"),('Partner-period(er)'!$A508+14),FALSE)</f>
        <v>0</v>
      </c>
      <c r="K508" s="85">
        <f ca="1">HLOOKUP($B508,INDIRECT(K$1&amp;"!$I$2:$x$40"),('Partner-period(er)'!$A508+14),FALSE)</f>
        <v>0</v>
      </c>
      <c r="L508" s="85">
        <f ca="1">HLOOKUP($B508,INDIRECT(L$1&amp;"!$I$2:$x$40"),('Partner-period(er)'!$A508+14),FALSE)</f>
        <v>0</v>
      </c>
      <c r="M508" s="85">
        <f ca="1">HLOOKUP($B508,INDIRECT(M$1&amp;"!$I$2:$x$40"),('Partner-period(er)'!$A508+14),FALSE)</f>
        <v>0</v>
      </c>
      <c r="N508" s="85">
        <f ca="1">HLOOKUP($B508,INDIRECT(N$1&amp;"!$I$2:$x$40"),('Partner-period(er)'!$A508+14),FALSE)</f>
        <v>0</v>
      </c>
      <c r="O508" s="52">
        <f ca="1">HLOOKUP($B508,INDIRECT(O$1&amp;"!$I$2:$x$40"),('Partner-period(er)'!$A508+14),FALSE)</f>
        <v>0</v>
      </c>
      <c r="P508" s="52">
        <f ca="1">HLOOKUP($B508,INDIRECT(P$1&amp;"!$I$2:$x$40"),('Partner-period(er)'!$A508+14),FALSE)</f>
        <v>0</v>
      </c>
      <c r="Q508" s="52">
        <f ca="1">HLOOKUP($B508,INDIRECT(Q$1&amp;"!$I$2:$x$40"),('Partner-period(er)'!$A508+14),FALSE)</f>
        <v>0</v>
      </c>
      <c r="R508" s="52">
        <f ca="1">HLOOKUP($B508,INDIRECT(R$1&amp;"!$I$2:$x$40"),('Partner-period(er)'!$A508+14),FALSE)</f>
        <v>0</v>
      </c>
      <c r="S508" s="52">
        <f ca="1">HLOOKUP($B508,INDIRECT(S$1&amp;"!$I$2:$x$40"),('Partner-period(er)'!$A508+14),FALSE)</f>
        <v>0</v>
      </c>
      <c r="T508" s="52">
        <f ca="1">HLOOKUP($B508,INDIRECT(T$1&amp;"!$I$2:$x$40"),('Partner-period(er)'!$A508+14),FALSE)</f>
        <v>0</v>
      </c>
      <c r="U508" s="52">
        <f ca="1">HLOOKUP($B508,INDIRECT(U$1&amp;"!$I$2:$x$40"),('Partner-period(er)'!$A508+14),FALSE)</f>
        <v>0</v>
      </c>
      <c r="V508" s="52">
        <f ca="1">HLOOKUP($B508,INDIRECT(V$1&amp;"!$I$2:$x$40"),('Partner-period(er)'!$A508+14),FALSE)</f>
        <v>0</v>
      </c>
      <c r="W508" s="52">
        <f ca="1">HLOOKUP($B508,INDIRECT(W$1&amp;"!$I$2:$x$40"),('Partner-period(er)'!$A508+14),FALSE)</f>
        <v>0</v>
      </c>
      <c r="X508" s="567">
        <f ca="1">HLOOKUP($B508,INDIRECT(X$1&amp;"!$I$2:$x$40"),('Partner-period(er)'!$A508+14),FALSE)</f>
        <v>0</v>
      </c>
      <c r="Z508" s="40">
        <f ca="1">J534</f>
        <v>0</v>
      </c>
      <c r="AA508" s="41">
        <f ca="1">SUM($J534:K534)</f>
        <v>0</v>
      </c>
      <c r="AB508" s="41">
        <f ca="1">SUM($J534:L534)</f>
        <v>0</v>
      </c>
      <c r="AC508" s="41">
        <f ca="1">SUM($J534:M534)</f>
        <v>0</v>
      </c>
      <c r="AD508" s="41">
        <f ca="1">SUM($J534:N534)</f>
        <v>0</v>
      </c>
      <c r="AE508" s="41">
        <f ca="1">SUM($J534:O534)</f>
        <v>0</v>
      </c>
      <c r="AF508" s="41">
        <f ca="1">SUM($J534:P534)</f>
        <v>0</v>
      </c>
      <c r="AG508" s="41">
        <f ca="1">SUM($J534:Q534)</f>
        <v>0</v>
      </c>
      <c r="AH508" s="41">
        <f ca="1">SUM($J534:R534)</f>
        <v>0</v>
      </c>
      <c r="AI508" s="41">
        <f ca="1">SUM($J534:S534)</f>
        <v>0</v>
      </c>
      <c r="AJ508" s="41">
        <f ca="1">SUM($J534:T534)</f>
        <v>0</v>
      </c>
      <c r="AK508" s="41">
        <f ca="1">SUM($J534:U534)</f>
        <v>0</v>
      </c>
      <c r="AL508" s="41">
        <f ca="1">SUM($J534:V534)</f>
        <v>0</v>
      </c>
      <c r="AM508" s="41">
        <f ca="1">SUM($J534:W534)</f>
        <v>0</v>
      </c>
      <c r="AN508" s="42">
        <f ca="1">SUM($J534:X534)</f>
        <v>0</v>
      </c>
      <c r="AO508" s="30"/>
      <c r="AP508" s="29">
        <f ca="1">IF(Data!$H$2="ja",IF(Z508&gt;$G508,Z508-$G508,0),0)</f>
        <v>0</v>
      </c>
      <c r="AQ508" s="29">
        <f ca="1">IF(Data!$H$2="ja",IF(AA508&gt;$G508,AA508-$G508-SUM($AP508:AP508),0),0)</f>
        <v>0</v>
      </c>
      <c r="AR508" s="29">
        <f ca="1">IF(Data!$H$2="ja",IF(AB508&gt;$G508,AB508-$G508-SUM($AP508:AQ508),0),0)</f>
        <v>0</v>
      </c>
      <c r="AS508" s="29">
        <f ca="1">IF(Data!$H$2="ja",IF(AC508&gt;$G508,AC508-$G508-SUM($AP508:AR508),0),0)</f>
        <v>0</v>
      </c>
      <c r="AT508" s="29">
        <f ca="1">IF(Data!$H$2="ja",IF(AD508&gt;$G508,AD508-$G508-SUM($AP508:AS508),0),0)</f>
        <v>0</v>
      </c>
      <c r="AU508" s="29">
        <f ca="1">IF(Data!$H$2="ja",IF(AE508&gt;$G508,AE508-$G508-SUM($AP508:AT508),0),0)</f>
        <v>0</v>
      </c>
      <c r="AV508" s="29">
        <f ca="1">IF(Data!$H$2="ja",IF(AF508&gt;$G508,AF508-$G508-SUM($AP508:AU508),0),0)</f>
        <v>0</v>
      </c>
      <c r="AW508" s="29">
        <f ca="1">IF(Data!$H$2="ja",IF(AG508&gt;$G508,AG508-$G508-SUM($AP508:AV508),0),0)</f>
        <v>0</v>
      </c>
      <c r="AX508" s="29">
        <f ca="1">IF(Data!$H$2="ja",IF(AH508&gt;$G508,AH508-$G508-SUM($AP508:AW508),0),0)</f>
        <v>0</v>
      </c>
      <c r="AY508" s="29">
        <f ca="1">IF(Data!$H$2="ja",IF(AI508&gt;$G508,AI508-$G508-SUM($AP508:AX508),0),0)</f>
        <v>0</v>
      </c>
      <c r="AZ508" s="29">
        <f ca="1">IF(Data!$H$2="ja",IF(AJ508&gt;$G508,AJ508-$G508-SUM($AP508:AY508),0),0)</f>
        <v>0</v>
      </c>
      <c r="BA508" s="29">
        <f ca="1">IF(Data!$H$2="ja",IF(AK508&gt;$G508,AK508-$G508-SUM($AP508:AZ508),0),0)</f>
        <v>0</v>
      </c>
      <c r="BB508" s="29">
        <f ca="1">IF(Data!$H$2="ja",IF(AL508&gt;$G508,AL508-$G508-SUM($AP508:BA508),0),0)</f>
        <v>0</v>
      </c>
      <c r="BC508" s="29">
        <f ca="1">IF(Data!$H$2="ja",IF(AM508&gt;$G508,AM508-$G508-SUM($AP508:BB508),0),0)</f>
        <v>0</v>
      </c>
      <c r="BD508" s="29">
        <f ca="1">IF(Data!$H$2="ja",IF(AN508&gt;$G508,AN508-$G508-SUM($AP508:BC508),0),0)</f>
        <v>0</v>
      </c>
    </row>
    <row r="509" spans="1:56" x14ac:dyDescent="0.2">
      <c r="A509" s="44">
        <v>5</v>
      </c>
      <c r="B509" s="44">
        <f t="shared" si="273"/>
        <v>11</v>
      </c>
      <c r="C509" s="60"/>
      <c r="D509" s="27" t="str">
        <f>Data!B$16</f>
        <v>Teknisk/adm løn</v>
      </c>
      <c r="E509" s="27"/>
      <c r="F509" s="94">
        <f>HLOOKUP(B508,'Budget &amp; Total'!B:BB,50,FALSE)</f>
        <v>0</v>
      </c>
      <c r="G509" s="370">
        <f>HLOOKUP(B509,'Budget &amp; Total'!$1:$44,(24),FALSE)</f>
        <v>0</v>
      </c>
      <c r="H509" s="674">
        <f t="shared" ca="1" si="274"/>
        <v>0</v>
      </c>
      <c r="I509" s="101"/>
      <c r="J509" s="239">
        <f ca="1">HLOOKUP($B509,INDIRECT(J$1&amp;"!$I$2:$x$40"),('Partner-period(er)'!$A509+14),FALSE)</f>
        <v>0</v>
      </c>
      <c r="K509" s="85">
        <f ca="1">HLOOKUP($B509,INDIRECT(K$1&amp;"!$I$2:$x$40"),('Partner-period(er)'!$A509+14),FALSE)</f>
        <v>0</v>
      </c>
      <c r="L509" s="85">
        <f ca="1">HLOOKUP($B509,INDIRECT(L$1&amp;"!$I$2:$x$40"),('Partner-period(er)'!$A509+14),FALSE)</f>
        <v>0</v>
      </c>
      <c r="M509" s="85">
        <f ca="1">HLOOKUP($B509,INDIRECT(M$1&amp;"!$I$2:$x$40"),('Partner-period(er)'!$A509+14),FALSE)</f>
        <v>0</v>
      </c>
      <c r="N509" s="85">
        <f ca="1">HLOOKUP($B509,INDIRECT(N$1&amp;"!$I$2:$x$40"),('Partner-period(er)'!$A509+14),FALSE)</f>
        <v>0</v>
      </c>
      <c r="O509" s="52">
        <f ca="1">HLOOKUP($B509,INDIRECT(O$1&amp;"!$I$2:$x$40"),('Partner-period(er)'!$A509+14),FALSE)</f>
        <v>0</v>
      </c>
      <c r="P509" s="52">
        <f ca="1">HLOOKUP($B509,INDIRECT(P$1&amp;"!$I$2:$x$40"),('Partner-period(er)'!$A509+14),FALSE)</f>
        <v>0</v>
      </c>
      <c r="Q509" s="52">
        <f ca="1">HLOOKUP($B509,INDIRECT(Q$1&amp;"!$I$2:$x$40"),('Partner-period(er)'!$A509+14),FALSE)</f>
        <v>0</v>
      </c>
      <c r="R509" s="52">
        <f ca="1">HLOOKUP($B509,INDIRECT(R$1&amp;"!$I$2:$x$40"),('Partner-period(er)'!$A509+14),FALSE)</f>
        <v>0</v>
      </c>
      <c r="S509" s="52">
        <f ca="1">HLOOKUP($B509,INDIRECT(S$1&amp;"!$I$2:$x$40"),('Partner-period(er)'!$A509+14),FALSE)</f>
        <v>0</v>
      </c>
      <c r="T509" s="52">
        <f ca="1">HLOOKUP($B509,INDIRECT(T$1&amp;"!$I$2:$x$40"),('Partner-period(er)'!$A509+14),FALSE)</f>
        <v>0</v>
      </c>
      <c r="U509" s="52">
        <f ca="1">HLOOKUP($B509,INDIRECT(U$1&amp;"!$I$2:$x$40"),('Partner-period(er)'!$A509+14),FALSE)</f>
        <v>0</v>
      </c>
      <c r="V509" s="52">
        <f ca="1">HLOOKUP($B509,INDIRECT(V$1&amp;"!$I$2:$x$40"),('Partner-period(er)'!$A509+14),FALSE)</f>
        <v>0</v>
      </c>
      <c r="W509" s="52">
        <f ca="1">HLOOKUP($B509,INDIRECT(W$1&amp;"!$I$2:$x$40"),('Partner-period(er)'!$A509+14),FALSE)</f>
        <v>0</v>
      </c>
      <c r="X509" s="567">
        <f ca="1">HLOOKUP($B509,INDIRECT(X$1&amp;"!$I$2:$x$40"),('Partner-period(er)'!$A509+14),FALSE)</f>
        <v>0</v>
      </c>
      <c r="Z509" s="40">
        <f ca="1">J541</f>
        <v>0</v>
      </c>
      <c r="AA509" s="41">
        <f ca="1">SUM($J541:K541)</f>
        <v>0</v>
      </c>
      <c r="AB509" s="41">
        <f ca="1">SUM($J541:L541)</f>
        <v>0</v>
      </c>
      <c r="AC509" s="41">
        <f ca="1">SUM($J541:M541)</f>
        <v>0</v>
      </c>
      <c r="AD509" s="41">
        <f ca="1">SUM($J541:N541)</f>
        <v>0</v>
      </c>
      <c r="AE509" s="41">
        <f ca="1">SUM($J541:O541)</f>
        <v>0</v>
      </c>
      <c r="AF509" s="41">
        <f ca="1">SUM($J541:P541)</f>
        <v>0</v>
      </c>
      <c r="AG509" s="41">
        <f ca="1">SUM($J541:Q541)</f>
        <v>0</v>
      </c>
      <c r="AH509" s="41">
        <f ca="1">SUM($J541:R541)</f>
        <v>0</v>
      </c>
      <c r="AI509" s="41">
        <f ca="1">SUM($J541:S541)</f>
        <v>0</v>
      </c>
      <c r="AJ509" s="41">
        <f ca="1">SUM($J541:T541)</f>
        <v>0</v>
      </c>
      <c r="AK509" s="41">
        <f ca="1">SUM($J541:U541)</f>
        <v>0</v>
      </c>
      <c r="AL509" s="41">
        <f ca="1">SUM($J541:V541)</f>
        <v>0</v>
      </c>
      <c r="AM509" s="41">
        <f ca="1">SUM($J541:W541)</f>
        <v>0</v>
      </c>
      <c r="AN509" s="41">
        <f ca="1">SUM($J541:X541)</f>
        <v>0</v>
      </c>
      <c r="AO509" s="30"/>
      <c r="AP509" s="29">
        <f ca="1">IF(Data!$H$2="ja",IF(Z509&gt;$G509,Z509-$G509,0),0)</f>
        <v>0</v>
      </c>
      <c r="AQ509" s="29">
        <f ca="1">IF(Data!$H$2="ja",IF(AA509&gt;$G509,AA509-$G509-SUM($AP509:AP509),0),0)</f>
        <v>0</v>
      </c>
      <c r="AR509" s="29">
        <f ca="1">IF(Data!$H$2="ja",IF(AB509&gt;$G509,AB509-$G509-SUM($AP509:AQ509),0),0)</f>
        <v>0</v>
      </c>
      <c r="AS509" s="29">
        <f ca="1">IF(Data!$H$2="ja",IF(AC509&gt;$G509,AC509-$G509-SUM($AP509:AR509),0),0)</f>
        <v>0</v>
      </c>
      <c r="AT509" s="29">
        <f ca="1">IF(Data!$H$2="ja",IF(AD509&gt;$G509,AD509-$G509-SUM($AP509:AS509),0),0)</f>
        <v>0</v>
      </c>
      <c r="AU509" s="29">
        <f ca="1">IF(Data!$H$2="ja",IF(AE509&gt;$G509,AE509-$G509-SUM($AP509:AT509),0),0)</f>
        <v>0</v>
      </c>
      <c r="AV509" s="29">
        <f ca="1">IF(Data!$H$2="ja",IF(AF509&gt;$G509,AF509-$G509-SUM($AP509:AU509),0),0)</f>
        <v>0</v>
      </c>
      <c r="AW509" s="29">
        <f ca="1">IF(Data!$H$2="ja",IF(AG509&gt;$G509,AG509-$G509-SUM($AP509:AV509),0),0)</f>
        <v>0</v>
      </c>
      <c r="AX509" s="29">
        <f ca="1">IF(Data!$H$2="ja",IF(AH509&gt;$G509,AH509-$G509-SUM($AP509:AW509),0),0)</f>
        <v>0</v>
      </c>
      <c r="AY509" s="29">
        <f ca="1">IF(Data!$H$2="ja",IF(AI509&gt;$G509,AI509-$G509-SUM($AP509:AX509),0),0)</f>
        <v>0</v>
      </c>
      <c r="AZ509" s="29">
        <f ca="1">IF(Data!$H$2="ja",IF(AJ509&gt;$G509,AJ509-$G509-SUM($AP509:AY509),0),0)</f>
        <v>0</v>
      </c>
      <c r="BA509" s="29">
        <f ca="1">IF(Data!$H$2="ja",IF(AK509&gt;$G509,AK509-$G509-SUM($AP509:AZ509),0),0)</f>
        <v>0</v>
      </c>
      <c r="BB509" s="29">
        <f ca="1">IF(Data!$H$2="ja",IF(AL509&gt;$G509,AL509-$G509-SUM($AP509:BA509),0),0)</f>
        <v>0</v>
      </c>
      <c r="BC509" s="29">
        <f ca="1">IF(Data!$H$2="ja",IF(AM509&gt;$G509,AM509-$G509-SUM($AP509:BB509),0),0)</f>
        <v>0</v>
      </c>
      <c r="BD509" s="29">
        <f ca="1">IF(Data!$H$2="ja",IF(AN509&gt;$G509,AN509-$G509-SUM($AP509:BC509),0),0)</f>
        <v>0</v>
      </c>
    </row>
    <row r="510" spans="1:56" x14ac:dyDescent="0.2">
      <c r="A510" s="44">
        <v>6</v>
      </c>
      <c r="B510" s="44">
        <f t="shared" si="273"/>
        <v>11</v>
      </c>
      <c r="C510" s="61"/>
      <c r="D510" s="62" t="str">
        <f>Data!B$17</f>
        <v>Overhead løn</v>
      </c>
      <c r="E510" s="62"/>
      <c r="F510" s="99">
        <f>HLOOKUP(B508,'Budget &amp; Total'!B:BB,25,FALSE)</f>
        <v>0</v>
      </c>
      <c r="G510" s="371">
        <f>HLOOKUP(B510,'Budget &amp; Total'!$1:$44,(26),FALSE)</f>
        <v>0</v>
      </c>
      <c r="H510" s="673">
        <f t="shared" ca="1" si="274"/>
        <v>0</v>
      </c>
      <c r="I510" s="101"/>
      <c r="J510" s="239">
        <f ca="1">HLOOKUP($B510,INDIRECT(J$1&amp;"!$I$2:$x$40"),('Partner-period(er)'!$A510+14),FALSE)</f>
        <v>0</v>
      </c>
      <c r="K510" s="85">
        <f ca="1">HLOOKUP($B510,INDIRECT(K$1&amp;"!$I$2:$x$40"),('Partner-period(er)'!$A510+14),FALSE)</f>
        <v>0</v>
      </c>
      <c r="L510" s="85">
        <f ca="1">HLOOKUP($B510,INDIRECT(L$1&amp;"!$I$2:$x$40"),('Partner-period(er)'!$A510+14),FALSE)</f>
        <v>0</v>
      </c>
      <c r="M510" s="85">
        <f ca="1">HLOOKUP($B510,INDIRECT(M$1&amp;"!$I$2:$x$40"),('Partner-period(er)'!$A510+14),FALSE)</f>
        <v>0</v>
      </c>
      <c r="N510" s="85">
        <f ca="1">HLOOKUP($B510,INDIRECT(N$1&amp;"!$I$2:$x$40"),('Partner-period(er)'!$A510+14),FALSE)</f>
        <v>0</v>
      </c>
      <c r="O510" s="52">
        <f ca="1">HLOOKUP($B510,INDIRECT(O$1&amp;"!$I$2:$x$40"),('Partner-period(er)'!$A510+14),FALSE)</f>
        <v>0</v>
      </c>
      <c r="P510" s="52">
        <f ca="1">HLOOKUP($B510,INDIRECT(P$1&amp;"!$I$2:$x$40"),('Partner-period(er)'!$A510+14),FALSE)</f>
        <v>0</v>
      </c>
      <c r="Q510" s="52">
        <f ca="1">HLOOKUP($B510,INDIRECT(Q$1&amp;"!$I$2:$x$40"),('Partner-period(er)'!$A510+14),FALSE)</f>
        <v>0</v>
      </c>
      <c r="R510" s="52">
        <f ca="1">HLOOKUP($B510,INDIRECT(R$1&amp;"!$I$2:$x$40"),('Partner-period(er)'!$A510+14),FALSE)</f>
        <v>0</v>
      </c>
      <c r="S510" s="52">
        <f ca="1">HLOOKUP($B510,INDIRECT(S$1&amp;"!$I$2:$x$40"),('Partner-period(er)'!$A510+14),FALSE)</f>
        <v>0</v>
      </c>
      <c r="T510" s="52">
        <f ca="1">HLOOKUP($B510,INDIRECT(T$1&amp;"!$I$2:$x$40"),('Partner-period(er)'!$A510+14),FALSE)</f>
        <v>0</v>
      </c>
      <c r="U510" s="52">
        <f ca="1">HLOOKUP($B510,INDIRECT(U$1&amp;"!$I$2:$x$40"),('Partner-period(er)'!$A510+14),FALSE)</f>
        <v>0</v>
      </c>
      <c r="V510" s="52">
        <f ca="1">HLOOKUP($B510,INDIRECT(V$1&amp;"!$I$2:$x$40"),('Partner-period(er)'!$A510+14),FALSE)</f>
        <v>0</v>
      </c>
      <c r="W510" s="52">
        <f ca="1">HLOOKUP($B510,INDIRECT(W$1&amp;"!$I$2:$x$40"),('Partner-period(er)'!$A510+14),FALSE)</f>
        <v>0</v>
      </c>
      <c r="X510" s="567">
        <f ca="1">HLOOKUP($B510,INDIRECT(X$1&amp;"!$I$2:$x$40"),('Partner-period(er)'!$A510+14),FALSE)</f>
        <v>0</v>
      </c>
      <c r="Z510" s="40">
        <f ca="1">J510+J544</f>
        <v>0</v>
      </c>
      <c r="AA510" s="41">
        <f ca="1">SUM($J544:K544)+SUM($J510:K510)</f>
        <v>0</v>
      </c>
      <c r="AB510" s="41">
        <f ca="1">SUM($J544:L544)+SUM($J510:L510)</f>
        <v>0</v>
      </c>
      <c r="AC510" s="41">
        <f ca="1">SUM($J544:M544)+SUM($J510:M510)</f>
        <v>0</v>
      </c>
      <c r="AD510" s="41">
        <f ca="1">SUM($J544:N544)+SUM($J510:N510)</f>
        <v>0</v>
      </c>
      <c r="AE510" s="41">
        <f ca="1">SUM($J544:O544)+SUM($J510:O510)</f>
        <v>0</v>
      </c>
      <c r="AF510" s="41">
        <f ca="1">SUM($J544:P544)+SUM($J510:P510)</f>
        <v>0</v>
      </c>
      <c r="AG510" s="41">
        <f ca="1">SUM($J544:Q544)+SUM($J510:Q510)</f>
        <v>0</v>
      </c>
      <c r="AH510" s="41">
        <f ca="1">SUM($J544:R544)+SUM($J510:R510)</f>
        <v>0</v>
      </c>
      <c r="AI510" s="41">
        <f ca="1">SUM($J544:S544)+SUM($J510:S510)</f>
        <v>0</v>
      </c>
      <c r="AJ510" s="41">
        <f ca="1">SUM($J544:T544)+SUM($J510:T510)</f>
        <v>0</v>
      </c>
      <c r="AK510" s="41">
        <f ca="1">SUM($J544:U544)+SUM($J510:U510)</f>
        <v>0</v>
      </c>
      <c r="AL510" s="41">
        <f ca="1">SUM($J544:V544)+SUM($J510:V510)</f>
        <v>0</v>
      </c>
      <c r="AM510" s="41">
        <f ca="1">SUM($J544:W544)+SUM($J510:W510)</f>
        <v>0</v>
      </c>
      <c r="AN510" s="41">
        <f ca="1">SUM($J544:X544)+SUM($J510:X510)</f>
        <v>0</v>
      </c>
      <c r="AO510" s="30"/>
      <c r="AP510" s="29">
        <f ca="1">IF(Data!$H$2="ja",IF(Z510&gt;$G510,Z510-$G510,0),0)</f>
        <v>0</v>
      </c>
      <c r="AQ510" s="29">
        <f ca="1">IF(Data!$H$2="ja",IF(AA510&gt;$G510,AA510-$G510-SUM($AP510:AP510),0),0)</f>
        <v>0</v>
      </c>
      <c r="AR510" s="29">
        <f ca="1">IF(Data!$H$2="ja",IF(AB510&gt;$G510,AB510-$G510-SUM($AP510:AQ510),0),0)</f>
        <v>0</v>
      </c>
      <c r="AS510" s="29">
        <f ca="1">IF(Data!$H$2="ja",IF(AC510&gt;$G510,AC510-$G510-SUM($AP510:AR510),0),0)</f>
        <v>0</v>
      </c>
      <c r="AT510" s="29">
        <f ca="1">IF(Data!$H$2="ja",IF(AD510&gt;$G510,AD510-$G510-SUM($AP510:AS510),0),0)</f>
        <v>0</v>
      </c>
      <c r="AU510" s="29">
        <f ca="1">IF(Data!$H$2="ja",IF(AE510&gt;$G510,AE510-$G510-SUM($AP510:AT510),0),0)</f>
        <v>0</v>
      </c>
      <c r="AV510" s="29">
        <f ca="1">IF(Data!$H$2="ja",IF(AF510&gt;$G510,AF510-$G510-SUM($AP510:AU510),0),0)</f>
        <v>0</v>
      </c>
      <c r="AW510" s="29">
        <f ca="1">IF(Data!$H$2="ja",IF(AG510&gt;$G510,AG510-$G510-SUM($AP510:AV510),0),0)</f>
        <v>0</v>
      </c>
      <c r="AX510" s="29">
        <f ca="1">IF(Data!$H$2="ja",IF(AH510&gt;$G510,AH510-$G510-SUM($AP510:AW510),0),0)</f>
        <v>0</v>
      </c>
      <c r="AY510" s="29">
        <f ca="1">IF(Data!$H$2="ja",IF(AI510&gt;$G510,AI510-$G510-SUM($AP510:AX510),0),0)</f>
        <v>0</v>
      </c>
      <c r="AZ510" s="29">
        <f ca="1">IF(Data!$H$2="ja",IF(AJ510&gt;$G510,AJ510-$G510-SUM($AP510:AY510),0),0)</f>
        <v>0</v>
      </c>
      <c r="BA510" s="29">
        <f ca="1">IF(Data!$H$2="ja",IF(AK510&gt;$G510,AK510-$G510-SUM($AP510:AZ510),0),0)</f>
        <v>0</v>
      </c>
      <c r="BB510" s="29">
        <f ca="1">IF(Data!$H$2="ja",IF(AL510&gt;$G510,AL510-$G510-SUM($AP510:BA510),0),0)</f>
        <v>0</v>
      </c>
      <c r="BC510" s="29">
        <f ca="1">IF(Data!$H$2="ja",IF(AM510&gt;$G510,AM510-$G510-SUM($AP510:BB510),0),0)</f>
        <v>0</v>
      </c>
      <c r="BD510" s="29">
        <f ca="1">IF(Data!$H$2="ja",IF(AN510&gt;$G510,AN510-$G510-SUM($AP510:BC510),0),0)</f>
        <v>0</v>
      </c>
    </row>
    <row r="511" spans="1:56" x14ac:dyDescent="0.2">
      <c r="A511" s="44">
        <v>7</v>
      </c>
      <c r="B511" s="44">
        <f t="shared" si="273"/>
        <v>11</v>
      </c>
      <c r="C511" s="90"/>
      <c r="D511" s="55" t="str">
        <f>Data!B$39</f>
        <v>Lønomkostninger total</v>
      </c>
      <c r="E511" s="55"/>
      <c r="F511" s="84"/>
      <c r="G511" s="370">
        <f>HLOOKUP(B511,'Budget &amp; Total'!$1:$44,(27),FALSE)</f>
        <v>0</v>
      </c>
      <c r="H511" s="675">
        <f t="shared" ca="1" si="274"/>
        <v>0</v>
      </c>
      <c r="I511" s="108"/>
      <c r="J511" s="301">
        <f ca="1">HLOOKUP($B511,INDIRECT(J$1&amp;"!$I$2:$x$40"),('Partner-period(er)'!$A511+14),FALSE)</f>
        <v>0</v>
      </c>
      <c r="K511" s="89">
        <f ca="1">HLOOKUP($B511,INDIRECT(K$1&amp;"!$I$2:$x$40"),('Partner-period(er)'!$A511+14),FALSE)</f>
        <v>0</v>
      </c>
      <c r="L511" s="302">
        <f ca="1">HLOOKUP($B511,INDIRECT(L$1&amp;"!$I$2:$x$40"),('Partner-period(er)'!$A511+14),FALSE)</f>
        <v>0</v>
      </c>
      <c r="M511" s="302">
        <f ca="1">HLOOKUP($B511,INDIRECT(M$1&amp;"!$I$2:$x$40"),('Partner-period(er)'!$A511+14),FALSE)</f>
        <v>0</v>
      </c>
      <c r="N511" s="302">
        <f ca="1">HLOOKUP($B511,INDIRECT(N$1&amp;"!$I$2:$x$40"),('Partner-period(er)'!$A511+14),FALSE)</f>
        <v>0</v>
      </c>
      <c r="O511" s="568">
        <f ca="1">HLOOKUP($B511,INDIRECT(O$1&amp;"!$I$2:$x$40"),('Partner-period(er)'!$A511+14),FALSE)</f>
        <v>0</v>
      </c>
      <c r="P511" s="568">
        <f ca="1">HLOOKUP($B511,INDIRECT(P$1&amp;"!$I$2:$x$40"),('Partner-period(er)'!$A511+14),FALSE)</f>
        <v>0</v>
      </c>
      <c r="Q511" s="568">
        <f ca="1">HLOOKUP($B511,INDIRECT(Q$1&amp;"!$I$2:$x$40"),('Partner-period(er)'!$A511+14),FALSE)</f>
        <v>0</v>
      </c>
      <c r="R511" s="568">
        <f ca="1">HLOOKUP($B511,INDIRECT(R$1&amp;"!$I$2:$x$40"),('Partner-period(er)'!$A511+14),FALSE)</f>
        <v>0</v>
      </c>
      <c r="S511" s="568">
        <f ca="1">HLOOKUP($B511,INDIRECT(S$1&amp;"!$I$2:$x$40"),('Partner-period(er)'!$A511+14),FALSE)</f>
        <v>0</v>
      </c>
      <c r="T511" s="568">
        <f ca="1">HLOOKUP($B511,INDIRECT(T$1&amp;"!$I$2:$x$40"),('Partner-period(er)'!$A511+14),FALSE)</f>
        <v>0</v>
      </c>
      <c r="U511" s="568">
        <f ca="1">HLOOKUP($B511,INDIRECT(U$1&amp;"!$I$2:$x$40"),('Partner-period(er)'!$A511+14),FALSE)</f>
        <v>0</v>
      </c>
      <c r="V511" s="568">
        <f ca="1">HLOOKUP($B511,INDIRECT(V$1&amp;"!$I$2:$x$40"),('Partner-period(er)'!$A511+14),FALSE)</f>
        <v>0</v>
      </c>
      <c r="W511" s="568">
        <f ca="1">HLOOKUP($B511,INDIRECT(W$1&amp;"!$I$2:$x$40"),('Partner-period(er)'!$A511+14),FALSE)</f>
        <v>0</v>
      </c>
      <c r="X511" s="569">
        <f ca="1">HLOOKUP($B511,INDIRECT(X$1&amp;"!$I$2:$x$40"),('Partner-period(er)'!$A511+14),FALSE)</f>
        <v>0</v>
      </c>
      <c r="Z511" s="33">
        <f t="shared" ref="Z511:AN511" ca="1" si="275">SUM(Z508:Z510)</f>
        <v>0</v>
      </c>
      <c r="AA511" s="34">
        <f t="shared" ca="1" si="275"/>
        <v>0</v>
      </c>
      <c r="AB511" s="34">
        <f t="shared" ca="1" si="275"/>
        <v>0</v>
      </c>
      <c r="AC511" s="34">
        <f t="shared" ca="1" si="275"/>
        <v>0</v>
      </c>
      <c r="AD511" s="34">
        <f t="shared" ca="1" si="275"/>
        <v>0</v>
      </c>
      <c r="AE511" s="34">
        <f t="shared" ca="1" si="275"/>
        <v>0</v>
      </c>
      <c r="AF511" s="34">
        <f t="shared" ca="1" si="275"/>
        <v>0</v>
      </c>
      <c r="AG511" s="34">
        <f t="shared" ca="1" si="275"/>
        <v>0</v>
      </c>
      <c r="AH511" s="34">
        <f t="shared" ca="1" si="275"/>
        <v>0</v>
      </c>
      <c r="AI511" s="34">
        <f t="shared" ca="1" si="275"/>
        <v>0</v>
      </c>
      <c r="AJ511" s="34">
        <f t="shared" ca="1" si="275"/>
        <v>0</v>
      </c>
      <c r="AK511" s="34">
        <f t="shared" ca="1" si="275"/>
        <v>0</v>
      </c>
      <c r="AL511" s="34">
        <f t="shared" ca="1" si="275"/>
        <v>0</v>
      </c>
      <c r="AM511" s="34">
        <f t="shared" ca="1" si="275"/>
        <v>0</v>
      </c>
      <c r="AN511" s="38">
        <f t="shared" ca="1" si="275"/>
        <v>0</v>
      </c>
      <c r="AO511" s="30"/>
      <c r="AP511" s="29">
        <f t="shared" ref="AP511:BD511" ca="1" si="276">SUM(AP508:AP510)</f>
        <v>0</v>
      </c>
      <c r="AQ511" s="29">
        <f t="shared" ca="1" si="276"/>
        <v>0</v>
      </c>
      <c r="AR511" s="29">
        <f t="shared" ca="1" si="276"/>
        <v>0</v>
      </c>
      <c r="AS511" s="29">
        <f t="shared" ca="1" si="276"/>
        <v>0</v>
      </c>
      <c r="AT511" s="29">
        <f t="shared" ca="1" si="276"/>
        <v>0</v>
      </c>
      <c r="AU511" s="29">
        <f t="shared" ca="1" si="276"/>
        <v>0</v>
      </c>
      <c r="AV511" s="29">
        <f t="shared" ca="1" si="276"/>
        <v>0</v>
      </c>
      <c r="AW511" s="29">
        <f t="shared" ca="1" si="276"/>
        <v>0</v>
      </c>
      <c r="AX511" s="29">
        <f t="shared" ca="1" si="276"/>
        <v>0</v>
      </c>
      <c r="AY511" s="29">
        <f t="shared" ca="1" si="276"/>
        <v>0</v>
      </c>
      <c r="AZ511" s="29">
        <f t="shared" ca="1" si="276"/>
        <v>0</v>
      </c>
      <c r="BA511" s="29">
        <f t="shared" ca="1" si="276"/>
        <v>0</v>
      </c>
      <c r="BB511" s="29">
        <f t="shared" ca="1" si="276"/>
        <v>0</v>
      </c>
      <c r="BC511" s="29">
        <f t="shared" ca="1" si="276"/>
        <v>0</v>
      </c>
      <c r="BD511" s="29">
        <f t="shared" ca="1" si="276"/>
        <v>0</v>
      </c>
    </row>
    <row r="512" spans="1:56" x14ac:dyDescent="0.2">
      <c r="B512" s="44">
        <f t="shared" si="273"/>
        <v>11</v>
      </c>
      <c r="C512" s="59" t="str">
        <f>Data!B$18</f>
        <v>Andre omkostninger</v>
      </c>
      <c r="D512" s="27"/>
      <c r="E512" s="27"/>
      <c r="F512" s="14"/>
      <c r="G512" s="369"/>
      <c r="H512" s="674">
        <f t="shared" ca="1" si="274"/>
        <v>0</v>
      </c>
      <c r="I512" s="101"/>
      <c r="J512" s="239">
        <f ca="1">HLOOKUP($B512,INDIRECT(J$1&amp;"!$I$2:$x$40"),('Partner-period(er)'!$A512+14),FALSE)</f>
        <v>0</v>
      </c>
      <c r="K512" s="85">
        <f ca="1">HLOOKUP($B512,INDIRECT(K$1&amp;"!$I$2:$x$40"),('Partner-period(er)'!$A512+14),FALSE)</f>
        <v>0</v>
      </c>
      <c r="L512" s="85">
        <f ca="1">HLOOKUP($B512,INDIRECT(L$1&amp;"!$I$2:$x$40"),('Partner-period(er)'!$A512+14),FALSE)</f>
        <v>0</v>
      </c>
      <c r="M512" s="85">
        <f ca="1">HLOOKUP($B512,INDIRECT(M$1&amp;"!$I$2:$x$40"),('Partner-period(er)'!$A512+14),FALSE)</f>
        <v>0</v>
      </c>
      <c r="N512" s="85">
        <f ca="1">HLOOKUP($B512,INDIRECT(N$1&amp;"!$I$2:$x$40"),('Partner-period(er)'!$A512+14),FALSE)</f>
        <v>0</v>
      </c>
      <c r="O512" s="52">
        <f ca="1">HLOOKUP($B512,INDIRECT(O$1&amp;"!$I$2:$x$40"),('Partner-period(er)'!$A512+14),FALSE)</f>
        <v>0</v>
      </c>
      <c r="P512" s="52">
        <f ca="1">HLOOKUP($B512,INDIRECT(P$1&amp;"!$I$2:$x$40"),('Partner-period(er)'!$A512+14),FALSE)</f>
        <v>0</v>
      </c>
      <c r="Q512" s="52">
        <f ca="1">HLOOKUP($B512,INDIRECT(Q$1&amp;"!$I$2:$x$40"),('Partner-period(er)'!$A512+14),FALSE)</f>
        <v>0</v>
      </c>
      <c r="R512" s="52">
        <f ca="1">HLOOKUP($B512,INDIRECT(R$1&amp;"!$I$2:$x$40"),('Partner-period(er)'!$A512+14),FALSE)</f>
        <v>0</v>
      </c>
      <c r="S512" s="52">
        <f ca="1">HLOOKUP($B512,INDIRECT(S$1&amp;"!$I$2:$x$40"),('Partner-period(er)'!$A512+14),FALSE)</f>
        <v>0</v>
      </c>
      <c r="T512" s="52">
        <f ca="1">HLOOKUP($B512,INDIRECT(T$1&amp;"!$I$2:$x$40"),('Partner-period(er)'!$A512+14),FALSE)</f>
        <v>0</v>
      </c>
      <c r="U512" s="52">
        <f ca="1">HLOOKUP($B512,INDIRECT(U$1&amp;"!$I$2:$x$40"),('Partner-period(er)'!$A512+14),FALSE)</f>
        <v>0</v>
      </c>
      <c r="V512" s="52">
        <f ca="1">HLOOKUP($B512,INDIRECT(V$1&amp;"!$I$2:$x$40"),('Partner-period(er)'!$A512+14),FALSE)</f>
        <v>0</v>
      </c>
      <c r="W512" s="52">
        <f ca="1">HLOOKUP($B512,INDIRECT(W$1&amp;"!$I$2:$x$40"),('Partner-period(er)'!$A512+14),FALSE)</f>
        <v>0</v>
      </c>
      <c r="X512" s="567">
        <f ca="1">HLOOKUP($B512,INDIRECT(X$1&amp;"!$I$2:$x$40"),('Partner-period(er)'!$A512+14),FALSE)</f>
        <v>0</v>
      </c>
      <c r="Z512" s="33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  <c r="AL512" s="34"/>
      <c r="AM512" s="34"/>
      <c r="AN512" s="38"/>
      <c r="AO512" s="30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</row>
    <row r="513" spans="1:56" x14ac:dyDescent="0.2">
      <c r="A513" s="44">
        <v>9</v>
      </c>
      <c r="B513" s="44">
        <f t="shared" si="273"/>
        <v>11</v>
      </c>
      <c r="C513" s="60"/>
      <c r="D513" s="27" t="str">
        <f>Data!B$6</f>
        <v>Instrumenter og udstyr</v>
      </c>
      <c r="E513" s="27"/>
      <c r="F513" s="14"/>
      <c r="G513" s="370">
        <f>HLOOKUP(B513,'Budget &amp; Total'!$1:$44,(29),FALSE)</f>
        <v>0</v>
      </c>
      <c r="H513" s="674">
        <f t="shared" ca="1" si="274"/>
        <v>0</v>
      </c>
      <c r="I513" s="101"/>
      <c r="J513" s="239">
        <f ca="1">HLOOKUP($B513,INDIRECT(J$1&amp;"!$I$2:$x$40"),('Partner-period(er)'!$A513+14),FALSE)</f>
        <v>0</v>
      </c>
      <c r="K513" s="85">
        <f ca="1">HLOOKUP($B513,INDIRECT(K$1&amp;"!$I$2:$x$40"),('Partner-period(er)'!$A513+14),FALSE)</f>
        <v>0</v>
      </c>
      <c r="L513" s="85">
        <f ca="1">HLOOKUP($B513,INDIRECT(L$1&amp;"!$I$2:$x$40"),('Partner-period(er)'!$A513+14),FALSE)</f>
        <v>0</v>
      </c>
      <c r="M513" s="85">
        <f ca="1">HLOOKUP($B513,INDIRECT(M$1&amp;"!$I$2:$x$40"),('Partner-period(er)'!$A513+14),FALSE)</f>
        <v>0</v>
      </c>
      <c r="N513" s="85">
        <f ca="1">HLOOKUP($B513,INDIRECT(N$1&amp;"!$I$2:$x$40"),('Partner-period(er)'!$A513+14),FALSE)</f>
        <v>0</v>
      </c>
      <c r="O513" s="52">
        <f ca="1">HLOOKUP($B513,INDIRECT(O$1&amp;"!$I$2:$x$40"),('Partner-period(er)'!$A513+14),FALSE)</f>
        <v>0</v>
      </c>
      <c r="P513" s="52">
        <f ca="1">HLOOKUP($B513,INDIRECT(P$1&amp;"!$I$2:$x$40"),('Partner-period(er)'!$A513+14),FALSE)</f>
        <v>0</v>
      </c>
      <c r="Q513" s="52">
        <f ca="1">HLOOKUP($B513,INDIRECT(Q$1&amp;"!$I$2:$x$40"),('Partner-period(er)'!$A513+14),FALSE)</f>
        <v>0</v>
      </c>
      <c r="R513" s="52">
        <f ca="1">HLOOKUP($B513,INDIRECT(R$1&amp;"!$I$2:$x$40"),('Partner-period(er)'!$A513+14),FALSE)</f>
        <v>0</v>
      </c>
      <c r="S513" s="52">
        <f ca="1">HLOOKUP($B513,INDIRECT(S$1&amp;"!$I$2:$x$40"),('Partner-period(er)'!$A513+14),FALSE)</f>
        <v>0</v>
      </c>
      <c r="T513" s="52">
        <f ca="1">HLOOKUP($B513,INDIRECT(T$1&amp;"!$I$2:$x$40"),('Partner-period(er)'!$A513+14),FALSE)</f>
        <v>0</v>
      </c>
      <c r="U513" s="52">
        <f ca="1">HLOOKUP($B513,INDIRECT(U$1&amp;"!$I$2:$x$40"),('Partner-period(er)'!$A513+14),FALSE)</f>
        <v>0</v>
      </c>
      <c r="V513" s="52">
        <f ca="1">HLOOKUP($B513,INDIRECT(V$1&amp;"!$I$2:$x$40"),('Partner-period(er)'!$A513+14),FALSE)</f>
        <v>0</v>
      </c>
      <c r="W513" s="52">
        <f ca="1">HLOOKUP($B513,INDIRECT(W$1&amp;"!$I$2:$x$40"),('Partner-period(er)'!$A513+14),FALSE)</f>
        <v>0</v>
      </c>
      <c r="X513" s="567">
        <f ca="1">HLOOKUP($B513,INDIRECT(X$1&amp;"!$I$2:$x$40"),('Partner-period(er)'!$A513+14),FALSE)</f>
        <v>0</v>
      </c>
      <c r="Z513" s="33">
        <f t="shared" ref="Z513:Z521" ca="1" si="277">J513</f>
        <v>0</v>
      </c>
      <c r="AA513" s="34">
        <f ca="1">SUM($J513:K513)</f>
        <v>0</v>
      </c>
      <c r="AB513" s="34">
        <f ca="1">SUM($J513:L513)</f>
        <v>0</v>
      </c>
      <c r="AC513" s="34">
        <f ca="1">SUM($J513:M513)</f>
        <v>0</v>
      </c>
      <c r="AD513" s="34">
        <f ca="1">SUM($J513:N513)</f>
        <v>0</v>
      </c>
      <c r="AE513" s="34">
        <f ca="1">SUM($J513:O513)</f>
        <v>0</v>
      </c>
      <c r="AF513" s="34">
        <f ca="1">SUM($J513:P513)</f>
        <v>0</v>
      </c>
      <c r="AG513" s="34">
        <f ca="1">SUM($J513:Q513)</f>
        <v>0</v>
      </c>
      <c r="AH513" s="34">
        <f ca="1">SUM($J513:R513)</f>
        <v>0</v>
      </c>
      <c r="AI513" s="34">
        <f ca="1">SUM($J513:S513)</f>
        <v>0</v>
      </c>
      <c r="AJ513" s="34">
        <f ca="1">SUM($J513:T513)</f>
        <v>0</v>
      </c>
      <c r="AK513" s="34">
        <f ca="1">SUM($J513:U513)</f>
        <v>0</v>
      </c>
      <c r="AL513" s="34">
        <f ca="1">SUM($J513:V513)</f>
        <v>0</v>
      </c>
      <c r="AM513" s="34">
        <f ca="1">SUM($J513:W513)</f>
        <v>0</v>
      </c>
      <c r="AN513" s="38">
        <f ca="1">SUM($J513:X513)</f>
        <v>0</v>
      </c>
      <c r="AO513" s="30"/>
      <c r="AP513" s="29">
        <f ca="1">IF(Data!$H$2="ja",IF(Z513&gt;$G513,Z513-$G513,0),0)</f>
        <v>0</v>
      </c>
      <c r="AQ513" s="29">
        <f ca="1">IF(Data!$H$2="ja",IF(AA513&gt;$G513,AA513-$G513-SUM($AP513:AP513),0),0)</f>
        <v>0</v>
      </c>
      <c r="AR513" s="29">
        <f ca="1">IF(Data!$H$2="ja",IF(AB513&gt;$G513,AB513-$G513-SUM($AP513:AQ513),0),0)</f>
        <v>0</v>
      </c>
      <c r="AS513" s="29">
        <f ca="1">IF(Data!$H$2="ja",IF(AC513&gt;$G513,AC513-$G513-SUM($AP513:AR513),0),0)</f>
        <v>0</v>
      </c>
      <c r="AT513" s="29">
        <f ca="1">IF(Data!$H$2="ja",IF(AD513&gt;$G513,AD513-$G513-SUM($AP513:AS513),0),0)</f>
        <v>0</v>
      </c>
      <c r="AU513" s="29">
        <f ca="1">IF(Data!$H$2="ja",IF(AE513&gt;$G513,AE513-$G513-SUM($AP513:AT513),0),0)</f>
        <v>0</v>
      </c>
      <c r="AV513" s="29">
        <f ca="1">IF(Data!$H$2="ja",IF(AF513&gt;$G513,AF513-$G513-SUM($AP513:AU513),0),0)</f>
        <v>0</v>
      </c>
      <c r="AW513" s="29">
        <f ca="1">IF(Data!$H$2="ja",IF(AG513&gt;$G513,AG513-$G513-SUM($AP513:AV513),0),0)</f>
        <v>0</v>
      </c>
      <c r="AX513" s="29">
        <f ca="1">IF(Data!$H$2="ja",IF(AH513&gt;$G513,AH513-$G513-SUM($AP513:AW513),0),0)</f>
        <v>0</v>
      </c>
      <c r="AY513" s="29">
        <f ca="1">IF(Data!$H$2="ja",IF(AI513&gt;$G513,AI513-$G513-SUM($AP513:AX513),0),0)</f>
        <v>0</v>
      </c>
      <c r="AZ513" s="29">
        <f ca="1">IF(Data!$H$2="ja",IF(AJ513&gt;$G513,AJ513-$G513-SUM($AP513:AY513),0),0)</f>
        <v>0</v>
      </c>
      <c r="BA513" s="29">
        <f ca="1">IF(Data!$H$2="ja",IF(AK513&gt;$G513,AK513-$G513-SUM($AP513:AZ513),0),0)</f>
        <v>0</v>
      </c>
      <c r="BB513" s="29">
        <f ca="1">IF(Data!$H$2="ja",IF(AL513&gt;$G513,AL513-$G513-SUM($AP513:BA513),0),0)</f>
        <v>0</v>
      </c>
      <c r="BC513" s="29">
        <f ca="1">IF(Data!$H$2="ja",IF(AM513&gt;$G513,AM513-$G513-SUM($AP513:BB513),0),0)</f>
        <v>0</v>
      </c>
      <c r="BD513" s="29">
        <f ca="1">IF(Data!$H$2="ja",IF(AN513&gt;$G513,AN513-$G513-SUM($AP513:BC513),0),0)</f>
        <v>0</v>
      </c>
    </row>
    <row r="514" spans="1:56" x14ac:dyDescent="0.2">
      <c r="A514" s="44">
        <v>10</v>
      </c>
      <c r="B514" s="44">
        <f t="shared" si="273"/>
        <v>11</v>
      </c>
      <c r="C514" s="60"/>
      <c r="D514" s="27" t="str">
        <f>Data!B$7</f>
        <v>Bygninger</v>
      </c>
      <c r="E514" s="27"/>
      <c r="F514" s="14"/>
      <c r="G514" s="370">
        <f>HLOOKUP(B514,'Budget &amp; Total'!$1:$44,(30),FALSE)</f>
        <v>0</v>
      </c>
      <c r="H514" s="674">
        <f t="shared" ca="1" si="274"/>
        <v>0</v>
      </c>
      <c r="I514" s="101"/>
      <c r="J514" s="239">
        <f ca="1">HLOOKUP($B514,INDIRECT(J$1&amp;"!$I$2:$x$40"),('Partner-period(er)'!$A514+14),FALSE)</f>
        <v>0</v>
      </c>
      <c r="K514" s="85">
        <f ca="1">HLOOKUP($B514,INDIRECT(K$1&amp;"!$I$2:$x$40"),('Partner-period(er)'!$A514+14),FALSE)</f>
        <v>0</v>
      </c>
      <c r="L514" s="85">
        <f ca="1">HLOOKUP($B514,INDIRECT(L$1&amp;"!$I$2:$x$40"),('Partner-period(er)'!$A514+14),FALSE)</f>
        <v>0</v>
      </c>
      <c r="M514" s="85">
        <f ca="1">HLOOKUP($B514,INDIRECT(M$1&amp;"!$I$2:$x$40"),('Partner-period(er)'!$A514+14),FALSE)</f>
        <v>0</v>
      </c>
      <c r="N514" s="85">
        <f ca="1">HLOOKUP($B514,INDIRECT(N$1&amp;"!$I$2:$x$40"),('Partner-period(er)'!$A514+14),FALSE)</f>
        <v>0</v>
      </c>
      <c r="O514" s="52">
        <f ca="1">HLOOKUP($B514,INDIRECT(O$1&amp;"!$I$2:$x$40"),('Partner-period(er)'!$A514+14),FALSE)</f>
        <v>0</v>
      </c>
      <c r="P514" s="52">
        <f ca="1">HLOOKUP($B514,INDIRECT(P$1&amp;"!$I$2:$x$40"),('Partner-period(er)'!$A514+14),FALSE)</f>
        <v>0</v>
      </c>
      <c r="Q514" s="52">
        <f ca="1">HLOOKUP($B514,INDIRECT(Q$1&amp;"!$I$2:$x$40"),('Partner-period(er)'!$A514+14),FALSE)</f>
        <v>0</v>
      </c>
      <c r="R514" s="52">
        <f ca="1">HLOOKUP($B514,INDIRECT(R$1&amp;"!$I$2:$x$40"),('Partner-period(er)'!$A514+14),FALSE)</f>
        <v>0</v>
      </c>
      <c r="S514" s="52">
        <f ca="1">HLOOKUP($B514,INDIRECT(S$1&amp;"!$I$2:$x$40"),('Partner-period(er)'!$A514+14),FALSE)</f>
        <v>0</v>
      </c>
      <c r="T514" s="52">
        <f ca="1">HLOOKUP($B514,INDIRECT(T$1&amp;"!$I$2:$x$40"),('Partner-period(er)'!$A514+14),FALSE)</f>
        <v>0</v>
      </c>
      <c r="U514" s="52">
        <f ca="1">HLOOKUP($B514,INDIRECT(U$1&amp;"!$I$2:$x$40"),('Partner-period(er)'!$A514+14),FALSE)</f>
        <v>0</v>
      </c>
      <c r="V514" s="52">
        <f ca="1">HLOOKUP($B514,INDIRECT(V$1&amp;"!$I$2:$x$40"),('Partner-period(er)'!$A514+14),FALSE)</f>
        <v>0</v>
      </c>
      <c r="W514" s="52">
        <f ca="1">HLOOKUP($B514,INDIRECT(W$1&amp;"!$I$2:$x$40"),('Partner-period(er)'!$A514+14),FALSE)</f>
        <v>0</v>
      </c>
      <c r="X514" s="567">
        <f ca="1">HLOOKUP($B514,INDIRECT(X$1&amp;"!$I$2:$x$40"),('Partner-period(er)'!$A514+14),FALSE)</f>
        <v>0</v>
      </c>
      <c r="Z514" s="33">
        <f t="shared" ca="1" si="277"/>
        <v>0</v>
      </c>
      <c r="AA514" s="34">
        <f ca="1">SUM($J514:K514)</f>
        <v>0</v>
      </c>
      <c r="AB514" s="34">
        <f ca="1">SUM($J514:L514)</f>
        <v>0</v>
      </c>
      <c r="AC514" s="34">
        <f ca="1">SUM($J514:M514)</f>
        <v>0</v>
      </c>
      <c r="AD514" s="34">
        <f ca="1">SUM($J514:N514)</f>
        <v>0</v>
      </c>
      <c r="AE514" s="34">
        <f ca="1">SUM($J514:O514)</f>
        <v>0</v>
      </c>
      <c r="AF514" s="34">
        <f ca="1">SUM($J514:P514)</f>
        <v>0</v>
      </c>
      <c r="AG514" s="34">
        <f ca="1">SUM($J514:Q514)</f>
        <v>0</v>
      </c>
      <c r="AH514" s="34">
        <f ca="1">SUM($J514:R514)</f>
        <v>0</v>
      </c>
      <c r="AI514" s="34">
        <f ca="1">SUM($J514:S514)</f>
        <v>0</v>
      </c>
      <c r="AJ514" s="34">
        <f ca="1">SUM($J514:T514)</f>
        <v>0</v>
      </c>
      <c r="AK514" s="34">
        <f ca="1">SUM($J514:U514)</f>
        <v>0</v>
      </c>
      <c r="AL514" s="34">
        <f ca="1">SUM($J514:V514)</f>
        <v>0</v>
      </c>
      <c r="AM514" s="34">
        <f ca="1">SUM($J514:W514)</f>
        <v>0</v>
      </c>
      <c r="AN514" s="38">
        <f ca="1">SUM($J514:X514)</f>
        <v>0</v>
      </c>
      <c r="AO514" s="30"/>
      <c r="AP514" s="29">
        <f ca="1">IF(Data!$H$2="ja",IF(Z514&gt;$G514,Z514-$G514,0),0)</f>
        <v>0</v>
      </c>
      <c r="AQ514" s="29">
        <f ca="1">IF(Data!$H$2="ja",IF(AA514&gt;$G514,AA514-$G514-SUM($AP514:AP514),0),0)</f>
        <v>0</v>
      </c>
      <c r="AR514" s="29">
        <f ca="1">IF(Data!$H$2="ja",IF(AB514&gt;$G514,AB514-$G514-SUM($AP514:AQ514),0),0)</f>
        <v>0</v>
      </c>
      <c r="AS514" s="29">
        <f ca="1">IF(Data!$H$2="ja",IF(AC514&gt;$G514,AC514-$G514-SUM($AP514:AR514),0),0)</f>
        <v>0</v>
      </c>
      <c r="AT514" s="29">
        <f ca="1">IF(Data!$H$2="ja",IF(AD514&gt;$G514,AD514-$G514-SUM($AP514:AS514),0),0)</f>
        <v>0</v>
      </c>
      <c r="AU514" s="29">
        <f ca="1">IF(Data!$H$2="ja",IF(AE514&gt;$G514,AE514-$G514-SUM($AP514:AT514),0),0)</f>
        <v>0</v>
      </c>
      <c r="AV514" s="29">
        <f ca="1">IF(Data!$H$2="ja",IF(AF514&gt;$G514,AF514-$G514-SUM($AP514:AU514),0),0)</f>
        <v>0</v>
      </c>
      <c r="AW514" s="29">
        <f ca="1">IF(Data!$H$2="ja",IF(AG514&gt;$G514,AG514-$G514-SUM($AP514:AV514),0),0)</f>
        <v>0</v>
      </c>
      <c r="AX514" s="29">
        <f ca="1">IF(Data!$H$2="ja",IF(AH514&gt;$G514,AH514-$G514-SUM($AP514:AW514),0),0)</f>
        <v>0</v>
      </c>
      <c r="AY514" s="29">
        <f ca="1">IF(Data!$H$2="ja",IF(AI514&gt;$G514,AI514-$G514-SUM($AP514:AX514),0),0)</f>
        <v>0</v>
      </c>
      <c r="AZ514" s="29">
        <f ca="1">IF(Data!$H$2="ja",IF(AJ514&gt;$G514,AJ514-$G514-SUM($AP514:AY514),0),0)</f>
        <v>0</v>
      </c>
      <c r="BA514" s="29">
        <f ca="1">IF(Data!$H$2="ja",IF(AK514&gt;$G514,AK514-$G514-SUM($AP514:AZ514),0),0)</f>
        <v>0</v>
      </c>
      <c r="BB514" s="29">
        <f ca="1">IF(Data!$H$2="ja",IF(AL514&gt;$G514,AL514-$G514-SUM($AP514:BA514),0),0)</f>
        <v>0</v>
      </c>
      <c r="BC514" s="29">
        <f ca="1">IF(Data!$H$2="ja",IF(AM514&gt;$G514,AM514-$G514-SUM($AP514:BB514),0),0)</f>
        <v>0</v>
      </c>
      <c r="BD514" s="29">
        <f ca="1">IF(Data!$H$2="ja",IF(AN514&gt;$G514,AN514-$G514-SUM($AP514:BC514),0),0)</f>
        <v>0</v>
      </c>
    </row>
    <row r="515" spans="1:56" x14ac:dyDescent="0.2">
      <c r="A515" s="44">
        <v>11</v>
      </c>
      <c r="B515" s="44">
        <f t="shared" si="273"/>
        <v>11</v>
      </c>
      <c r="C515" s="60"/>
      <c r="D515" s="27" t="str">
        <f>Data!B$8</f>
        <v>Andre driftsudgifter, herunder materialer</v>
      </c>
      <c r="E515" s="27"/>
      <c r="F515" s="14"/>
      <c r="G515" s="370">
        <f>HLOOKUP(B515,'Budget &amp; Total'!$1:$44,(31),FALSE)</f>
        <v>0</v>
      </c>
      <c r="H515" s="674">
        <f t="shared" ca="1" si="274"/>
        <v>0</v>
      </c>
      <c r="I515" s="101"/>
      <c r="J515" s="239">
        <f ca="1">HLOOKUP($B515,INDIRECT(J$1&amp;"!$I$2:$x$40"),('Partner-period(er)'!$A515+14),FALSE)</f>
        <v>0</v>
      </c>
      <c r="K515" s="85">
        <f ca="1">HLOOKUP($B515,INDIRECT(K$1&amp;"!$I$2:$x$40"),('Partner-period(er)'!$A515+14),FALSE)</f>
        <v>0</v>
      </c>
      <c r="L515" s="85">
        <f ca="1">HLOOKUP($B515,INDIRECT(L$1&amp;"!$I$2:$x$40"),('Partner-period(er)'!$A515+14),FALSE)</f>
        <v>0</v>
      </c>
      <c r="M515" s="85">
        <f ca="1">HLOOKUP($B515,INDIRECT(M$1&amp;"!$I$2:$x$40"),('Partner-period(er)'!$A515+14),FALSE)</f>
        <v>0</v>
      </c>
      <c r="N515" s="85">
        <f ca="1">HLOOKUP($B515,INDIRECT(N$1&amp;"!$I$2:$x$40"),('Partner-period(er)'!$A515+14),FALSE)</f>
        <v>0</v>
      </c>
      <c r="O515" s="52">
        <f ca="1">HLOOKUP($B515,INDIRECT(O$1&amp;"!$I$2:$x$40"),('Partner-period(er)'!$A515+14),FALSE)</f>
        <v>0</v>
      </c>
      <c r="P515" s="52">
        <f ca="1">HLOOKUP($B515,INDIRECT(P$1&amp;"!$I$2:$x$40"),('Partner-period(er)'!$A515+14),FALSE)</f>
        <v>0</v>
      </c>
      <c r="Q515" s="52">
        <f ca="1">HLOOKUP($B515,INDIRECT(Q$1&amp;"!$I$2:$x$40"),('Partner-period(er)'!$A515+14),FALSE)</f>
        <v>0</v>
      </c>
      <c r="R515" s="52">
        <f ca="1">HLOOKUP($B515,INDIRECT(R$1&amp;"!$I$2:$x$40"),('Partner-period(er)'!$A515+14),FALSE)</f>
        <v>0</v>
      </c>
      <c r="S515" s="52">
        <f ca="1">HLOOKUP($B515,INDIRECT(S$1&amp;"!$I$2:$x$40"),('Partner-period(er)'!$A515+14),FALSE)</f>
        <v>0</v>
      </c>
      <c r="T515" s="52">
        <f ca="1">HLOOKUP($B515,INDIRECT(T$1&amp;"!$I$2:$x$40"),('Partner-period(er)'!$A515+14),FALSE)</f>
        <v>0</v>
      </c>
      <c r="U515" s="52">
        <f ca="1">HLOOKUP($B515,INDIRECT(U$1&amp;"!$I$2:$x$40"),('Partner-period(er)'!$A515+14),FALSE)</f>
        <v>0</v>
      </c>
      <c r="V515" s="52">
        <f ca="1">HLOOKUP($B515,INDIRECT(V$1&amp;"!$I$2:$x$40"),('Partner-period(er)'!$A515+14),FALSE)</f>
        <v>0</v>
      </c>
      <c r="W515" s="52">
        <f ca="1">HLOOKUP($B515,INDIRECT(W$1&amp;"!$I$2:$x$40"),('Partner-period(er)'!$A515+14),FALSE)</f>
        <v>0</v>
      </c>
      <c r="X515" s="567">
        <f ca="1">HLOOKUP($B515,INDIRECT(X$1&amp;"!$I$2:$x$40"),('Partner-period(er)'!$A515+14),FALSE)</f>
        <v>0</v>
      </c>
      <c r="Z515" s="33">
        <f t="shared" ca="1" si="277"/>
        <v>0</v>
      </c>
      <c r="AA515" s="34">
        <f ca="1">SUM($J515:K515)</f>
        <v>0</v>
      </c>
      <c r="AB515" s="34">
        <f ca="1">SUM($J515:L515)</f>
        <v>0</v>
      </c>
      <c r="AC515" s="34">
        <f ca="1">SUM($J515:M515)</f>
        <v>0</v>
      </c>
      <c r="AD515" s="34">
        <f ca="1">SUM($J515:N515)</f>
        <v>0</v>
      </c>
      <c r="AE515" s="34">
        <f ca="1">SUM($J515:O515)</f>
        <v>0</v>
      </c>
      <c r="AF515" s="34">
        <f ca="1">SUM($J515:P515)</f>
        <v>0</v>
      </c>
      <c r="AG515" s="34">
        <f ca="1">SUM($J515:Q515)</f>
        <v>0</v>
      </c>
      <c r="AH515" s="34">
        <f ca="1">SUM($J515:R515)</f>
        <v>0</v>
      </c>
      <c r="AI515" s="34">
        <f ca="1">SUM($J515:S515)</f>
        <v>0</v>
      </c>
      <c r="AJ515" s="34">
        <f ca="1">SUM($J515:T515)</f>
        <v>0</v>
      </c>
      <c r="AK515" s="34">
        <f ca="1">SUM($J515:U515)</f>
        <v>0</v>
      </c>
      <c r="AL515" s="34">
        <f ca="1">SUM($J515:V515)</f>
        <v>0</v>
      </c>
      <c r="AM515" s="34">
        <f ca="1">SUM($J515:W515)</f>
        <v>0</v>
      </c>
      <c r="AN515" s="38">
        <f ca="1">SUM($J515:X515)</f>
        <v>0</v>
      </c>
      <c r="AO515" s="30"/>
      <c r="AP515" s="29">
        <f ca="1">IF(Data!$H$2="ja",IF(Z515&gt;$G515,Z515-$G515,0),0)</f>
        <v>0</v>
      </c>
      <c r="AQ515" s="29">
        <f ca="1">IF(Data!$H$2="ja",IF(AA515&gt;$G515,AA515-$G515-SUM($AP515:AP515),0),0)</f>
        <v>0</v>
      </c>
      <c r="AR515" s="29">
        <f ca="1">IF(Data!$H$2="ja",IF(AB515&gt;$G515,AB515-$G515-SUM($AP515:AQ515),0),0)</f>
        <v>0</v>
      </c>
      <c r="AS515" s="29">
        <f ca="1">IF(Data!$H$2="ja",IF(AC515&gt;$G515,AC515-$G515-SUM($AP515:AR515),0),0)</f>
        <v>0</v>
      </c>
      <c r="AT515" s="29">
        <f ca="1">IF(Data!$H$2="ja",IF(AD515&gt;$G515,AD515-$G515-SUM($AP515:AS515),0),0)</f>
        <v>0</v>
      </c>
      <c r="AU515" s="29">
        <f ca="1">IF(Data!$H$2="ja",IF(AE515&gt;$G515,AE515-$G515-SUM($AP515:AT515),0),0)</f>
        <v>0</v>
      </c>
      <c r="AV515" s="29">
        <f ca="1">IF(Data!$H$2="ja",IF(AF515&gt;$G515,AF515-$G515-SUM($AP515:AU515),0),0)</f>
        <v>0</v>
      </c>
      <c r="AW515" s="29">
        <f ca="1">IF(Data!$H$2="ja",IF(AG515&gt;$G515,AG515-$G515-SUM($AP515:AV515),0),0)</f>
        <v>0</v>
      </c>
      <c r="AX515" s="29">
        <f ca="1">IF(Data!$H$2="ja",IF(AH515&gt;$G515,AH515-$G515-SUM($AP515:AW515),0),0)</f>
        <v>0</v>
      </c>
      <c r="AY515" s="29">
        <f ca="1">IF(Data!$H$2="ja",IF(AI515&gt;$G515,AI515-$G515-SUM($AP515:AX515),0),0)</f>
        <v>0</v>
      </c>
      <c r="AZ515" s="29">
        <f ca="1">IF(Data!$H$2="ja",IF(AJ515&gt;$G515,AJ515-$G515-SUM($AP515:AY515),0),0)</f>
        <v>0</v>
      </c>
      <c r="BA515" s="29">
        <f ca="1">IF(Data!$H$2="ja",IF(AK515&gt;$G515,AK515-$G515-SUM($AP515:AZ515),0),0)</f>
        <v>0</v>
      </c>
      <c r="BB515" s="29">
        <f ca="1">IF(Data!$H$2="ja",IF(AL515&gt;$G515,AL515-$G515-SUM($AP515:BA515),0),0)</f>
        <v>0</v>
      </c>
      <c r="BC515" s="29">
        <f ca="1">IF(Data!$H$2="ja",IF(AM515&gt;$G515,AM515-$G515-SUM($AP515:BB515),0),0)</f>
        <v>0</v>
      </c>
      <c r="BD515" s="29">
        <f ca="1">IF(Data!$H$2="ja",IF(AN515&gt;$G515,AN515-$G515-SUM($AP515:BC515),0),0)</f>
        <v>0</v>
      </c>
    </row>
    <row r="516" spans="1:56" x14ac:dyDescent="0.2">
      <c r="A516" s="44">
        <v>12</v>
      </c>
      <c r="B516" s="44">
        <f t="shared" si="273"/>
        <v>11</v>
      </c>
      <c r="C516" s="60"/>
      <c r="D516" s="27" t="str">
        <f>Data!B$9</f>
        <v>Eksterne leverancer / underleverancer</v>
      </c>
      <c r="E516" s="27"/>
      <c r="F516" s="14"/>
      <c r="G516" s="370">
        <f>HLOOKUP(B516,'Budget &amp; Total'!$1:$44,(32),FALSE)</f>
        <v>0</v>
      </c>
      <c r="H516" s="674">
        <f t="shared" ca="1" si="274"/>
        <v>0</v>
      </c>
      <c r="I516" s="101"/>
      <c r="J516" s="239">
        <f ca="1">HLOOKUP($B516,INDIRECT(J$1&amp;"!$I$2:$x$40"),('Partner-period(er)'!$A516+14),FALSE)</f>
        <v>0</v>
      </c>
      <c r="K516" s="85">
        <f ca="1">HLOOKUP($B516,INDIRECT(K$1&amp;"!$I$2:$x$40"),('Partner-period(er)'!$A516+14),FALSE)</f>
        <v>0</v>
      </c>
      <c r="L516" s="85">
        <f ca="1">HLOOKUP($B516,INDIRECT(L$1&amp;"!$I$2:$x$40"),('Partner-period(er)'!$A516+14),FALSE)</f>
        <v>0</v>
      </c>
      <c r="M516" s="85">
        <f ca="1">HLOOKUP($B516,INDIRECT(M$1&amp;"!$I$2:$x$40"),('Partner-period(er)'!$A516+14),FALSE)</f>
        <v>0</v>
      </c>
      <c r="N516" s="85">
        <f ca="1">HLOOKUP($B516,INDIRECT(N$1&amp;"!$I$2:$x$40"),('Partner-period(er)'!$A516+14),FALSE)</f>
        <v>0</v>
      </c>
      <c r="O516" s="52">
        <f ca="1">HLOOKUP($B516,INDIRECT(O$1&amp;"!$I$2:$x$40"),('Partner-period(er)'!$A516+14),FALSE)</f>
        <v>0</v>
      </c>
      <c r="P516" s="52">
        <f ca="1">HLOOKUP($B516,INDIRECT(P$1&amp;"!$I$2:$x$40"),('Partner-period(er)'!$A516+14),FALSE)</f>
        <v>0</v>
      </c>
      <c r="Q516" s="52">
        <f ca="1">HLOOKUP($B516,INDIRECT(Q$1&amp;"!$I$2:$x$40"),('Partner-period(er)'!$A516+14),FALSE)</f>
        <v>0</v>
      </c>
      <c r="R516" s="52">
        <f ca="1">HLOOKUP($B516,INDIRECT(R$1&amp;"!$I$2:$x$40"),('Partner-period(er)'!$A516+14),FALSE)</f>
        <v>0</v>
      </c>
      <c r="S516" s="52">
        <f ca="1">HLOOKUP($B516,INDIRECT(S$1&amp;"!$I$2:$x$40"),('Partner-period(er)'!$A516+14),FALSE)</f>
        <v>0</v>
      </c>
      <c r="T516" s="52">
        <f ca="1">HLOOKUP($B516,INDIRECT(T$1&amp;"!$I$2:$x$40"),('Partner-period(er)'!$A516+14),FALSE)</f>
        <v>0</v>
      </c>
      <c r="U516" s="52">
        <f ca="1">HLOOKUP($B516,INDIRECT(U$1&amp;"!$I$2:$x$40"),('Partner-period(er)'!$A516+14),FALSE)</f>
        <v>0</v>
      </c>
      <c r="V516" s="52">
        <f ca="1">HLOOKUP($B516,INDIRECT(V$1&amp;"!$I$2:$x$40"),('Partner-period(er)'!$A516+14),FALSE)</f>
        <v>0</v>
      </c>
      <c r="W516" s="52">
        <f ca="1">HLOOKUP($B516,INDIRECT(W$1&amp;"!$I$2:$x$40"),('Partner-period(er)'!$A516+14),FALSE)</f>
        <v>0</v>
      </c>
      <c r="X516" s="567">
        <f ca="1">HLOOKUP($B516,INDIRECT(X$1&amp;"!$I$2:$x$40"),('Partner-period(er)'!$A516+14),FALSE)</f>
        <v>0</v>
      </c>
      <c r="Z516" s="33">
        <f t="shared" ca="1" si="277"/>
        <v>0</v>
      </c>
      <c r="AA516" s="34">
        <f ca="1">SUM($J516:K516)</f>
        <v>0</v>
      </c>
      <c r="AB516" s="34">
        <f ca="1">SUM($J516:L516)</f>
        <v>0</v>
      </c>
      <c r="AC516" s="34">
        <f ca="1">SUM($J516:M516)</f>
        <v>0</v>
      </c>
      <c r="AD516" s="34">
        <f ca="1">SUM($J516:N516)</f>
        <v>0</v>
      </c>
      <c r="AE516" s="34">
        <f ca="1">SUM($J516:O516)</f>
        <v>0</v>
      </c>
      <c r="AF516" s="34">
        <f ca="1">SUM($J516:P516)</f>
        <v>0</v>
      </c>
      <c r="AG516" s="34">
        <f ca="1">SUM($J516:Q516)</f>
        <v>0</v>
      </c>
      <c r="AH516" s="34">
        <f ca="1">SUM($J516:R516)</f>
        <v>0</v>
      </c>
      <c r="AI516" s="34">
        <f ca="1">SUM($J516:S516)</f>
        <v>0</v>
      </c>
      <c r="AJ516" s="34">
        <f ca="1">SUM($J516:T516)</f>
        <v>0</v>
      </c>
      <c r="AK516" s="34">
        <f ca="1">SUM($J516:U516)</f>
        <v>0</v>
      </c>
      <c r="AL516" s="34">
        <f ca="1">SUM($J516:V516)</f>
        <v>0</v>
      </c>
      <c r="AM516" s="34">
        <f ca="1">SUM($J516:W516)</f>
        <v>0</v>
      </c>
      <c r="AN516" s="38">
        <f ca="1">SUM($J516:X516)</f>
        <v>0</v>
      </c>
      <c r="AO516" s="30"/>
      <c r="AP516" s="29">
        <f ca="1">IF(Data!$H$2="ja",IF(Z516&gt;$G516,Z516-$G516,0),0)</f>
        <v>0</v>
      </c>
      <c r="AQ516" s="29">
        <f ca="1">IF(Data!$H$2="ja",IF(AA516&gt;$G516,AA516-$G516-SUM($AP516:AP516),0),0)</f>
        <v>0</v>
      </c>
      <c r="AR516" s="29">
        <f ca="1">IF(Data!$H$2="ja",IF(AB516&gt;$G516,AB516-$G516-SUM($AP516:AQ516),0),0)</f>
        <v>0</v>
      </c>
      <c r="AS516" s="29">
        <f ca="1">IF(Data!$H$2="ja",IF(AC516&gt;$G516,AC516-$G516-SUM($AP516:AR516),0),0)</f>
        <v>0</v>
      </c>
      <c r="AT516" s="29">
        <f ca="1">IF(Data!$H$2="ja",IF(AD516&gt;$G516,AD516-$G516-SUM($AP516:AS516),0),0)</f>
        <v>0</v>
      </c>
      <c r="AU516" s="29">
        <f ca="1">IF(Data!$H$2="ja",IF(AE516&gt;$G516,AE516-$G516-SUM($AP516:AT516),0),0)</f>
        <v>0</v>
      </c>
      <c r="AV516" s="29">
        <f ca="1">IF(Data!$H$2="ja",IF(AF516&gt;$G516,AF516-$G516-SUM($AP516:AU516),0),0)</f>
        <v>0</v>
      </c>
      <c r="AW516" s="29">
        <f ca="1">IF(Data!$H$2="ja",IF(AG516&gt;$G516,AG516-$G516-SUM($AP516:AV516),0),0)</f>
        <v>0</v>
      </c>
      <c r="AX516" s="29">
        <f ca="1">IF(Data!$H$2="ja",IF(AH516&gt;$G516,AH516-$G516-SUM($AP516:AW516),0),0)</f>
        <v>0</v>
      </c>
      <c r="AY516" s="29">
        <f ca="1">IF(Data!$H$2="ja",IF(AI516&gt;$G516,AI516-$G516-SUM($AP516:AX516),0),0)</f>
        <v>0</v>
      </c>
      <c r="AZ516" s="29">
        <f ca="1">IF(Data!$H$2="ja",IF(AJ516&gt;$G516,AJ516-$G516-SUM($AP516:AY516),0),0)</f>
        <v>0</v>
      </c>
      <c r="BA516" s="29">
        <f ca="1">IF(Data!$H$2="ja",IF(AK516&gt;$G516,AK516-$G516-SUM($AP516:AZ516),0),0)</f>
        <v>0</v>
      </c>
      <c r="BB516" s="29">
        <f ca="1">IF(Data!$H$2="ja",IF(AL516&gt;$G516,AL516-$G516-SUM($AP516:BA516),0),0)</f>
        <v>0</v>
      </c>
      <c r="BC516" s="29">
        <f ca="1">IF(Data!$H$2="ja",IF(AM516&gt;$G516,AM516-$G516-SUM($AP516:BB516),0),0)</f>
        <v>0</v>
      </c>
      <c r="BD516" s="29">
        <f ca="1">IF(Data!$H$2="ja",IF(AN516&gt;$G516,AN516-$G516-SUM($AP516:BC516),0),0)</f>
        <v>0</v>
      </c>
    </row>
    <row r="517" spans="1:56" x14ac:dyDescent="0.2">
      <c r="A517" s="44">
        <v>13</v>
      </c>
      <c r="B517" s="44">
        <f t="shared" si="273"/>
        <v>11</v>
      </c>
      <c r="C517" s="60"/>
      <c r="D517" s="27" t="str">
        <f>Data!B$10</f>
        <v>Indtægter (negative tal)</v>
      </c>
      <c r="E517" s="27"/>
      <c r="F517" s="14"/>
      <c r="G517" s="370">
        <f>HLOOKUP(B517,'Budget &amp; Total'!$1:$44,(33),FALSE)</f>
        <v>0</v>
      </c>
      <c r="H517" s="674">
        <f t="shared" ca="1" si="274"/>
        <v>0</v>
      </c>
      <c r="I517" s="101"/>
      <c r="J517" s="239">
        <f ca="1">HLOOKUP($B517,INDIRECT(J$1&amp;"!$I$2:$x$40"),('Partner-period(er)'!$A517+14),FALSE)</f>
        <v>0</v>
      </c>
      <c r="K517" s="85">
        <f ca="1">HLOOKUP($B517,INDIRECT(K$1&amp;"!$I$2:$x$40"),('Partner-period(er)'!$A517+14),FALSE)</f>
        <v>0</v>
      </c>
      <c r="L517" s="85">
        <f ca="1">HLOOKUP($B517,INDIRECT(L$1&amp;"!$I$2:$x$40"),('Partner-period(er)'!$A517+14),FALSE)</f>
        <v>0</v>
      </c>
      <c r="M517" s="85">
        <f ca="1">HLOOKUP($B517,INDIRECT(M$1&amp;"!$I$2:$x$40"),('Partner-period(er)'!$A517+14),FALSE)</f>
        <v>0</v>
      </c>
      <c r="N517" s="85">
        <f ca="1">HLOOKUP($B517,INDIRECT(N$1&amp;"!$I$2:$x$40"),('Partner-period(er)'!$A517+14),FALSE)</f>
        <v>0</v>
      </c>
      <c r="O517" s="52">
        <f ca="1">HLOOKUP($B517,INDIRECT(O$1&amp;"!$I$2:$x$40"),('Partner-period(er)'!$A517+14),FALSE)</f>
        <v>0</v>
      </c>
      <c r="P517" s="52">
        <f ca="1">HLOOKUP($B517,INDIRECT(P$1&amp;"!$I$2:$x$40"),('Partner-period(er)'!$A517+14),FALSE)</f>
        <v>0</v>
      </c>
      <c r="Q517" s="52">
        <f ca="1">HLOOKUP($B517,INDIRECT(Q$1&amp;"!$I$2:$x$40"),('Partner-period(er)'!$A517+14),FALSE)</f>
        <v>0</v>
      </c>
      <c r="R517" s="52">
        <f ca="1">HLOOKUP($B517,INDIRECT(R$1&amp;"!$I$2:$x$40"),('Partner-period(er)'!$A517+14),FALSE)</f>
        <v>0</v>
      </c>
      <c r="S517" s="52">
        <f ca="1">HLOOKUP($B517,INDIRECT(S$1&amp;"!$I$2:$x$40"),('Partner-period(er)'!$A517+14),FALSE)</f>
        <v>0</v>
      </c>
      <c r="T517" s="52">
        <f ca="1">HLOOKUP($B517,INDIRECT(T$1&amp;"!$I$2:$x$40"),('Partner-period(er)'!$A517+14),FALSE)</f>
        <v>0</v>
      </c>
      <c r="U517" s="52">
        <f ca="1">HLOOKUP($B517,INDIRECT(U$1&amp;"!$I$2:$x$40"),('Partner-period(er)'!$A517+14),FALSE)</f>
        <v>0</v>
      </c>
      <c r="V517" s="52">
        <f ca="1">HLOOKUP($B517,INDIRECT(V$1&amp;"!$I$2:$x$40"),('Partner-period(er)'!$A517+14),FALSE)</f>
        <v>0</v>
      </c>
      <c r="W517" s="52">
        <f ca="1">HLOOKUP($B517,INDIRECT(W$1&amp;"!$I$2:$x$40"),('Partner-period(er)'!$A517+14),FALSE)</f>
        <v>0</v>
      </c>
      <c r="X517" s="567">
        <f ca="1">HLOOKUP($B517,INDIRECT(X$1&amp;"!$I$2:$x$40"),('Partner-period(er)'!$A517+14),FALSE)</f>
        <v>0</v>
      </c>
      <c r="Z517" s="33">
        <f t="shared" ca="1" si="277"/>
        <v>0</v>
      </c>
      <c r="AA517" s="34">
        <f ca="1">SUM($J517:K517)</f>
        <v>0</v>
      </c>
      <c r="AB517" s="34">
        <f ca="1">SUM($J517:L517)</f>
        <v>0</v>
      </c>
      <c r="AC517" s="34">
        <f ca="1">SUM($J517:M517)</f>
        <v>0</v>
      </c>
      <c r="AD517" s="34">
        <f ca="1">SUM($J517:N517)</f>
        <v>0</v>
      </c>
      <c r="AE517" s="34">
        <f ca="1">SUM($J517:O517)</f>
        <v>0</v>
      </c>
      <c r="AF517" s="34">
        <f ca="1">SUM($J517:P517)</f>
        <v>0</v>
      </c>
      <c r="AG517" s="34">
        <f ca="1">SUM($J517:Q517)</f>
        <v>0</v>
      </c>
      <c r="AH517" s="34">
        <f ca="1">SUM($J517:R517)</f>
        <v>0</v>
      </c>
      <c r="AI517" s="34">
        <f ca="1">SUM($J517:S517)</f>
        <v>0</v>
      </c>
      <c r="AJ517" s="34">
        <f ca="1">SUM($J517:T517)</f>
        <v>0</v>
      </c>
      <c r="AK517" s="34">
        <f ca="1">SUM($J517:U517)</f>
        <v>0</v>
      </c>
      <c r="AL517" s="34">
        <f ca="1">SUM($J517:V517)</f>
        <v>0</v>
      </c>
      <c r="AM517" s="34">
        <f ca="1">SUM($J517:W517)</f>
        <v>0</v>
      </c>
      <c r="AN517" s="38">
        <f ca="1">SUM($J517:X517)</f>
        <v>0</v>
      </c>
      <c r="AO517" s="30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</row>
    <row r="518" spans="1:56" x14ac:dyDescent="0.2">
      <c r="A518" s="44">
        <v>14</v>
      </c>
      <c r="B518" s="44">
        <f t="shared" si="273"/>
        <v>11</v>
      </c>
      <c r="C518" s="60"/>
      <c r="D518" s="27" t="str">
        <f>Data!B$11</f>
        <v>Andet, herunder rejser og formidling</v>
      </c>
      <c r="E518" s="27"/>
      <c r="F518" s="14"/>
      <c r="G518" s="370">
        <f>HLOOKUP(B518,'Budget &amp; Total'!$1:$44,(34),FALSE)</f>
        <v>0</v>
      </c>
      <c r="H518" s="674">
        <f t="shared" ca="1" si="274"/>
        <v>0</v>
      </c>
      <c r="I518" s="101"/>
      <c r="J518" s="239">
        <f ca="1">HLOOKUP($B518,INDIRECT(J$1&amp;"!$I$2:$x$40"),('Partner-period(er)'!$A518+14),FALSE)</f>
        <v>0</v>
      </c>
      <c r="K518" s="85">
        <f ca="1">HLOOKUP($B518,INDIRECT(K$1&amp;"!$I$2:$x$40"),('Partner-period(er)'!$A518+14),FALSE)</f>
        <v>0</v>
      </c>
      <c r="L518" s="85">
        <f ca="1">HLOOKUP($B518,INDIRECT(L$1&amp;"!$I$2:$x$40"),('Partner-period(er)'!$A518+14),FALSE)</f>
        <v>0</v>
      </c>
      <c r="M518" s="85">
        <f ca="1">HLOOKUP($B518,INDIRECT(M$1&amp;"!$I$2:$x$40"),('Partner-period(er)'!$A518+14),FALSE)</f>
        <v>0</v>
      </c>
      <c r="N518" s="85">
        <f ca="1">HLOOKUP($B518,INDIRECT(N$1&amp;"!$I$2:$x$40"),('Partner-period(er)'!$A518+14),FALSE)</f>
        <v>0</v>
      </c>
      <c r="O518" s="52">
        <f ca="1">HLOOKUP($B518,INDIRECT(O$1&amp;"!$I$2:$x$40"),('Partner-period(er)'!$A518+14),FALSE)</f>
        <v>0</v>
      </c>
      <c r="P518" s="52">
        <f ca="1">HLOOKUP($B518,INDIRECT(P$1&amp;"!$I$2:$x$40"),('Partner-period(er)'!$A518+14),FALSE)</f>
        <v>0</v>
      </c>
      <c r="Q518" s="52">
        <f ca="1">HLOOKUP($B518,INDIRECT(Q$1&amp;"!$I$2:$x$40"),('Partner-period(er)'!$A518+14),FALSE)</f>
        <v>0</v>
      </c>
      <c r="R518" s="52">
        <f ca="1">HLOOKUP($B518,INDIRECT(R$1&amp;"!$I$2:$x$40"),('Partner-period(er)'!$A518+14),FALSE)</f>
        <v>0</v>
      </c>
      <c r="S518" s="52">
        <f ca="1">HLOOKUP($B518,INDIRECT(S$1&amp;"!$I$2:$x$40"),('Partner-period(er)'!$A518+14),FALSE)</f>
        <v>0</v>
      </c>
      <c r="T518" s="52">
        <f ca="1">HLOOKUP($B518,INDIRECT(T$1&amp;"!$I$2:$x$40"),('Partner-period(er)'!$A518+14),FALSE)</f>
        <v>0</v>
      </c>
      <c r="U518" s="52">
        <f ca="1">HLOOKUP($B518,INDIRECT(U$1&amp;"!$I$2:$x$40"),('Partner-period(er)'!$A518+14),FALSE)</f>
        <v>0</v>
      </c>
      <c r="V518" s="52">
        <f ca="1">HLOOKUP($B518,INDIRECT(V$1&amp;"!$I$2:$x$40"),('Partner-period(er)'!$A518+14),FALSE)</f>
        <v>0</v>
      </c>
      <c r="W518" s="52">
        <f ca="1">HLOOKUP($B518,INDIRECT(W$1&amp;"!$I$2:$x$40"),('Partner-period(er)'!$A518+14),FALSE)</f>
        <v>0</v>
      </c>
      <c r="X518" s="567">
        <f ca="1">HLOOKUP($B518,INDIRECT(X$1&amp;"!$I$2:$x$40"),('Partner-period(er)'!$A518+14),FALSE)</f>
        <v>0</v>
      </c>
      <c r="Z518" s="33">
        <f t="shared" ca="1" si="277"/>
        <v>0</v>
      </c>
      <c r="AA518" s="34">
        <f ca="1">SUM($J518:K518)</f>
        <v>0</v>
      </c>
      <c r="AB518" s="34">
        <f ca="1">SUM($J518:L518)</f>
        <v>0</v>
      </c>
      <c r="AC518" s="34">
        <f ca="1">SUM($J518:M518)</f>
        <v>0</v>
      </c>
      <c r="AD518" s="34">
        <f ca="1">SUM($J518:N518)</f>
        <v>0</v>
      </c>
      <c r="AE518" s="34">
        <f ca="1">SUM($J518:O518)</f>
        <v>0</v>
      </c>
      <c r="AF518" s="34">
        <f ca="1">SUM($J518:P518)</f>
        <v>0</v>
      </c>
      <c r="AG518" s="34">
        <f ca="1">SUM($J518:Q518)</f>
        <v>0</v>
      </c>
      <c r="AH518" s="34">
        <f ca="1">SUM($J518:R518)</f>
        <v>0</v>
      </c>
      <c r="AI518" s="34">
        <f ca="1">SUM($J518:S518)</f>
        <v>0</v>
      </c>
      <c r="AJ518" s="34">
        <f ca="1">SUM($J518:T518)</f>
        <v>0</v>
      </c>
      <c r="AK518" s="34">
        <f ca="1">SUM($J518:U518)</f>
        <v>0</v>
      </c>
      <c r="AL518" s="34">
        <f ca="1">SUM($J518:V518)</f>
        <v>0</v>
      </c>
      <c r="AM518" s="34">
        <f ca="1">SUM($J518:W518)</f>
        <v>0</v>
      </c>
      <c r="AN518" s="38">
        <f ca="1">SUM($J518:X518)</f>
        <v>0</v>
      </c>
      <c r="AO518" s="30"/>
      <c r="AP518" s="29">
        <f ca="1">IF(Data!$H$2="ja",IF(Z518&gt;$G518,Z518-$G518,0),0)</f>
        <v>0</v>
      </c>
      <c r="AQ518" s="29">
        <f ca="1">IF(Data!$H$2="ja",IF(AA518&gt;$G518,AA518-$G518-SUM($AP518:AP518),0),0)</f>
        <v>0</v>
      </c>
      <c r="AR518" s="29">
        <f ca="1">IF(Data!$H$2="ja",IF(AB518&gt;$G518,AB518-$G518-SUM($AP518:AQ518),0),0)</f>
        <v>0</v>
      </c>
      <c r="AS518" s="29">
        <f ca="1">IF(Data!$H$2="ja",IF(AC518&gt;$G518,AC518-$G518-SUM($AP518:AR518),0),0)</f>
        <v>0</v>
      </c>
      <c r="AT518" s="29">
        <f ca="1">IF(Data!$H$2="ja",IF(AD518&gt;$G518,AD518-$G518-SUM($AP518:AS518),0),0)</f>
        <v>0</v>
      </c>
      <c r="AU518" s="29">
        <f ca="1">IF(Data!$H$2="ja",IF(AE518&gt;$G518,AE518-$G518-SUM($AP518:AT518),0),0)</f>
        <v>0</v>
      </c>
      <c r="AV518" s="29">
        <f ca="1">IF(Data!$H$2="ja",IF(AF518&gt;$G518,AF518-$G518-SUM($AP518:AU518),0),0)</f>
        <v>0</v>
      </c>
      <c r="AW518" s="29">
        <f ca="1">IF(Data!$H$2="ja",IF(AG518&gt;$G518,AG518-$G518-SUM($AP518:AV518),0),0)</f>
        <v>0</v>
      </c>
      <c r="AX518" s="29">
        <f ca="1">IF(Data!$H$2="ja",IF(AH518&gt;$G518,AH518-$G518-SUM($AP518:AW518),0),0)</f>
        <v>0</v>
      </c>
      <c r="AY518" s="29">
        <f ca="1">IF(Data!$H$2="ja",IF(AI518&gt;$G518,AI518-$G518-SUM($AP518:AX518),0),0)</f>
        <v>0</v>
      </c>
      <c r="AZ518" s="29">
        <f ca="1">IF(Data!$H$2="ja",IF(AJ518&gt;$G518,AJ518-$G518-SUM($AP518:AY518),0),0)</f>
        <v>0</v>
      </c>
      <c r="BA518" s="29">
        <f ca="1">IF(Data!$H$2="ja",IF(AK518&gt;$G518,AK518-$G518-SUM($AP518:AZ518),0),0)</f>
        <v>0</v>
      </c>
      <c r="BB518" s="29">
        <f ca="1">IF(Data!$H$2="ja",IF(AL518&gt;$G518,AL518-$G518-SUM($AP518:BA518),0),0)</f>
        <v>0</v>
      </c>
      <c r="BC518" s="29">
        <f ca="1">IF(Data!$H$2="ja",IF(AM518&gt;$G518,AM518-$G518-SUM($AP518:BB518),0),0)</f>
        <v>0</v>
      </c>
      <c r="BD518" s="29">
        <f ca="1">IF(Data!$H$2="ja",IF(AN518&gt;$G518,AN518-$G518-SUM($AP518:BC518),0),0)</f>
        <v>0</v>
      </c>
    </row>
    <row r="519" spans="1:56" x14ac:dyDescent="0.2">
      <c r="A519" s="44">
        <v>15</v>
      </c>
      <c r="B519" s="44">
        <f t="shared" si="273"/>
        <v>11</v>
      </c>
      <c r="C519" s="60"/>
      <c r="D519" s="27" t="str">
        <f>Data!B$12</f>
        <v>Overheadomkostninger</v>
      </c>
      <c r="E519" s="27"/>
      <c r="F519" s="14"/>
      <c r="G519" s="371">
        <f>HLOOKUP(B519,'Budget &amp; Total'!$1:$44,(36),FALSE)</f>
        <v>0</v>
      </c>
      <c r="H519" s="674">
        <f t="shared" ca="1" si="274"/>
        <v>0</v>
      </c>
      <c r="I519" s="101"/>
      <c r="J519" s="239">
        <f ca="1">HLOOKUP($B519,INDIRECT(J$1&amp;"!$I$2:$x$40"),('Partner-period(er)'!$A519+14),FALSE)</f>
        <v>0</v>
      </c>
      <c r="K519" s="85">
        <f ca="1">HLOOKUP($B519,INDIRECT(K$1&amp;"!$I$2:$x$40"),('Partner-period(er)'!$A519+14),FALSE)</f>
        <v>0</v>
      </c>
      <c r="L519" s="85">
        <f ca="1">HLOOKUP($B519,INDIRECT(L$1&amp;"!$I$2:$x$40"),('Partner-period(er)'!$A519+14),FALSE)</f>
        <v>0</v>
      </c>
      <c r="M519" s="85">
        <f ca="1">HLOOKUP($B519,INDIRECT(M$1&amp;"!$I$2:$x$40"),('Partner-period(er)'!$A519+14),FALSE)</f>
        <v>0</v>
      </c>
      <c r="N519" s="85">
        <f ca="1">HLOOKUP($B519,INDIRECT(N$1&amp;"!$I$2:$x$40"),('Partner-period(er)'!$A519+14),FALSE)</f>
        <v>0</v>
      </c>
      <c r="O519" s="52">
        <f ca="1">HLOOKUP($B519,INDIRECT(O$1&amp;"!$I$2:$x$40"),('Partner-period(er)'!$A519+14),FALSE)</f>
        <v>0</v>
      </c>
      <c r="P519" s="52">
        <f ca="1">HLOOKUP($B519,INDIRECT(P$1&amp;"!$I$2:$x$40"),('Partner-period(er)'!$A519+14),FALSE)</f>
        <v>0</v>
      </c>
      <c r="Q519" s="52">
        <f ca="1">HLOOKUP($B519,INDIRECT(Q$1&amp;"!$I$2:$x$40"),('Partner-period(er)'!$A519+14),FALSE)</f>
        <v>0</v>
      </c>
      <c r="R519" s="52">
        <f ca="1">HLOOKUP($B519,INDIRECT(R$1&amp;"!$I$2:$x$40"),('Partner-period(er)'!$A519+14),FALSE)</f>
        <v>0</v>
      </c>
      <c r="S519" s="52">
        <f ca="1">HLOOKUP($B519,INDIRECT(S$1&amp;"!$I$2:$x$40"),('Partner-period(er)'!$A519+14),FALSE)</f>
        <v>0</v>
      </c>
      <c r="T519" s="52">
        <f ca="1">HLOOKUP($B519,INDIRECT(T$1&amp;"!$I$2:$x$40"),('Partner-period(er)'!$A519+14),FALSE)</f>
        <v>0</v>
      </c>
      <c r="U519" s="52">
        <f ca="1">HLOOKUP($B519,INDIRECT(U$1&amp;"!$I$2:$x$40"),('Partner-period(er)'!$A519+14),FALSE)</f>
        <v>0</v>
      </c>
      <c r="V519" s="52">
        <f ca="1">HLOOKUP($B519,INDIRECT(V$1&amp;"!$I$2:$x$40"),('Partner-period(er)'!$A519+14),FALSE)</f>
        <v>0</v>
      </c>
      <c r="W519" s="52">
        <f ca="1">HLOOKUP($B519,INDIRECT(W$1&amp;"!$I$2:$x$40"),('Partner-period(er)'!$A519+14),FALSE)</f>
        <v>0</v>
      </c>
      <c r="X519" s="567">
        <f ca="1">HLOOKUP($B519,INDIRECT(X$1&amp;"!$I$2:$x$40"),('Partner-period(er)'!$A519+14),FALSE)</f>
        <v>0</v>
      </c>
      <c r="Z519" s="33">
        <f t="shared" ca="1" si="277"/>
        <v>0</v>
      </c>
      <c r="AA519" s="34">
        <f ca="1">SUM($J519:K519)</f>
        <v>0</v>
      </c>
      <c r="AB519" s="34">
        <f ca="1">SUM($J519:L519)</f>
        <v>0</v>
      </c>
      <c r="AC519" s="34">
        <f ca="1">SUM($J519:M519)</f>
        <v>0</v>
      </c>
      <c r="AD519" s="34">
        <f ca="1">SUM($J519:N519)</f>
        <v>0</v>
      </c>
      <c r="AE519" s="34">
        <f ca="1">SUM($J519:O519)</f>
        <v>0</v>
      </c>
      <c r="AF519" s="34">
        <f ca="1">SUM($J519:P519)</f>
        <v>0</v>
      </c>
      <c r="AG519" s="34">
        <f ca="1">SUM($J519:Q519)</f>
        <v>0</v>
      </c>
      <c r="AH519" s="34">
        <f ca="1">SUM($J519:R519)</f>
        <v>0</v>
      </c>
      <c r="AI519" s="34">
        <f ca="1">SUM($J519:S519)</f>
        <v>0</v>
      </c>
      <c r="AJ519" s="34">
        <f ca="1">SUM($J519:T519)</f>
        <v>0</v>
      </c>
      <c r="AK519" s="34">
        <f ca="1">SUM($J519:U519)</f>
        <v>0</v>
      </c>
      <c r="AL519" s="34">
        <f ca="1">SUM($J519:V519)</f>
        <v>0</v>
      </c>
      <c r="AM519" s="34">
        <f ca="1">SUM($J519:W519)</f>
        <v>0</v>
      </c>
      <c r="AN519" s="38">
        <f ca="1">SUM($J519:X519)</f>
        <v>0</v>
      </c>
      <c r="AO519" s="30"/>
      <c r="AP519" s="29">
        <f ca="1">IF(Data!$H$2="ja",IF(Z519&gt;$G519,Z519-$G519,0),0)</f>
        <v>0</v>
      </c>
      <c r="AQ519" s="29">
        <f ca="1">IF(Data!$H$2="ja",IF(AA519&gt;$G519,AA519-$G519-SUM($AP519:AP519),0),0)</f>
        <v>0</v>
      </c>
      <c r="AR519" s="29">
        <f ca="1">IF(Data!$H$2="ja",IF(AB519&gt;$G519,AB519-$G519-SUM($AP519:AQ519),0),0)</f>
        <v>0</v>
      </c>
      <c r="AS519" s="29">
        <f ca="1">IF(Data!$H$2="ja",IF(AC519&gt;$G519,AC519-$G519-SUM($AP519:AR519),0),0)</f>
        <v>0</v>
      </c>
      <c r="AT519" s="29">
        <f ca="1">IF(Data!$H$2="ja",IF(AD519&gt;$G519,AD519-$G519-SUM($AP519:AS519),0),0)</f>
        <v>0</v>
      </c>
      <c r="AU519" s="29">
        <f ca="1">IF(Data!$H$2="ja",IF(AE519&gt;$G519,AE519-$G519-SUM($AP519:AT519),0),0)</f>
        <v>0</v>
      </c>
      <c r="AV519" s="29">
        <f ca="1">IF(Data!$H$2="ja",IF(AF519&gt;$G519,AF519-$G519-SUM($AP519:AU519),0),0)</f>
        <v>0</v>
      </c>
      <c r="AW519" s="29">
        <f ca="1">IF(Data!$H$2="ja",IF(AG519&gt;$G519,AG519-$G519-SUM($AP519:AV519),0),0)</f>
        <v>0</v>
      </c>
      <c r="AX519" s="29">
        <f ca="1">IF(Data!$H$2="ja",IF(AH519&gt;$G519,AH519-$G519-SUM($AP519:AW519),0),0)</f>
        <v>0</v>
      </c>
      <c r="AY519" s="29">
        <f ca="1">IF(Data!$H$2="ja",IF(AI519&gt;$G519,AI519-$G519-SUM($AP519:AX519),0),0)</f>
        <v>0</v>
      </c>
      <c r="AZ519" s="29">
        <f ca="1">IF(Data!$H$2="ja",IF(AJ519&gt;$G519,AJ519-$G519-SUM($AP519:AY519),0),0)</f>
        <v>0</v>
      </c>
      <c r="BA519" s="29">
        <f ca="1">IF(Data!$H$2="ja",IF(AK519&gt;$G519,AK519-$G519-SUM($AP519:AZ519),0),0)</f>
        <v>0</v>
      </c>
      <c r="BB519" s="29">
        <f ca="1">IF(Data!$H$2="ja",IF(AL519&gt;$G519,AL519-$G519-SUM($AP519:BA519),0),0)</f>
        <v>0</v>
      </c>
      <c r="BC519" s="29">
        <f ca="1">IF(Data!$H$2="ja",IF(AM519&gt;$G519,AM519-$G519-SUM($AP519:BB519),0),0)</f>
        <v>0</v>
      </c>
      <c r="BD519" s="29">
        <f ca="1">IF(Data!$H$2="ja",IF(AN519&gt;$G519,AN519-$G519-SUM($AP519:BC519),0),0)</f>
        <v>0</v>
      </c>
    </row>
    <row r="520" spans="1:56" x14ac:dyDescent="0.2">
      <c r="A520" s="44">
        <v>16</v>
      </c>
      <c r="B520" s="44">
        <f t="shared" si="273"/>
        <v>11</v>
      </c>
      <c r="C520" s="56"/>
      <c r="D520" s="53" t="str">
        <f>Data!B$19</f>
        <v>Andre omkostninger total</v>
      </c>
      <c r="E520" s="53"/>
      <c r="F520" s="100"/>
      <c r="G520" s="370">
        <f>HLOOKUP(B520,'Budget &amp; Total'!$1:$44,(18+A520),FALSE)</f>
        <v>0</v>
      </c>
      <c r="H520" s="676">
        <f t="shared" ca="1" si="274"/>
        <v>0</v>
      </c>
      <c r="I520" s="101"/>
      <c r="J520" s="301">
        <f ca="1">HLOOKUP($B520,INDIRECT(J$1&amp;"!$I$2:$x$40"),('Partner-period(er)'!$A520+14),FALSE)</f>
        <v>0</v>
      </c>
      <c r="K520" s="89">
        <f ca="1">HLOOKUP($B520,INDIRECT(K$1&amp;"!$I$2:$x$40"),('Partner-period(er)'!$A520+14),FALSE)</f>
        <v>0</v>
      </c>
      <c r="L520" s="89">
        <f ca="1">HLOOKUP($B520,INDIRECT(L$1&amp;"!$I$2:$x$40"),('Partner-period(er)'!$A520+14),FALSE)</f>
        <v>0</v>
      </c>
      <c r="M520" s="89">
        <f ca="1">HLOOKUP($B520,INDIRECT(M$1&amp;"!$I$2:$x$40"),('Partner-period(er)'!$A520+14),FALSE)</f>
        <v>0</v>
      </c>
      <c r="N520" s="89">
        <f ca="1">HLOOKUP($B520,INDIRECT(N$1&amp;"!$I$2:$x$40"),('Partner-period(er)'!$A520+14),FALSE)</f>
        <v>0</v>
      </c>
      <c r="O520" s="570">
        <f ca="1">HLOOKUP($B520,INDIRECT(O$1&amp;"!$I$2:$x$40"),('Partner-period(er)'!$A520+14),FALSE)</f>
        <v>0</v>
      </c>
      <c r="P520" s="570">
        <f ca="1">HLOOKUP($B520,INDIRECT(P$1&amp;"!$I$2:$x$40"),('Partner-period(er)'!$A520+14),FALSE)</f>
        <v>0</v>
      </c>
      <c r="Q520" s="570">
        <f ca="1">HLOOKUP($B520,INDIRECT(Q$1&amp;"!$I$2:$x$40"),('Partner-period(er)'!$A520+14),FALSE)</f>
        <v>0</v>
      </c>
      <c r="R520" s="570">
        <f ca="1">HLOOKUP($B520,INDIRECT(R$1&amp;"!$I$2:$x$40"),('Partner-period(er)'!$A520+14),FALSE)</f>
        <v>0</v>
      </c>
      <c r="S520" s="570">
        <f ca="1">HLOOKUP($B520,INDIRECT(S$1&amp;"!$I$2:$x$40"),('Partner-period(er)'!$A520+14),FALSE)</f>
        <v>0</v>
      </c>
      <c r="T520" s="570">
        <f ca="1">HLOOKUP($B520,INDIRECT(T$1&amp;"!$I$2:$x$40"),('Partner-period(er)'!$A520+14),FALSE)</f>
        <v>0</v>
      </c>
      <c r="U520" s="570">
        <f ca="1">HLOOKUP($B520,INDIRECT(U$1&amp;"!$I$2:$x$40"),('Partner-period(er)'!$A520+14),FALSE)</f>
        <v>0</v>
      </c>
      <c r="V520" s="570">
        <f ca="1">HLOOKUP($B520,INDIRECT(V$1&amp;"!$I$2:$x$40"),('Partner-period(er)'!$A520+14),FALSE)</f>
        <v>0</v>
      </c>
      <c r="W520" s="570">
        <f ca="1">HLOOKUP($B520,INDIRECT(W$1&amp;"!$I$2:$x$40"),('Partner-period(er)'!$A520+14),FALSE)</f>
        <v>0</v>
      </c>
      <c r="X520" s="571">
        <f ca="1">HLOOKUP($B520,INDIRECT(X$1&amp;"!$I$2:$x$40"),('Partner-period(er)'!$A520+14),FALSE)</f>
        <v>0</v>
      </c>
      <c r="Z520" s="33">
        <f t="shared" ca="1" si="277"/>
        <v>0</v>
      </c>
      <c r="AA520" s="34">
        <f ca="1">SUM($J520:K520)</f>
        <v>0</v>
      </c>
      <c r="AB520" s="34">
        <f ca="1">SUM($J520:L520)</f>
        <v>0</v>
      </c>
      <c r="AC520" s="34">
        <f ca="1">SUM($J520:M520)</f>
        <v>0</v>
      </c>
      <c r="AD520" s="34">
        <f ca="1">SUM($J520:N520)</f>
        <v>0</v>
      </c>
      <c r="AE520" s="34">
        <f ca="1">SUM($J520:O520)</f>
        <v>0</v>
      </c>
      <c r="AF520" s="34">
        <f ca="1">SUM($J520:P520)</f>
        <v>0</v>
      </c>
      <c r="AG520" s="34">
        <f ca="1">SUM($J520:Q520)</f>
        <v>0</v>
      </c>
      <c r="AH520" s="34">
        <f ca="1">SUM($J520:R520)</f>
        <v>0</v>
      </c>
      <c r="AI520" s="34">
        <f ca="1">SUM($J520:S520)</f>
        <v>0</v>
      </c>
      <c r="AJ520" s="34">
        <f ca="1">SUM($J520:T520)</f>
        <v>0</v>
      </c>
      <c r="AK520" s="34">
        <f ca="1">SUM($J520:U520)</f>
        <v>0</v>
      </c>
      <c r="AL520" s="34">
        <f ca="1">SUM($J520:V520)</f>
        <v>0</v>
      </c>
      <c r="AM520" s="34">
        <f ca="1">SUM($J520:W520)</f>
        <v>0</v>
      </c>
      <c r="AN520" s="38">
        <f ca="1">SUM($J520:X520)</f>
        <v>0</v>
      </c>
      <c r="AO520" s="30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</row>
    <row r="521" spans="1:56" ht="18" customHeight="1" thickBot="1" x14ac:dyDescent="0.25">
      <c r="A521" s="44">
        <v>17</v>
      </c>
      <c r="B521" s="44">
        <f t="shared" si="273"/>
        <v>11</v>
      </c>
      <c r="C521" s="384" t="str">
        <f>Data!B$55</f>
        <v>Totale omkostninger</v>
      </c>
      <c r="D521" s="385"/>
      <c r="E521" s="385"/>
      <c r="F521" s="386"/>
      <c r="G521" s="387">
        <f>HLOOKUP(B521,'Budget &amp; Total'!$1:$44,(37),FALSE)</f>
        <v>0</v>
      </c>
      <c r="H521" s="677">
        <f t="shared" ca="1" si="274"/>
        <v>0</v>
      </c>
      <c r="I521" s="109"/>
      <c r="J521" s="389">
        <f ca="1">HLOOKUP($B521,INDIRECT(J$1&amp;"!$I$2:$x$40"),('Partner-period(er)'!$A521+14),FALSE)</f>
        <v>0</v>
      </c>
      <c r="K521" s="390">
        <f ca="1">HLOOKUP($B521,INDIRECT(K$1&amp;"!$I$2:$x$40"),('Partner-period(er)'!$A521+14),FALSE)</f>
        <v>0</v>
      </c>
      <c r="L521" s="391">
        <f ca="1">HLOOKUP($B521,INDIRECT(L$1&amp;"!$I$2:$x$40"),('Partner-period(er)'!$A521+14),FALSE)</f>
        <v>0</v>
      </c>
      <c r="M521" s="391">
        <f ca="1">HLOOKUP($B521,INDIRECT(M$1&amp;"!$I$2:$x$40"),('Partner-period(er)'!$A521+14),FALSE)</f>
        <v>0</v>
      </c>
      <c r="N521" s="391">
        <f ca="1">HLOOKUP($B521,INDIRECT(N$1&amp;"!$I$2:$x$40"),('Partner-period(er)'!$A521+14),FALSE)</f>
        <v>0</v>
      </c>
      <c r="O521" s="572">
        <f ca="1">HLOOKUP($B521,INDIRECT(O$1&amp;"!$I$2:$x$40"),('Partner-period(er)'!$A521+14),FALSE)</f>
        <v>0</v>
      </c>
      <c r="P521" s="572">
        <f ca="1">HLOOKUP($B521,INDIRECT(P$1&amp;"!$I$2:$x$40"),('Partner-period(er)'!$A521+14),FALSE)</f>
        <v>0</v>
      </c>
      <c r="Q521" s="572">
        <f ca="1">HLOOKUP($B521,INDIRECT(Q$1&amp;"!$I$2:$x$40"),('Partner-period(er)'!$A521+14),FALSE)</f>
        <v>0</v>
      </c>
      <c r="R521" s="572">
        <f ca="1">HLOOKUP($B521,INDIRECT(R$1&amp;"!$I$2:$x$40"),('Partner-period(er)'!$A521+14),FALSE)</f>
        <v>0</v>
      </c>
      <c r="S521" s="572">
        <f ca="1">HLOOKUP($B521,INDIRECT(S$1&amp;"!$I$2:$x$40"),('Partner-period(er)'!$A521+14),FALSE)</f>
        <v>0</v>
      </c>
      <c r="T521" s="572">
        <f ca="1">HLOOKUP($B521,INDIRECT(T$1&amp;"!$I$2:$x$40"),('Partner-period(er)'!$A521+14),FALSE)</f>
        <v>0</v>
      </c>
      <c r="U521" s="572">
        <f ca="1">HLOOKUP($B521,INDIRECT(U$1&amp;"!$I$2:$x$40"),('Partner-period(er)'!$A521+14),FALSE)</f>
        <v>0</v>
      </c>
      <c r="V521" s="572">
        <f ca="1">HLOOKUP($B521,INDIRECT(V$1&amp;"!$I$2:$x$40"),('Partner-period(er)'!$A521+14),FALSE)</f>
        <v>0</v>
      </c>
      <c r="W521" s="572">
        <f ca="1">HLOOKUP($B521,INDIRECT(W$1&amp;"!$I$2:$x$40"),('Partner-period(er)'!$A521+14),FALSE)</f>
        <v>0</v>
      </c>
      <c r="X521" s="573">
        <f ca="1">HLOOKUP($B521,INDIRECT(X$1&amp;"!$I$2:$x$40"),('Partner-period(er)'!$A521+14),FALSE)</f>
        <v>0</v>
      </c>
      <c r="Z521" s="33">
        <f t="shared" ca="1" si="277"/>
        <v>0</v>
      </c>
      <c r="AA521" s="34">
        <f ca="1">SUM($J521:K521)</f>
        <v>0</v>
      </c>
      <c r="AB521" s="34">
        <f ca="1">SUM($J521:L521)</f>
        <v>0</v>
      </c>
      <c r="AC521" s="34">
        <f ca="1">SUM($J521:M521)</f>
        <v>0</v>
      </c>
      <c r="AD521" s="34">
        <f ca="1">SUM($J521:N521)</f>
        <v>0</v>
      </c>
      <c r="AE521" s="34">
        <f ca="1">SUM($J521:O521)</f>
        <v>0</v>
      </c>
      <c r="AF521" s="34">
        <f ca="1">SUM($J521:P521)</f>
        <v>0</v>
      </c>
      <c r="AG521" s="34">
        <f ca="1">SUM($J521:Q521)</f>
        <v>0</v>
      </c>
      <c r="AH521" s="34">
        <f ca="1">SUM($J521:R521)</f>
        <v>0</v>
      </c>
      <c r="AI521" s="34">
        <f ca="1">SUM($J521:S521)</f>
        <v>0</v>
      </c>
      <c r="AJ521" s="34">
        <f ca="1">SUM($J521:T521)</f>
        <v>0</v>
      </c>
      <c r="AK521" s="34">
        <f ca="1">SUM($J521:U521)</f>
        <v>0</v>
      </c>
      <c r="AL521" s="34">
        <f ca="1">SUM($J521:V521)</f>
        <v>0</v>
      </c>
      <c r="AM521" s="34">
        <f ca="1">SUM($J521:W521)</f>
        <v>0</v>
      </c>
      <c r="AN521" s="38">
        <f ca="1">SUM($J521:X521)</f>
        <v>0</v>
      </c>
      <c r="AO521" s="30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</row>
    <row r="522" spans="1:56" ht="18" customHeight="1" thickTop="1" x14ac:dyDescent="0.2">
      <c r="A522" s="44">
        <v>18</v>
      </c>
      <c r="B522" s="44">
        <f t="shared" si="273"/>
        <v>11</v>
      </c>
      <c r="C522" s="177">
        <f>'Budget &amp; Total'!B$40</f>
        <v>0</v>
      </c>
      <c r="D522" s="27"/>
      <c r="E522" s="27"/>
      <c r="F522" s="14"/>
      <c r="G522" s="370"/>
      <c r="H522" s="674">
        <f t="shared" ca="1" si="274"/>
        <v>0</v>
      </c>
      <c r="I522" s="101"/>
      <c r="J522" s="239">
        <f ca="1">HLOOKUP($B522,INDIRECT(J$1&amp;"!$I$2:$x$40"),('Partner-period(er)'!$A522+14),FALSE)</f>
        <v>0</v>
      </c>
      <c r="K522" s="85">
        <f ca="1">HLOOKUP($B522,INDIRECT(K$1&amp;"!$I$2:$x$40"),('Partner-period(er)'!$A522+14),FALSE)</f>
        <v>0</v>
      </c>
      <c r="L522" s="85">
        <f ca="1">HLOOKUP($B522,INDIRECT(L$1&amp;"!$I$2:$x$40"),('Partner-period(er)'!$A522+14),FALSE)</f>
        <v>0</v>
      </c>
      <c r="M522" s="85">
        <f ca="1">HLOOKUP($B522,INDIRECT(M$1&amp;"!$I$2:$x$40"),('Partner-period(er)'!$A522+14),FALSE)</f>
        <v>0</v>
      </c>
      <c r="N522" s="85">
        <f ca="1">HLOOKUP($B522,INDIRECT(N$1&amp;"!$I$2:$x$40"),('Partner-period(er)'!$A522+14),FALSE)</f>
        <v>0</v>
      </c>
      <c r="O522" s="52">
        <f ca="1">HLOOKUP($B522,INDIRECT(O$1&amp;"!$I$2:$x$40"),('Partner-period(er)'!$A522+14),FALSE)</f>
        <v>0</v>
      </c>
      <c r="P522" s="52">
        <f ca="1">HLOOKUP($B522,INDIRECT(P$1&amp;"!$I$2:$x$40"),('Partner-period(er)'!$A522+14),FALSE)</f>
        <v>0</v>
      </c>
      <c r="Q522" s="52">
        <f ca="1">HLOOKUP($B522,INDIRECT(Q$1&amp;"!$I$2:$x$40"),('Partner-period(er)'!$A522+14),FALSE)</f>
        <v>0</v>
      </c>
      <c r="R522" s="52">
        <f ca="1">HLOOKUP($B522,INDIRECT(R$1&amp;"!$I$2:$x$40"),('Partner-period(er)'!$A522+14),FALSE)</f>
        <v>0</v>
      </c>
      <c r="S522" s="52">
        <f ca="1">HLOOKUP($B522,INDIRECT(S$1&amp;"!$I$2:$x$40"),('Partner-period(er)'!$A522+14),FALSE)</f>
        <v>0</v>
      </c>
      <c r="T522" s="52">
        <f ca="1">HLOOKUP($B522,INDIRECT(T$1&amp;"!$I$2:$x$40"),('Partner-period(er)'!$A522+14),FALSE)</f>
        <v>0</v>
      </c>
      <c r="U522" s="52">
        <f ca="1">HLOOKUP($B522,INDIRECT(U$1&amp;"!$I$2:$x$40"),('Partner-period(er)'!$A522+14),FALSE)</f>
        <v>0</v>
      </c>
      <c r="V522" s="52">
        <f ca="1">HLOOKUP($B522,INDIRECT(V$1&amp;"!$I$2:$x$40"),('Partner-period(er)'!$A522+14),FALSE)</f>
        <v>0</v>
      </c>
      <c r="W522" s="52">
        <f ca="1">HLOOKUP($B522,INDIRECT(W$1&amp;"!$I$2:$x$40"),('Partner-period(er)'!$A522+14),FALSE)</f>
        <v>0</v>
      </c>
      <c r="X522" s="567">
        <f ca="1">HLOOKUP($B522,INDIRECT(X$1&amp;"!$I$2:$x$40"),('Partner-period(er)'!$A522+14),FALSE)</f>
        <v>0</v>
      </c>
      <c r="Z522" s="33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  <c r="AL522" s="34"/>
      <c r="AM522" s="34"/>
      <c r="AN522" s="38"/>
      <c r="AO522" s="30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</row>
    <row r="523" spans="1:56" x14ac:dyDescent="0.2">
      <c r="A523" s="44">
        <v>19</v>
      </c>
      <c r="B523" s="44">
        <f t="shared" si="273"/>
        <v>11</v>
      </c>
      <c r="C523" s="102"/>
      <c r="D523" s="151" t="str">
        <f>Data!B$26</f>
        <v>Beregnet støtte</v>
      </c>
      <c r="E523" s="27"/>
      <c r="F523" s="95">
        <f>HLOOKUP(B522,'Budget &amp; Total'!B:BB,41,FALSE)</f>
        <v>0</v>
      </c>
      <c r="G523" s="372"/>
      <c r="H523" s="674">
        <f t="shared" ca="1" si="274"/>
        <v>0</v>
      </c>
      <c r="I523" s="101"/>
      <c r="J523" s="239">
        <f ca="1">HLOOKUP($B523,INDIRECT(J$1&amp;"!$I$2:$x$40"),('Partner-period(er)'!$A523+14),FALSE)</f>
        <v>0</v>
      </c>
      <c r="K523" s="85">
        <f ca="1">HLOOKUP($B523,INDIRECT(K$1&amp;"!$I$2:$x$40"),('Partner-period(er)'!$A523+14),FALSE)</f>
        <v>0</v>
      </c>
      <c r="L523" s="85">
        <f ca="1">HLOOKUP($B523,INDIRECT(L$1&amp;"!$I$2:$x$40"),('Partner-period(er)'!$A523+14),FALSE)</f>
        <v>0</v>
      </c>
      <c r="M523" s="85">
        <f ca="1">HLOOKUP($B523,INDIRECT(M$1&amp;"!$I$2:$x$40"),('Partner-period(er)'!$A523+14),FALSE)</f>
        <v>0</v>
      </c>
      <c r="N523" s="85">
        <f ca="1">HLOOKUP($B523,INDIRECT(N$1&amp;"!$I$2:$x$40"),('Partner-period(er)'!$A523+14),FALSE)</f>
        <v>0</v>
      </c>
      <c r="O523" s="52">
        <f ca="1">HLOOKUP($B523,INDIRECT(O$1&amp;"!$I$2:$x$40"),('Partner-period(er)'!$A523+14),FALSE)</f>
        <v>0</v>
      </c>
      <c r="P523" s="52">
        <f ca="1">HLOOKUP($B523,INDIRECT(P$1&amp;"!$I$2:$x$40"),('Partner-period(er)'!$A523+14),FALSE)</f>
        <v>0</v>
      </c>
      <c r="Q523" s="52">
        <f ca="1">HLOOKUP($B523,INDIRECT(Q$1&amp;"!$I$2:$x$40"),('Partner-period(er)'!$A523+14),FALSE)</f>
        <v>0</v>
      </c>
      <c r="R523" s="52">
        <f ca="1">HLOOKUP($B523,INDIRECT(R$1&amp;"!$I$2:$x$40"),('Partner-period(er)'!$A523+14),FALSE)</f>
        <v>0</v>
      </c>
      <c r="S523" s="52">
        <f ca="1">HLOOKUP($B523,INDIRECT(S$1&amp;"!$I$2:$x$40"),('Partner-period(er)'!$A523+14),FALSE)</f>
        <v>0</v>
      </c>
      <c r="T523" s="52">
        <f ca="1">HLOOKUP($B523,INDIRECT(T$1&amp;"!$I$2:$x$40"),('Partner-period(er)'!$A523+14),FALSE)</f>
        <v>0</v>
      </c>
      <c r="U523" s="52">
        <f ca="1">HLOOKUP($B523,INDIRECT(U$1&amp;"!$I$2:$x$40"),('Partner-period(er)'!$A523+14),FALSE)</f>
        <v>0</v>
      </c>
      <c r="V523" s="52">
        <f ca="1">HLOOKUP($B523,INDIRECT(V$1&amp;"!$I$2:$x$40"),('Partner-period(er)'!$A523+14),FALSE)</f>
        <v>0</v>
      </c>
      <c r="W523" s="52">
        <f ca="1">HLOOKUP($B523,INDIRECT(W$1&amp;"!$I$2:$x$40"),('Partner-period(er)'!$A523+14),FALSE)</f>
        <v>0</v>
      </c>
      <c r="X523" s="567">
        <f ca="1">HLOOKUP($B523,INDIRECT(X$1&amp;"!$I$2:$x$40"),('Partner-period(er)'!$A523+14),FALSE)</f>
        <v>0</v>
      </c>
      <c r="Z523" s="33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  <c r="AL523" s="34"/>
      <c r="AM523" s="34"/>
      <c r="AN523" s="38"/>
      <c r="AO523" s="30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</row>
    <row r="524" spans="1:56" x14ac:dyDescent="0.2">
      <c r="A524" s="44">
        <v>20</v>
      </c>
      <c r="B524" s="44">
        <f t="shared" si="273"/>
        <v>11</v>
      </c>
      <c r="C524" s="102"/>
      <c r="D524" s="151" t="str">
        <f>Data!B$27</f>
        <v>Forudbetalt støtte (efter aftale)</v>
      </c>
      <c r="E524" s="47"/>
      <c r="F524" s="14"/>
      <c r="G524" s="370"/>
      <c r="H524" s="674">
        <f t="shared" ca="1" si="274"/>
        <v>0</v>
      </c>
      <c r="I524" s="101"/>
      <c r="J524" s="239">
        <f ca="1">HLOOKUP($B524,INDIRECT(J$1&amp;"!$I$2:$x$40"),('Partner-period(er)'!$A524+14),FALSE)</f>
        <v>0</v>
      </c>
      <c r="K524" s="85">
        <f ca="1">HLOOKUP($B524,INDIRECT(K$1&amp;"!$I$2:$x$40"),('Partner-period(er)'!$A524+14),FALSE)</f>
        <v>0</v>
      </c>
      <c r="L524" s="85">
        <f ca="1">HLOOKUP($B524,INDIRECT(L$1&amp;"!$I$2:$x$40"),('Partner-period(er)'!$A524+14),FALSE)</f>
        <v>0</v>
      </c>
      <c r="M524" s="85">
        <f ca="1">HLOOKUP($B524,INDIRECT(M$1&amp;"!$I$2:$x$40"),('Partner-period(er)'!$A524+14),FALSE)</f>
        <v>0</v>
      </c>
      <c r="N524" s="85">
        <f ca="1">HLOOKUP($B524,INDIRECT(N$1&amp;"!$I$2:$x$40"),('Partner-period(er)'!$A524+14),FALSE)</f>
        <v>0</v>
      </c>
      <c r="O524" s="52">
        <f ca="1">HLOOKUP($B524,INDIRECT(O$1&amp;"!$I$2:$x$40"),('Partner-period(er)'!$A524+14),FALSE)</f>
        <v>0</v>
      </c>
      <c r="P524" s="52">
        <f ca="1">HLOOKUP($B524,INDIRECT(P$1&amp;"!$I$2:$x$40"),('Partner-period(er)'!$A524+14),FALSE)</f>
        <v>0</v>
      </c>
      <c r="Q524" s="52">
        <f ca="1">HLOOKUP($B524,INDIRECT(Q$1&amp;"!$I$2:$x$40"),('Partner-period(er)'!$A524+14),FALSE)</f>
        <v>0</v>
      </c>
      <c r="R524" s="52">
        <f ca="1">HLOOKUP($B524,INDIRECT(R$1&amp;"!$I$2:$x$40"),('Partner-period(er)'!$A524+14),FALSE)</f>
        <v>0</v>
      </c>
      <c r="S524" s="52">
        <f ca="1">HLOOKUP($B524,INDIRECT(S$1&amp;"!$I$2:$x$40"),('Partner-period(er)'!$A524+14),FALSE)</f>
        <v>0</v>
      </c>
      <c r="T524" s="52">
        <f ca="1">HLOOKUP($B524,INDIRECT(T$1&amp;"!$I$2:$x$40"),('Partner-period(er)'!$A524+14),FALSE)</f>
        <v>0</v>
      </c>
      <c r="U524" s="52">
        <f ca="1">HLOOKUP($B524,INDIRECT(U$1&amp;"!$I$2:$x$40"),('Partner-period(er)'!$A524+14),FALSE)</f>
        <v>0</v>
      </c>
      <c r="V524" s="52">
        <f ca="1">HLOOKUP($B524,INDIRECT(V$1&amp;"!$I$2:$x$40"),('Partner-period(er)'!$A524+14),FALSE)</f>
        <v>0</v>
      </c>
      <c r="W524" s="52">
        <f ca="1">HLOOKUP($B524,INDIRECT(W$1&amp;"!$I$2:$x$40"),('Partner-period(er)'!$A524+14),FALSE)</f>
        <v>0</v>
      </c>
      <c r="X524" s="567">
        <f ca="1">HLOOKUP($B524,INDIRECT(X$1&amp;"!$I$2:$x$40"),('Partner-period(er)'!$A524+14),FALSE)</f>
        <v>0</v>
      </c>
      <c r="Z524" s="33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  <c r="AL524" s="34"/>
      <c r="AM524" s="34"/>
      <c r="AN524" s="38"/>
      <c r="AO524" s="30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</row>
    <row r="525" spans="1:56" x14ac:dyDescent="0.2">
      <c r="A525" s="44">
        <v>21</v>
      </c>
      <c r="B525" s="44">
        <f t="shared" si="273"/>
        <v>11</v>
      </c>
      <c r="C525" s="60"/>
      <c r="D525" s="151" t="str">
        <f>Data!B$28</f>
        <v>Justering for timepris inklusiv overhead</v>
      </c>
      <c r="E525" s="47"/>
      <c r="F525" s="14"/>
      <c r="G525" s="370"/>
      <c r="H525" s="674">
        <f t="shared" ca="1" si="274"/>
        <v>0</v>
      </c>
      <c r="I525" s="101"/>
      <c r="J525" s="239">
        <f t="shared" ref="J525:X525" ca="1" si="278">(J535+J542)*(1+$F510)*$F523</f>
        <v>0</v>
      </c>
      <c r="K525" s="85">
        <f t="shared" ca="1" si="278"/>
        <v>0</v>
      </c>
      <c r="L525" s="85">
        <f t="shared" ca="1" si="278"/>
        <v>0</v>
      </c>
      <c r="M525" s="85">
        <f t="shared" ca="1" si="278"/>
        <v>0</v>
      </c>
      <c r="N525" s="85">
        <f t="shared" ca="1" si="278"/>
        <v>0</v>
      </c>
      <c r="O525" s="85">
        <f t="shared" ca="1" si="278"/>
        <v>0</v>
      </c>
      <c r="P525" s="85">
        <f t="shared" ca="1" si="278"/>
        <v>0</v>
      </c>
      <c r="Q525" s="85">
        <f t="shared" ca="1" si="278"/>
        <v>0</v>
      </c>
      <c r="R525" s="85">
        <f t="shared" ca="1" si="278"/>
        <v>0</v>
      </c>
      <c r="S525" s="85">
        <f t="shared" ca="1" si="278"/>
        <v>0</v>
      </c>
      <c r="T525" s="85">
        <f t="shared" ca="1" si="278"/>
        <v>0</v>
      </c>
      <c r="U525" s="85">
        <f t="shared" ca="1" si="278"/>
        <v>0</v>
      </c>
      <c r="V525" s="85">
        <f t="shared" ca="1" si="278"/>
        <v>0</v>
      </c>
      <c r="W525" s="85">
        <f t="shared" ca="1" si="278"/>
        <v>0</v>
      </c>
      <c r="X525" s="560">
        <f t="shared" ca="1" si="278"/>
        <v>0</v>
      </c>
      <c r="Z525" s="33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  <c r="AL525" s="34"/>
      <c r="AM525" s="34"/>
      <c r="AN525" s="38"/>
      <c r="AO525" s="30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</row>
    <row r="526" spans="1:56" x14ac:dyDescent="0.2">
      <c r="A526" s="44">
        <v>23</v>
      </c>
      <c r="B526" s="44">
        <f t="shared" si="273"/>
        <v>11</v>
      </c>
      <c r="C526" s="60"/>
      <c r="D526" s="151" t="str">
        <f>Data!B$29</f>
        <v>Justering for budgetoverskridelse</v>
      </c>
      <c r="E526" s="47"/>
      <c r="F526" s="14"/>
      <c r="G526" s="371"/>
      <c r="H526" s="674">
        <f t="shared" ca="1" si="274"/>
        <v>0</v>
      </c>
      <c r="I526" s="101"/>
      <c r="J526" s="231">
        <f t="shared" ref="J526:X526" ca="1" si="279">-AP526*$F523</f>
        <v>0</v>
      </c>
      <c r="K526" s="86">
        <f t="shared" ca="1" si="279"/>
        <v>0</v>
      </c>
      <c r="L526" s="86">
        <f t="shared" ca="1" si="279"/>
        <v>0</v>
      </c>
      <c r="M526" s="86">
        <f t="shared" ca="1" si="279"/>
        <v>0</v>
      </c>
      <c r="N526" s="86">
        <f t="shared" ca="1" si="279"/>
        <v>0</v>
      </c>
      <c r="O526" s="565">
        <f t="shared" ca="1" si="279"/>
        <v>0</v>
      </c>
      <c r="P526" s="565">
        <f t="shared" ca="1" si="279"/>
        <v>0</v>
      </c>
      <c r="Q526" s="565">
        <f t="shared" ca="1" si="279"/>
        <v>0</v>
      </c>
      <c r="R526" s="565">
        <f t="shared" ca="1" si="279"/>
        <v>0</v>
      </c>
      <c r="S526" s="565">
        <f t="shared" ca="1" si="279"/>
        <v>0</v>
      </c>
      <c r="T526" s="565">
        <f t="shared" ca="1" si="279"/>
        <v>0</v>
      </c>
      <c r="U526" s="565">
        <f t="shared" ca="1" si="279"/>
        <v>0</v>
      </c>
      <c r="V526" s="565">
        <f t="shared" ca="1" si="279"/>
        <v>0</v>
      </c>
      <c r="W526" s="565">
        <f t="shared" ca="1" si="279"/>
        <v>0</v>
      </c>
      <c r="X526" s="566">
        <f t="shared" ca="1" si="279"/>
        <v>0</v>
      </c>
      <c r="Z526" s="33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  <c r="AL526" s="34"/>
      <c r="AM526" s="34"/>
      <c r="AN526" s="38"/>
      <c r="AO526" s="30"/>
      <c r="AP526" s="29">
        <f ca="1">SUM(AP511:AP519)</f>
        <v>0</v>
      </c>
      <c r="AQ526" s="29">
        <f t="shared" ref="AQ526:BD526" ca="1" si="280">SUM(AQ511:AQ519)</f>
        <v>0</v>
      </c>
      <c r="AR526" s="29">
        <f t="shared" ca="1" si="280"/>
        <v>0</v>
      </c>
      <c r="AS526" s="29">
        <f t="shared" ca="1" si="280"/>
        <v>0</v>
      </c>
      <c r="AT526" s="29">
        <f t="shared" ca="1" si="280"/>
        <v>0</v>
      </c>
      <c r="AU526" s="29">
        <f t="shared" ca="1" si="280"/>
        <v>0</v>
      </c>
      <c r="AV526" s="29">
        <f t="shared" ca="1" si="280"/>
        <v>0</v>
      </c>
      <c r="AW526" s="29">
        <f t="shared" ca="1" si="280"/>
        <v>0</v>
      </c>
      <c r="AX526" s="29">
        <f t="shared" ca="1" si="280"/>
        <v>0</v>
      </c>
      <c r="AY526" s="29">
        <f t="shared" ca="1" si="280"/>
        <v>0</v>
      </c>
      <c r="AZ526" s="29">
        <f t="shared" ca="1" si="280"/>
        <v>0</v>
      </c>
      <c r="BA526" s="29">
        <f t="shared" ca="1" si="280"/>
        <v>0</v>
      </c>
      <c r="BB526" s="29">
        <f t="shared" ca="1" si="280"/>
        <v>0</v>
      </c>
      <c r="BC526" s="29">
        <f t="shared" ca="1" si="280"/>
        <v>0</v>
      </c>
      <c r="BD526" s="29">
        <f t="shared" ca="1" si="280"/>
        <v>0</v>
      </c>
    </row>
    <row r="527" spans="1:56" x14ac:dyDescent="0.2">
      <c r="A527" s="44">
        <v>24</v>
      </c>
      <c r="B527" s="44">
        <f t="shared" si="273"/>
        <v>11</v>
      </c>
      <c r="C527" s="622"/>
      <c r="D527" s="207" t="str">
        <f>Data!B$30</f>
        <v>Støtte total / til faktura</v>
      </c>
      <c r="E527" s="623"/>
      <c r="F527" s="396"/>
      <c r="G527" s="619">
        <f>HLOOKUP(B523,'Budget &amp; Total'!$1:$44,42,FALSE)</f>
        <v>0</v>
      </c>
      <c r="H527" s="678">
        <f t="shared" ca="1" si="274"/>
        <v>0</v>
      </c>
      <c r="I527" s="108"/>
      <c r="J527" s="394">
        <f t="shared" ref="J527:X527" ca="1" si="281">SUM(J523:J526)</f>
        <v>0</v>
      </c>
      <c r="K527" s="395">
        <f t="shared" ca="1" si="281"/>
        <v>0</v>
      </c>
      <c r="L527" s="395">
        <f t="shared" ca="1" si="281"/>
        <v>0</v>
      </c>
      <c r="M527" s="395">
        <f t="shared" ca="1" si="281"/>
        <v>0</v>
      </c>
      <c r="N527" s="395">
        <f t="shared" ca="1" si="281"/>
        <v>0</v>
      </c>
      <c r="O527" s="574">
        <f t="shared" ca="1" si="281"/>
        <v>0</v>
      </c>
      <c r="P527" s="574">
        <f t="shared" ca="1" si="281"/>
        <v>0</v>
      </c>
      <c r="Q527" s="574">
        <f t="shared" ca="1" si="281"/>
        <v>0</v>
      </c>
      <c r="R527" s="574">
        <f t="shared" ca="1" si="281"/>
        <v>0</v>
      </c>
      <c r="S527" s="574">
        <f t="shared" ca="1" si="281"/>
        <v>0</v>
      </c>
      <c r="T527" s="574">
        <f t="shared" ca="1" si="281"/>
        <v>0</v>
      </c>
      <c r="U527" s="574">
        <f t="shared" ca="1" si="281"/>
        <v>0</v>
      </c>
      <c r="V527" s="574">
        <f t="shared" ca="1" si="281"/>
        <v>0</v>
      </c>
      <c r="W527" s="574">
        <f t="shared" ca="1" si="281"/>
        <v>0</v>
      </c>
      <c r="X527" s="575">
        <f t="shared" ca="1" si="281"/>
        <v>0</v>
      </c>
      <c r="Z527" s="33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  <c r="AL527" s="34"/>
      <c r="AM527" s="34"/>
      <c r="AN527" s="38"/>
      <c r="AO527" s="30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</row>
    <row r="528" spans="1:56" x14ac:dyDescent="0.2">
      <c r="A528" s="44">
        <v>24</v>
      </c>
      <c r="B528" s="44">
        <f t="shared" si="273"/>
        <v>11</v>
      </c>
      <c r="C528" s="103"/>
      <c r="D528" s="195" t="str">
        <f>Data!B$31</f>
        <v>Anden finansiering</v>
      </c>
      <c r="E528" s="54"/>
      <c r="F528" s="400"/>
      <c r="G528" s="620">
        <f>HLOOKUP(B528,'Budget &amp; Total'!$1:$44,43,FALSE)</f>
        <v>0</v>
      </c>
      <c r="H528" s="679">
        <f t="shared" ca="1" si="274"/>
        <v>0</v>
      </c>
      <c r="I528" s="108"/>
      <c r="J528" s="398">
        <f ca="1">HLOOKUP($B527,INDIRECT(J$1&amp;"!$I$2:$x$40"),('Partner-period(er)'!$A528+14),FALSE)</f>
        <v>0</v>
      </c>
      <c r="K528" s="399">
        <f ca="1">HLOOKUP($B527,INDIRECT(K$1&amp;"!$I$2:$x$40"),('Partner-period(er)'!$A528+14),FALSE)</f>
        <v>0</v>
      </c>
      <c r="L528" s="399">
        <f ca="1">HLOOKUP($B527,INDIRECT(L$1&amp;"!$I$2:$x$40"),('Partner-period(er)'!$A528+14),FALSE)</f>
        <v>0</v>
      </c>
      <c r="M528" s="399">
        <f ca="1">HLOOKUP($B527,INDIRECT(M$1&amp;"!$I$2:$x$40"),('Partner-period(er)'!$A528+14),FALSE)</f>
        <v>0</v>
      </c>
      <c r="N528" s="399">
        <f ca="1">HLOOKUP($B527,INDIRECT(N$1&amp;"!$I$2:$x$40"),('Partner-period(er)'!$A528+14),FALSE)</f>
        <v>0</v>
      </c>
      <c r="O528" s="576">
        <f ca="1">HLOOKUP($B527,INDIRECT(O$1&amp;"!$I$2:$x$40"),('Partner-period(er)'!$A528+14),FALSE)</f>
        <v>0</v>
      </c>
      <c r="P528" s="576">
        <f ca="1">HLOOKUP($B527,INDIRECT(P$1&amp;"!$I$2:$x$40"),('Partner-period(er)'!$A528+14),FALSE)</f>
        <v>0</v>
      </c>
      <c r="Q528" s="576">
        <f ca="1">HLOOKUP($B527,INDIRECT(Q$1&amp;"!$I$2:$x$40"),('Partner-period(er)'!$A528+14),FALSE)</f>
        <v>0</v>
      </c>
      <c r="R528" s="576">
        <f ca="1">HLOOKUP($B527,INDIRECT(R$1&amp;"!$I$2:$x$40"),('Partner-period(er)'!$A528+14),FALSE)</f>
        <v>0</v>
      </c>
      <c r="S528" s="576">
        <f ca="1">HLOOKUP($B527,INDIRECT(S$1&amp;"!$I$2:$x$40"),('Partner-period(er)'!$A528+14),FALSE)</f>
        <v>0</v>
      </c>
      <c r="T528" s="576">
        <f ca="1">HLOOKUP($B527,INDIRECT(T$1&amp;"!$I$2:$x$40"),('Partner-period(er)'!$A528+14),FALSE)</f>
        <v>0</v>
      </c>
      <c r="U528" s="576">
        <f ca="1">HLOOKUP($B527,INDIRECT(U$1&amp;"!$I$2:$x$40"),('Partner-period(er)'!$A528+14),FALSE)</f>
        <v>0</v>
      </c>
      <c r="V528" s="576">
        <f ca="1">HLOOKUP($B527,INDIRECT(V$1&amp;"!$I$2:$x$40"),('Partner-period(er)'!$A528+14),FALSE)</f>
        <v>0</v>
      </c>
      <c r="W528" s="576">
        <f ca="1">HLOOKUP($B527,INDIRECT(W$1&amp;"!$I$2:$x$40"),('Partner-period(er)'!$A528+14),FALSE)</f>
        <v>0</v>
      </c>
      <c r="X528" s="577">
        <f ca="1">HLOOKUP($B527,INDIRECT(X$1&amp;"!$I$2:$x$40"),('Partner-period(er)'!$A528+14),FALSE)</f>
        <v>0</v>
      </c>
      <c r="Z528" s="33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  <c r="AL528" s="34"/>
      <c r="AM528" s="34"/>
      <c r="AN528" s="38"/>
      <c r="AO528" s="30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</row>
    <row r="529" spans="1:56" ht="13.5" thickBot="1" x14ac:dyDescent="0.25">
      <c r="A529" s="44">
        <v>26</v>
      </c>
      <c r="B529" s="44">
        <f t="shared" si="273"/>
        <v>11</v>
      </c>
      <c r="C529" s="401"/>
      <c r="D529" s="211" t="str">
        <f>Data!B$32</f>
        <v>Egenfinansiering</v>
      </c>
      <c r="E529" s="55"/>
      <c r="F529" s="93"/>
      <c r="G529" s="621">
        <f>HLOOKUP(B529,'Budget &amp; Total'!$1:$44,44,FALSE)</f>
        <v>0</v>
      </c>
      <c r="H529" s="680">
        <f t="shared" ca="1" si="274"/>
        <v>0</v>
      </c>
      <c r="I529" s="108"/>
      <c r="J529" s="403">
        <f t="shared" ref="J529:X529" ca="1" si="282">J521-J527-J528</f>
        <v>0</v>
      </c>
      <c r="K529" s="91">
        <f t="shared" ca="1" si="282"/>
        <v>0</v>
      </c>
      <c r="L529" s="91">
        <f t="shared" ca="1" si="282"/>
        <v>0</v>
      </c>
      <c r="M529" s="91">
        <f t="shared" ca="1" si="282"/>
        <v>0</v>
      </c>
      <c r="N529" s="91">
        <f t="shared" ca="1" si="282"/>
        <v>0</v>
      </c>
      <c r="O529" s="578">
        <f t="shared" ca="1" si="282"/>
        <v>0</v>
      </c>
      <c r="P529" s="578">
        <f t="shared" ca="1" si="282"/>
        <v>0</v>
      </c>
      <c r="Q529" s="578">
        <f t="shared" ca="1" si="282"/>
        <v>0</v>
      </c>
      <c r="R529" s="578">
        <f t="shared" ca="1" si="282"/>
        <v>0</v>
      </c>
      <c r="S529" s="578">
        <f t="shared" ca="1" si="282"/>
        <v>0</v>
      </c>
      <c r="T529" s="578">
        <f t="shared" ca="1" si="282"/>
        <v>0</v>
      </c>
      <c r="U529" s="578">
        <f t="shared" ca="1" si="282"/>
        <v>0</v>
      </c>
      <c r="V529" s="578">
        <f t="shared" ca="1" si="282"/>
        <v>0</v>
      </c>
      <c r="W529" s="578">
        <f t="shared" ca="1" si="282"/>
        <v>0</v>
      </c>
      <c r="X529" s="579">
        <f t="shared" ca="1" si="282"/>
        <v>0</v>
      </c>
      <c r="Z529" s="35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9"/>
      <c r="AO529" s="30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</row>
    <row r="530" spans="1:56" ht="19.5" customHeight="1" x14ac:dyDescent="0.2">
      <c r="A530" s="44">
        <v>29</v>
      </c>
      <c r="C530" s="118" t="str">
        <f>Data!$B$95</f>
        <v>Kontrol for overskridelse af timepriser</v>
      </c>
      <c r="D530" s="88"/>
      <c r="E530" s="88"/>
      <c r="F530" s="14"/>
      <c r="G530" s="87"/>
      <c r="H530" s="87"/>
      <c r="I530" s="87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67"/>
    </row>
    <row r="531" spans="1:56" ht="13.5" customHeight="1" x14ac:dyDescent="0.2">
      <c r="A531" s="44">
        <v>30</v>
      </c>
      <c r="C531" s="264" t="s">
        <v>41</v>
      </c>
      <c r="D531" s="265"/>
      <c r="E531" s="266"/>
      <c r="F531" s="289" t="s">
        <v>40</v>
      </c>
      <c r="G531" s="111"/>
      <c r="H531" s="267"/>
      <c r="I531" s="267"/>
      <c r="J531" s="268">
        <f ca="1">J505</f>
        <v>0</v>
      </c>
      <c r="K531" s="269">
        <f t="shared" ref="K531:X531" ca="1" si="283">K505+J531</f>
        <v>0</v>
      </c>
      <c r="L531" s="269">
        <f t="shared" ca="1" si="283"/>
        <v>0</v>
      </c>
      <c r="M531" s="269">
        <f t="shared" ca="1" si="283"/>
        <v>0</v>
      </c>
      <c r="N531" s="269">
        <f t="shared" ca="1" si="283"/>
        <v>0</v>
      </c>
      <c r="O531" s="269">
        <f t="shared" ca="1" si="283"/>
        <v>0</v>
      </c>
      <c r="P531" s="269">
        <f t="shared" ca="1" si="283"/>
        <v>0</v>
      </c>
      <c r="Q531" s="269">
        <f t="shared" ca="1" si="283"/>
        <v>0</v>
      </c>
      <c r="R531" s="269">
        <f t="shared" ca="1" si="283"/>
        <v>0</v>
      </c>
      <c r="S531" s="269">
        <f t="shared" ca="1" si="283"/>
        <v>0</v>
      </c>
      <c r="T531" s="269">
        <f t="shared" ca="1" si="283"/>
        <v>0</v>
      </c>
      <c r="U531" s="269">
        <f t="shared" ca="1" si="283"/>
        <v>0</v>
      </c>
      <c r="V531" s="269">
        <f t="shared" ca="1" si="283"/>
        <v>0</v>
      </c>
      <c r="W531" s="269">
        <f t="shared" ca="1" si="283"/>
        <v>0</v>
      </c>
      <c r="X531" s="270">
        <f t="shared" ca="1" si="283"/>
        <v>0</v>
      </c>
    </row>
    <row r="532" spans="1:56" ht="13.5" customHeight="1" x14ac:dyDescent="0.2">
      <c r="A532" s="44">
        <v>31</v>
      </c>
      <c r="C532" s="271"/>
      <c r="D532" s="19"/>
      <c r="E532" s="272"/>
      <c r="F532" s="290" t="s">
        <v>42</v>
      </c>
      <c r="G532" s="18"/>
      <c r="H532" s="19"/>
      <c r="I532" s="19"/>
      <c r="J532" s="273">
        <f ca="1">J508</f>
        <v>0</v>
      </c>
      <c r="K532" s="274">
        <f t="shared" ref="K532:X532" ca="1" si="284">K508+J532</f>
        <v>0</v>
      </c>
      <c r="L532" s="274">
        <f t="shared" ca="1" si="284"/>
        <v>0</v>
      </c>
      <c r="M532" s="274">
        <f t="shared" ca="1" si="284"/>
        <v>0</v>
      </c>
      <c r="N532" s="274">
        <f t="shared" ca="1" si="284"/>
        <v>0</v>
      </c>
      <c r="O532" s="274">
        <f t="shared" ca="1" si="284"/>
        <v>0</v>
      </c>
      <c r="P532" s="274">
        <f t="shared" ca="1" si="284"/>
        <v>0</v>
      </c>
      <c r="Q532" s="274">
        <f t="shared" ca="1" si="284"/>
        <v>0</v>
      </c>
      <c r="R532" s="274">
        <f t="shared" ca="1" si="284"/>
        <v>0</v>
      </c>
      <c r="S532" s="274">
        <f t="shared" ca="1" si="284"/>
        <v>0</v>
      </c>
      <c r="T532" s="274">
        <f t="shared" ca="1" si="284"/>
        <v>0</v>
      </c>
      <c r="U532" s="274">
        <f t="shared" ca="1" si="284"/>
        <v>0</v>
      </c>
      <c r="V532" s="274">
        <f t="shared" ca="1" si="284"/>
        <v>0</v>
      </c>
      <c r="W532" s="274">
        <f t="shared" ca="1" si="284"/>
        <v>0</v>
      </c>
      <c r="X532" s="275">
        <f t="shared" ca="1" si="284"/>
        <v>0</v>
      </c>
    </row>
    <row r="533" spans="1:56" ht="13.5" customHeight="1" x14ac:dyDescent="0.2">
      <c r="A533" s="44">
        <v>32</v>
      </c>
      <c r="C533" s="276"/>
      <c r="D533" s="19"/>
      <c r="E533" s="19"/>
      <c r="F533" s="291" t="s">
        <v>124</v>
      </c>
      <c r="G533" s="18"/>
      <c r="H533" s="277"/>
      <c r="I533" s="277"/>
      <c r="J533" s="278">
        <f t="shared" ref="J533:X533" ca="1" si="285">J531*$F508</f>
        <v>0</v>
      </c>
      <c r="K533" s="279">
        <f t="shared" ca="1" si="285"/>
        <v>0</v>
      </c>
      <c r="L533" s="279">
        <f t="shared" ca="1" si="285"/>
        <v>0</v>
      </c>
      <c r="M533" s="279">
        <f t="shared" ca="1" si="285"/>
        <v>0</v>
      </c>
      <c r="N533" s="279">
        <f t="shared" ca="1" si="285"/>
        <v>0</v>
      </c>
      <c r="O533" s="279">
        <f t="shared" ca="1" si="285"/>
        <v>0</v>
      </c>
      <c r="P533" s="279">
        <f t="shared" ca="1" si="285"/>
        <v>0</v>
      </c>
      <c r="Q533" s="279">
        <f t="shared" ca="1" si="285"/>
        <v>0</v>
      </c>
      <c r="R533" s="279">
        <f t="shared" ca="1" si="285"/>
        <v>0</v>
      </c>
      <c r="S533" s="279">
        <f t="shared" ca="1" si="285"/>
        <v>0</v>
      </c>
      <c r="T533" s="279">
        <f t="shared" ca="1" si="285"/>
        <v>0</v>
      </c>
      <c r="U533" s="279">
        <f t="shared" ca="1" si="285"/>
        <v>0</v>
      </c>
      <c r="V533" s="279">
        <f t="shared" ca="1" si="285"/>
        <v>0</v>
      </c>
      <c r="W533" s="279">
        <f t="shared" ca="1" si="285"/>
        <v>0</v>
      </c>
      <c r="X533" s="280">
        <f t="shared" ca="1" si="285"/>
        <v>0</v>
      </c>
    </row>
    <row r="534" spans="1:56" ht="13.5" customHeight="1" x14ac:dyDescent="0.2">
      <c r="A534" s="44">
        <v>33</v>
      </c>
      <c r="C534" s="276"/>
      <c r="D534" s="19"/>
      <c r="E534" s="272"/>
      <c r="F534" s="290" t="s">
        <v>123</v>
      </c>
      <c r="G534" s="18"/>
      <c r="H534" s="281"/>
      <c r="I534" s="281"/>
      <c r="J534" s="278">
        <f ca="1">MIN(J532:J533)</f>
        <v>0</v>
      </c>
      <c r="K534" s="279">
        <f t="shared" ref="K534:X534" ca="1" si="286">MIN(K532:K533)-MIN(J532:J533)</f>
        <v>0</v>
      </c>
      <c r="L534" s="279">
        <f t="shared" ca="1" si="286"/>
        <v>0</v>
      </c>
      <c r="M534" s="279">
        <f t="shared" ca="1" si="286"/>
        <v>0</v>
      </c>
      <c r="N534" s="279">
        <f t="shared" ca="1" si="286"/>
        <v>0</v>
      </c>
      <c r="O534" s="279">
        <f t="shared" ca="1" si="286"/>
        <v>0</v>
      </c>
      <c r="P534" s="279">
        <f t="shared" ca="1" si="286"/>
        <v>0</v>
      </c>
      <c r="Q534" s="279">
        <f t="shared" ca="1" si="286"/>
        <v>0</v>
      </c>
      <c r="R534" s="279">
        <f t="shared" ca="1" si="286"/>
        <v>0</v>
      </c>
      <c r="S534" s="279">
        <f t="shared" ca="1" si="286"/>
        <v>0</v>
      </c>
      <c r="T534" s="279">
        <f t="shared" ca="1" si="286"/>
        <v>0</v>
      </c>
      <c r="U534" s="279">
        <f t="shared" ca="1" si="286"/>
        <v>0</v>
      </c>
      <c r="V534" s="279">
        <f t="shared" ca="1" si="286"/>
        <v>0</v>
      </c>
      <c r="W534" s="279">
        <f t="shared" ca="1" si="286"/>
        <v>0</v>
      </c>
      <c r="X534" s="280">
        <f t="shared" ca="1" si="286"/>
        <v>0</v>
      </c>
      <c r="AO534" s="30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</row>
    <row r="535" spans="1:56" ht="13.5" customHeight="1" x14ac:dyDescent="0.2">
      <c r="A535" s="44">
        <v>34</v>
      </c>
      <c r="C535" s="276"/>
      <c r="D535" s="19"/>
      <c r="E535" s="272"/>
      <c r="F535" s="290" t="s">
        <v>118</v>
      </c>
      <c r="G535" s="18"/>
      <c r="H535" s="277"/>
      <c r="I535" s="277"/>
      <c r="J535" s="278">
        <f t="shared" ref="J535:X535" ca="1" si="287">J534-J508</f>
        <v>0</v>
      </c>
      <c r="K535" s="279">
        <f t="shared" ca="1" si="287"/>
        <v>0</v>
      </c>
      <c r="L535" s="279">
        <f t="shared" ca="1" si="287"/>
        <v>0</v>
      </c>
      <c r="M535" s="279">
        <f t="shared" ca="1" si="287"/>
        <v>0</v>
      </c>
      <c r="N535" s="279">
        <f t="shared" ca="1" si="287"/>
        <v>0</v>
      </c>
      <c r="O535" s="279">
        <f t="shared" ca="1" si="287"/>
        <v>0</v>
      </c>
      <c r="P535" s="279">
        <f t="shared" ca="1" si="287"/>
        <v>0</v>
      </c>
      <c r="Q535" s="279">
        <f t="shared" ca="1" si="287"/>
        <v>0</v>
      </c>
      <c r="R535" s="279">
        <f t="shared" ca="1" si="287"/>
        <v>0</v>
      </c>
      <c r="S535" s="279">
        <f t="shared" ca="1" si="287"/>
        <v>0</v>
      </c>
      <c r="T535" s="279">
        <f t="shared" ca="1" si="287"/>
        <v>0</v>
      </c>
      <c r="U535" s="279">
        <f t="shared" ca="1" si="287"/>
        <v>0</v>
      </c>
      <c r="V535" s="279">
        <f t="shared" ca="1" si="287"/>
        <v>0</v>
      </c>
      <c r="W535" s="279">
        <f t="shared" ca="1" si="287"/>
        <v>0</v>
      </c>
      <c r="X535" s="280">
        <f t="shared" ca="1" si="287"/>
        <v>0</v>
      </c>
    </row>
    <row r="536" spans="1:56" ht="13.5" customHeight="1" x14ac:dyDescent="0.2">
      <c r="A536" s="44">
        <v>35</v>
      </c>
      <c r="C536" s="276"/>
      <c r="D536" s="19"/>
      <c r="E536" s="272"/>
      <c r="F536" s="290" t="s">
        <v>119</v>
      </c>
      <c r="G536" s="18"/>
      <c r="H536" s="277"/>
      <c r="I536" s="277"/>
      <c r="J536" s="278">
        <f ca="1">-J535</f>
        <v>0</v>
      </c>
      <c r="K536" s="279">
        <f ca="1">-SUM($J535:K535)</f>
        <v>0</v>
      </c>
      <c r="L536" s="279">
        <f ca="1">-SUM($J535:L535)</f>
        <v>0</v>
      </c>
      <c r="M536" s="279">
        <f ca="1">-SUM($J535:M535)</f>
        <v>0</v>
      </c>
      <c r="N536" s="279">
        <f ca="1">-SUM($J535:N535)</f>
        <v>0</v>
      </c>
      <c r="O536" s="279">
        <f ca="1">-SUM($J535:O535)</f>
        <v>0</v>
      </c>
      <c r="P536" s="279">
        <f ca="1">-SUM($J535:P535)</f>
        <v>0</v>
      </c>
      <c r="Q536" s="279">
        <f ca="1">-SUM($J535:Q535)</f>
        <v>0</v>
      </c>
      <c r="R536" s="279">
        <f ca="1">-SUM($J535:R535)</f>
        <v>0</v>
      </c>
      <c r="S536" s="279">
        <f ca="1">-SUM($J535:S535)</f>
        <v>0</v>
      </c>
      <c r="T536" s="279">
        <f ca="1">-SUM($J535:T535)</f>
        <v>0</v>
      </c>
      <c r="U536" s="279">
        <f ca="1">-SUM($J535:U535)</f>
        <v>0</v>
      </c>
      <c r="V536" s="279">
        <f ca="1">-SUM($J535:V535)</f>
        <v>0</v>
      </c>
      <c r="W536" s="279">
        <f ca="1">-SUM($J535:W535)</f>
        <v>0</v>
      </c>
      <c r="X536" s="280">
        <f ca="1">-SUM($J535:X535)</f>
        <v>0</v>
      </c>
    </row>
    <row r="537" spans="1:56" ht="1.5" customHeight="1" x14ac:dyDescent="0.2">
      <c r="C537" s="282"/>
      <c r="D537" s="283"/>
      <c r="E537" s="283"/>
      <c r="F537" s="292"/>
      <c r="G537" s="284"/>
      <c r="H537" s="284"/>
      <c r="I537" s="284"/>
      <c r="J537" s="273"/>
      <c r="K537" s="274"/>
      <c r="L537" s="274"/>
      <c r="M537" s="274">
        <f ca="1">IF(M505&gt;0,(M533-SUM($J534:L534))/M505,0)</f>
        <v>0</v>
      </c>
      <c r="N537" s="274">
        <f ca="1">IF(N505&gt;0,(N533-SUM($J534:M534))/N505,0)</f>
        <v>0</v>
      </c>
      <c r="O537" s="274">
        <f ca="1">IF(O505&gt;0,(O533-SUM($J534:N534))/O505,0)</f>
        <v>0</v>
      </c>
      <c r="P537" s="274">
        <f ca="1">IF(P505&gt;0,(P533-SUM($J534:O534))/P505,0)</f>
        <v>0</v>
      </c>
      <c r="Q537" s="274">
        <f ca="1">IF(Q505&gt;0,(Q533-SUM($J534:P534))/Q505,0)</f>
        <v>0</v>
      </c>
      <c r="R537" s="274">
        <f ca="1">IF(R505&gt;0,(R533-SUM($J534:Q534))/R505,0)</f>
        <v>0</v>
      </c>
      <c r="S537" s="274">
        <f ca="1">IF(S505&gt;0,(S533-SUM($J534:R534))/S505,0)</f>
        <v>0</v>
      </c>
      <c r="T537" s="274">
        <f ca="1">IF(T505&gt;0,(T533-SUM($J534:S534))/T505,0)</f>
        <v>0</v>
      </c>
      <c r="U537" s="274">
        <f ca="1">IF(U505&gt;0,(U533-SUM($J534:T534))/U505,0)</f>
        <v>0</v>
      </c>
      <c r="V537" s="274">
        <f ca="1">IF(V505&gt;0,(V533-SUM($J534:U534))/V505,0)</f>
        <v>0</v>
      </c>
      <c r="W537" s="274">
        <f ca="1">IF(W505&gt;0,(W533-SUM($J534:V534))/W505,0)</f>
        <v>0</v>
      </c>
      <c r="X537" s="275">
        <f ca="1">IF(X505&gt;0,(X533-SUM($J534:W534))/X505,0)</f>
        <v>0</v>
      </c>
    </row>
    <row r="538" spans="1:56" ht="13.5" customHeight="1" x14ac:dyDescent="0.2">
      <c r="A538" s="44">
        <v>36</v>
      </c>
      <c r="C538" s="276" t="s">
        <v>45</v>
      </c>
      <c r="D538" s="19"/>
      <c r="E538" s="272"/>
      <c r="F538" s="290" t="s">
        <v>40</v>
      </c>
      <c r="G538" s="18"/>
      <c r="H538" s="18"/>
      <c r="I538" s="18"/>
      <c r="J538" s="278">
        <f ca="1">J506</f>
        <v>0</v>
      </c>
      <c r="K538" s="279">
        <f t="shared" ref="K538:X538" ca="1" si="288">K506+J538</f>
        <v>0</v>
      </c>
      <c r="L538" s="279">
        <f t="shared" ca="1" si="288"/>
        <v>0</v>
      </c>
      <c r="M538" s="279">
        <f t="shared" ca="1" si="288"/>
        <v>0</v>
      </c>
      <c r="N538" s="279">
        <f t="shared" ca="1" si="288"/>
        <v>0</v>
      </c>
      <c r="O538" s="279">
        <f t="shared" ca="1" si="288"/>
        <v>0</v>
      </c>
      <c r="P538" s="279">
        <f t="shared" ca="1" si="288"/>
        <v>0</v>
      </c>
      <c r="Q538" s="279">
        <f t="shared" ca="1" si="288"/>
        <v>0</v>
      </c>
      <c r="R538" s="279">
        <f t="shared" ca="1" si="288"/>
        <v>0</v>
      </c>
      <c r="S538" s="279">
        <f t="shared" ca="1" si="288"/>
        <v>0</v>
      </c>
      <c r="T538" s="279">
        <f t="shared" ca="1" si="288"/>
        <v>0</v>
      </c>
      <c r="U538" s="279">
        <f t="shared" ca="1" si="288"/>
        <v>0</v>
      </c>
      <c r="V538" s="279">
        <f t="shared" ca="1" si="288"/>
        <v>0</v>
      </c>
      <c r="W538" s="279">
        <f t="shared" ca="1" si="288"/>
        <v>0</v>
      </c>
      <c r="X538" s="280">
        <f t="shared" ca="1" si="288"/>
        <v>0</v>
      </c>
    </row>
    <row r="539" spans="1:56" ht="13.5" customHeight="1" x14ac:dyDescent="0.2">
      <c r="A539" s="44">
        <v>37</v>
      </c>
      <c r="C539" s="276"/>
      <c r="D539" s="19"/>
      <c r="E539" s="272"/>
      <c r="F539" s="290" t="s">
        <v>42</v>
      </c>
      <c r="G539" s="18"/>
      <c r="H539" s="18"/>
      <c r="I539" s="18"/>
      <c r="J539" s="278">
        <f ca="1">J509</f>
        <v>0</v>
      </c>
      <c r="K539" s="279">
        <f t="shared" ref="K539:X539" ca="1" si="289">K509+J539</f>
        <v>0</v>
      </c>
      <c r="L539" s="279">
        <f t="shared" ca="1" si="289"/>
        <v>0</v>
      </c>
      <c r="M539" s="279">
        <f t="shared" ca="1" si="289"/>
        <v>0</v>
      </c>
      <c r="N539" s="279">
        <f t="shared" ca="1" si="289"/>
        <v>0</v>
      </c>
      <c r="O539" s="279">
        <f t="shared" ca="1" si="289"/>
        <v>0</v>
      </c>
      <c r="P539" s="279">
        <f t="shared" ca="1" si="289"/>
        <v>0</v>
      </c>
      <c r="Q539" s="279">
        <f t="shared" ca="1" si="289"/>
        <v>0</v>
      </c>
      <c r="R539" s="279">
        <f t="shared" ca="1" si="289"/>
        <v>0</v>
      </c>
      <c r="S539" s="279">
        <f t="shared" ca="1" si="289"/>
        <v>0</v>
      </c>
      <c r="T539" s="279">
        <f t="shared" ca="1" si="289"/>
        <v>0</v>
      </c>
      <c r="U539" s="279">
        <f t="shared" ca="1" si="289"/>
        <v>0</v>
      </c>
      <c r="V539" s="279">
        <f t="shared" ca="1" si="289"/>
        <v>0</v>
      </c>
      <c r="W539" s="279">
        <f t="shared" ca="1" si="289"/>
        <v>0</v>
      </c>
      <c r="X539" s="280">
        <f t="shared" ca="1" si="289"/>
        <v>0</v>
      </c>
    </row>
    <row r="540" spans="1:56" ht="13.5" customHeight="1" x14ac:dyDescent="0.2">
      <c r="A540" s="44">
        <v>38</v>
      </c>
      <c r="C540" s="285"/>
      <c r="D540" s="19"/>
      <c r="E540" s="19"/>
      <c r="F540" s="291" t="s">
        <v>124</v>
      </c>
      <c r="G540" s="18"/>
      <c r="H540" s="18"/>
      <c r="I540" s="18"/>
      <c r="J540" s="278">
        <f t="shared" ref="J540:X540" ca="1" si="290">J538*$F509</f>
        <v>0</v>
      </c>
      <c r="K540" s="279">
        <f t="shared" ca="1" si="290"/>
        <v>0</v>
      </c>
      <c r="L540" s="279">
        <f t="shared" ca="1" si="290"/>
        <v>0</v>
      </c>
      <c r="M540" s="279">
        <f t="shared" ca="1" si="290"/>
        <v>0</v>
      </c>
      <c r="N540" s="279">
        <f t="shared" ca="1" si="290"/>
        <v>0</v>
      </c>
      <c r="O540" s="279">
        <f t="shared" ca="1" si="290"/>
        <v>0</v>
      </c>
      <c r="P540" s="279">
        <f t="shared" ca="1" si="290"/>
        <v>0</v>
      </c>
      <c r="Q540" s="279">
        <f t="shared" ca="1" si="290"/>
        <v>0</v>
      </c>
      <c r="R540" s="279">
        <f t="shared" ca="1" si="290"/>
        <v>0</v>
      </c>
      <c r="S540" s="279">
        <f t="shared" ca="1" si="290"/>
        <v>0</v>
      </c>
      <c r="T540" s="279">
        <f t="shared" ca="1" si="290"/>
        <v>0</v>
      </c>
      <c r="U540" s="279">
        <f t="shared" ca="1" si="290"/>
        <v>0</v>
      </c>
      <c r="V540" s="279">
        <f t="shared" ca="1" si="290"/>
        <v>0</v>
      </c>
      <c r="W540" s="279">
        <f t="shared" ca="1" si="290"/>
        <v>0</v>
      </c>
      <c r="X540" s="280">
        <f t="shared" ca="1" si="290"/>
        <v>0</v>
      </c>
    </row>
    <row r="541" spans="1:56" ht="13.5" customHeight="1" x14ac:dyDescent="0.2">
      <c r="A541" s="44">
        <v>39</v>
      </c>
      <c r="C541" s="276"/>
      <c r="D541" s="19"/>
      <c r="E541" s="272"/>
      <c r="F541" s="290" t="s">
        <v>123</v>
      </c>
      <c r="G541" s="18"/>
      <c r="H541" s="18"/>
      <c r="I541" s="18"/>
      <c r="J541" s="278">
        <f ca="1">MIN(J539:J540)</f>
        <v>0</v>
      </c>
      <c r="K541" s="279">
        <f t="shared" ref="K541:X541" ca="1" si="291">MIN(K539:K540)-MIN(J539:J540)</f>
        <v>0</v>
      </c>
      <c r="L541" s="279">
        <f t="shared" ca="1" si="291"/>
        <v>0</v>
      </c>
      <c r="M541" s="279">
        <f t="shared" ca="1" si="291"/>
        <v>0</v>
      </c>
      <c r="N541" s="279">
        <f t="shared" ca="1" si="291"/>
        <v>0</v>
      </c>
      <c r="O541" s="279">
        <f t="shared" ca="1" si="291"/>
        <v>0</v>
      </c>
      <c r="P541" s="279">
        <f t="shared" ca="1" si="291"/>
        <v>0</v>
      </c>
      <c r="Q541" s="279">
        <f t="shared" ca="1" si="291"/>
        <v>0</v>
      </c>
      <c r="R541" s="279">
        <f t="shared" ca="1" si="291"/>
        <v>0</v>
      </c>
      <c r="S541" s="279">
        <f t="shared" ca="1" si="291"/>
        <v>0</v>
      </c>
      <c r="T541" s="279">
        <f t="shared" ca="1" si="291"/>
        <v>0</v>
      </c>
      <c r="U541" s="279">
        <f t="shared" ca="1" si="291"/>
        <v>0</v>
      </c>
      <c r="V541" s="279">
        <f t="shared" ca="1" si="291"/>
        <v>0</v>
      </c>
      <c r="W541" s="279">
        <f t="shared" ca="1" si="291"/>
        <v>0</v>
      </c>
      <c r="X541" s="280">
        <f t="shared" ca="1" si="291"/>
        <v>0</v>
      </c>
    </row>
    <row r="542" spans="1:56" ht="13.5" customHeight="1" x14ac:dyDescent="0.2">
      <c r="A542" s="44">
        <v>40</v>
      </c>
      <c r="C542" s="276"/>
      <c r="D542" s="19"/>
      <c r="E542" s="272"/>
      <c r="F542" s="290" t="s">
        <v>118</v>
      </c>
      <c r="G542" s="18"/>
      <c r="H542" s="18"/>
      <c r="I542" s="18"/>
      <c r="J542" s="278">
        <f t="shared" ref="J542:X542" ca="1" si="292">J541-J509</f>
        <v>0</v>
      </c>
      <c r="K542" s="279">
        <f t="shared" ca="1" si="292"/>
        <v>0</v>
      </c>
      <c r="L542" s="279">
        <f t="shared" ca="1" si="292"/>
        <v>0</v>
      </c>
      <c r="M542" s="279">
        <f t="shared" ca="1" si="292"/>
        <v>0</v>
      </c>
      <c r="N542" s="279">
        <f t="shared" ca="1" si="292"/>
        <v>0</v>
      </c>
      <c r="O542" s="279">
        <f t="shared" ca="1" si="292"/>
        <v>0</v>
      </c>
      <c r="P542" s="279">
        <f t="shared" ca="1" si="292"/>
        <v>0</v>
      </c>
      <c r="Q542" s="279">
        <f t="shared" ca="1" si="292"/>
        <v>0</v>
      </c>
      <c r="R542" s="279">
        <f t="shared" ca="1" si="292"/>
        <v>0</v>
      </c>
      <c r="S542" s="279">
        <f t="shared" ca="1" si="292"/>
        <v>0</v>
      </c>
      <c r="T542" s="279">
        <f t="shared" ca="1" si="292"/>
        <v>0</v>
      </c>
      <c r="U542" s="279">
        <f t="shared" ca="1" si="292"/>
        <v>0</v>
      </c>
      <c r="V542" s="279">
        <f t="shared" ca="1" si="292"/>
        <v>0</v>
      </c>
      <c r="W542" s="279">
        <f t="shared" ca="1" si="292"/>
        <v>0</v>
      </c>
      <c r="X542" s="280">
        <f t="shared" ca="1" si="292"/>
        <v>0</v>
      </c>
    </row>
    <row r="543" spans="1:56" ht="13.5" customHeight="1" x14ac:dyDescent="0.2">
      <c r="A543" s="44">
        <v>41</v>
      </c>
      <c r="C543" s="276"/>
      <c r="D543" s="19"/>
      <c r="E543" s="272"/>
      <c r="F543" s="290" t="s">
        <v>119</v>
      </c>
      <c r="G543" s="18"/>
      <c r="H543" s="18"/>
      <c r="I543" s="18"/>
      <c r="J543" s="278">
        <f ca="1">-J542</f>
        <v>0</v>
      </c>
      <c r="K543" s="279">
        <f ca="1">-SUM($J542:K542)</f>
        <v>0</v>
      </c>
      <c r="L543" s="279">
        <f ca="1">-SUM($J542:L542)</f>
        <v>0</v>
      </c>
      <c r="M543" s="279">
        <f ca="1">-SUM($J542:M542)</f>
        <v>0</v>
      </c>
      <c r="N543" s="279">
        <f ca="1">-SUM($J542:N542)</f>
        <v>0</v>
      </c>
      <c r="O543" s="279">
        <f ca="1">-SUM($J542:O542)</f>
        <v>0</v>
      </c>
      <c r="P543" s="279">
        <f ca="1">-SUM($J542:P542)</f>
        <v>0</v>
      </c>
      <c r="Q543" s="279">
        <f ca="1">-SUM($J542:Q542)</f>
        <v>0</v>
      </c>
      <c r="R543" s="279">
        <f ca="1">-SUM($J542:R542)</f>
        <v>0</v>
      </c>
      <c r="S543" s="279">
        <f ca="1">-SUM($J542:S542)</f>
        <v>0</v>
      </c>
      <c r="T543" s="279">
        <f ca="1">-SUM($J542:T542)</f>
        <v>0</v>
      </c>
      <c r="U543" s="279">
        <f ca="1">-SUM($J542:U542)</f>
        <v>0</v>
      </c>
      <c r="V543" s="279">
        <f ca="1">-SUM($J542:V542)</f>
        <v>0</v>
      </c>
      <c r="W543" s="279">
        <f ca="1">-SUM($J542:W542)</f>
        <v>0</v>
      </c>
      <c r="X543" s="280">
        <f ca="1">-SUM($J542:X542)</f>
        <v>0</v>
      </c>
    </row>
    <row r="544" spans="1:56" ht="13.5" customHeight="1" x14ac:dyDescent="0.2">
      <c r="A544" s="44">
        <v>42</v>
      </c>
      <c r="B544" s="232"/>
      <c r="C544" s="264" t="s">
        <v>76</v>
      </c>
      <c r="D544" s="265"/>
      <c r="E544" s="265"/>
      <c r="F544" s="293" t="s">
        <v>68</v>
      </c>
      <c r="G544" s="111"/>
      <c r="H544" s="111"/>
      <c r="I544" s="111"/>
      <c r="J544" s="286">
        <f t="shared" ref="J544:X544" ca="1" si="293">(J542+J535)*$F510</f>
        <v>0</v>
      </c>
      <c r="K544" s="287">
        <f t="shared" ca="1" si="293"/>
        <v>0</v>
      </c>
      <c r="L544" s="287">
        <f t="shared" ca="1" si="293"/>
        <v>0</v>
      </c>
      <c r="M544" s="287">
        <f t="shared" ca="1" si="293"/>
        <v>0</v>
      </c>
      <c r="N544" s="287">
        <f t="shared" ca="1" si="293"/>
        <v>0</v>
      </c>
      <c r="O544" s="287">
        <f t="shared" ca="1" si="293"/>
        <v>0</v>
      </c>
      <c r="P544" s="287">
        <f t="shared" ca="1" si="293"/>
        <v>0</v>
      </c>
      <c r="Q544" s="287">
        <f t="shared" ca="1" si="293"/>
        <v>0</v>
      </c>
      <c r="R544" s="287">
        <f t="shared" ca="1" si="293"/>
        <v>0</v>
      </c>
      <c r="S544" s="287">
        <f t="shared" ca="1" si="293"/>
        <v>0</v>
      </c>
      <c r="T544" s="287">
        <f t="shared" ca="1" si="293"/>
        <v>0</v>
      </c>
      <c r="U544" s="287">
        <f t="shared" ca="1" si="293"/>
        <v>0</v>
      </c>
      <c r="V544" s="287">
        <f t="shared" ca="1" si="293"/>
        <v>0</v>
      </c>
      <c r="W544" s="287">
        <f t="shared" ca="1" si="293"/>
        <v>0</v>
      </c>
      <c r="X544" s="288">
        <f t="shared" ca="1" si="293"/>
        <v>0</v>
      </c>
    </row>
    <row r="545" spans="1:56" ht="13.5" customHeight="1" x14ac:dyDescent="0.2">
      <c r="A545" s="44">
        <v>43</v>
      </c>
      <c r="C545" s="276"/>
      <c r="D545" s="19"/>
      <c r="E545" s="19"/>
      <c r="F545" s="290" t="str">
        <f>Data!B$99</f>
        <v>Støttet overhead</v>
      </c>
      <c r="G545" s="18"/>
      <c r="H545" s="18"/>
      <c r="I545" s="18"/>
      <c r="J545" s="278">
        <f t="shared" ref="J545:X545" ca="1" si="294">(J541+J534)*$F510</f>
        <v>0</v>
      </c>
      <c r="K545" s="279">
        <f t="shared" ca="1" si="294"/>
        <v>0</v>
      </c>
      <c r="L545" s="279">
        <f t="shared" ca="1" si="294"/>
        <v>0</v>
      </c>
      <c r="M545" s="279">
        <f t="shared" ca="1" si="294"/>
        <v>0</v>
      </c>
      <c r="N545" s="279">
        <f t="shared" ca="1" si="294"/>
        <v>0</v>
      </c>
      <c r="O545" s="279">
        <f t="shared" ca="1" si="294"/>
        <v>0</v>
      </c>
      <c r="P545" s="279">
        <f t="shared" ca="1" si="294"/>
        <v>0</v>
      </c>
      <c r="Q545" s="279">
        <f t="shared" ca="1" si="294"/>
        <v>0</v>
      </c>
      <c r="R545" s="279">
        <f t="shared" ca="1" si="294"/>
        <v>0</v>
      </c>
      <c r="S545" s="279">
        <f t="shared" ca="1" si="294"/>
        <v>0</v>
      </c>
      <c r="T545" s="279">
        <f t="shared" ca="1" si="294"/>
        <v>0</v>
      </c>
      <c r="U545" s="279">
        <f t="shared" ca="1" si="294"/>
        <v>0</v>
      </c>
      <c r="V545" s="279">
        <f t="shared" ca="1" si="294"/>
        <v>0</v>
      </c>
      <c r="W545" s="279">
        <f t="shared" ca="1" si="294"/>
        <v>0</v>
      </c>
      <c r="X545" s="280">
        <f t="shared" ca="1" si="294"/>
        <v>0</v>
      </c>
    </row>
    <row r="546" spans="1:56" ht="13.5" customHeight="1" x14ac:dyDescent="0.2">
      <c r="C546" s="264" t="s">
        <v>125</v>
      </c>
      <c r="D546" s="265"/>
      <c r="E546" s="265"/>
      <c r="F546" s="294" t="str">
        <f>Data!B$33</f>
        <v>Udbetalingsloft</v>
      </c>
      <c r="G546" s="111"/>
      <c r="H546" s="111"/>
      <c r="I546" s="111"/>
      <c r="J546" s="286">
        <f t="shared" ref="J546:X546" ca="1" si="295">(J533+J540)*(1+$F510)*$F523</f>
        <v>0</v>
      </c>
      <c r="K546" s="287">
        <f t="shared" ca="1" si="295"/>
        <v>0</v>
      </c>
      <c r="L546" s="287">
        <f t="shared" ca="1" si="295"/>
        <v>0</v>
      </c>
      <c r="M546" s="287">
        <f t="shared" ca="1" si="295"/>
        <v>0</v>
      </c>
      <c r="N546" s="287">
        <f t="shared" ca="1" si="295"/>
        <v>0</v>
      </c>
      <c r="O546" s="287">
        <f t="shared" ca="1" si="295"/>
        <v>0</v>
      </c>
      <c r="P546" s="287">
        <f t="shared" ca="1" si="295"/>
        <v>0</v>
      </c>
      <c r="Q546" s="287">
        <f t="shared" ca="1" si="295"/>
        <v>0</v>
      </c>
      <c r="R546" s="287">
        <f t="shared" ca="1" si="295"/>
        <v>0</v>
      </c>
      <c r="S546" s="287">
        <f t="shared" ca="1" si="295"/>
        <v>0</v>
      </c>
      <c r="T546" s="287">
        <f t="shared" ca="1" si="295"/>
        <v>0</v>
      </c>
      <c r="U546" s="287">
        <f t="shared" ca="1" si="295"/>
        <v>0</v>
      </c>
      <c r="V546" s="287">
        <f t="shared" ca="1" si="295"/>
        <v>0</v>
      </c>
      <c r="W546" s="287">
        <f t="shared" ca="1" si="295"/>
        <v>0</v>
      </c>
      <c r="X546" s="288">
        <f t="shared" ca="1" si="295"/>
        <v>0</v>
      </c>
    </row>
    <row r="547" spans="1:56" ht="13.5" customHeight="1" x14ac:dyDescent="0.2">
      <c r="C547" s="276"/>
      <c r="D547" s="19"/>
      <c r="E547" s="19"/>
      <c r="F547" s="295" t="str">
        <f>Data!B$34</f>
        <v>Til/fra pulje</v>
      </c>
      <c r="G547" s="18"/>
      <c r="H547" s="18"/>
      <c r="I547" s="18"/>
      <c r="J547" s="278">
        <f t="shared" ref="J547:X547" ca="1" si="296">(J535+J542)*(1+$F510)*$F523</f>
        <v>0</v>
      </c>
      <c r="K547" s="279">
        <f t="shared" ca="1" si="296"/>
        <v>0</v>
      </c>
      <c r="L547" s="279">
        <f t="shared" ca="1" si="296"/>
        <v>0</v>
      </c>
      <c r="M547" s="279">
        <f t="shared" ca="1" si="296"/>
        <v>0</v>
      </c>
      <c r="N547" s="279">
        <f t="shared" ca="1" si="296"/>
        <v>0</v>
      </c>
      <c r="O547" s="279">
        <f t="shared" ca="1" si="296"/>
        <v>0</v>
      </c>
      <c r="P547" s="279">
        <f t="shared" ca="1" si="296"/>
        <v>0</v>
      </c>
      <c r="Q547" s="279">
        <f t="shared" ca="1" si="296"/>
        <v>0</v>
      </c>
      <c r="R547" s="279">
        <f t="shared" ca="1" si="296"/>
        <v>0</v>
      </c>
      <c r="S547" s="279">
        <f t="shared" ca="1" si="296"/>
        <v>0</v>
      </c>
      <c r="T547" s="279">
        <f t="shared" ca="1" si="296"/>
        <v>0</v>
      </c>
      <c r="U547" s="279">
        <f t="shared" ca="1" si="296"/>
        <v>0</v>
      </c>
      <c r="V547" s="279">
        <f t="shared" ca="1" si="296"/>
        <v>0</v>
      </c>
      <c r="W547" s="279">
        <f t="shared" ca="1" si="296"/>
        <v>0</v>
      </c>
      <c r="X547" s="280">
        <f t="shared" ca="1" si="296"/>
        <v>0</v>
      </c>
    </row>
    <row r="548" spans="1:56" ht="13.5" customHeight="1" x14ac:dyDescent="0.2">
      <c r="C548" s="282"/>
      <c r="D548" s="283"/>
      <c r="E548" s="283"/>
      <c r="F548" s="296" t="str">
        <f>Data!B$35</f>
        <v>Pulje for tilbageholdt støtte</v>
      </c>
      <c r="G548" s="284"/>
      <c r="H548" s="284"/>
      <c r="I548" s="284"/>
      <c r="J548" s="273">
        <f t="shared" ref="J548:X548" ca="1" si="297">(J536+J543)*(1+$F510)*$F523</f>
        <v>0</v>
      </c>
      <c r="K548" s="274">
        <f t="shared" ca="1" si="297"/>
        <v>0</v>
      </c>
      <c r="L548" s="274">
        <f t="shared" ca="1" si="297"/>
        <v>0</v>
      </c>
      <c r="M548" s="274">
        <f t="shared" ca="1" si="297"/>
        <v>0</v>
      </c>
      <c r="N548" s="274">
        <f t="shared" ca="1" si="297"/>
        <v>0</v>
      </c>
      <c r="O548" s="274">
        <f t="shared" ca="1" si="297"/>
        <v>0</v>
      </c>
      <c r="P548" s="274">
        <f t="shared" ca="1" si="297"/>
        <v>0</v>
      </c>
      <c r="Q548" s="274">
        <f t="shared" ca="1" si="297"/>
        <v>0</v>
      </c>
      <c r="R548" s="274">
        <f t="shared" ca="1" si="297"/>
        <v>0</v>
      </c>
      <c r="S548" s="274">
        <f t="shared" ca="1" si="297"/>
        <v>0</v>
      </c>
      <c r="T548" s="274">
        <f t="shared" ca="1" si="297"/>
        <v>0</v>
      </c>
      <c r="U548" s="274">
        <f t="shared" ca="1" si="297"/>
        <v>0</v>
      </c>
      <c r="V548" s="274">
        <f t="shared" ca="1" si="297"/>
        <v>0</v>
      </c>
      <c r="W548" s="274">
        <f t="shared" ca="1" si="297"/>
        <v>0</v>
      </c>
      <c r="X548" s="275">
        <f t="shared" ca="1" si="297"/>
        <v>0</v>
      </c>
    </row>
    <row r="549" spans="1:56" ht="13.5" customHeight="1" x14ac:dyDescent="0.2">
      <c r="C549" s="721" t="s">
        <v>274</v>
      </c>
      <c r="D549" s="722"/>
      <c r="E549" s="722"/>
      <c r="F549" s="723"/>
      <c r="G549" s="723"/>
      <c r="H549" s="723"/>
      <c r="I549" s="723"/>
      <c r="J549" s="724">
        <f ca="1">J524</f>
        <v>0</v>
      </c>
      <c r="K549" s="725">
        <f ca="1">SUM($J524:K524)</f>
        <v>0</v>
      </c>
      <c r="L549" s="725">
        <f ca="1">SUM($J524:L524)</f>
        <v>0</v>
      </c>
      <c r="M549" s="725">
        <f ca="1">SUM($J524:M524)</f>
        <v>0</v>
      </c>
      <c r="N549" s="725">
        <f ca="1">SUM($J524:N524)</f>
        <v>0</v>
      </c>
      <c r="O549" s="725">
        <f ca="1">SUM($J524:O524)</f>
        <v>0</v>
      </c>
      <c r="P549" s="725">
        <f ca="1">SUM($J524:P524)</f>
        <v>0</v>
      </c>
      <c r="Q549" s="725">
        <f ca="1">SUM($J524:Q524)</f>
        <v>0</v>
      </c>
      <c r="R549" s="725">
        <f ca="1">SUM($J524:R524)</f>
        <v>0</v>
      </c>
      <c r="S549" s="725">
        <f ca="1">SUM($J524:S524)</f>
        <v>0</v>
      </c>
      <c r="T549" s="725">
        <f ca="1">SUM($J524:T524)</f>
        <v>0</v>
      </c>
      <c r="U549" s="725">
        <f ca="1">SUM($J524:U524)</f>
        <v>0</v>
      </c>
      <c r="V549" s="725">
        <f ca="1">SUM($J524:V524)</f>
        <v>0</v>
      </c>
      <c r="W549" s="725">
        <f ca="1">SUM($J524:W524)</f>
        <v>0</v>
      </c>
      <c r="X549" s="726">
        <f ca="1">SUM($J524:X524)</f>
        <v>0</v>
      </c>
    </row>
    <row r="550" spans="1:56" ht="13.5" customHeight="1" x14ac:dyDescent="0.2">
      <c r="J550" s="23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56" ht="13.5" customHeight="1" x14ac:dyDescent="0.2"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56" x14ac:dyDescent="0.2">
      <c r="B552" s="28"/>
      <c r="C552" s="404" t="str">
        <f>Data!B$53</f>
        <v>Virksomhed</v>
      </c>
      <c r="D552" s="405"/>
      <c r="E552" s="611">
        <f>HLOOKUP(B553,'Budget &amp; Total'!A:BB,6,FALSE)</f>
        <v>0</v>
      </c>
      <c r="F552" s="984">
        <f>HLOOKUP(B553,'Budget &amp; Total'!A:BB,5,FALSE)</f>
        <v>0</v>
      </c>
      <c r="G552" s="984"/>
      <c r="H552" s="984"/>
      <c r="I552" s="110"/>
      <c r="J552" s="111" t="str">
        <f t="shared" ref="J552:X552" ca="1" si="298">J$1</f>
        <v>P1</v>
      </c>
      <c r="K552" s="111" t="str">
        <f t="shared" ca="1" si="298"/>
        <v>P2</v>
      </c>
      <c r="L552" s="111" t="str">
        <f t="shared" ca="1" si="298"/>
        <v>P3</v>
      </c>
      <c r="M552" s="111" t="str">
        <f t="shared" ca="1" si="298"/>
        <v>P4</v>
      </c>
      <c r="N552" s="111" t="str">
        <f t="shared" ca="1" si="298"/>
        <v>P5</v>
      </c>
      <c r="O552" s="111" t="str">
        <f t="shared" ca="1" si="298"/>
        <v>P6</v>
      </c>
      <c r="P552" s="111" t="str">
        <f t="shared" ca="1" si="298"/>
        <v>P7</v>
      </c>
      <c r="Q552" s="111" t="str">
        <f t="shared" ca="1" si="298"/>
        <v>P8</v>
      </c>
      <c r="R552" s="111" t="str">
        <f t="shared" ca="1" si="298"/>
        <v>P9</v>
      </c>
      <c r="S552" s="111" t="str">
        <f t="shared" ca="1" si="298"/>
        <v>P10</v>
      </c>
      <c r="T552" s="111" t="str">
        <f t="shared" ca="1" si="298"/>
        <v>P11</v>
      </c>
      <c r="U552" s="111" t="str">
        <f t="shared" ca="1" si="298"/>
        <v>P12</v>
      </c>
      <c r="V552" s="111" t="str">
        <f t="shared" ca="1" si="298"/>
        <v>P13</v>
      </c>
      <c r="W552" s="111" t="str">
        <f t="shared" ca="1" si="298"/>
        <v>P14</v>
      </c>
      <c r="X552" s="112" t="str">
        <f t="shared" ca="1" si="298"/>
        <v>P15</v>
      </c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X552" s="2"/>
      <c r="AY552" s="2"/>
      <c r="AZ552" s="2"/>
      <c r="BA552" s="2"/>
      <c r="BB552" s="2"/>
      <c r="BC552" s="2"/>
      <c r="BD552" s="2"/>
    </row>
    <row r="553" spans="1:56" ht="18.75" customHeight="1" x14ac:dyDescent="0.2">
      <c r="B553" s="445">
        <f>B503+1</f>
        <v>12</v>
      </c>
      <c r="C553" s="113" t="str">
        <f>Data!B$52</f>
        <v>Projekt</v>
      </c>
      <c r="D553" s="303"/>
      <c r="E553" s="449">
        <f>'Budget &amp; Total'!$C$5</f>
        <v>0</v>
      </c>
      <c r="F553" s="985">
        <f>'Budget &amp; Total'!$C$8</f>
        <v>0</v>
      </c>
      <c r="G553" s="985"/>
      <c r="H553" s="985"/>
      <c r="I553" s="115"/>
      <c r="J553" s="116">
        <f ca="1">INDIRECT(J$1&amp;"!d$5")</f>
        <v>42005</v>
      </c>
      <c r="K553" s="116">
        <f ca="1">INDIRECT(K$1&amp;"!d$5")</f>
        <v>1</v>
      </c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714"/>
      <c r="Z553">
        <v>1</v>
      </c>
      <c r="AA553">
        <v>2</v>
      </c>
      <c r="AB553">
        <v>3</v>
      </c>
      <c r="AC553">
        <v>4</v>
      </c>
      <c r="AD553">
        <v>5</v>
      </c>
      <c r="AE553">
        <v>6</v>
      </c>
      <c r="AF553">
        <v>7</v>
      </c>
      <c r="AG553">
        <v>8</v>
      </c>
      <c r="AH553">
        <v>9</v>
      </c>
      <c r="AI553">
        <v>10</v>
      </c>
      <c r="AJ553">
        <v>11</v>
      </c>
      <c r="AK553">
        <v>12</v>
      </c>
      <c r="AL553">
        <v>13</v>
      </c>
      <c r="AM553">
        <v>14</v>
      </c>
      <c r="AN553">
        <v>15</v>
      </c>
    </row>
    <row r="554" spans="1:56" ht="13.5" thickBot="1" x14ac:dyDescent="0.25">
      <c r="B554" s="44">
        <f>B553</f>
        <v>12</v>
      </c>
      <c r="C554" s="117"/>
      <c r="D554" s="114"/>
      <c r="E554" s="114"/>
      <c r="F554" s="46"/>
      <c r="G554" s="666" t="s">
        <v>5</v>
      </c>
      <c r="H554" s="667">
        <f>Data!B553</f>
        <v>0</v>
      </c>
      <c r="I554" s="18"/>
      <c r="J554" s="116">
        <f ca="1">INDIRECT(J$1&amp;"!f$5")</f>
        <v>0</v>
      </c>
      <c r="K554" s="116">
        <f ca="1">INDIRECT(K$1&amp;"!f$5")</f>
        <v>0</v>
      </c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714"/>
      <c r="Z554" s="2">
        <f t="shared" ref="Z554:AN554" ca="1" si="299">J554+20</f>
        <v>20</v>
      </c>
      <c r="AA554" s="2">
        <f t="shared" ca="1" si="299"/>
        <v>20</v>
      </c>
      <c r="AB554" s="2">
        <f t="shared" si="299"/>
        <v>20</v>
      </c>
      <c r="AC554" s="2">
        <f t="shared" si="299"/>
        <v>20</v>
      </c>
      <c r="AD554" s="2">
        <f t="shared" si="299"/>
        <v>20</v>
      </c>
      <c r="AE554" s="2">
        <f t="shared" si="299"/>
        <v>20</v>
      </c>
      <c r="AF554" s="2">
        <f t="shared" si="299"/>
        <v>20</v>
      </c>
      <c r="AG554" s="2">
        <f t="shared" si="299"/>
        <v>20</v>
      </c>
      <c r="AH554" s="2">
        <f t="shared" si="299"/>
        <v>20</v>
      </c>
      <c r="AI554" s="2">
        <f t="shared" si="299"/>
        <v>20</v>
      </c>
      <c r="AJ554" s="2">
        <f t="shared" si="299"/>
        <v>20</v>
      </c>
      <c r="AK554" s="2">
        <f t="shared" si="299"/>
        <v>20</v>
      </c>
      <c r="AL554" s="2">
        <f t="shared" si="299"/>
        <v>20</v>
      </c>
      <c r="AM554" s="2">
        <f t="shared" si="299"/>
        <v>20</v>
      </c>
      <c r="AN554" s="2">
        <f t="shared" si="299"/>
        <v>20</v>
      </c>
    </row>
    <row r="555" spans="1:56" x14ac:dyDescent="0.2">
      <c r="A555" s="44">
        <v>1</v>
      </c>
      <c r="B555" s="44">
        <f t="shared" ref="B555:B579" si="300">B554</f>
        <v>12</v>
      </c>
      <c r="C555" s="57" t="str">
        <f>Data!B$24</f>
        <v>Timer</v>
      </c>
      <c r="D555" s="97" t="str">
        <f>Data!B$13</f>
        <v>Funktionær timer</v>
      </c>
      <c r="E555" s="97"/>
      <c r="F555" s="58"/>
      <c r="G555" s="369">
        <f>HLOOKUP(B555,'Budget &amp; Total'!$1:$44,(19),FALSE)</f>
        <v>0</v>
      </c>
      <c r="H555" s="672">
        <f ca="1">SUM(J555:X555)</f>
        <v>0</v>
      </c>
      <c r="I555" s="101"/>
      <c r="J555" s="230">
        <f ca="1">HLOOKUP($B555,INDIRECT(J$1&amp;"!$I$2:$x$40"),('Partner-period(er)'!$A555+14),FALSE)</f>
        <v>0</v>
      </c>
      <c r="K555" s="98">
        <f ca="1">HLOOKUP($B555,INDIRECT(K$1&amp;"!$I$2:$x$40"),('Partner-period(er)'!$A555+14),FALSE)</f>
        <v>0</v>
      </c>
      <c r="L555" s="98">
        <f ca="1">HLOOKUP($B555,INDIRECT(L$1&amp;"!$I$2:$x$40"),('Partner-period(er)'!$A555+14),FALSE)</f>
        <v>0</v>
      </c>
      <c r="M555" s="98">
        <f ca="1">HLOOKUP($B555,INDIRECT(M$1&amp;"!$I$2:$x$40"),('Partner-period(er)'!$A555+14),FALSE)</f>
        <v>0</v>
      </c>
      <c r="N555" s="98">
        <f ca="1">HLOOKUP($B555,INDIRECT(N$1&amp;"!$I$2:$x$40"),('Partner-period(er)'!$A555+14),FALSE)</f>
        <v>0</v>
      </c>
      <c r="O555" s="563">
        <f ca="1">HLOOKUP($B555,INDIRECT(O$1&amp;"!$I$2:$x$40"),('Partner-period(er)'!$A555+14),FALSE)</f>
        <v>0</v>
      </c>
      <c r="P555" s="563">
        <f ca="1">HLOOKUP($B555,INDIRECT(P$1&amp;"!$I$2:$x$40"),('Partner-period(er)'!$A555+14),FALSE)</f>
        <v>0</v>
      </c>
      <c r="Q555" s="563">
        <f ca="1">HLOOKUP($B555,INDIRECT(Q$1&amp;"!$I$2:$x$40"),('Partner-period(er)'!$A555+14),FALSE)</f>
        <v>0</v>
      </c>
      <c r="R555" s="563">
        <f ca="1">HLOOKUP($B555,INDIRECT(R$1&amp;"!$I$2:$x$40"),('Partner-period(er)'!$A555+14),FALSE)</f>
        <v>0</v>
      </c>
      <c r="S555" s="563">
        <f ca="1">HLOOKUP($B555,INDIRECT(S$1&amp;"!$I$2:$x$40"),('Partner-period(er)'!$A555+14),FALSE)</f>
        <v>0</v>
      </c>
      <c r="T555" s="563">
        <f ca="1">HLOOKUP($B555,INDIRECT(T$1&amp;"!$I$2:$x$40"),('Partner-period(er)'!$A555+14),FALSE)</f>
        <v>0</v>
      </c>
      <c r="U555" s="563">
        <f ca="1">HLOOKUP($B555,INDIRECT(U$1&amp;"!$I$2:$x$40"),('Partner-period(er)'!$A555+14),FALSE)</f>
        <v>0</v>
      </c>
      <c r="V555" s="563">
        <f ca="1">HLOOKUP($B555,INDIRECT(V$1&amp;"!$I$2:$x$40"),('Partner-period(er)'!$A555+14),FALSE)</f>
        <v>0</v>
      </c>
      <c r="W555" s="563">
        <f ca="1">HLOOKUP($B555,INDIRECT(W$1&amp;"!$I$2:$x$40"),('Partner-period(er)'!$A555+14),FALSE)</f>
        <v>0</v>
      </c>
      <c r="X555" s="564">
        <f ca="1">HLOOKUP($B555,INDIRECT(X$1&amp;"!$I$2:$x$40"),('Partner-period(er)'!$A555+14),FALSE)</f>
        <v>0</v>
      </c>
      <c r="Z555" s="31">
        <f ca="1">J555</f>
        <v>0</v>
      </c>
      <c r="AA555" s="32">
        <f ca="1">SUM($J555:K555)</f>
        <v>0</v>
      </c>
      <c r="AB555" s="32">
        <f ca="1">SUM($J555:L555)</f>
        <v>0</v>
      </c>
      <c r="AC555" s="32">
        <f ca="1">SUM($J555:M555)</f>
        <v>0</v>
      </c>
      <c r="AD555" s="32">
        <f ca="1">SUM($J555:N555)</f>
        <v>0</v>
      </c>
      <c r="AE555" s="32">
        <f ca="1">SUM($J555:O555)</f>
        <v>0</v>
      </c>
      <c r="AF555" s="32">
        <f ca="1">SUM($J555:P555)</f>
        <v>0</v>
      </c>
      <c r="AG555" s="32">
        <f ca="1">SUM($J555:Q555)</f>
        <v>0</v>
      </c>
      <c r="AH555" s="32">
        <f ca="1">SUM($J555:R555)</f>
        <v>0</v>
      </c>
      <c r="AI555" s="32">
        <f ca="1">SUM($J555:S555)</f>
        <v>0</v>
      </c>
      <c r="AJ555" s="32">
        <f ca="1">SUM($J555:T555)</f>
        <v>0</v>
      </c>
      <c r="AK555" s="32">
        <f ca="1">SUM($J555:U555)</f>
        <v>0</v>
      </c>
      <c r="AL555" s="32">
        <f ca="1">SUM($J555:V555)</f>
        <v>0</v>
      </c>
      <c r="AM555" s="32">
        <f ca="1">SUM($J555:W555)</f>
        <v>0</v>
      </c>
      <c r="AN555" s="37">
        <f ca="1">SUM($J555:X555)</f>
        <v>0</v>
      </c>
      <c r="AO555" s="30"/>
      <c r="AP555" s="29"/>
      <c r="AQ555" s="29"/>
      <c r="AR555" s="29"/>
      <c r="AS555" s="29"/>
      <c r="AT555" s="29"/>
    </row>
    <row r="556" spans="1:56" x14ac:dyDescent="0.2">
      <c r="A556" s="44">
        <v>2</v>
      </c>
      <c r="B556" s="44">
        <f t="shared" si="300"/>
        <v>12</v>
      </c>
      <c r="C556" s="661">
        <f>Data!L552</f>
        <v>0</v>
      </c>
      <c r="D556" s="27" t="str">
        <f>Data!B$14</f>
        <v>Teknisk/adm timer</v>
      </c>
      <c r="E556" s="27"/>
      <c r="F556" s="14"/>
      <c r="G556" s="370">
        <f>HLOOKUP(B556,'Budget &amp; Total'!$1:$44,(20),FALSE)</f>
        <v>0</v>
      </c>
      <c r="H556" s="673">
        <f t="shared" ref="H556:H579" ca="1" si="301">SUM(J556:X556)</f>
        <v>0</v>
      </c>
      <c r="I556" s="101"/>
      <c r="J556" s="231">
        <f ca="1">HLOOKUP($B556,INDIRECT(J$1&amp;"!$I$2:$x$40"),('Partner-period(er)'!$A556+14),FALSE)</f>
        <v>0</v>
      </c>
      <c r="K556" s="86">
        <f ca="1">HLOOKUP($B556,INDIRECT(K$1&amp;"!$I$2:$x$40"),('Partner-period(er)'!$A556+14),FALSE)</f>
        <v>0</v>
      </c>
      <c r="L556" s="86">
        <f ca="1">HLOOKUP($B556,INDIRECT(L$1&amp;"!$I$2:$x$40"),('Partner-period(er)'!$A556+14),FALSE)</f>
        <v>0</v>
      </c>
      <c r="M556" s="86">
        <f ca="1">HLOOKUP($B556,INDIRECT(M$1&amp;"!$I$2:$x$40"),('Partner-period(er)'!$A556+14),FALSE)</f>
        <v>0</v>
      </c>
      <c r="N556" s="86">
        <f ca="1">HLOOKUP($B556,INDIRECT(N$1&amp;"!$I$2:$x$40"),('Partner-period(er)'!$A556+14),FALSE)</f>
        <v>0</v>
      </c>
      <c r="O556" s="565">
        <f ca="1">HLOOKUP($B556,INDIRECT(O$1&amp;"!$I$2:$x$40"),('Partner-period(er)'!$A556+14),FALSE)</f>
        <v>0</v>
      </c>
      <c r="P556" s="565">
        <f ca="1">HLOOKUP($B556,INDIRECT(P$1&amp;"!$I$2:$x$40"),('Partner-period(er)'!$A556+14),FALSE)</f>
        <v>0</v>
      </c>
      <c r="Q556" s="565">
        <f ca="1">HLOOKUP($B556,INDIRECT(Q$1&amp;"!$I$2:$x$40"),('Partner-period(er)'!$A556+14),FALSE)</f>
        <v>0</v>
      </c>
      <c r="R556" s="565">
        <f ca="1">HLOOKUP($B556,INDIRECT(R$1&amp;"!$I$2:$x$40"),('Partner-period(er)'!$A556+14),FALSE)</f>
        <v>0</v>
      </c>
      <c r="S556" s="565">
        <f ca="1">HLOOKUP($B556,INDIRECT(S$1&amp;"!$I$2:$x$40"),('Partner-period(er)'!$A556+14),FALSE)</f>
        <v>0</v>
      </c>
      <c r="T556" s="565">
        <f ca="1">HLOOKUP($B556,INDIRECT(T$1&amp;"!$I$2:$x$40"),('Partner-period(er)'!$A556+14),FALSE)</f>
        <v>0</v>
      </c>
      <c r="U556" s="565">
        <f ca="1">HLOOKUP($B556,INDIRECT(U$1&amp;"!$I$2:$x$40"),('Partner-period(er)'!$A556+14),FALSE)</f>
        <v>0</v>
      </c>
      <c r="V556" s="565">
        <f ca="1">HLOOKUP($B556,INDIRECT(V$1&amp;"!$I$2:$x$40"),('Partner-period(er)'!$A556+14),FALSE)</f>
        <v>0</v>
      </c>
      <c r="W556" s="565">
        <f ca="1">HLOOKUP($B556,INDIRECT(W$1&amp;"!$I$2:$x$40"),('Partner-period(er)'!$A556+14),FALSE)</f>
        <v>0</v>
      </c>
      <c r="X556" s="566">
        <f ca="1">HLOOKUP($B556,INDIRECT(X$1&amp;"!$I$2:$x$40"),('Partner-period(er)'!$A556+14),FALSE)</f>
        <v>0</v>
      </c>
      <c r="Z556" s="33">
        <f ca="1">J556</f>
        <v>0</v>
      </c>
      <c r="AA556" s="34">
        <f ca="1">SUM($J556:K556)</f>
        <v>0</v>
      </c>
      <c r="AB556" s="34">
        <f ca="1">SUM($J556:L556)</f>
        <v>0</v>
      </c>
      <c r="AC556" s="34">
        <f ca="1">SUM($J556:M556)</f>
        <v>0</v>
      </c>
      <c r="AD556" s="34">
        <f ca="1">SUM($J556:N556)</f>
        <v>0</v>
      </c>
      <c r="AE556" s="34">
        <f ca="1">SUM($J556:O556)</f>
        <v>0</v>
      </c>
      <c r="AF556" s="34">
        <f ca="1">SUM($J556:P556)</f>
        <v>0</v>
      </c>
      <c r="AG556" s="34">
        <f ca="1">SUM($J556:Q556)</f>
        <v>0</v>
      </c>
      <c r="AH556" s="34">
        <f ca="1">SUM($J556:R556)</f>
        <v>0</v>
      </c>
      <c r="AI556" s="34">
        <f ca="1">SUM($J556:S556)</f>
        <v>0</v>
      </c>
      <c r="AJ556" s="34">
        <f ca="1">SUM($J556:T556)</f>
        <v>0</v>
      </c>
      <c r="AK556" s="34">
        <f ca="1">SUM($J556:U556)</f>
        <v>0</v>
      </c>
      <c r="AL556" s="34">
        <f ca="1">SUM($J556:V556)</f>
        <v>0</v>
      </c>
      <c r="AM556" s="34">
        <f ca="1">SUM($J556:W556)</f>
        <v>0</v>
      </c>
      <c r="AN556" s="38">
        <f ca="1">SUM($J556:X556)</f>
        <v>0</v>
      </c>
      <c r="AO556" s="30"/>
      <c r="AP556" s="29"/>
      <c r="AQ556" s="29"/>
      <c r="AR556" s="29"/>
      <c r="AS556" s="29"/>
      <c r="AT556" s="29"/>
    </row>
    <row r="557" spans="1:56" x14ac:dyDescent="0.2">
      <c r="A557" s="44">
        <v>3</v>
      </c>
      <c r="B557" s="44">
        <f t="shared" si="300"/>
        <v>12</v>
      </c>
      <c r="C557" s="57" t="str">
        <f>Data!B$5</f>
        <v>Personaleudgifter</v>
      </c>
      <c r="D557" s="96"/>
      <c r="E557" s="96"/>
      <c r="F557" s="58"/>
      <c r="G557" s="369"/>
      <c r="H557" s="674">
        <f t="shared" ca="1" si="301"/>
        <v>0</v>
      </c>
      <c r="I557" s="101"/>
      <c r="J557" s="239">
        <f ca="1">HLOOKUP($B557,INDIRECT(J$1&amp;"!$I$2:$x$40"),('Partner-period(er)'!$A557+14),FALSE)</f>
        <v>0</v>
      </c>
      <c r="K557" s="85">
        <f ca="1">HLOOKUP($B557,INDIRECT(K$1&amp;"!$I$2:$x$40"),('Partner-period(er)'!$A557+14),FALSE)</f>
        <v>0</v>
      </c>
      <c r="L557" s="85">
        <f ca="1">HLOOKUP($B557,INDIRECT(L$1&amp;"!$I$2:$x$40"),('Partner-period(er)'!$A557+14),FALSE)</f>
        <v>0</v>
      </c>
      <c r="M557" s="85">
        <f ca="1">HLOOKUP($B557,INDIRECT(M$1&amp;"!$I$2:$x$40"),('Partner-period(er)'!$A557+14),FALSE)</f>
        <v>0</v>
      </c>
      <c r="N557" s="85">
        <f ca="1">HLOOKUP($B557,INDIRECT(N$1&amp;"!$I$2:$x$40"),('Partner-period(er)'!$A557+14),FALSE)</f>
        <v>0</v>
      </c>
      <c r="O557" s="52">
        <f ca="1">HLOOKUP($B557,INDIRECT(O$1&amp;"!$I$2:$x$40"),('Partner-period(er)'!$A557+14),FALSE)</f>
        <v>0</v>
      </c>
      <c r="P557" s="52">
        <f ca="1">HLOOKUP($B557,INDIRECT(P$1&amp;"!$I$2:$x$40"),('Partner-period(er)'!$A557+14),FALSE)</f>
        <v>0</v>
      </c>
      <c r="Q557" s="52">
        <f ca="1">HLOOKUP($B557,INDIRECT(Q$1&amp;"!$I$2:$x$40"),('Partner-period(er)'!$A557+14),FALSE)</f>
        <v>0</v>
      </c>
      <c r="R557" s="52">
        <f ca="1">HLOOKUP($B557,INDIRECT(R$1&amp;"!$I$2:$x$40"),('Partner-period(er)'!$A557+14),FALSE)</f>
        <v>0</v>
      </c>
      <c r="S557" s="52">
        <f ca="1">HLOOKUP($B557,INDIRECT(S$1&amp;"!$I$2:$x$40"),('Partner-period(er)'!$A557+14),FALSE)</f>
        <v>0</v>
      </c>
      <c r="T557" s="52">
        <f ca="1">HLOOKUP($B557,INDIRECT(T$1&amp;"!$I$2:$x$40"),('Partner-period(er)'!$A557+14),FALSE)</f>
        <v>0</v>
      </c>
      <c r="U557" s="52">
        <f ca="1">HLOOKUP($B557,INDIRECT(U$1&amp;"!$I$2:$x$40"),('Partner-period(er)'!$A557+14),FALSE)</f>
        <v>0</v>
      </c>
      <c r="V557" s="52">
        <f ca="1">HLOOKUP($B557,INDIRECT(V$1&amp;"!$I$2:$x$40"),('Partner-period(er)'!$A557+14),FALSE)</f>
        <v>0</v>
      </c>
      <c r="W557" s="52">
        <f ca="1">HLOOKUP($B557,INDIRECT(W$1&amp;"!$I$2:$x$40"),('Partner-period(er)'!$A557+14),FALSE)</f>
        <v>0</v>
      </c>
      <c r="X557" s="567">
        <f ca="1">HLOOKUP($B557,INDIRECT(X$1&amp;"!$I$2:$x$40"),('Partner-period(er)'!$A557+14),FALSE)</f>
        <v>0</v>
      </c>
      <c r="Z557" s="33">
        <f ca="1">J557</f>
        <v>0</v>
      </c>
      <c r="AA557" s="34">
        <f ca="1">SUM($J557:K557)</f>
        <v>0</v>
      </c>
      <c r="AB557" s="34">
        <f ca="1">SUM($J557:L557)</f>
        <v>0</v>
      </c>
      <c r="AC557" s="34">
        <f ca="1">SUM($J557:M557)</f>
        <v>0</v>
      </c>
      <c r="AD557" s="34">
        <f ca="1">SUM($J557:N557)</f>
        <v>0</v>
      </c>
      <c r="AE557" s="34">
        <f ca="1">SUM($J557:O557)</f>
        <v>0</v>
      </c>
      <c r="AF557" s="34">
        <f ca="1">SUM($J557:P557)</f>
        <v>0</v>
      </c>
      <c r="AG557" s="34">
        <f ca="1">SUM($J557:Q557)</f>
        <v>0</v>
      </c>
      <c r="AH557" s="34">
        <f ca="1">SUM($J557:R557)</f>
        <v>0</v>
      </c>
      <c r="AI557" s="34">
        <f ca="1">SUM($J557:S557)</f>
        <v>0</v>
      </c>
      <c r="AJ557" s="34">
        <f ca="1">SUM($J557:T557)</f>
        <v>0</v>
      </c>
      <c r="AK557" s="34">
        <f ca="1">SUM($J557:U557)</f>
        <v>0</v>
      </c>
      <c r="AL557" s="34">
        <f ca="1">SUM($J557:V557)</f>
        <v>0</v>
      </c>
      <c r="AM557" s="34">
        <f ca="1">SUM($J557:W557)</f>
        <v>0</v>
      </c>
      <c r="AN557" s="38">
        <f ca="1">SUM($J557:X557)</f>
        <v>0</v>
      </c>
      <c r="AO557" s="30"/>
      <c r="AP557" s="29"/>
      <c r="AQ557" s="29"/>
      <c r="AR557" s="29"/>
      <c r="AS557" s="29"/>
      <c r="AT557" s="29"/>
    </row>
    <row r="558" spans="1:56" x14ac:dyDescent="0.2">
      <c r="A558" s="44">
        <v>4</v>
      </c>
      <c r="B558" s="44">
        <f t="shared" si="300"/>
        <v>12</v>
      </c>
      <c r="C558" s="66"/>
      <c r="D558" s="27" t="str">
        <f>Data!B$15</f>
        <v>Funktionær løn</v>
      </c>
      <c r="E558" s="27"/>
      <c r="F558" s="94">
        <f>HLOOKUP(B558,'Budget &amp; Total'!B:BB,49,FALSE)</f>
        <v>0</v>
      </c>
      <c r="G558" s="370">
        <f>HLOOKUP(B558,'Budget &amp; Total'!$1:$44,(23),FALSE)</f>
        <v>0</v>
      </c>
      <c r="H558" s="674">
        <f t="shared" ca="1" si="301"/>
        <v>0</v>
      </c>
      <c r="I558" s="101"/>
      <c r="J558" s="239">
        <f ca="1">HLOOKUP($B558,INDIRECT(J$1&amp;"!$I$2:$x$40"),('Partner-period(er)'!$A558+14),FALSE)</f>
        <v>0</v>
      </c>
      <c r="K558" s="85">
        <f ca="1">HLOOKUP($B558,INDIRECT(K$1&amp;"!$I$2:$x$40"),('Partner-period(er)'!$A558+14),FALSE)</f>
        <v>0</v>
      </c>
      <c r="L558" s="85">
        <f ca="1">HLOOKUP($B558,INDIRECT(L$1&amp;"!$I$2:$x$40"),('Partner-period(er)'!$A558+14),FALSE)</f>
        <v>0</v>
      </c>
      <c r="M558" s="85">
        <f ca="1">HLOOKUP($B558,INDIRECT(M$1&amp;"!$I$2:$x$40"),('Partner-period(er)'!$A558+14),FALSE)</f>
        <v>0</v>
      </c>
      <c r="N558" s="85">
        <f ca="1">HLOOKUP($B558,INDIRECT(N$1&amp;"!$I$2:$x$40"),('Partner-period(er)'!$A558+14),FALSE)</f>
        <v>0</v>
      </c>
      <c r="O558" s="52">
        <f ca="1">HLOOKUP($B558,INDIRECT(O$1&amp;"!$I$2:$x$40"),('Partner-period(er)'!$A558+14),FALSE)</f>
        <v>0</v>
      </c>
      <c r="P558" s="52">
        <f ca="1">HLOOKUP($B558,INDIRECT(P$1&amp;"!$I$2:$x$40"),('Partner-period(er)'!$A558+14),FALSE)</f>
        <v>0</v>
      </c>
      <c r="Q558" s="52">
        <f ca="1">HLOOKUP($B558,INDIRECT(Q$1&amp;"!$I$2:$x$40"),('Partner-period(er)'!$A558+14),FALSE)</f>
        <v>0</v>
      </c>
      <c r="R558" s="52">
        <f ca="1">HLOOKUP($B558,INDIRECT(R$1&amp;"!$I$2:$x$40"),('Partner-period(er)'!$A558+14),FALSE)</f>
        <v>0</v>
      </c>
      <c r="S558" s="52">
        <f ca="1">HLOOKUP($B558,INDIRECT(S$1&amp;"!$I$2:$x$40"),('Partner-period(er)'!$A558+14),FALSE)</f>
        <v>0</v>
      </c>
      <c r="T558" s="52">
        <f ca="1">HLOOKUP($B558,INDIRECT(T$1&amp;"!$I$2:$x$40"),('Partner-period(er)'!$A558+14),FALSE)</f>
        <v>0</v>
      </c>
      <c r="U558" s="52">
        <f ca="1">HLOOKUP($B558,INDIRECT(U$1&amp;"!$I$2:$x$40"),('Partner-period(er)'!$A558+14),FALSE)</f>
        <v>0</v>
      </c>
      <c r="V558" s="52">
        <f ca="1">HLOOKUP($B558,INDIRECT(V$1&amp;"!$I$2:$x$40"),('Partner-period(er)'!$A558+14),FALSE)</f>
        <v>0</v>
      </c>
      <c r="W558" s="52">
        <f ca="1">HLOOKUP($B558,INDIRECT(W$1&amp;"!$I$2:$x$40"),('Partner-period(er)'!$A558+14),FALSE)</f>
        <v>0</v>
      </c>
      <c r="X558" s="567">
        <f ca="1">HLOOKUP($B558,INDIRECT(X$1&amp;"!$I$2:$x$40"),('Partner-period(er)'!$A558+14),FALSE)</f>
        <v>0</v>
      </c>
      <c r="Z558" s="40">
        <f ca="1">J584</f>
        <v>0</v>
      </c>
      <c r="AA558" s="41">
        <f ca="1">SUM($J584:K584)</f>
        <v>0</v>
      </c>
      <c r="AB558" s="41">
        <f ca="1">SUM($J584:L584)</f>
        <v>0</v>
      </c>
      <c r="AC558" s="41">
        <f ca="1">SUM($J584:M584)</f>
        <v>0</v>
      </c>
      <c r="AD558" s="41">
        <f ca="1">SUM($J584:N584)</f>
        <v>0</v>
      </c>
      <c r="AE558" s="41">
        <f ca="1">SUM($J584:O584)</f>
        <v>0</v>
      </c>
      <c r="AF558" s="41">
        <f ca="1">SUM($J584:P584)</f>
        <v>0</v>
      </c>
      <c r="AG558" s="41">
        <f ca="1">SUM($J584:Q584)</f>
        <v>0</v>
      </c>
      <c r="AH558" s="41">
        <f ca="1">SUM($J584:R584)</f>
        <v>0</v>
      </c>
      <c r="AI558" s="41">
        <f ca="1">SUM($J584:S584)</f>
        <v>0</v>
      </c>
      <c r="AJ558" s="41">
        <f ca="1">SUM($J584:T584)</f>
        <v>0</v>
      </c>
      <c r="AK558" s="41">
        <f ca="1">SUM($J584:U584)</f>
        <v>0</v>
      </c>
      <c r="AL558" s="41">
        <f ca="1">SUM($J584:V584)</f>
        <v>0</v>
      </c>
      <c r="AM558" s="41">
        <f ca="1">SUM($J584:W584)</f>
        <v>0</v>
      </c>
      <c r="AN558" s="42">
        <f ca="1">SUM($J584:X584)</f>
        <v>0</v>
      </c>
      <c r="AO558" s="30"/>
      <c r="AP558" s="29">
        <f ca="1">IF(Data!$H$2="ja",IF(Z558&gt;$G558,Z558-$G558,0),0)</f>
        <v>0</v>
      </c>
      <c r="AQ558" s="29">
        <f ca="1">IF(Data!$H$2="ja",IF(AA558&gt;$G558,AA558-$G558-SUM($AP558:AP558),0),0)</f>
        <v>0</v>
      </c>
      <c r="AR558" s="29">
        <f ca="1">IF(Data!$H$2="ja",IF(AB558&gt;$G558,AB558-$G558-SUM($AP558:AQ558),0),0)</f>
        <v>0</v>
      </c>
      <c r="AS558" s="29">
        <f ca="1">IF(Data!$H$2="ja",IF(AC558&gt;$G558,AC558-$G558-SUM($AP558:AR558),0),0)</f>
        <v>0</v>
      </c>
      <c r="AT558" s="29">
        <f ca="1">IF(Data!$H$2="ja",IF(AD558&gt;$G558,AD558-$G558-SUM($AP558:AS558),0),0)</f>
        <v>0</v>
      </c>
      <c r="AU558" s="29">
        <f ca="1">IF(Data!$H$2="ja",IF(AE558&gt;$G558,AE558-$G558-SUM($AP558:AT558),0),0)</f>
        <v>0</v>
      </c>
      <c r="AV558" s="29">
        <f ca="1">IF(Data!$H$2="ja",IF(AF558&gt;$G558,AF558-$G558-SUM($AP558:AU558),0),0)</f>
        <v>0</v>
      </c>
      <c r="AW558" s="29">
        <f ca="1">IF(Data!$H$2="ja",IF(AG558&gt;$G558,AG558-$G558-SUM($AP558:AV558),0),0)</f>
        <v>0</v>
      </c>
      <c r="AX558" s="29">
        <f ca="1">IF(Data!$H$2="ja",IF(AH558&gt;$G558,AH558-$G558-SUM($AP558:AW558),0),0)</f>
        <v>0</v>
      </c>
      <c r="AY558" s="29">
        <f ca="1">IF(Data!$H$2="ja",IF(AI558&gt;$G558,AI558-$G558-SUM($AP558:AX558),0),0)</f>
        <v>0</v>
      </c>
      <c r="AZ558" s="29">
        <f ca="1">IF(Data!$H$2="ja",IF(AJ558&gt;$G558,AJ558-$G558-SUM($AP558:AY558),0),0)</f>
        <v>0</v>
      </c>
      <c r="BA558" s="29">
        <f ca="1">IF(Data!$H$2="ja",IF(AK558&gt;$G558,AK558-$G558-SUM($AP558:AZ558),0),0)</f>
        <v>0</v>
      </c>
      <c r="BB558" s="29">
        <f ca="1">IF(Data!$H$2="ja",IF(AL558&gt;$G558,AL558-$G558-SUM($AP558:BA558),0),0)</f>
        <v>0</v>
      </c>
      <c r="BC558" s="29">
        <f ca="1">IF(Data!$H$2="ja",IF(AM558&gt;$G558,AM558-$G558-SUM($AP558:BB558),0),0)</f>
        <v>0</v>
      </c>
      <c r="BD558" s="29">
        <f ca="1">IF(Data!$H$2="ja",IF(AN558&gt;$G558,AN558-$G558-SUM($AP558:BC558),0),0)</f>
        <v>0</v>
      </c>
    </row>
    <row r="559" spans="1:56" x14ac:dyDescent="0.2">
      <c r="A559" s="44">
        <v>5</v>
      </c>
      <c r="B559" s="44">
        <f t="shared" si="300"/>
        <v>12</v>
      </c>
      <c r="C559" s="60"/>
      <c r="D559" s="27" t="str">
        <f>Data!B$16</f>
        <v>Teknisk/adm løn</v>
      </c>
      <c r="E559" s="27"/>
      <c r="F559" s="94">
        <f>HLOOKUP(B558,'Budget &amp; Total'!B:BB,50,FALSE)</f>
        <v>0</v>
      </c>
      <c r="G559" s="370">
        <f>HLOOKUP(B559,'Budget &amp; Total'!$1:$44,(24),FALSE)</f>
        <v>0</v>
      </c>
      <c r="H559" s="674">
        <f t="shared" ca="1" si="301"/>
        <v>0</v>
      </c>
      <c r="I559" s="101"/>
      <c r="J559" s="239">
        <f ca="1">HLOOKUP($B559,INDIRECT(J$1&amp;"!$I$2:$x$40"),('Partner-period(er)'!$A559+14),FALSE)</f>
        <v>0</v>
      </c>
      <c r="K559" s="85">
        <f ca="1">HLOOKUP($B559,INDIRECT(K$1&amp;"!$I$2:$x$40"),('Partner-period(er)'!$A559+14),FALSE)</f>
        <v>0</v>
      </c>
      <c r="L559" s="85">
        <f ca="1">HLOOKUP($B559,INDIRECT(L$1&amp;"!$I$2:$x$40"),('Partner-period(er)'!$A559+14),FALSE)</f>
        <v>0</v>
      </c>
      <c r="M559" s="85">
        <f ca="1">HLOOKUP($B559,INDIRECT(M$1&amp;"!$I$2:$x$40"),('Partner-period(er)'!$A559+14),FALSE)</f>
        <v>0</v>
      </c>
      <c r="N559" s="85">
        <f ca="1">HLOOKUP($B559,INDIRECT(N$1&amp;"!$I$2:$x$40"),('Partner-period(er)'!$A559+14),FALSE)</f>
        <v>0</v>
      </c>
      <c r="O559" s="52">
        <f ca="1">HLOOKUP($B559,INDIRECT(O$1&amp;"!$I$2:$x$40"),('Partner-period(er)'!$A559+14),FALSE)</f>
        <v>0</v>
      </c>
      <c r="P559" s="52">
        <f ca="1">HLOOKUP($B559,INDIRECT(P$1&amp;"!$I$2:$x$40"),('Partner-period(er)'!$A559+14),FALSE)</f>
        <v>0</v>
      </c>
      <c r="Q559" s="52">
        <f ca="1">HLOOKUP($B559,INDIRECT(Q$1&amp;"!$I$2:$x$40"),('Partner-period(er)'!$A559+14),FALSE)</f>
        <v>0</v>
      </c>
      <c r="R559" s="52">
        <f ca="1">HLOOKUP($B559,INDIRECT(R$1&amp;"!$I$2:$x$40"),('Partner-period(er)'!$A559+14),FALSE)</f>
        <v>0</v>
      </c>
      <c r="S559" s="52">
        <f ca="1">HLOOKUP($B559,INDIRECT(S$1&amp;"!$I$2:$x$40"),('Partner-period(er)'!$A559+14),FALSE)</f>
        <v>0</v>
      </c>
      <c r="T559" s="52">
        <f ca="1">HLOOKUP($B559,INDIRECT(T$1&amp;"!$I$2:$x$40"),('Partner-period(er)'!$A559+14),FALSE)</f>
        <v>0</v>
      </c>
      <c r="U559" s="52">
        <f ca="1">HLOOKUP($B559,INDIRECT(U$1&amp;"!$I$2:$x$40"),('Partner-period(er)'!$A559+14),FALSE)</f>
        <v>0</v>
      </c>
      <c r="V559" s="52">
        <f ca="1">HLOOKUP($B559,INDIRECT(V$1&amp;"!$I$2:$x$40"),('Partner-period(er)'!$A559+14),FALSE)</f>
        <v>0</v>
      </c>
      <c r="W559" s="52">
        <f ca="1">HLOOKUP($B559,INDIRECT(W$1&amp;"!$I$2:$x$40"),('Partner-period(er)'!$A559+14),FALSE)</f>
        <v>0</v>
      </c>
      <c r="X559" s="567">
        <f ca="1">HLOOKUP($B559,INDIRECT(X$1&amp;"!$I$2:$x$40"),('Partner-period(er)'!$A559+14),FALSE)</f>
        <v>0</v>
      </c>
      <c r="Z559" s="40">
        <f ca="1">J591</f>
        <v>0</v>
      </c>
      <c r="AA559" s="41">
        <f ca="1">SUM($J591:K591)</f>
        <v>0</v>
      </c>
      <c r="AB559" s="41">
        <f ca="1">SUM($J591:L591)</f>
        <v>0</v>
      </c>
      <c r="AC559" s="41">
        <f ca="1">SUM($J591:M591)</f>
        <v>0</v>
      </c>
      <c r="AD559" s="41">
        <f ca="1">SUM($J591:N591)</f>
        <v>0</v>
      </c>
      <c r="AE559" s="41">
        <f ca="1">SUM($J591:O591)</f>
        <v>0</v>
      </c>
      <c r="AF559" s="41">
        <f ca="1">SUM($J591:P591)</f>
        <v>0</v>
      </c>
      <c r="AG559" s="41">
        <f ca="1">SUM($J591:Q591)</f>
        <v>0</v>
      </c>
      <c r="AH559" s="41">
        <f ca="1">SUM($J591:R591)</f>
        <v>0</v>
      </c>
      <c r="AI559" s="41">
        <f ca="1">SUM($J591:S591)</f>
        <v>0</v>
      </c>
      <c r="AJ559" s="41">
        <f ca="1">SUM($J591:T591)</f>
        <v>0</v>
      </c>
      <c r="AK559" s="41">
        <f ca="1">SUM($J591:U591)</f>
        <v>0</v>
      </c>
      <c r="AL559" s="41">
        <f ca="1">SUM($J591:V591)</f>
        <v>0</v>
      </c>
      <c r="AM559" s="41">
        <f ca="1">SUM($J591:W591)</f>
        <v>0</v>
      </c>
      <c r="AN559" s="41">
        <f ca="1">SUM($J591:X591)</f>
        <v>0</v>
      </c>
      <c r="AO559" s="30"/>
      <c r="AP559" s="29">
        <f ca="1">IF(Data!$H$2="ja",IF(Z559&gt;$G559,Z559-$G559,0),0)</f>
        <v>0</v>
      </c>
      <c r="AQ559" s="29">
        <f ca="1">IF(Data!$H$2="ja",IF(AA559&gt;$G559,AA559-$G559-SUM($AP559:AP559),0),0)</f>
        <v>0</v>
      </c>
      <c r="AR559" s="29">
        <f ca="1">IF(Data!$H$2="ja",IF(AB559&gt;$G559,AB559-$G559-SUM($AP559:AQ559),0),0)</f>
        <v>0</v>
      </c>
      <c r="AS559" s="29">
        <f ca="1">IF(Data!$H$2="ja",IF(AC559&gt;$G559,AC559-$G559-SUM($AP559:AR559),0),0)</f>
        <v>0</v>
      </c>
      <c r="AT559" s="29">
        <f ca="1">IF(Data!$H$2="ja",IF(AD559&gt;$G559,AD559-$G559-SUM($AP559:AS559),0),0)</f>
        <v>0</v>
      </c>
      <c r="AU559" s="29">
        <f ca="1">IF(Data!$H$2="ja",IF(AE559&gt;$G559,AE559-$G559-SUM($AP559:AT559),0),0)</f>
        <v>0</v>
      </c>
      <c r="AV559" s="29">
        <f ca="1">IF(Data!$H$2="ja",IF(AF559&gt;$G559,AF559-$G559-SUM($AP559:AU559),0),0)</f>
        <v>0</v>
      </c>
      <c r="AW559" s="29">
        <f ca="1">IF(Data!$H$2="ja",IF(AG559&gt;$G559,AG559-$G559-SUM($AP559:AV559),0),0)</f>
        <v>0</v>
      </c>
      <c r="AX559" s="29">
        <f ca="1">IF(Data!$H$2="ja",IF(AH559&gt;$G559,AH559-$G559-SUM($AP559:AW559),0),0)</f>
        <v>0</v>
      </c>
      <c r="AY559" s="29">
        <f ca="1">IF(Data!$H$2="ja",IF(AI559&gt;$G559,AI559-$G559-SUM($AP559:AX559),0),0)</f>
        <v>0</v>
      </c>
      <c r="AZ559" s="29">
        <f ca="1">IF(Data!$H$2="ja",IF(AJ559&gt;$G559,AJ559-$G559-SUM($AP559:AY559),0),0)</f>
        <v>0</v>
      </c>
      <c r="BA559" s="29">
        <f ca="1">IF(Data!$H$2="ja",IF(AK559&gt;$G559,AK559-$G559-SUM($AP559:AZ559),0),0)</f>
        <v>0</v>
      </c>
      <c r="BB559" s="29">
        <f ca="1">IF(Data!$H$2="ja",IF(AL559&gt;$G559,AL559-$G559-SUM($AP559:BA559),0),0)</f>
        <v>0</v>
      </c>
      <c r="BC559" s="29">
        <f ca="1">IF(Data!$H$2="ja",IF(AM559&gt;$G559,AM559-$G559-SUM($AP559:BB559),0),0)</f>
        <v>0</v>
      </c>
      <c r="BD559" s="29">
        <f ca="1">IF(Data!$H$2="ja",IF(AN559&gt;$G559,AN559-$G559-SUM($AP559:BC559),0),0)</f>
        <v>0</v>
      </c>
    </row>
    <row r="560" spans="1:56" x14ac:dyDescent="0.2">
      <c r="A560" s="44">
        <v>6</v>
      </c>
      <c r="B560" s="44">
        <f t="shared" si="300"/>
        <v>12</v>
      </c>
      <c r="C560" s="61"/>
      <c r="D560" s="62" t="str">
        <f>Data!B$17</f>
        <v>Overhead løn</v>
      </c>
      <c r="E560" s="62"/>
      <c r="F560" s="99">
        <f>HLOOKUP(B558,'Budget &amp; Total'!B:BB,25,FALSE)</f>
        <v>0</v>
      </c>
      <c r="G560" s="371">
        <f>HLOOKUP(B560,'Budget &amp; Total'!$1:$44,(26),FALSE)</f>
        <v>0</v>
      </c>
      <c r="H560" s="673">
        <f t="shared" ca="1" si="301"/>
        <v>0</v>
      </c>
      <c r="I560" s="101"/>
      <c r="J560" s="239">
        <f ca="1">HLOOKUP($B560,INDIRECT(J$1&amp;"!$I$2:$x$40"),('Partner-period(er)'!$A560+14),FALSE)</f>
        <v>0</v>
      </c>
      <c r="K560" s="85">
        <f ca="1">HLOOKUP($B560,INDIRECT(K$1&amp;"!$I$2:$x$40"),('Partner-period(er)'!$A560+14),FALSE)</f>
        <v>0</v>
      </c>
      <c r="L560" s="85">
        <f ca="1">HLOOKUP($B560,INDIRECT(L$1&amp;"!$I$2:$x$40"),('Partner-period(er)'!$A560+14),FALSE)</f>
        <v>0</v>
      </c>
      <c r="M560" s="85">
        <f ca="1">HLOOKUP($B560,INDIRECT(M$1&amp;"!$I$2:$x$40"),('Partner-period(er)'!$A560+14),FALSE)</f>
        <v>0</v>
      </c>
      <c r="N560" s="85">
        <f ca="1">HLOOKUP($B560,INDIRECT(N$1&amp;"!$I$2:$x$40"),('Partner-period(er)'!$A560+14),FALSE)</f>
        <v>0</v>
      </c>
      <c r="O560" s="52">
        <f ca="1">HLOOKUP($B560,INDIRECT(O$1&amp;"!$I$2:$x$40"),('Partner-period(er)'!$A560+14),FALSE)</f>
        <v>0</v>
      </c>
      <c r="P560" s="52">
        <f ca="1">HLOOKUP($B560,INDIRECT(P$1&amp;"!$I$2:$x$40"),('Partner-period(er)'!$A560+14),FALSE)</f>
        <v>0</v>
      </c>
      <c r="Q560" s="52">
        <f ca="1">HLOOKUP($B560,INDIRECT(Q$1&amp;"!$I$2:$x$40"),('Partner-period(er)'!$A560+14),FALSE)</f>
        <v>0</v>
      </c>
      <c r="R560" s="52">
        <f ca="1">HLOOKUP($B560,INDIRECT(R$1&amp;"!$I$2:$x$40"),('Partner-period(er)'!$A560+14),FALSE)</f>
        <v>0</v>
      </c>
      <c r="S560" s="52">
        <f ca="1">HLOOKUP($B560,INDIRECT(S$1&amp;"!$I$2:$x$40"),('Partner-period(er)'!$A560+14),FALSE)</f>
        <v>0</v>
      </c>
      <c r="T560" s="52">
        <f ca="1">HLOOKUP($B560,INDIRECT(T$1&amp;"!$I$2:$x$40"),('Partner-period(er)'!$A560+14),FALSE)</f>
        <v>0</v>
      </c>
      <c r="U560" s="52">
        <f ca="1">HLOOKUP($B560,INDIRECT(U$1&amp;"!$I$2:$x$40"),('Partner-period(er)'!$A560+14),FALSE)</f>
        <v>0</v>
      </c>
      <c r="V560" s="52">
        <f ca="1">HLOOKUP($B560,INDIRECT(V$1&amp;"!$I$2:$x$40"),('Partner-period(er)'!$A560+14),FALSE)</f>
        <v>0</v>
      </c>
      <c r="W560" s="52">
        <f ca="1">HLOOKUP($B560,INDIRECT(W$1&amp;"!$I$2:$x$40"),('Partner-period(er)'!$A560+14),FALSE)</f>
        <v>0</v>
      </c>
      <c r="X560" s="567">
        <f ca="1">HLOOKUP($B560,INDIRECT(X$1&amp;"!$I$2:$x$40"),('Partner-period(er)'!$A560+14),FALSE)</f>
        <v>0</v>
      </c>
      <c r="Z560" s="40">
        <f ca="1">J560+J594</f>
        <v>0</v>
      </c>
      <c r="AA560" s="41">
        <f ca="1">SUM($J594:K594)+SUM($J560:K560)</f>
        <v>0</v>
      </c>
      <c r="AB560" s="41">
        <f ca="1">SUM($J594:L594)+SUM($J560:L560)</f>
        <v>0</v>
      </c>
      <c r="AC560" s="41">
        <f ca="1">SUM($J594:M594)+SUM($J560:M560)</f>
        <v>0</v>
      </c>
      <c r="AD560" s="41">
        <f ca="1">SUM($J594:N594)+SUM($J560:N560)</f>
        <v>0</v>
      </c>
      <c r="AE560" s="41">
        <f ca="1">SUM($J594:O594)+SUM($J560:O560)</f>
        <v>0</v>
      </c>
      <c r="AF560" s="41">
        <f ca="1">SUM($J594:P594)+SUM($J560:P560)</f>
        <v>0</v>
      </c>
      <c r="AG560" s="41">
        <f ca="1">SUM($J594:Q594)+SUM($J560:Q560)</f>
        <v>0</v>
      </c>
      <c r="AH560" s="41">
        <f ca="1">SUM($J594:R594)+SUM($J560:R560)</f>
        <v>0</v>
      </c>
      <c r="AI560" s="41">
        <f ca="1">SUM($J594:S594)+SUM($J560:S560)</f>
        <v>0</v>
      </c>
      <c r="AJ560" s="41">
        <f ca="1">SUM($J594:T594)+SUM($J560:T560)</f>
        <v>0</v>
      </c>
      <c r="AK560" s="41">
        <f ca="1">SUM($J594:U594)+SUM($J560:U560)</f>
        <v>0</v>
      </c>
      <c r="AL560" s="41">
        <f ca="1">SUM($J594:V594)+SUM($J560:V560)</f>
        <v>0</v>
      </c>
      <c r="AM560" s="41">
        <f ca="1">SUM($J594:W594)+SUM($J560:W560)</f>
        <v>0</v>
      </c>
      <c r="AN560" s="41">
        <f ca="1">SUM($J594:X594)+SUM($J560:X560)</f>
        <v>0</v>
      </c>
      <c r="AO560" s="30"/>
      <c r="AP560" s="29">
        <f ca="1">IF(Data!$H$2="ja",IF(Z560&gt;$G560,Z560-$G560,0),0)</f>
        <v>0</v>
      </c>
      <c r="AQ560" s="29">
        <f ca="1">IF(Data!$H$2="ja",IF(AA560&gt;$G560,AA560-$G560-SUM($AP560:AP560),0),0)</f>
        <v>0</v>
      </c>
      <c r="AR560" s="29">
        <f ca="1">IF(Data!$H$2="ja",IF(AB560&gt;$G560,AB560-$G560-SUM($AP560:AQ560),0),0)</f>
        <v>0</v>
      </c>
      <c r="AS560" s="29">
        <f ca="1">IF(Data!$H$2="ja",IF(AC560&gt;$G560,AC560-$G560-SUM($AP560:AR560),0),0)</f>
        <v>0</v>
      </c>
      <c r="AT560" s="29">
        <f ca="1">IF(Data!$H$2="ja",IF(AD560&gt;$G560,AD560-$G560-SUM($AP560:AS560),0),0)</f>
        <v>0</v>
      </c>
      <c r="AU560" s="29">
        <f ca="1">IF(Data!$H$2="ja",IF(AE560&gt;$G560,AE560-$G560-SUM($AP560:AT560),0),0)</f>
        <v>0</v>
      </c>
      <c r="AV560" s="29">
        <f ca="1">IF(Data!$H$2="ja",IF(AF560&gt;$G560,AF560-$G560-SUM($AP560:AU560),0),0)</f>
        <v>0</v>
      </c>
      <c r="AW560" s="29">
        <f ca="1">IF(Data!$H$2="ja",IF(AG560&gt;$G560,AG560-$G560-SUM($AP560:AV560),0),0)</f>
        <v>0</v>
      </c>
      <c r="AX560" s="29">
        <f ca="1">IF(Data!$H$2="ja",IF(AH560&gt;$G560,AH560-$G560-SUM($AP560:AW560),0),0)</f>
        <v>0</v>
      </c>
      <c r="AY560" s="29">
        <f ca="1">IF(Data!$H$2="ja",IF(AI560&gt;$G560,AI560-$G560-SUM($AP560:AX560),0),0)</f>
        <v>0</v>
      </c>
      <c r="AZ560" s="29">
        <f ca="1">IF(Data!$H$2="ja",IF(AJ560&gt;$G560,AJ560-$G560-SUM($AP560:AY560),0),0)</f>
        <v>0</v>
      </c>
      <c r="BA560" s="29">
        <f ca="1">IF(Data!$H$2="ja",IF(AK560&gt;$G560,AK560-$G560-SUM($AP560:AZ560),0),0)</f>
        <v>0</v>
      </c>
      <c r="BB560" s="29">
        <f ca="1">IF(Data!$H$2="ja",IF(AL560&gt;$G560,AL560-$G560-SUM($AP560:BA560),0),0)</f>
        <v>0</v>
      </c>
      <c r="BC560" s="29">
        <f ca="1">IF(Data!$H$2="ja",IF(AM560&gt;$G560,AM560-$G560-SUM($AP560:BB560),0),0)</f>
        <v>0</v>
      </c>
      <c r="BD560" s="29">
        <f ca="1">IF(Data!$H$2="ja",IF(AN560&gt;$G560,AN560-$G560-SUM($AP560:BC560),0),0)</f>
        <v>0</v>
      </c>
    </row>
    <row r="561" spans="1:56" x14ac:dyDescent="0.2">
      <c r="A561" s="44">
        <v>7</v>
      </c>
      <c r="B561" s="44">
        <f t="shared" si="300"/>
        <v>12</v>
      </c>
      <c r="C561" s="90"/>
      <c r="D561" s="55" t="str">
        <f>Data!B$39</f>
        <v>Lønomkostninger total</v>
      </c>
      <c r="E561" s="55"/>
      <c r="F561" s="84"/>
      <c r="G561" s="370">
        <f>HLOOKUP(B561,'Budget &amp; Total'!$1:$44,(27),FALSE)</f>
        <v>0</v>
      </c>
      <c r="H561" s="675">
        <f t="shared" ca="1" si="301"/>
        <v>0</v>
      </c>
      <c r="I561" s="108"/>
      <c r="J561" s="301">
        <f ca="1">HLOOKUP($B561,INDIRECT(J$1&amp;"!$I$2:$x$40"),('Partner-period(er)'!$A561+14),FALSE)</f>
        <v>0</v>
      </c>
      <c r="K561" s="89">
        <f ca="1">HLOOKUP($B561,INDIRECT(K$1&amp;"!$I$2:$x$40"),('Partner-period(er)'!$A561+14),FALSE)</f>
        <v>0</v>
      </c>
      <c r="L561" s="302">
        <f ca="1">HLOOKUP($B561,INDIRECT(L$1&amp;"!$I$2:$x$40"),('Partner-period(er)'!$A561+14),FALSE)</f>
        <v>0</v>
      </c>
      <c r="M561" s="302">
        <f ca="1">HLOOKUP($B561,INDIRECT(M$1&amp;"!$I$2:$x$40"),('Partner-period(er)'!$A561+14),FALSE)</f>
        <v>0</v>
      </c>
      <c r="N561" s="302">
        <f ca="1">HLOOKUP($B561,INDIRECT(N$1&amp;"!$I$2:$x$40"),('Partner-period(er)'!$A561+14),FALSE)</f>
        <v>0</v>
      </c>
      <c r="O561" s="568">
        <f ca="1">HLOOKUP($B561,INDIRECT(O$1&amp;"!$I$2:$x$40"),('Partner-period(er)'!$A561+14),FALSE)</f>
        <v>0</v>
      </c>
      <c r="P561" s="568">
        <f ca="1">HLOOKUP($B561,INDIRECT(P$1&amp;"!$I$2:$x$40"),('Partner-period(er)'!$A561+14),FALSE)</f>
        <v>0</v>
      </c>
      <c r="Q561" s="568">
        <f ca="1">HLOOKUP($B561,INDIRECT(Q$1&amp;"!$I$2:$x$40"),('Partner-period(er)'!$A561+14),FALSE)</f>
        <v>0</v>
      </c>
      <c r="R561" s="568">
        <f ca="1">HLOOKUP($B561,INDIRECT(R$1&amp;"!$I$2:$x$40"),('Partner-period(er)'!$A561+14),FALSE)</f>
        <v>0</v>
      </c>
      <c r="S561" s="568">
        <f ca="1">HLOOKUP($B561,INDIRECT(S$1&amp;"!$I$2:$x$40"),('Partner-period(er)'!$A561+14),FALSE)</f>
        <v>0</v>
      </c>
      <c r="T561" s="568">
        <f ca="1">HLOOKUP($B561,INDIRECT(T$1&amp;"!$I$2:$x$40"),('Partner-period(er)'!$A561+14),FALSE)</f>
        <v>0</v>
      </c>
      <c r="U561" s="568">
        <f ca="1">HLOOKUP($B561,INDIRECT(U$1&amp;"!$I$2:$x$40"),('Partner-period(er)'!$A561+14),FALSE)</f>
        <v>0</v>
      </c>
      <c r="V561" s="568">
        <f ca="1">HLOOKUP($B561,INDIRECT(V$1&amp;"!$I$2:$x$40"),('Partner-period(er)'!$A561+14),FALSE)</f>
        <v>0</v>
      </c>
      <c r="W561" s="568">
        <f ca="1">HLOOKUP($B561,INDIRECT(W$1&amp;"!$I$2:$x$40"),('Partner-period(er)'!$A561+14),FALSE)</f>
        <v>0</v>
      </c>
      <c r="X561" s="569">
        <f ca="1">HLOOKUP($B561,INDIRECT(X$1&amp;"!$I$2:$x$40"),('Partner-period(er)'!$A561+14),FALSE)</f>
        <v>0</v>
      </c>
      <c r="Z561" s="33">
        <f t="shared" ref="Z561:AN561" ca="1" si="302">SUM(Z558:Z560)</f>
        <v>0</v>
      </c>
      <c r="AA561" s="34">
        <f t="shared" ca="1" si="302"/>
        <v>0</v>
      </c>
      <c r="AB561" s="34">
        <f t="shared" ca="1" si="302"/>
        <v>0</v>
      </c>
      <c r="AC561" s="34">
        <f t="shared" ca="1" si="302"/>
        <v>0</v>
      </c>
      <c r="AD561" s="34">
        <f t="shared" ca="1" si="302"/>
        <v>0</v>
      </c>
      <c r="AE561" s="34">
        <f t="shared" ca="1" si="302"/>
        <v>0</v>
      </c>
      <c r="AF561" s="34">
        <f t="shared" ca="1" si="302"/>
        <v>0</v>
      </c>
      <c r="AG561" s="34">
        <f t="shared" ca="1" si="302"/>
        <v>0</v>
      </c>
      <c r="AH561" s="34">
        <f t="shared" ca="1" si="302"/>
        <v>0</v>
      </c>
      <c r="AI561" s="34">
        <f t="shared" ca="1" si="302"/>
        <v>0</v>
      </c>
      <c r="AJ561" s="34">
        <f t="shared" ca="1" si="302"/>
        <v>0</v>
      </c>
      <c r="AK561" s="34">
        <f t="shared" ca="1" si="302"/>
        <v>0</v>
      </c>
      <c r="AL561" s="34">
        <f t="shared" ca="1" si="302"/>
        <v>0</v>
      </c>
      <c r="AM561" s="34">
        <f t="shared" ca="1" si="302"/>
        <v>0</v>
      </c>
      <c r="AN561" s="38">
        <f t="shared" ca="1" si="302"/>
        <v>0</v>
      </c>
      <c r="AO561" s="30"/>
      <c r="AP561" s="29">
        <f t="shared" ref="AP561:BD561" ca="1" si="303">SUM(AP558:AP560)</f>
        <v>0</v>
      </c>
      <c r="AQ561" s="29">
        <f t="shared" ca="1" si="303"/>
        <v>0</v>
      </c>
      <c r="AR561" s="29">
        <f t="shared" ca="1" si="303"/>
        <v>0</v>
      </c>
      <c r="AS561" s="29">
        <f t="shared" ca="1" si="303"/>
        <v>0</v>
      </c>
      <c r="AT561" s="29">
        <f t="shared" ca="1" si="303"/>
        <v>0</v>
      </c>
      <c r="AU561" s="29">
        <f t="shared" ca="1" si="303"/>
        <v>0</v>
      </c>
      <c r="AV561" s="29">
        <f t="shared" ca="1" si="303"/>
        <v>0</v>
      </c>
      <c r="AW561" s="29">
        <f t="shared" ca="1" si="303"/>
        <v>0</v>
      </c>
      <c r="AX561" s="29">
        <f t="shared" ca="1" si="303"/>
        <v>0</v>
      </c>
      <c r="AY561" s="29">
        <f t="shared" ca="1" si="303"/>
        <v>0</v>
      </c>
      <c r="AZ561" s="29">
        <f t="shared" ca="1" si="303"/>
        <v>0</v>
      </c>
      <c r="BA561" s="29">
        <f t="shared" ca="1" si="303"/>
        <v>0</v>
      </c>
      <c r="BB561" s="29">
        <f t="shared" ca="1" si="303"/>
        <v>0</v>
      </c>
      <c r="BC561" s="29">
        <f t="shared" ca="1" si="303"/>
        <v>0</v>
      </c>
      <c r="BD561" s="29">
        <f t="shared" ca="1" si="303"/>
        <v>0</v>
      </c>
    </row>
    <row r="562" spans="1:56" x14ac:dyDescent="0.2">
      <c r="B562" s="44">
        <f t="shared" si="300"/>
        <v>12</v>
      </c>
      <c r="C562" s="59" t="str">
        <f>Data!B$18</f>
        <v>Andre omkostninger</v>
      </c>
      <c r="D562" s="27"/>
      <c r="E562" s="27"/>
      <c r="F562" s="14"/>
      <c r="G562" s="369"/>
      <c r="H562" s="674">
        <f t="shared" ca="1" si="301"/>
        <v>0</v>
      </c>
      <c r="I562" s="101"/>
      <c r="J562" s="239">
        <f ca="1">HLOOKUP($B562,INDIRECT(J$1&amp;"!$I$2:$x$40"),('Partner-period(er)'!$A562+14),FALSE)</f>
        <v>0</v>
      </c>
      <c r="K562" s="85">
        <f ca="1">HLOOKUP($B562,INDIRECT(K$1&amp;"!$I$2:$x$40"),('Partner-period(er)'!$A562+14),FALSE)</f>
        <v>0</v>
      </c>
      <c r="L562" s="85">
        <f ca="1">HLOOKUP($B562,INDIRECT(L$1&amp;"!$I$2:$x$40"),('Partner-period(er)'!$A562+14),FALSE)</f>
        <v>0</v>
      </c>
      <c r="M562" s="85">
        <f ca="1">HLOOKUP($B562,INDIRECT(M$1&amp;"!$I$2:$x$40"),('Partner-period(er)'!$A562+14),FALSE)</f>
        <v>0</v>
      </c>
      <c r="N562" s="85">
        <f ca="1">HLOOKUP($B562,INDIRECT(N$1&amp;"!$I$2:$x$40"),('Partner-period(er)'!$A562+14),FALSE)</f>
        <v>0</v>
      </c>
      <c r="O562" s="52">
        <f ca="1">HLOOKUP($B562,INDIRECT(O$1&amp;"!$I$2:$x$40"),('Partner-period(er)'!$A562+14),FALSE)</f>
        <v>0</v>
      </c>
      <c r="P562" s="52">
        <f ca="1">HLOOKUP($B562,INDIRECT(P$1&amp;"!$I$2:$x$40"),('Partner-period(er)'!$A562+14),FALSE)</f>
        <v>0</v>
      </c>
      <c r="Q562" s="52">
        <f ca="1">HLOOKUP($B562,INDIRECT(Q$1&amp;"!$I$2:$x$40"),('Partner-period(er)'!$A562+14),FALSE)</f>
        <v>0</v>
      </c>
      <c r="R562" s="52">
        <f ca="1">HLOOKUP($B562,INDIRECT(R$1&amp;"!$I$2:$x$40"),('Partner-period(er)'!$A562+14),FALSE)</f>
        <v>0</v>
      </c>
      <c r="S562" s="52">
        <f ca="1">HLOOKUP($B562,INDIRECT(S$1&amp;"!$I$2:$x$40"),('Partner-period(er)'!$A562+14),FALSE)</f>
        <v>0</v>
      </c>
      <c r="T562" s="52">
        <f ca="1">HLOOKUP($B562,INDIRECT(T$1&amp;"!$I$2:$x$40"),('Partner-period(er)'!$A562+14),FALSE)</f>
        <v>0</v>
      </c>
      <c r="U562" s="52">
        <f ca="1">HLOOKUP($B562,INDIRECT(U$1&amp;"!$I$2:$x$40"),('Partner-period(er)'!$A562+14),FALSE)</f>
        <v>0</v>
      </c>
      <c r="V562" s="52">
        <f ca="1">HLOOKUP($B562,INDIRECT(V$1&amp;"!$I$2:$x$40"),('Partner-period(er)'!$A562+14),FALSE)</f>
        <v>0</v>
      </c>
      <c r="W562" s="52">
        <f ca="1">HLOOKUP($B562,INDIRECT(W$1&amp;"!$I$2:$x$40"),('Partner-period(er)'!$A562+14),FALSE)</f>
        <v>0</v>
      </c>
      <c r="X562" s="567">
        <f ca="1">HLOOKUP($B562,INDIRECT(X$1&amp;"!$I$2:$x$40"),('Partner-period(er)'!$A562+14),FALSE)</f>
        <v>0</v>
      </c>
      <c r="Z562" s="33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  <c r="AL562" s="34"/>
      <c r="AM562" s="34"/>
      <c r="AN562" s="38"/>
      <c r="AO562" s="30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</row>
    <row r="563" spans="1:56" x14ac:dyDescent="0.2">
      <c r="A563" s="44">
        <v>9</v>
      </c>
      <c r="B563" s="44">
        <f t="shared" si="300"/>
        <v>12</v>
      </c>
      <c r="C563" s="60"/>
      <c r="D563" s="27" t="str">
        <f>Data!B$6</f>
        <v>Instrumenter og udstyr</v>
      </c>
      <c r="E563" s="27"/>
      <c r="F563" s="14"/>
      <c r="G563" s="370">
        <f>HLOOKUP(B563,'Budget &amp; Total'!$1:$44,(29),FALSE)</f>
        <v>0</v>
      </c>
      <c r="H563" s="674">
        <f t="shared" ca="1" si="301"/>
        <v>0</v>
      </c>
      <c r="I563" s="101"/>
      <c r="J563" s="239">
        <f ca="1">HLOOKUP($B563,INDIRECT(J$1&amp;"!$I$2:$x$40"),('Partner-period(er)'!$A563+14),FALSE)</f>
        <v>0</v>
      </c>
      <c r="K563" s="85">
        <f ca="1">HLOOKUP($B563,INDIRECT(K$1&amp;"!$I$2:$x$40"),('Partner-period(er)'!$A563+14),FALSE)</f>
        <v>0</v>
      </c>
      <c r="L563" s="85">
        <f ca="1">HLOOKUP($B563,INDIRECT(L$1&amp;"!$I$2:$x$40"),('Partner-period(er)'!$A563+14),FALSE)</f>
        <v>0</v>
      </c>
      <c r="M563" s="85">
        <f ca="1">HLOOKUP($B563,INDIRECT(M$1&amp;"!$I$2:$x$40"),('Partner-period(er)'!$A563+14),FALSE)</f>
        <v>0</v>
      </c>
      <c r="N563" s="85">
        <f ca="1">HLOOKUP($B563,INDIRECT(N$1&amp;"!$I$2:$x$40"),('Partner-period(er)'!$A563+14),FALSE)</f>
        <v>0</v>
      </c>
      <c r="O563" s="52">
        <f ca="1">HLOOKUP($B563,INDIRECT(O$1&amp;"!$I$2:$x$40"),('Partner-period(er)'!$A563+14),FALSE)</f>
        <v>0</v>
      </c>
      <c r="P563" s="52">
        <f ca="1">HLOOKUP($B563,INDIRECT(P$1&amp;"!$I$2:$x$40"),('Partner-period(er)'!$A563+14),FALSE)</f>
        <v>0</v>
      </c>
      <c r="Q563" s="52">
        <f ca="1">HLOOKUP($B563,INDIRECT(Q$1&amp;"!$I$2:$x$40"),('Partner-period(er)'!$A563+14),FALSE)</f>
        <v>0</v>
      </c>
      <c r="R563" s="52">
        <f ca="1">HLOOKUP($B563,INDIRECT(R$1&amp;"!$I$2:$x$40"),('Partner-period(er)'!$A563+14),FALSE)</f>
        <v>0</v>
      </c>
      <c r="S563" s="52">
        <f ca="1">HLOOKUP($B563,INDIRECT(S$1&amp;"!$I$2:$x$40"),('Partner-period(er)'!$A563+14),FALSE)</f>
        <v>0</v>
      </c>
      <c r="T563" s="52">
        <f ca="1">HLOOKUP($B563,INDIRECT(T$1&amp;"!$I$2:$x$40"),('Partner-period(er)'!$A563+14),FALSE)</f>
        <v>0</v>
      </c>
      <c r="U563" s="52">
        <f ca="1">HLOOKUP($B563,INDIRECT(U$1&amp;"!$I$2:$x$40"),('Partner-period(er)'!$A563+14),FALSE)</f>
        <v>0</v>
      </c>
      <c r="V563" s="52">
        <f ca="1">HLOOKUP($B563,INDIRECT(V$1&amp;"!$I$2:$x$40"),('Partner-period(er)'!$A563+14),FALSE)</f>
        <v>0</v>
      </c>
      <c r="W563" s="52">
        <f ca="1">HLOOKUP($B563,INDIRECT(W$1&amp;"!$I$2:$x$40"),('Partner-period(er)'!$A563+14),FALSE)</f>
        <v>0</v>
      </c>
      <c r="X563" s="567">
        <f ca="1">HLOOKUP($B563,INDIRECT(X$1&amp;"!$I$2:$x$40"),('Partner-period(er)'!$A563+14),FALSE)</f>
        <v>0</v>
      </c>
      <c r="Z563" s="33">
        <f t="shared" ref="Z563:Z571" ca="1" si="304">J563</f>
        <v>0</v>
      </c>
      <c r="AA563" s="34">
        <f ca="1">SUM($J563:K563)</f>
        <v>0</v>
      </c>
      <c r="AB563" s="34">
        <f ca="1">SUM($J563:L563)</f>
        <v>0</v>
      </c>
      <c r="AC563" s="34">
        <f ca="1">SUM($J563:M563)</f>
        <v>0</v>
      </c>
      <c r="AD563" s="34">
        <f ca="1">SUM($J563:N563)</f>
        <v>0</v>
      </c>
      <c r="AE563" s="34">
        <f ca="1">SUM($J563:O563)</f>
        <v>0</v>
      </c>
      <c r="AF563" s="34">
        <f ca="1">SUM($J563:P563)</f>
        <v>0</v>
      </c>
      <c r="AG563" s="34">
        <f ca="1">SUM($J563:Q563)</f>
        <v>0</v>
      </c>
      <c r="AH563" s="34">
        <f ca="1">SUM($J563:R563)</f>
        <v>0</v>
      </c>
      <c r="AI563" s="34">
        <f ca="1">SUM($J563:S563)</f>
        <v>0</v>
      </c>
      <c r="AJ563" s="34">
        <f ca="1">SUM($J563:T563)</f>
        <v>0</v>
      </c>
      <c r="AK563" s="34">
        <f ca="1">SUM($J563:U563)</f>
        <v>0</v>
      </c>
      <c r="AL563" s="34">
        <f ca="1">SUM($J563:V563)</f>
        <v>0</v>
      </c>
      <c r="AM563" s="34">
        <f ca="1">SUM($J563:W563)</f>
        <v>0</v>
      </c>
      <c r="AN563" s="38">
        <f ca="1">SUM($J563:X563)</f>
        <v>0</v>
      </c>
      <c r="AO563" s="30"/>
      <c r="AP563" s="29">
        <f ca="1">IF(Data!$H$2="ja",IF(Z563&gt;$G563,Z563-$G563,0),0)</f>
        <v>0</v>
      </c>
      <c r="AQ563" s="29">
        <f ca="1">IF(Data!$H$2="ja",IF(AA563&gt;$G563,AA563-$G563-SUM($AP563:AP563),0),0)</f>
        <v>0</v>
      </c>
      <c r="AR563" s="29">
        <f ca="1">IF(Data!$H$2="ja",IF(AB563&gt;$G563,AB563-$G563-SUM($AP563:AQ563),0),0)</f>
        <v>0</v>
      </c>
      <c r="AS563" s="29">
        <f ca="1">IF(Data!$H$2="ja",IF(AC563&gt;$G563,AC563-$G563-SUM($AP563:AR563),0),0)</f>
        <v>0</v>
      </c>
      <c r="AT563" s="29">
        <f ca="1">IF(Data!$H$2="ja",IF(AD563&gt;$G563,AD563-$G563-SUM($AP563:AS563),0),0)</f>
        <v>0</v>
      </c>
      <c r="AU563" s="29">
        <f ca="1">IF(Data!$H$2="ja",IF(AE563&gt;$G563,AE563-$G563-SUM($AP563:AT563),0),0)</f>
        <v>0</v>
      </c>
      <c r="AV563" s="29">
        <f ca="1">IF(Data!$H$2="ja",IF(AF563&gt;$G563,AF563-$G563-SUM($AP563:AU563),0),0)</f>
        <v>0</v>
      </c>
      <c r="AW563" s="29">
        <f ca="1">IF(Data!$H$2="ja",IF(AG563&gt;$G563,AG563-$G563-SUM($AP563:AV563),0),0)</f>
        <v>0</v>
      </c>
      <c r="AX563" s="29">
        <f ca="1">IF(Data!$H$2="ja",IF(AH563&gt;$G563,AH563-$G563-SUM($AP563:AW563),0),0)</f>
        <v>0</v>
      </c>
      <c r="AY563" s="29">
        <f ca="1">IF(Data!$H$2="ja",IF(AI563&gt;$G563,AI563-$G563-SUM($AP563:AX563),0),0)</f>
        <v>0</v>
      </c>
      <c r="AZ563" s="29">
        <f ca="1">IF(Data!$H$2="ja",IF(AJ563&gt;$G563,AJ563-$G563-SUM($AP563:AY563),0),0)</f>
        <v>0</v>
      </c>
      <c r="BA563" s="29">
        <f ca="1">IF(Data!$H$2="ja",IF(AK563&gt;$G563,AK563-$G563-SUM($AP563:AZ563),0),0)</f>
        <v>0</v>
      </c>
      <c r="BB563" s="29">
        <f ca="1">IF(Data!$H$2="ja",IF(AL563&gt;$G563,AL563-$G563-SUM($AP563:BA563),0),0)</f>
        <v>0</v>
      </c>
      <c r="BC563" s="29">
        <f ca="1">IF(Data!$H$2="ja",IF(AM563&gt;$G563,AM563-$G563-SUM($AP563:BB563),0),0)</f>
        <v>0</v>
      </c>
      <c r="BD563" s="29">
        <f ca="1">IF(Data!$H$2="ja",IF(AN563&gt;$G563,AN563-$G563-SUM($AP563:BC563),0),0)</f>
        <v>0</v>
      </c>
    </row>
    <row r="564" spans="1:56" x14ac:dyDescent="0.2">
      <c r="A564" s="44">
        <v>10</v>
      </c>
      <c r="B564" s="44">
        <f t="shared" si="300"/>
        <v>12</v>
      </c>
      <c r="C564" s="60"/>
      <c r="D564" s="27" t="str">
        <f>Data!B$7</f>
        <v>Bygninger</v>
      </c>
      <c r="E564" s="27"/>
      <c r="F564" s="14"/>
      <c r="G564" s="370">
        <f>HLOOKUP(B564,'Budget &amp; Total'!$1:$44,(30),FALSE)</f>
        <v>0</v>
      </c>
      <c r="H564" s="674">
        <f t="shared" ca="1" si="301"/>
        <v>0</v>
      </c>
      <c r="I564" s="101"/>
      <c r="J564" s="239">
        <f ca="1">HLOOKUP($B564,INDIRECT(J$1&amp;"!$I$2:$x$40"),('Partner-period(er)'!$A564+14),FALSE)</f>
        <v>0</v>
      </c>
      <c r="K564" s="85">
        <f ca="1">HLOOKUP($B564,INDIRECT(K$1&amp;"!$I$2:$x$40"),('Partner-period(er)'!$A564+14),FALSE)</f>
        <v>0</v>
      </c>
      <c r="L564" s="85">
        <f ca="1">HLOOKUP($B564,INDIRECT(L$1&amp;"!$I$2:$x$40"),('Partner-period(er)'!$A564+14),FALSE)</f>
        <v>0</v>
      </c>
      <c r="M564" s="85">
        <f ca="1">HLOOKUP($B564,INDIRECT(M$1&amp;"!$I$2:$x$40"),('Partner-period(er)'!$A564+14),FALSE)</f>
        <v>0</v>
      </c>
      <c r="N564" s="85">
        <f ca="1">HLOOKUP($B564,INDIRECT(N$1&amp;"!$I$2:$x$40"),('Partner-period(er)'!$A564+14),FALSE)</f>
        <v>0</v>
      </c>
      <c r="O564" s="52">
        <f ca="1">HLOOKUP($B564,INDIRECT(O$1&amp;"!$I$2:$x$40"),('Partner-period(er)'!$A564+14),FALSE)</f>
        <v>0</v>
      </c>
      <c r="P564" s="52">
        <f ca="1">HLOOKUP($B564,INDIRECT(P$1&amp;"!$I$2:$x$40"),('Partner-period(er)'!$A564+14),FALSE)</f>
        <v>0</v>
      </c>
      <c r="Q564" s="52">
        <f ca="1">HLOOKUP($B564,INDIRECT(Q$1&amp;"!$I$2:$x$40"),('Partner-period(er)'!$A564+14),FALSE)</f>
        <v>0</v>
      </c>
      <c r="R564" s="52">
        <f ca="1">HLOOKUP($B564,INDIRECT(R$1&amp;"!$I$2:$x$40"),('Partner-period(er)'!$A564+14),FALSE)</f>
        <v>0</v>
      </c>
      <c r="S564" s="52">
        <f ca="1">HLOOKUP($B564,INDIRECT(S$1&amp;"!$I$2:$x$40"),('Partner-period(er)'!$A564+14),FALSE)</f>
        <v>0</v>
      </c>
      <c r="T564" s="52">
        <f ca="1">HLOOKUP($B564,INDIRECT(T$1&amp;"!$I$2:$x$40"),('Partner-period(er)'!$A564+14),FALSE)</f>
        <v>0</v>
      </c>
      <c r="U564" s="52">
        <f ca="1">HLOOKUP($B564,INDIRECT(U$1&amp;"!$I$2:$x$40"),('Partner-period(er)'!$A564+14),FALSE)</f>
        <v>0</v>
      </c>
      <c r="V564" s="52">
        <f ca="1">HLOOKUP($B564,INDIRECT(V$1&amp;"!$I$2:$x$40"),('Partner-period(er)'!$A564+14),FALSE)</f>
        <v>0</v>
      </c>
      <c r="W564" s="52">
        <f ca="1">HLOOKUP($B564,INDIRECT(W$1&amp;"!$I$2:$x$40"),('Partner-period(er)'!$A564+14),FALSE)</f>
        <v>0</v>
      </c>
      <c r="X564" s="567">
        <f ca="1">HLOOKUP($B564,INDIRECT(X$1&amp;"!$I$2:$x$40"),('Partner-period(er)'!$A564+14),FALSE)</f>
        <v>0</v>
      </c>
      <c r="Z564" s="33">
        <f t="shared" ca="1" si="304"/>
        <v>0</v>
      </c>
      <c r="AA564" s="34">
        <f ca="1">SUM($J564:K564)</f>
        <v>0</v>
      </c>
      <c r="AB564" s="34">
        <f ca="1">SUM($J564:L564)</f>
        <v>0</v>
      </c>
      <c r="AC564" s="34">
        <f ca="1">SUM($J564:M564)</f>
        <v>0</v>
      </c>
      <c r="AD564" s="34">
        <f ca="1">SUM($J564:N564)</f>
        <v>0</v>
      </c>
      <c r="AE564" s="34">
        <f ca="1">SUM($J564:O564)</f>
        <v>0</v>
      </c>
      <c r="AF564" s="34">
        <f ca="1">SUM($J564:P564)</f>
        <v>0</v>
      </c>
      <c r="AG564" s="34">
        <f ca="1">SUM($J564:Q564)</f>
        <v>0</v>
      </c>
      <c r="AH564" s="34">
        <f ca="1">SUM($J564:R564)</f>
        <v>0</v>
      </c>
      <c r="AI564" s="34">
        <f ca="1">SUM($J564:S564)</f>
        <v>0</v>
      </c>
      <c r="AJ564" s="34">
        <f ca="1">SUM($J564:T564)</f>
        <v>0</v>
      </c>
      <c r="AK564" s="34">
        <f ca="1">SUM($J564:U564)</f>
        <v>0</v>
      </c>
      <c r="AL564" s="34">
        <f ca="1">SUM($J564:V564)</f>
        <v>0</v>
      </c>
      <c r="AM564" s="34">
        <f ca="1">SUM($J564:W564)</f>
        <v>0</v>
      </c>
      <c r="AN564" s="38">
        <f ca="1">SUM($J564:X564)</f>
        <v>0</v>
      </c>
      <c r="AO564" s="30"/>
      <c r="AP564" s="29">
        <f ca="1">IF(Data!$H$2="ja",IF(Z564&gt;$G564,Z564-$G564,0),0)</f>
        <v>0</v>
      </c>
      <c r="AQ564" s="29">
        <f ca="1">IF(Data!$H$2="ja",IF(AA564&gt;$G564,AA564-$G564-SUM($AP564:AP564),0),0)</f>
        <v>0</v>
      </c>
      <c r="AR564" s="29">
        <f ca="1">IF(Data!$H$2="ja",IF(AB564&gt;$G564,AB564-$G564-SUM($AP564:AQ564),0),0)</f>
        <v>0</v>
      </c>
      <c r="AS564" s="29">
        <f ca="1">IF(Data!$H$2="ja",IF(AC564&gt;$G564,AC564-$G564-SUM($AP564:AR564),0),0)</f>
        <v>0</v>
      </c>
      <c r="AT564" s="29">
        <f ca="1">IF(Data!$H$2="ja",IF(AD564&gt;$G564,AD564-$G564-SUM($AP564:AS564),0),0)</f>
        <v>0</v>
      </c>
      <c r="AU564" s="29">
        <f ca="1">IF(Data!$H$2="ja",IF(AE564&gt;$G564,AE564-$G564-SUM($AP564:AT564),0),0)</f>
        <v>0</v>
      </c>
      <c r="AV564" s="29">
        <f ca="1">IF(Data!$H$2="ja",IF(AF564&gt;$G564,AF564-$G564-SUM($AP564:AU564),0),0)</f>
        <v>0</v>
      </c>
      <c r="AW564" s="29">
        <f ca="1">IF(Data!$H$2="ja",IF(AG564&gt;$G564,AG564-$G564-SUM($AP564:AV564),0),0)</f>
        <v>0</v>
      </c>
      <c r="AX564" s="29">
        <f ca="1">IF(Data!$H$2="ja",IF(AH564&gt;$G564,AH564-$G564-SUM($AP564:AW564),0),0)</f>
        <v>0</v>
      </c>
      <c r="AY564" s="29">
        <f ca="1">IF(Data!$H$2="ja",IF(AI564&gt;$G564,AI564-$G564-SUM($AP564:AX564),0),0)</f>
        <v>0</v>
      </c>
      <c r="AZ564" s="29">
        <f ca="1">IF(Data!$H$2="ja",IF(AJ564&gt;$G564,AJ564-$G564-SUM($AP564:AY564),0),0)</f>
        <v>0</v>
      </c>
      <c r="BA564" s="29">
        <f ca="1">IF(Data!$H$2="ja",IF(AK564&gt;$G564,AK564-$G564-SUM($AP564:AZ564),0),0)</f>
        <v>0</v>
      </c>
      <c r="BB564" s="29">
        <f ca="1">IF(Data!$H$2="ja",IF(AL564&gt;$G564,AL564-$G564-SUM($AP564:BA564),0),0)</f>
        <v>0</v>
      </c>
      <c r="BC564" s="29">
        <f ca="1">IF(Data!$H$2="ja",IF(AM564&gt;$G564,AM564-$G564-SUM($AP564:BB564),0),0)</f>
        <v>0</v>
      </c>
      <c r="BD564" s="29">
        <f ca="1">IF(Data!$H$2="ja",IF(AN564&gt;$G564,AN564-$G564-SUM($AP564:BC564),0),0)</f>
        <v>0</v>
      </c>
    </row>
    <row r="565" spans="1:56" x14ac:dyDescent="0.2">
      <c r="A565" s="44">
        <v>11</v>
      </c>
      <c r="B565" s="44">
        <f t="shared" si="300"/>
        <v>12</v>
      </c>
      <c r="C565" s="60"/>
      <c r="D565" s="27" t="str">
        <f>Data!B$8</f>
        <v>Andre driftsudgifter, herunder materialer</v>
      </c>
      <c r="E565" s="27"/>
      <c r="F565" s="14"/>
      <c r="G565" s="370">
        <f>HLOOKUP(B565,'Budget &amp; Total'!$1:$44,(31),FALSE)</f>
        <v>0</v>
      </c>
      <c r="H565" s="674">
        <f t="shared" ca="1" si="301"/>
        <v>0</v>
      </c>
      <c r="I565" s="101"/>
      <c r="J565" s="239">
        <f ca="1">HLOOKUP($B565,INDIRECT(J$1&amp;"!$I$2:$x$40"),('Partner-period(er)'!$A565+14),FALSE)</f>
        <v>0</v>
      </c>
      <c r="K565" s="85">
        <f ca="1">HLOOKUP($B565,INDIRECT(K$1&amp;"!$I$2:$x$40"),('Partner-period(er)'!$A565+14),FALSE)</f>
        <v>0</v>
      </c>
      <c r="L565" s="85">
        <f ca="1">HLOOKUP($B565,INDIRECT(L$1&amp;"!$I$2:$x$40"),('Partner-period(er)'!$A565+14),FALSE)</f>
        <v>0</v>
      </c>
      <c r="M565" s="85">
        <f ca="1">HLOOKUP($B565,INDIRECT(M$1&amp;"!$I$2:$x$40"),('Partner-period(er)'!$A565+14),FALSE)</f>
        <v>0</v>
      </c>
      <c r="N565" s="85">
        <f ca="1">HLOOKUP($B565,INDIRECT(N$1&amp;"!$I$2:$x$40"),('Partner-period(er)'!$A565+14),FALSE)</f>
        <v>0</v>
      </c>
      <c r="O565" s="52">
        <f ca="1">HLOOKUP($B565,INDIRECT(O$1&amp;"!$I$2:$x$40"),('Partner-period(er)'!$A565+14),FALSE)</f>
        <v>0</v>
      </c>
      <c r="P565" s="52">
        <f ca="1">HLOOKUP($B565,INDIRECT(P$1&amp;"!$I$2:$x$40"),('Partner-period(er)'!$A565+14),FALSE)</f>
        <v>0</v>
      </c>
      <c r="Q565" s="52">
        <f ca="1">HLOOKUP($B565,INDIRECT(Q$1&amp;"!$I$2:$x$40"),('Partner-period(er)'!$A565+14),FALSE)</f>
        <v>0</v>
      </c>
      <c r="R565" s="52">
        <f ca="1">HLOOKUP($B565,INDIRECT(R$1&amp;"!$I$2:$x$40"),('Partner-period(er)'!$A565+14),FALSE)</f>
        <v>0</v>
      </c>
      <c r="S565" s="52">
        <f ca="1">HLOOKUP($B565,INDIRECT(S$1&amp;"!$I$2:$x$40"),('Partner-period(er)'!$A565+14),FALSE)</f>
        <v>0</v>
      </c>
      <c r="T565" s="52">
        <f ca="1">HLOOKUP($B565,INDIRECT(T$1&amp;"!$I$2:$x$40"),('Partner-period(er)'!$A565+14),FALSE)</f>
        <v>0</v>
      </c>
      <c r="U565" s="52">
        <f ca="1">HLOOKUP($B565,INDIRECT(U$1&amp;"!$I$2:$x$40"),('Partner-period(er)'!$A565+14),FALSE)</f>
        <v>0</v>
      </c>
      <c r="V565" s="52">
        <f ca="1">HLOOKUP($B565,INDIRECT(V$1&amp;"!$I$2:$x$40"),('Partner-period(er)'!$A565+14),FALSE)</f>
        <v>0</v>
      </c>
      <c r="W565" s="52">
        <f ca="1">HLOOKUP($B565,INDIRECT(W$1&amp;"!$I$2:$x$40"),('Partner-period(er)'!$A565+14),FALSE)</f>
        <v>0</v>
      </c>
      <c r="X565" s="567">
        <f ca="1">HLOOKUP($B565,INDIRECT(X$1&amp;"!$I$2:$x$40"),('Partner-period(er)'!$A565+14),FALSE)</f>
        <v>0</v>
      </c>
      <c r="Z565" s="33">
        <f t="shared" ca="1" si="304"/>
        <v>0</v>
      </c>
      <c r="AA565" s="34">
        <f ca="1">SUM($J565:K565)</f>
        <v>0</v>
      </c>
      <c r="AB565" s="34">
        <f ca="1">SUM($J565:L565)</f>
        <v>0</v>
      </c>
      <c r="AC565" s="34">
        <f ca="1">SUM($J565:M565)</f>
        <v>0</v>
      </c>
      <c r="AD565" s="34">
        <f ca="1">SUM($J565:N565)</f>
        <v>0</v>
      </c>
      <c r="AE565" s="34">
        <f ca="1">SUM($J565:O565)</f>
        <v>0</v>
      </c>
      <c r="AF565" s="34">
        <f ca="1">SUM($J565:P565)</f>
        <v>0</v>
      </c>
      <c r="AG565" s="34">
        <f ca="1">SUM($J565:Q565)</f>
        <v>0</v>
      </c>
      <c r="AH565" s="34">
        <f ca="1">SUM($J565:R565)</f>
        <v>0</v>
      </c>
      <c r="AI565" s="34">
        <f ca="1">SUM($J565:S565)</f>
        <v>0</v>
      </c>
      <c r="AJ565" s="34">
        <f ca="1">SUM($J565:T565)</f>
        <v>0</v>
      </c>
      <c r="AK565" s="34">
        <f ca="1">SUM($J565:U565)</f>
        <v>0</v>
      </c>
      <c r="AL565" s="34">
        <f ca="1">SUM($J565:V565)</f>
        <v>0</v>
      </c>
      <c r="AM565" s="34">
        <f ca="1">SUM($J565:W565)</f>
        <v>0</v>
      </c>
      <c r="AN565" s="38">
        <f ca="1">SUM($J565:X565)</f>
        <v>0</v>
      </c>
      <c r="AO565" s="30"/>
      <c r="AP565" s="29">
        <f ca="1">IF(Data!$H$2="ja",IF(Z565&gt;$G565,Z565-$G565,0),0)</f>
        <v>0</v>
      </c>
      <c r="AQ565" s="29">
        <f ca="1">IF(Data!$H$2="ja",IF(AA565&gt;$G565,AA565-$G565-SUM($AP565:AP565),0),0)</f>
        <v>0</v>
      </c>
      <c r="AR565" s="29">
        <f ca="1">IF(Data!$H$2="ja",IF(AB565&gt;$G565,AB565-$G565-SUM($AP565:AQ565),0),0)</f>
        <v>0</v>
      </c>
      <c r="AS565" s="29">
        <f ca="1">IF(Data!$H$2="ja",IF(AC565&gt;$G565,AC565-$G565-SUM($AP565:AR565),0),0)</f>
        <v>0</v>
      </c>
      <c r="AT565" s="29">
        <f ca="1">IF(Data!$H$2="ja",IF(AD565&gt;$G565,AD565-$G565-SUM($AP565:AS565),0),0)</f>
        <v>0</v>
      </c>
      <c r="AU565" s="29">
        <f ca="1">IF(Data!$H$2="ja",IF(AE565&gt;$G565,AE565-$G565-SUM($AP565:AT565),0),0)</f>
        <v>0</v>
      </c>
      <c r="AV565" s="29">
        <f ca="1">IF(Data!$H$2="ja",IF(AF565&gt;$G565,AF565-$G565-SUM($AP565:AU565),0),0)</f>
        <v>0</v>
      </c>
      <c r="AW565" s="29">
        <f ca="1">IF(Data!$H$2="ja",IF(AG565&gt;$G565,AG565-$G565-SUM($AP565:AV565),0),0)</f>
        <v>0</v>
      </c>
      <c r="AX565" s="29">
        <f ca="1">IF(Data!$H$2="ja",IF(AH565&gt;$G565,AH565-$G565-SUM($AP565:AW565),0),0)</f>
        <v>0</v>
      </c>
      <c r="AY565" s="29">
        <f ca="1">IF(Data!$H$2="ja",IF(AI565&gt;$G565,AI565-$G565-SUM($AP565:AX565),0),0)</f>
        <v>0</v>
      </c>
      <c r="AZ565" s="29">
        <f ca="1">IF(Data!$H$2="ja",IF(AJ565&gt;$G565,AJ565-$G565-SUM($AP565:AY565),0),0)</f>
        <v>0</v>
      </c>
      <c r="BA565" s="29">
        <f ca="1">IF(Data!$H$2="ja",IF(AK565&gt;$G565,AK565-$G565-SUM($AP565:AZ565),0),0)</f>
        <v>0</v>
      </c>
      <c r="BB565" s="29">
        <f ca="1">IF(Data!$H$2="ja",IF(AL565&gt;$G565,AL565-$G565-SUM($AP565:BA565),0),0)</f>
        <v>0</v>
      </c>
      <c r="BC565" s="29">
        <f ca="1">IF(Data!$H$2="ja",IF(AM565&gt;$G565,AM565-$G565-SUM($AP565:BB565),0),0)</f>
        <v>0</v>
      </c>
      <c r="BD565" s="29">
        <f ca="1">IF(Data!$H$2="ja",IF(AN565&gt;$G565,AN565-$G565-SUM($AP565:BC565),0),0)</f>
        <v>0</v>
      </c>
    </row>
    <row r="566" spans="1:56" x14ac:dyDescent="0.2">
      <c r="A566" s="44">
        <v>12</v>
      </c>
      <c r="B566" s="44">
        <f t="shared" si="300"/>
        <v>12</v>
      </c>
      <c r="C566" s="60"/>
      <c r="D566" s="27" t="str">
        <f>Data!B$9</f>
        <v>Eksterne leverancer / underleverancer</v>
      </c>
      <c r="E566" s="27"/>
      <c r="F566" s="14"/>
      <c r="G566" s="370">
        <f>HLOOKUP(B566,'Budget &amp; Total'!$1:$44,(32),FALSE)</f>
        <v>0</v>
      </c>
      <c r="H566" s="674">
        <f t="shared" ca="1" si="301"/>
        <v>0</v>
      </c>
      <c r="I566" s="101"/>
      <c r="J566" s="239">
        <f ca="1">HLOOKUP($B566,INDIRECT(J$1&amp;"!$I$2:$x$40"),('Partner-period(er)'!$A566+14),FALSE)</f>
        <v>0</v>
      </c>
      <c r="K566" s="85">
        <f ca="1">HLOOKUP($B566,INDIRECT(K$1&amp;"!$I$2:$x$40"),('Partner-period(er)'!$A566+14),FALSE)</f>
        <v>0</v>
      </c>
      <c r="L566" s="85">
        <f ca="1">HLOOKUP($B566,INDIRECT(L$1&amp;"!$I$2:$x$40"),('Partner-period(er)'!$A566+14),FALSE)</f>
        <v>0</v>
      </c>
      <c r="M566" s="85">
        <f ca="1">HLOOKUP($B566,INDIRECT(M$1&amp;"!$I$2:$x$40"),('Partner-period(er)'!$A566+14),FALSE)</f>
        <v>0</v>
      </c>
      <c r="N566" s="85">
        <f ca="1">HLOOKUP($B566,INDIRECT(N$1&amp;"!$I$2:$x$40"),('Partner-period(er)'!$A566+14),FALSE)</f>
        <v>0</v>
      </c>
      <c r="O566" s="52">
        <f ca="1">HLOOKUP($B566,INDIRECT(O$1&amp;"!$I$2:$x$40"),('Partner-period(er)'!$A566+14),FALSE)</f>
        <v>0</v>
      </c>
      <c r="P566" s="52">
        <f ca="1">HLOOKUP($B566,INDIRECT(P$1&amp;"!$I$2:$x$40"),('Partner-period(er)'!$A566+14),FALSE)</f>
        <v>0</v>
      </c>
      <c r="Q566" s="52">
        <f ca="1">HLOOKUP($B566,INDIRECT(Q$1&amp;"!$I$2:$x$40"),('Partner-period(er)'!$A566+14),FALSE)</f>
        <v>0</v>
      </c>
      <c r="R566" s="52">
        <f ca="1">HLOOKUP($B566,INDIRECT(R$1&amp;"!$I$2:$x$40"),('Partner-period(er)'!$A566+14),FALSE)</f>
        <v>0</v>
      </c>
      <c r="S566" s="52">
        <f ca="1">HLOOKUP($B566,INDIRECT(S$1&amp;"!$I$2:$x$40"),('Partner-period(er)'!$A566+14),FALSE)</f>
        <v>0</v>
      </c>
      <c r="T566" s="52">
        <f ca="1">HLOOKUP($B566,INDIRECT(T$1&amp;"!$I$2:$x$40"),('Partner-period(er)'!$A566+14),FALSE)</f>
        <v>0</v>
      </c>
      <c r="U566" s="52">
        <f ca="1">HLOOKUP($B566,INDIRECT(U$1&amp;"!$I$2:$x$40"),('Partner-period(er)'!$A566+14),FALSE)</f>
        <v>0</v>
      </c>
      <c r="V566" s="52">
        <f ca="1">HLOOKUP($B566,INDIRECT(V$1&amp;"!$I$2:$x$40"),('Partner-period(er)'!$A566+14),FALSE)</f>
        <v>0</v>
      </c>
      <c r="W566" s="52">
        <f ca="1">HLOOKUP($B566,INDIRECT(W$1&amp;"!$I$2:$x$40"),('Partner-period(er)'!$A566+14),FALSE)</f>
        <v>0</v>
      </c>
      <c r="X566" s="567">
        <f ca="1">HLOOKUP($B566,INDIRECT(X$1&amp;"!$I$2:$x$40"),('Partner-period(er)'!$A566+14),FALSE)</f>
        <v>0</v>
      </c>
      <c r="Z566" s="33">
        <f t="shared" ca="1" si="304"/>
        <v>0</v>
      </c>
      <c r="AA566" s="34">
        <f ca="1">SUM($J566:K566)</f>
        <v>0</v>
      </c>
      <c r="AB566" s="34">
        <f ca="1">SUM($J566:L566)</f>
        <v>0</v>
      </c>
      <c r="AC566" s="34">
        <f ca="1">SUM($J566:M566)</f>
        <v>0</v>
      </c>
      <c r="AD566" s="34">
        <f ca="1">SUM($J566:N566)</f>
        <v>0</v>
      </c>
      <c r="AE566" s="34">
        <f ca="1">SUM($J566:O566)</f>
        <v>0</v>
      </c>
      <c r="AF566" s="34">
        <f ca="1">SUM($J566:P566)</f>
        <v>0</v>
      </c>
      <c r="AG566" s="34">
        <f ca="1">SUM($J566:Q566)</f>
        <v>0</v>
      </c>
      <c r="AH566" s="34">
        <f ca="1">SUM($J566:R566)</f>
        <v>0</v>
      </c>
      <c r="AI566" s="34">
        <f ca="1">SUM($J566:S566)</f>
        <v>0</v>
      </c>
      <c r="AJ566" s="34">
        <f ca="1">SUM($J566:T566)</f>
        <v>0</v>
      </c>
      <c r="AK566" s="34">
        <f ca="1">SUM($J566:U566)</f>
        <v>0</v>
      </c>
      <c r="AL566" s="34">
        <f ca="1">SUM($J566:V566)</f>
        <v>0</v>
      </c>
      <c r="AM566" s="34">
        <f ca="1">SUM($J566:W566)</f>
        <v>0</v>
      </c>
      <c r="AN566" s="38">
        <f ca="1">SUM($J566:X566)</f>
        <v>0</v>
      </c>
      <c r="AO566" s="30"/>
      <c r="AP566" s="29">
        <f ca="1">IF(Data!$H$2="ja",IF(Z566&gt;$G566,Z566-$G566,0),0)</f>
        <v>0</v>
      </c>
      <c r="AQ566" s="29">
        <f ca="1">IF(Data!$H$2="ja",IF(AA566&gt;$G566,AA566-$G566-SUM($AP566:AP566),0),0)</f>
        <v>0</v>
      </c>
      <c r="AR566" s="29">
        <f ca="1">IF(Data!$H$2="ja",IF(AB566&gt;$G566,AB566-$G566-SUM($AP566:AQ566),0),0)</f>
        <v>0</v>
      </c>
      <c r="AS566" s="29">
        <f ca="1">IF(Data!$H$2="ja",IF(AC566&gt;$G566,AC566-$G566-SUM($AP566:AR566),0),0)</f>
        <v>0</v>
      </c>
      <c r="AT566" s="29">
        <f ca="1">IF(Data!$H$2="ja",IF(AD566&gt;$G566,AD566-$G566-SUM($AP566:AS566),0),0)</f>
        <v>0</v>
      </c>
      <c r="AU566" s="29">
        <f ca="1">IF(Data!$H$2="ja",IF(AE566&gt;$G566,AE566-$G566-SUM($AP566:AT566),0),0)</f>
        <v>0</v>
      </c>
      <c r="AV566" s="29">
        <f ca="1">IF(Data!$H$2="ja",IF(AF566&gt;$G566,AF566-$G566-SUM($AP566:AU566),0),0)</f>
        <v>0</v>
      </c>
      <c r="AW566" s="29">
        <f ca="1">IF(Data!$H$2="ja",IF(AG566&gt;$G566,AG566-$G566-SUM($AP566:AV566),0),0)</f>
        <v>0</v>
      </c>
      <c r="AX566" s="29">
        <f ca="1">IF(Data!$H$2="ja",IF(AH566&gt;$G566,AH566-$G566-SUM($AP566:AW566),0),0)</f>
        <v>0</v>
      </c>
      <c r="AY566" s="29">
        <f ca="1">IF(Data!$H$2="ja",IF(AI566&gt;$G566,AI566-$G566-SUM($AP566:AX566),0),0)</f>
        <v>0</v>
      </c>
      <c r="AZ566" s="29">
        <f ca="1">IF(Data!$H$2="ja",IF(AJ566&gt;$G566,AJ566-$G566-SUM($AP566:AY566),0),0)</f>
        <v>0</v>
      </c>
      <c r="BA566" s="29">
        <f ca="1">IF(Data!$H$2="ja",IF(AK566&gt;$G566,AK566-$G566-SUM($AP566:AZ566),0),0)</f>
        <v>0</v>
      </c>
      <c r="BB566" s="29">
        <f ca="1">IF(Data!$H$2="ja",IF(AL566&gt;$G566,AL566-$G566-SUM($AP566:BA566),0),0)</f>
        <v>0</v>
      </c>
      <c r="BC566" s="29">
        <f ca="1">IF(Data!$H$2="ja",IF(AM566&gt;$G566,AM566-$G566-SUM($AP566:BB566),0),0)</f>
        <v>0</v>
      </c>
      <c r="BD566" s="29">
        <f ca="1">IF(Data!$H$2="ja",IF(AN566&gt;$G566,AN566-$G566-SUM($AP566:BC566),0),0)</f>
        <v>0</v>
      </c>
    </row>
    <row r="567" spans="1:56" x14ac:dyDescent="0.2">
      <c r="A567" s="44">
        <v>13</v>
      </c>
      <c r="B567" s="44">
        <f t="shared" si="300"/>
        <v>12</v>
      </c>
      <c r="C567" s="60"/>
      <c r="D567" s="27" t="str">
        <f>Data!B$10</f>
        <v>Indtægter (negative tal)</v>
      </c>
      <c r="E567" s="27"/>
      <c r="F567" s="14"/>
      <c r="G567" s="370">
        <f>HLOOKUP(B567,'Budget &amp; Total'!$1:$44,(33),FALSE)</f>
        <v>0</v>
      </c>
      <c r="H567" s="674">
        <f t="shared" ca="1" si="301"/>
        <v>0</v>
      </c>
      <c r="I567" s="101"/>
      <c r="J567" s="239">
        <f ca="1">HLOOKUP($B567,INDIRECT(J$1&amp;"!$I$2:$x$40"),('Partner-period(er)'!$A567+14),FALSE)</f>
        <v>0</v>
      </c>
      <c r="K567" s="85">
        <f ca="1">HLOOKUP($B567,INDIRECT(K$1&amp;"!$I$2:$x$40"),('Partner-period(er)'!$A567+14),FALSE)</f>
        <v>0</v>
      </c>
      <c r="L567" s="85">
        <f ca="1">HLOOKUP($B567,INDIRECT(L$1&amp;"!$I$2:$x$40"),('Partner-period(er)'!$A567+14),FALSE)</f>
        <v>0</v>
      </c>
      <c r="M567" s="85">
        <f ca="1">HLOOKUP($B567,INDIRECT(M$1&amp;"!$I$2:$x$40"),('Partner-period(er)'!$A567+14),FALSE)</f>
        <v>0</v>
      </c>
      <c r="N567" s="85">
        <f ca="1">HLOOKUP($B567,INDIRECT(N$1&amp;"!$I$2:$x$40"),('Partner-period(er)'!$A567+14),FALSE)</f>
        <v>0</v>
      </c>
      <c r="O567" s="52">
        <f ca="1">HLOOKUP($B567,INDIRECT(O$1&amp;"!$I$2:$x$40"),('Partner-period(er)'!$A567+14),FALSE)</f>
        <v>0</v>
      </c>
      <c r="P567" s="52">
        <f ca="1">HLOOKUP($B567,INDIRECT(P$1&amp;"!$I$2:$x$40"),('Partner-period(er)'!$A567+14),FALSE)</f>
        <v>0</v>
      </c>
      <c r="Q567" s="52">
        <f ca="1">HLOOKUP($B567,INDIRECT(Q$1&amp;"!$I$2:$x$40"),('Partner-period(er)'!$A567+14),FALSE)</f>
        <v>0</v>
      </c>
      <c r="R567" s="52">
        <f ca="1">HLOOKUP($B567,INDIRECT(R$1&amp;"!$I$2:$x$40"),('Partner-period(er)'!$A567+14),FALSE)</f>
        <v>0</v>
      </c>
      <c r="S567" s="52">
        <f ca="1">HLOOKUP($B567,INDIRECT(S$1&amp;"!$I$2:$x$40"),('Partner-period(er)'!$A567+14),FALSE)</f>
        <v>0</v>
      </c>
      <c r="T567" s="52">
        <f ca="1">HLOOKUP($B567,INDIRECT(T$1&amp;"!$I$2:$x$40"),('Partner-period(er)'!$A567+14),FALSE)</f>
        <v>0</v>
      </c>
      <c r="U567" s="52">
        <f ca="1">HLOOKUP($B567,INDIRECT(U$1&amp;"!$I$2:$x$40"),('Partner-period(er)'!$A567+14),FALSE)</f>
        <v>0</v>
      </c>
      <c r="V567" s="52">
        <f ca="1">HLOOKUP($B567,INDIRECT(V$1&amp;"!$I$2:$x$40"),('Partner-period(er)'!$A567+14),FALSE)</f>
        <v>0</v>
      </c>
      <c r="W567" s="52">
        <f ca="1">HLOOKUP($B567,INDIRECT(W$1&amp;"!$I$2:$x$40"),('Partner-period(er)'!$A567+14),FALSE)</f>
        <v>0</v>
      </c>
      <c r="X567" s="567">
        <f ca="1">HLOOKUP($B567,INDIRECT(X$1&amp;"!$I$2:$x$40"),('Partner-period(er)'!$A567+14),FALSE)</f>
        <v>0</v>
      </c>
      <c r="Z567" s="33">
        <f t="shared" ca="1" si="304"/>
        <v>0</v>
      </c>
      <c r="AA567" s="34">
        <f ca="1">SUM($J567:K567)</f>
        <v>0</v>
      </c>
      <c r="AB567" s="34">
        <f ca="1">SUM($J567:L567)</f>
        <v>0</v>
      </c>
      <c r="AC567" s="34">
        <f ca="1">SUM($J567:M567)</f>
        <v>0</v>
      </c>
      <c r="AD567" s="34">
        <f ca="1">SUM($J567:N567)</f>
        <v>0</v>
      </c>
      <c r="AE567" s="34">
        <f ca="1">SUM($J567:O567)</f>
        <v>0</v>
      </c>
      <c r="AF567" s="34">
        <f ca="1">SUM($J567:P567)</f>
        <v>0</v>
      </c>
      <c r="AG567" s="34">
        <f ca="1">SUM($J567:Q567)</f>
        <v>0</v>
      </c>
      <c r="AH567" s="34">
        <f ca="1">SUM($J567:R567)</f>
        <v>0</v>
      </c>
      <c r="AI567" s="34">
        <f ca="1">SUM($J567:S567)</f>
        <v>0</v>
      </c>
      <c r="AJ567" s="34">
        <f ca="1">SUM($J567:T567)</f>
        <v>0</v>
      </c>
      <c r="AK567" s="34">
        <f ca="1">SUM($J567:U567)</f>
        <v>0</v>
      </c>
      <c r="AL567" s="34">
        <f ca="1">SUM($J567:V567)</f>
        <v>0</v>
      </c>
      <c r="AM567" s="34">
        <f ca="1">SUM($J567:W567)</f>
        <v>0</v>
      </c>
      <c r="AN567" s="38">
        <f ca="1">SUM($J567:X567)</f>
        <v>0</v>
      </c>
      <c r="AO567" s="30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</row>
    <row r="568" spans="1:56" x14ac:dyDescent="0.2">
      <c r="A568" s="44">
        <v>14</v>
      </c>
      <c r="B568" s="44">
        <f t="shared" si="300"/>
        <v>12</v>
      </c>
      <c r="C568" s="60"/>
      <c r="D568" s="27" t="str">
        <f>Data!B$11</f>
        <v>Andet, herunder rejser og formidling</v>
      </c>
      <c r="E568" s="27"/>
      <c r="F568" s="14"/>
      <c r="G568" s="370">
        <f>HLOOKUP(B568,'Budget &amp; Total'!$1:$44,(34),FALSE)</f>
        <v>0</v>
      </c>
      <c r="H568" s="674">
        <f t="shared" ca="1" si="301"/>
        <v>0</v>
      </c>
      <c r="I568" s="101"/>
      <c r="J568" s="239">
        <f ca="1">HLOOKUP($B568,INDIRECT(J$1&amp;"!$I$2:$x$40"),('Partner-period(er)'!$A568+14),FALSE)</f>
        <v>0</v>
      </c>
      <c r="K568" s="85">
        <f ca="1">HLOOKUP($B568,INDIRECT(K$1&amp;"!$I$2:$x$40"),('Partner-period(er)'!$A568+14),FALSE)</f>
        <v>0</v>
      </c>
      <c r="L568" s="85">
        <f ca="1">HLOOKUP($B568,INDIRECT(L$1&amp;"!$I$2:$x$40"),('Partner-period(er)'!$A568+14),FALSE)</f>
        <v>0</v>
      </c>
      <c r="M568" s="85">
        <f ca="1">HLOOKUP($B568,INDIRECT(M$1&amp;"!$I$2:$x$40"),('Partner-period(er)'!$A568+14),FALSE)</f>
        <v>0</v>
      </c>
      <c r="N568" s="85">
        <f ca="1">HLOOKUP($B568,INDIRECT(N$1&amp;"!$I$2:$x$40"),('Partner-period(er)'!$A568+14),FALSE)</f>
        <v>0</v>
      </c>
      <c r="O568" s="52">
        <f ca="1">HLOOKUP($B568,INDIRECT(O$1&amp;"!$I$2:$x$40"),('Partner-period(er)'!$A568+14),FALSE)</f>
        <v>0</v>
      </c>
      <c r="P568" s="52">
        <f ca="1">HLOOKUP($B568,INDIRECT(P$1&amp;"!$I$2:$x$40"),('Partner-period(er)'!$A568+14),FALSE)</f>
        <v>0</v>
      </c>
      <c r="Q568" s="52">
        <f ca="1">HLOOKUP($B568,INDIRECT(Q$1&amp;"!$I$2:$x$40"),('Partner-period(er)'!$A568+14),FALSE)</f>
        <v>0</v>
      </c>
      <c r="R568" s="52">
        <f ca="1">HLOOKUP($B568,INDIRECT(R$1&amp;"!$I$2:$x$40"),('Partner-period(er)'!$A568+14),FALSE)</f>
        <v>0</v>
      </c>
      <c r="S568" s="52">
        <f ca="1">HLOOKUP($B568,INDIRECT(S$1&amp;"!$I$2:$x$40"),('Partner-period(er)'!$A568+14),FALSE)</f>
        <v>0</v>
      </c>
      <c r="T568" s="52">
        <f ca="1">HLOOKUP($B568,INDIRECT(T$1&amp;"!$I$2:$x$40"),('Partner-period(er)'!$A568+14),FALSE)</f>
        <v>0</v>
      </c>
      <c r="U568" s="52">
        <f ca="1">HLOOKUP($B568,INDIRECT(U$1&amp;"!$I$2:$x$40"),('Partner-period(er)'!$A568+14),FALSE)</f>
        <v>0</v>
      </c>
      <c r="V568" s="52">
        <f ca="1">HLOOKUP($B568,INDIRECT(V$1&amp;"!$I$2:$x$40"),('Partner-period(er)'!$A568+14),FALSE)</f>
        <v>0</v>
      </c>
      <c r="W568" s="52">
        <f ca="1">HLOOKUP($B568,INDIRECT(W$1&amp;"!$I$2:$x$40"),('Partner-period(er)'!$A568+14),FALSE)</f>
        <v>0</v>
      </c>
      <c r="X568" s="567">
        <f ca="1">HLOOKUP($B568,INDIRECT(X$1&amp;"!$I$2:$x$40"),('Partner-period(er)'!$A568+14),FALSE)</f>
        <v>0</v>
      </c>
      <c r="Z568" s="33">
        <f t="shared" ca="1" si="304"/>
        <v>0</v>
      </c>
      <c r="AA568" s="34">
        <f ca="1">SUM($J568:K568)</f>
        <v>0</v>
      </c>
      <c r="AB568" s="34">
        <f ca="1">SUM($J568:L568)</f>
        <v>0</v>
      </c>
      <c r="AC568" s="34">
        <f ca="1">SUM($J568:M568)</f>
        <v>0</v>
      </c>
      <c r="AD568" s="34">
        <f ca="1">SUM($J568:N568)</f>
        <v>0</v>
      </c>
      <c r="AE568" s="34">
        <f ca="1">SUM($J568:O568)</f>
        <v>0</v>
      </c>
      <c r="AF568" s="34">
        <f ca="1">SUM($J568:P568)</f>
        <v>0</v>
      </c>
      <c r="AG568" s="34">
        <f ca="1">SUM($J568:Q568)</f>
        <v>0</v>
      </c>
      <c r="AH568" s="34">
        <f ca="1">SUM($J568:R568)</f>
        <v>0</v>
      </c>
      <c r="AI568" s="34">
        <f ca="1">SUM($J568:S568)</f>
        <v>0</v>
      </c>
      <c r="AJ568" s="34">
        <f ca="1">SUM($J568:T568)</f>
        <v>0</v>
      </c>
      <c r="AK568" s="34">
        <f ca="1">SUM($J568:U568)</f>
        <v>0</v>
      </c>
      <c r="AL568" s="34">
        <f ca="1">SUM($J568:V568)</f>
        <v>0</v>
      </c>
      <c r="AM568" s="34">
        <f ca="1">SUM($J568:W568)</f>
        <v>0</v>
      </c>
      <c r="AN568" s="38">
        <f ca="1">SUM($J568:X568)</f>
        <v>0</v>
      </c>
      <c r="AO568" s="30"/>
      <c r="AP568" s="29">
        <f ca="1">IF(Data!$H$2="ja",IF(Z568&gt;$G568,Z568-$G568,0),0)</f>
        <v>0</v>
      </c>
      <c r="AQ568" s="29">
        <f ca="1">IF(Data!$H$2="ja",IF(AA568&gt;$G568,AA568-$G568-SUM($AP568:AP568),0),0)</f>
        <v>0</v>
      </c>
      <c r="AR568" s="29">
        <f ca="1">IF(Data!$H$2="ja",IF(AB568&gt;$G568,AB568-$G568-SUM($AP568:AQ568),0),0)</f>
        <v>0</v>
      </c>
      <c r="AS568" s="29">
        <f ca="1">IF(Data!$H$2="ja",IF(AC568&gt;$G568,AC568-$G568-SUM($AP568:AR568),0),0)</f>
        <v>0</v>
      </c>
      <c r="AT568" s="29">
        <f ca="1">IF(Data!$H$2="ja",IF(AD568&gt;$G568,AD568-$G568-SUM($AP568:AS568),0),0)</f>
        <v>0</v>
      </c>
      <c r="AU568" s="29">
        <f ca="1">IF(Data!$H$2="ja",IF(AE568&gt;$G568,AE568-$G568-SUM($AP568:AT568),0),0)</f>
        <v>0</v>
      </c>
      <c r="AV568" s="29">
        <f ca="1">IF(Data!$H$2="ja",IF(AF568&gt;$G568,AF568-$G568-SUM($AP568:AU568),0),0)</f>
        <v>0</v>
      </c>
      <c r="AW568" s="29">
        <f ca="1">IF(Data!$H$2="ja",IF(AG568&gt;$G568,AG568-$G568-SUM($AP568:AV568),0),0)</f>
        <v>0</v>
      </c>
      <c r="AX568" s="29">
        <f ca="1">IF(Data!$H$2="ja",IF(AH568&gt;$G568,AH568-$G568-SUM($AP568:AW568),0),0)</f>
        <v>0</v>
      </c>
      <c r="AY568" s="29">
        <f ca="1">IF(Data!$H$2="ja",IF(AI568&gt;$G568,AI568-$G568-SUM($AP568:AX568),0),0)</f>
        <v>0</v>
      </c>
      <c r="AZ568" s="29">
        <f ca="1">IF(Data!$H$2="ja",IF(AJ568&gt;$G568,AJ568-$G568-SUM($AP568:AY568),0),0)</f>
        <v>0</v>
      </c>
      <c r="BA568" s="29">
        <f ca="1">IF(Data!$H$2="ja",IF(AK568&gt;$G568,AK568-$G568-SUM($AP568:AZ568),0),0)</f>
        <v>0</v>
      </c>
      <c r="BB568" s="29">
        <f ca="1">IF(Data!$H$2="ja",IF(AL568&gt;$G568,AL568-$G568-SUM($AP568:BA568),0),0)</f>
        <v>0</v>
      </c>
      <c r="BC568" s="29">
        <f ca="1">IF(Data!$H$2="ja",IF(AM568&gt;$G568,AM568-$G568-SUM($AP568:BB568),0),0)</f>
        <v>0</v>
      </c>
      <c r="BD568" s="29">
        <f ca="1">IF(Data!$H$2="ja",IF(AN568&gt;$G568,AN568-$G568-SUM($AP568:BC568),0),0)</f>
        <v>0</v>
      </c>
    </row>
    <row r="569" spans="1:56" x14ac:dyDescent="0.2">
      <c r="A569" s="44">
        <v>15</v>
      </c>
      <c r="B569" s="44">
        <f t="shared" si="300"/>
        <v>12</v>
      </c>
      <c r="C569" s="60"/>
      <c r="D569" s="27" t="str">
        <f>Data!B$12</f>
        <v>Overheadomkostninger</v>
      </c>
      <c r="E569" s="27"/>
      <c r="F569" s="14"/>
      <c r="G569" s="371">
        <f>HLOOKUP(B569,'Budget &amp; Total'!$1:$44,(36),FALSE)</f>
        <v>0</v>
      </c>
      <c r="H569" s="674">
        <f t="shared" ca="1" si="301"/>
        <v>0</v>
      </c>
      <c r="I569" s="101"/>
      <c r="J569" s="239">
        <f ca="1">HLOOKUP($B569,INDIRECT(J$1&amp;"!$I$2:$x$40"),('Partner-period(er)'!$A569+14),FALSE)</f>
        <v>0</v>
      </c>
      <c r="K569" s="85">
        <f ca="1">HLOOKUP($B569,INDIRECT(K$1&amp;"!$I$2:$x$40"),('Partner-period(er)'!$A569+14),FALSE)</f>
        <v>0</v>
      </c>
      <c r="L569" s="85">
        <f ca="1">HLOOKUP($B569,INDIRECT(L$1&amp;"!$I$2:$x$40"),('Partner-period(er)'!$A569+14),FALSE)</f>
        <v>0</v>
      </c>
      <c r="M569" s="85">
        <f ca="1">HLOOKUP($B569,INDIRECT(M$1&amp;"!$I$2:$x$40"),('Partner-period(er)'!$A569+14),FALSE)</f>
        <v>0</v>
      </c>
      <c r="N569" s="85">
        <f ca="1">HLOOKUP($B569,INDIRECT(N$1&amp;"!$I$2:$x$40"),('Partner-period(er)'!$A569+14),FALSE)</f>
        <v>0</v>
      </c>
      <c r="O569" s="52">
        <f ca="1">HLOOKUP($B569,INDIRECT(O$1&amp;"!$I$2:$x$40"),('Partner-period(er)'!$A569+14),FALSE)</f>
        <v>0</v>
      </c>
      <c r="P569" s="52">
        <f ca="1">HLOOKUP($B569,INDIRECT(P$1&amp;"!$I$2:$x$40"),('Partner-period(er)'!$A569+14),FALSE)</f>
        <v>0</v>
      </c>
      <c r="Q569" s="52">
        <f ca="1">HLOOKUP($B569,INDIRECT(Q$1&amp;"!$I$2:$x$40"),('Partner-period(er)'!$A569+14),FALSE)</f>
        <v>0</v>
      </c>
      <c r="R569" s="52">
        <f ca="1">HLOOKUP($B569,INDIRECT(R$1&amp;"!$I$2:$x$40"),('Partner-period(er)'!$A569+14),FALSE)</f>
        <v>0</v>
      </c>
      <c r="S569" s="52">
        <f ca="1">HLOOKUP($B569,INDIRECT(S$1&amp;"!$I$2:$x$40"),('Partner-period(er)'!$A569+14),FALSE)</f>
        <v>0</v>
      </c>
      <c r="T569" s="52">
        <f ca="1">HLOOKUP($B569,INDIRECT(T$1&amp;"!$I$2:$x$40"),('Partner-period(er)'!$A569+14),FALSE)</f>
        <v>0</v>
      </c>
      <c r="U569" s="52">
        <f ca="1">HLOOKUP($B569,INDIRECT(U$1&amp;"!$I$2:$x$40"),('Partner-period(er)'!$A569+14),FALSE)</f>
        <v>0</v>
      </c>
      <c r="V569" s="52">
        <f ca="1">HLOOKUP($B569,INDIRECT(V$1&amp;"!$I$2:$x$40"),('Partner-period(er)'!$A569+14),FALSE)</f>
        <v>0</v>
      </c>
      <c r="W569" s="52">
        <f ca="1">HLOOKUP($B569,INDIRECT(W$1&amp;"!$I$2:$x$40"),('Partner-period(er)'!$A569+14),FALSE)</f>
        <v>0</v>
      </c>
      <c r="X569" s="567">
        <f ca="1">HLOOKUP($B569,INDIRECT(X$1&amp;"!$I$2:$x$40"),('Partner-period(er)'!$A569+14),FALSE)</f>
        <v>0</v>
      </c>
      <c r="Z569" s="33">
        <f t="shared" ca="1" si="304"/>
        <v>0</v>
      </c>
      <c r="AA569" s="34">
        <f ca="1">SUM($J569:K569)</f>
        <v>0</v>
      </c>
      <c r="AB569" s="34">
        <f ca="1">SUM($J569:L569)</f>
        <v>0</v>
      </c>
      <c r="AC569" s="34">
        <f ca="1">SUM($J569:M569)</f>
        <v>0</v>
      </c>
      <c r="AD569" s="34">
        <f ca="1">SUM($J569:N569)</f>
        <v>0</v>
      </c>
      <c r="AE569" s="34">
        <f ca="1">SUM($J569:O569)</f>
        <v>0</v>
      </c>
      <c r="AF569" s="34">
        <f ca="1">SUM($J569:P569)</f>
        <v>0</v>
      </c>
      <c r="AG569" s="34">
        <f ca="1">SUM($J569:Q569)</f>
        <v>0</v>
      </c>
      <c r="AH569" s="34">
        <f ca="1">SUM($J569:R569)</f>
        <v>0</v>
      </c>
      <c r="AI569" s="34">
        <f ca="1">SUM($J569:S569)</f>
        <v>0</v>
      </c>
      <c r="AJ569" s="34">
        <f ca="1">SUM($J569:T569)</f>
        <v>0</v>
      </c>
      <c r="AK569" s="34">
        <f ca="1">SUM($J569:U569)</f>
        <v>0</v>
      </c>
      <c r="AL569" s="34">
        <f ca="1">SUM($J569:V569)</f>
        <v>0</v>
      </c>
      <c r="AM569" s="34">
        <f ca="1">SUM($J569:W569)</f>
        <v>0</v>
      </c>
      <c r="AN569" s="38">
        <f ca="1">SUM($J569:X569)</f>
        <v>0</v>
      </c>
      <c r="AO569" s="30"/>
      <c r="AP569" s="29">
        <f ca="1">IF(Data!$H$2="ja",IF(Z569&gt;$G569,Z569-$G569,0),0)</f>
        <v>0</v>
      </c>
      <c r="AQ569" s="29">
        <f ca="1">IF(Data!$H$2="ja",IF(AA569&gt;$G569,AA569-$G569-SUM($AP569:AP569),0),0)</f>
        <v>0</v>
      </c>
      <c r="AR569" s="29">
        <f ca="1">IF(Data!$H$2="ja",IF(AB569&gt;$G569,AB569-$G569-SUM($AP569:AQ569),0),0)</f>
        <v>0</v>
      </c>
      <c r="AS569" s="29">
        <f ca="1">IF(Data!$H$2="ja",IF(AC569&gt;$G569,AC569-$G569-SUM($AP569:AR569),0),0)</f>
        <v>0</v>
      </c>
      <c r="AT569" s="29">
        <f ca="1">IF(Data!$H$2="ja",IF(AD569&gt;$G569,AD569-$G569-SUM($AP569:AS569),0),0)</f>
        <v>0</v>
      </c>
      <c r="AU569" s="29">
        <f ca="1">IF(Data!$H$2="ja",IF(AE569&gt;$G569,AE569-$G569-SUM($AP569:AT569),0),0)</f>
        <v>0</v>
      </c>
      <c r="AV569" s="29">
        <f ca="1">IF(Data!$H$2="ja",IF(AF569&gt;$G569,AF569-$G569-SUM($AP569:AU569),0),0)</f>
        <v>0</v>
      </c>
      <c r="AW569" s="29">
        <f ca="1">IF(Data!$H$2="ja",IF(AG569&gt;$G569,AG569-$G569-SUM($AP569:AV569),0),0)</f>
        <v>0</v>
      </c>
      <c r="AX569" s="29">
        <f ca="1">IF(Data!$H$2="ja",IF(AH569&gt;$G569,AH569-$G569-SUM($AP569:AW569),0),0)</f>
        <v>0</v>
      </c>
      <c r="AY569" s="29">
        <f ca="1">IF(Data!$H$2="ja",IF(AI569&gt;$G569,AI569-$G569-SUM($AP569:AX569),0),0)</f>
        <v>0</v>
      </c>
      <c r="AZ569" s="29">
        <f ca="1">IF(Data!$H$2="ja",IF(AJ569&gt;$G569,AJ569-$G569-SUM($AP569:AY569),0),0)</f>
        <v>0</v>
      </c>
      <c r="BA569" s="29">
        <f ca="1">IF(Data!$H$2="ja",IF(AK569&gt;$G569,AK569-$G569-SUM($AP569:AZ569),0),0)</f>
        <v>0</v>
      </c>
      <c r="BB569" s="29">
        <f ca="1">IF(Data!$H$2="ja",IF(AL569&gt;$G569,AL569-$G569-SUM($AP569:BA569),0),0)</f>
        <v>0</v>
      </c>
      <c r="BC569" s="29">
        <f ca="1">IF(Data!$H$2="ja",IF(AM569&gt;$G569,AM569-$G569-SUM($AP569:BB569),0),0)</f>
        <v>0</v>
      </c>
      <c r="BD569" s="29">
        <f ca="1">IF(Data!$H$2="ja",IF(AN569&gt;$G569,AN569-$G569-SUM($AP569:BC569),0),0)</f>
        <v>0</v>
      </c>
    </row>
    <row r="570" spans="1:56" x14ac:dyDescent="0.2">
      <c r="A570" s="44">
        <v>16</v>
      </c>
      <c r="B570" s="44">
        <f t="shared" si="300"/>
        <v>12</v>
      </c>
      <c r="C570" s="56"/>
      <c r="D570" s="53" t="str">
        <f>Data!B$19</f>
        <v>Andre omkostninger total</v>
      </c>
      <c r="E570" s="53"/>
      <c r="F570" s="100"/>
      <c r="G570" s="370">
        <f>HLOOKUP(B570,'Budget &amp; Total'!$1:$44,(18+A570),FALSE)</f>
        <v>0</v>
      </c>
      <c r="H570" s="676">
        <f t="shared" ca="1" si="301"/>
        <v>0</v>
      </c>
      <c r="I570" s="101"/>
      <c r="J570" s="301">
        <f ca="1">HLOOKUP($B570,INDIRECT(J$1&amp;"!$I$2:$x$40"),('Partner-period(er)'!$A570+14),FALSE)</f>
        <v>0</v>
      </c>
      <c r="K570" s="89">
        <f ca="1">HLOOKUP($B570,INDIRECT(K$1&amp;"!$I$2:$x$40"),('Partner-period(er)'!$A570+14),FALSE)</f>
        <v>0</v>
      </c>
      <c r="L570" s="89">
        <f ca="1">HLOOKUP($B570,INDIRECT(L$1&amp;"!$I$2:$x$40"),('Partner-period(er)'!$A570+14),FALSE)</f>
        <v>0</v>
      </c>
      <c r="M570" s="89">
        <f ca="1">HLOOKUP($B570,INDIRECT(M$1&amp;"!$I$2:$x$40"),('Partner-period(er)'!$A570+14),FALSE)</f>
        <v>0</v>
      </c>
      <c r="N570" s="89">
        <f ca="1">HLOOKUP($B570,INDIRECT(N$1&amp;"!$I$2:$x$40"),('Partner-period(er)'!$A570+14),FALSE)</f>
        <v>0</v>
      </c>
      <c r="O570" s="570">
        <f ca="1">HLOOKUP($B570,INDIRECT(O$1&amp;"!$I$2:$x$40"),('Partner-period(er)'!$A570+14),FALSE)</f>
        <v>0</v>
      </c>
      <c r="P570" s="570">
        <f ca="1">HLOOKUP($B570,INDIRECT(P$1&amp;"!$I$2:$x$40"),('Partner-period(er)'!$A570+14),FALSE)</f>
        <v>0</v>
      </c>
      <c r="Q570" s="570">
        <f ca="1">HLOOKUP($B570,INDIRECT(Q$1&amp;"!$I$2:$x$40"),('Partner-period(er)'!$A570+14),FALSE)</f>
        <v>0</v>
      </c>
      <c r="R570" s="570">
        <f ca="1">HLOOKUP($B570,INDIRECT(R$1&amp;"!$I$2:$x$40"),('Partner-period(er)'!$A570+14),FALSE)</f>
        <v>0</v>
      </c>
      <c r="S570" s="570">
        <f ca="1">HLOOKUP($B570,INDIRECT(S$1&amp;"!$I$2:$x$40"),('Partner-period(er)'!$A570+14),FALSE)</f>
        <v>0</v>
      </c>
      <c r="T570" s="570">
        <f ca="1">HLOOKUP($B570,INDIRECT(T$1&amp;"!$I$2:$x$40"),('Partner-period(er)'!$A570+14),FALSE)</f>
        <v>0</v>
      </c>
      <c r="U570" s="570">
        <f ca="1">HLOOKUP($B570,INDIRECT(U$1&amp;"!$I$2:$x$40"),('Partner-period(er)'!$A570+14),FALSE)</f>
        <v>0</v>
      </c>
      <c r="V570" s="570">
        <f ca="1">HLOOKUP($B570,INDIRECT(V$1&amp;"!$I$2:$x$40"),('Partner-period(er)'!$A570+14),FALSE)</f>
        <v>0</v>
      </c>
      <c r="W570" s="570">
        <f ca="1">HLOOKUP($B570,INDIRECT(W$1&amp;"!$I$2:$x$40"),('Partner-period(er)'!$A570+14),FALSE)</f>
        <v>0</v>
      </c>
      <c r="X570" s="571">
        <f ca="1">HLOOKUP($B570,INDIRECT(X$1&amp;"!$I$2:$x$40"),('Partner-period(er)'!$A570+14),FALSE)</f>
        <v>0</v>
      </c>
      <c r="Z570" s="33">
        <f t="shared" ca="1" si="304"/>
        <v>0</v>
      </c>
      <c r="AA570" s="34">
        <f ca="1">SUM($J570:K570)</f>
        <v>0</v>
      </c>
      <c r="AB570" s="34">
        <f ca="1">SUM($J570:L570)</f>
        <v>0</v>
      </c>
      <c r="AC570" s="34">
        <f ca="1">SUM($J570:M570)</f>
        <v>0</v>
      </c>
      <c r="AD570" s="34">
        <f ca="1">SUM($J570:N570)</f>
        <v>0</v>
      </c>
      <c r="AE570" s="34">
        <f ca="1">SUM($J570:O570)</f>
        <v>0</v>
      </c>
      <c r="AF570" s="34">
        <f ca="1">SUM($J570:P570)</f>
        <v>0</v>
      </c>
      <c r="AG570" s="34">
        <f ca="1">SUM($J570:Q570)</f>
        <v>0</v>
      </c>
      <c r="AH570" s="34">
        <f ca="1">SUM($J570:R570)</f>
        <v>0</v>
      </c>
      <c r="AI570" s="34">
        <f ca="1">SUM($J570:S570)</f>
        <v>0</v>
      </c>
      <c r="AJ570" s="34">
        <f ca="1">SUM($J570:T570)</f>
        <v>0</v>
      </c>
      <c r="AK570" s="34">
        <f ca="1">SUM($J570:U570)</f>
        <v>0</v>
      </c>
      <c r="AL570" s="34">
        <f ca="1">SUM($J570:V570)</f>
        <v>0</v>
      </c>
      <c r="AM570" s="34">
        <f ca="1">SUM($J570:W570)</f>
        <v>0</v>
      </c>
      <c r="AN570" s="38">
        <f ca="1">SUM($J570:X570)</f>
        <v>0</v>
      </c>
      <c r="AO570" s="30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</row>
    <row r="571" spans="1:56" ht="18" customHeight="1" thickBot="1" x14ac:dyDescent="0.25">
      <c r="A571" s="44">
        <v>17</v>
      </c>
      <c r="B571" s="44">
        <f t="shared" si="300"/>
        <v>12</v>
      </c>
      <c r="C571" s="384" t="str">
        <f>Data!B$55</f>
        <v>Totale omkostninger</v>
      </c>
      <c r="D571" s="385"/>
      <c r="E571" s="385"/>
      <c r="F571" s="386"/>
      <c r="G571" s="387">
        <f>HLOOKUP(B571,'Budget &amp; Total'!$1:$44,(37),FALSE)</f>
        <v>0</v>
      </c>
      <c r="H571" s="677">
        <f t="shared" ca="1" si="301"/>
        <v>0</v>
      </c>
      <c r="I571" s="109"/>
      <c r="J571" s="389">
        <f ca="1">HLOOKUP($B571,INDIRECT(J$1&amp;"!$I$2:$x$40"),('Partner-period(er)'!$A571+14),FALSE)</f>
        <v>0</v>
      </c>
      <c r="K571" s="390">
        <f ca="1">HLOOKUP($B571,INDIRECT(K$1&amp;"!$I$2:$x$40"),('Partner-period(er)'!$A571+14),FALSE)</f>
        <v>0</v>
      </c>
      <c r="L571" s="391">
        <f ca="1">HLOOKUP($B571,INDIRECT(L$1&amp;"!$I$2:$x$40"),('Partner-period(er)'!$A571+14),FALSE)</f>
        <v>0</v>
      </c>
      <c r="M571" s="391">
        <f ca="1">HLOOKUP($B571,INDIRECT(M$1&amp;"!$I$2:$x$40"),('Partner-period(er)'!$A571+14),FALSE)</f>
        <v>0</v>
      </c>
      <c r="N571" s="391">
        <f ca="1">HLOOKUP($B571,INDIRECT(N$1&amp;"!$I$2:$x$40"),('Partner-period(er)'!$A571+14),FALSE)</f>
        <v>0</v>
      </c>
      <c r="O571" s="572">
        <f ca="1">HLOOKUP($B571,INDIRECT(O$1&amp;"!$I$2:$x$40"),('Partner-period(er)'!$A571+14),FALSE)</f>
        <v>0</v>
      </c>
      <c r="P571" s="572">
        <f ca="1">HLOOKUP($B571,INDIRECT(P$1&amp;"!$I$2:$x$40"),('Partner-period(er)'!$A571+14),FALSE)</f>
        <v>0</v>
      </c>
      <c r="Q571" s="572">
        <f ca="1">HLOOKUP($B571,INDIRECT(Q$1&amp;"!$I$2:$x$40"),('Partner-period(er)'!$A571+14),FALSE)</f>
        <v>0</v>
      </c>
      <c r="R571" s="572">
        <f ca="1">HLOOKUP($B571,INDIRECT(R$1&amp;"!$I$2:$x$40"),('Partner-period(er)'!$A571+14),FALSE)</f>
        <v>0</v>
      </c>
      <c r="S571" s="572">
        <f ca="1">HLOOKUP($B571,INDIRECT(S$1&amp;"!$I$2:$x$40"),('Partner-period(er)'!$A571+14),FALSE)</f>
        <v>0</v>
      </c>
      <c r="T571" s="572">
        <f ca="1">HLOOKUP($B571,INDIRECT(T$1&amp;"!$I$2:$x$40"),('Partner-period(er)'!$A571+14),FALSE)</f>
        <v>0</v>
      </c>
      <c r="U571" s="572">
        <f ca="1">HLOOKUP($B571,INDIRECT(U$1&amp;"!$I$2:$x$40"),('Partner-period(er)'!$A571+14),FALSE)</f>
        <v>0</v>
      </c>
      <c r="V571" s="572">
        <f ca="1">HLOOKUP($B571,INDIRECT(V$1&amp;"!$I$2:$x$40"),('Partner-period(er)'!$A571+14),FALSE)</f>
        <v>0</v>
      </c>
      <c r="W571" s="572">
        <f ca="1">HLOOKUP($B571,INDIRECT(W$1&amp;"!$I$2:$x$40"),('Partner-period(er)'!$A571+14),FALSE)</f>
        <v>0</v>
      </c>
      <c r="X571" s="573">
        <f ca="1">HLOOKUP($B571,INDIRECT(X$1&amp;"!$I$2:$x$40"),('Partner-period(er)'!$A571+14),FALSE)</f>
        <v>0</v>
      </c>
      <c r="Z571" s="33">
        <f t="shared" ca="1" si="304"/>
        <v>0</v>
      </c>
      <c r="AA571" s="34">
        <f ca="1">SUM($J571:K571)</f>
        <v>0</v>
      </c>
      <c r="AB571" s="34">
        <f ca="1">SUM($J571:L571)</f>
        <v>0</v>
      </c>
      <c r="AC571" s="34">
        <f ca="1">SUM($J571:M571)</f>
        <v>0</v>
      </c>
      <c r="AD571" s="34">
        <f ca="1">SUM($J571:N571)</f>
        <v>0</v>
      </c>
      <c r="AE571" s="34">
        <f ca="1">SUM($J571:O571)</f>
        <v>0</v>
      </c>
      <c r="AF571" s="34">
        <f ca="1">SUM($J571:P571)</f>
        <v>0</v>
      </c>
      <c r="AG571" s="34">
        <f ca="1">SUM($J571:Q571)</f>
        <v>0</v>
      </c>
      <c r="AH571" s="34">
        <f ca="1">SUM($J571:R571)</f>
        <v>0</v>
      </c>
      <c r="AI571" s="34">
        <f ca="1">SUM($J571:S571)</f>
        <v>0</v>
      </c>
      <c r="AJ571" s="34">
        <f ca="1">SUM($J571:T571)</f>
        <v>0</v>
      </c>
      <c r="AK571" s="34">
        <f ca="1">SUM($J571:U571)</f>
        <v>0</v>
      </c>
      <c r="AL571" s="34">
        <f ca="1">SUM($J571:V571)</f>
        <v>0</v>
      </c>
      <c r="AM571" s="34">
        <f ca="1">SUM($J571:W571)</f>
        <v>0</v>
      </c>
      <c r="AN571" s="38">
        <f ca="1">SUM($J571:X571)</f>
        <v>0</v>
      </c>
      <c r="AO571" s="30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</row>
    <row r="572" spans="1:56" ht="18" customHeight="1" thickTop="1" x14ac:dyDescent="0.2">
      <c r="A572" s="44">
        <v>18</v>
      </c>
      <c r="B572" s="44">
        <f t="shared" si="300"/>
        <v>12</v>
      </c>
      <c r="C572" s="177">
        <f>'Budget &amp; Total'!B$40</f>
        <v>0</v>
      </c>
      <c r="D572" s="27"/>
      <c r="E572" s="27"/>
      <c r="F572" s="14"/>
      <c r="G572" s="370"/>
      <c r="H572" s="674">
        <f t="shared" ca="1" si="301"/>
        <v>0</v>
      </c>
      <c r="I572" s="101"/>
      <c r="J572" s="239">
        <f ca="1">HLOOKUP($B572,INDIRECT(J$1&amp;"!$I$2:$x$40"),('Partner-period(er)'!$A572+14),FALSE)</f>
        <v>0</v>
      </c>
      <c r="K572" s="85">
        <f ca="1">HLOOKUP($B572,INDIRECT(K$1&amp;"!$I$2:$x$40"),('Partner-period(er)'!$A572+14),FALSE)</f>
        <v>0</v>
      </c>
      <c r="L572" s="85">
        <f ca="1">HLOOKUP($B572,INDIRECT(L$1&amp;"!$I$2:$x$40"),('Partner-period(er)'!$A572+14),FALSE)</f>
        <v>0</v>
      </c>
      <c r="M572" s="85">
        <f ca="1">HLOOKUP($B572,INDIRECT(M$1&amp;"!$I$2:$x$40"),('Partner-period(er)'!$A572+14),FALSE)</f>
        <v>0</v>
      </c>
      <c r="N572" s="85">
        <f ca="1">HLOOKUP($B572,INDIRECT(N$1&amp;"!$I$2:$x$40"),('Partner-period(er)'!$A572+14),FALSE)</f>
        <v>0</v>
      </c>
      <c r="O572" s="52">
        <f ca="1">HLOOKUP($B572,INDIRECT(O$1&amp;"!$I$2:$x$40"),('Partner-period(er)'!$A572+14),FALSE)</f>
        <v>0</v>
      </c>
      <c r="P572" s="52">
        <f ca="1">HLOOKUP($B572,INDIRECT(P$1&amp;"!$I$2:$x$40"),('Partner-period(er)'!$A572+14),FALSE)</f>
        <v>0</v>
      </c>
      <c r="Q572" s="52">
        <f ca="1">HLOOKUP($B572,INDIRECT(Q$1&amp;"!$I$2:$x$40"),('Partner-period(er)'!$A572+14),FALSE)</f>
        <v>0</v>
      </c>
      <c r="R572" s="52">
        <f ca="1">HLOOKUP($B572,INDIRECT(R$1&amp;"!$I$2:$x$40"),('Partner-period(er)'!$A572+14),FALSE)</f>
        <v>0</v>
      </c>
      <c r="S572" s="52">
        <f ca="1">HLOOKUP($B572,INDIRECT(S$1&amp;"!$I$2:$x$40"),('Partner-period(er)'!$A572+14),FALSE)</f>
        <v>0</v>
      </c>
      <c r="T572" s="52">
        <f ca="1">HLOOKUP($B572,INDIRECT(T$1&amp;"!$I$2:$x$40"),('Partner-period(er)'!$A572+14),FALSE)</f>
        <v>0</v>
      </c>
      <c r="U572" s="52">
        <f ca="1">HLOOKUP($B572,INDIRECT(U$1&amp;"!$I$2:$x$40"),('Partner-period(er)'!$A572+14),FALSE)</f>
        <v>0</v>
      </c>
      <c r="V572" s="52">
        <f ca="1">HLOOKUP($B572,INDIRECT(V$1&amp;"!$I$2:$x$40"),('Partner-period(er)'!$A572+14),FALSE)</f>
        <v>0</v>
      </c>
      <c r="W572" s="52">
        <f ca="1">HLOOKUP($B572,INDIRECT(W$1&amp;"!$I$2:$x$40"),('Partner-period(er)'!$A572+14),FALSE)</f>
        <v>0</v>
      </c>
      <c r="X572" s="567">
        <f ca="1">HLOOKUP($B572,INDIRECT(X$1&amp;"!$I$2:$x$40"),('Partner-period(er)'!$A572+14),FALSE)</f>
        <v>0</v>
      </c>
      <c r="Z572" s="33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  <c r="AL572" s="34"/>
      <c r="AM572" s="34"/>
      <c r="AN572" s="38"/>
      <c r="AO572" s="30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</row>
    <row r="573" spans="1:56" x14ac:dyDescent="0.2">
      <c r="A573" s="44">
        <v>19</v>
      </c>
      <c r="B573" s="44">
        <f t="shared" si="300"/>
        <v>12</v>
      </c>
      <c r="C573" s="102"/>
      <c r="D573" s="151" t="str">
        <f>Data!B$26</f>
        <v>Beregnet støtte</v>
      </c>
      <c r="E573" s="27"/>
      <c r="F573" s="95">
        <f>HLOOKUP(B572,'Budget &amp; Total'!B:BB,41,FALSE)</f>
        <v>0</v>
      </c>
      <c r="G573" s="372"/>
      <c r="H573" s="674">
        <f t="shared" ca="1" si="301"/>
        <v>0</v>
      </c>
      <c r="I573" s="101"/>
      <c r="J573" s="239">
        <f ca="1">HLOOKUP($B573,INDIRECT(J$1&amp;"!$I$2:$x$40"),('Partner-period(er)'!$A573+14),FALSE)</f>
        <v>0</v>
      </c>
      <c r="K573" s="85">
        <f ca="1">HLOOKUP($B573,INDIRECT(K$1&amp;"!$I$2:$x$40"),('Partner-period(er)'!$A573+14),FALSE)</f>
        <v>0</v>
      </c>
      <c r="L573" s="85">
        <f ca="1">HLOOKUP($B573,INDIRECT(L$1&amp;"!$I$2:$x$40"),('Partner-period(er)'!$A573+14),FALSE)</f>
        <v>0</v>
      </c>
      <c r="M573" s="85">
        <f ca="1">HLOOKUP($B573,INDIRECT(M$1&amp;"!$I$2:$x$40"),('Partner-period(er)'!$A573+14),FALSE)</f>
        <v>0</v>
      </c>
      <c r="N573" s="85">
        <f ca="1">HLOOKUP($B573,INDIRECT(N$1&amp;"!$I$2:$x$40"),('Partner-period(er)'!$A573+14),FALSE)</f>
        <v>0</v>
      </c>
      <c r="O573" s="52">
        <f ca="1">HLOOKUP($B573,INDIRECT(O$1&amp;"!$I$2:$x$40"),('Partner-period(er)'!$A573+14),FALSE)</f>
        <v>0</v>
      </c>
      <c r="P573" s="52">
        <f ca="1">HLOOKUP($B573,INDIRECT(P$1&amp;"!$I$2:$x$40"),('Partner-period(er)'!$A573+14),FALSE)</f>
        <v>0</v>
      </c>
      <c r="Q573" s="52">
        <f ca="1">HLOOKUP($B573,INDIRECT(Q$1&amp;"!$I$2:$x$40"),('Partner-period(er)'!$A573+14),FALSE)</f>
        <v>0</v>
      </c>
      <c r="R573" s="52">
        <f ca="1">HLOOKUP($B573,INDIRECT(R$1&amp;"!$I$2:$x$40"),('Partner-period(er)'!$A573+14),FALSE)</f>
        <v>0</v>
      </c>
      <c r="S573" s="52">
        <f ca="1">HLOOKUP($B573,INDIRECT(S$1&amp;"!$I$2:$x$40"),('Partner-period(er)'!$A573+14),FALSE)</f>
        <v>0</v>
      </c>
      <c r="T573" s="52">
        <f ca="1">HLOOKUP($B573,INDIRECT(T$1&amp;"!$I$2:$x$40"),('Partner-period(er)'!$A573+14),FALSE)</f>
        <v>0</v>
      </c>
      <c r="U573" s="52">
        <f ca="1">HLOOKUP($B573,INDIRECT(U$1&amp;"!$I$2:$x$40"),('Partner-period(er)'!$A573+14),FALSE)</f>
        <v>0</v>
      </c>
      <c r="V573" s="52">
        <f ca="1">HLOOKUP($B573,INDIRECT(V$1&amp;"!$I$2:$x$40"),('Partner-period(er)'!$A573+14),FALSE)</f>
        <v>0</v>
      </c>
      <c r="W573" s="52">
        <f ca="1">HLOOKUP($B573,INDIRECT(W$1&amp;"!$I$2:$x$40"),('Partner-period(er)'!$A573+14),FALSE)</f>
        <v>0</v>
      </c>
      <c r="X573" s="567">
        <f ca="1">HLOOKUP($B573,INDIRECT(X$1&amp;"!$I$2:$x$40"),('Partner-period(er)'!$A573+14),FALSE)</f>
        <v>0</v>
      </c>
      <c r="Z573" s="33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  <c r="AL573" s="34"/>
      <c r="AM573" s="34"/>
      <c r="AN573" s="38"/>
      <c r="AO573" s="30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</row>
    <row r="574" spans="1:56" x14ac:dyDescent="0.2">
      <c r="A574" s="44">
        <v>20</v>
      </c>
      <c r="B574" s="44">
        <f t="shared" si="300"/>
        <v>12</v>
      </c>
      <c r="C574" s="102"/>
      <c r="D574" s="151" t="str">
        <f>Data!B$27</f>
        <v>Forudbetalt støtte (efter aftale)</v>
      </c>
      <c r="E574" s="47"/>
      <c r="F574" s="14"/>
      <c r="G574" s="370"/>
      <c r="H574" s="674">
        <f t="shared" ca="1" si="301"/>
        <v>0</v>
      </c>
      <c r="I574" s="101"/>
      <c r="J574" s="239">
        <f ca="1">HLOOKUP($B574,INDIRECT(J$1&amp;"!$I$2:$x$40"),('Partner-period(er)'!$A574+14),FALSE)</f>
        <v>0</v>
      </c>
      <c r="K574" s="85">
        <f ca="1">HLOOKUP($B574,INDIRECT(K$1&amp;"!$I$2:$x$40"),('Partner-period(er)'!$A574+14),FALSE)</f>
        <v>0</v>
      </c>
      <c r="L574" s="85">
        <f ca="1">HLOOKUP($B574,INDIRECT(L$1&amp;"!$I$2:$x$40"),('Partner-period(er)'!$A574+14),FALSE)</f>
        <v>0</v>
      </c>
      <c r="M574" s="85">
        <f ca="1">HLOOKUP($B574,INDIRECT(M$1&amp;"!$I$2:$x$40"),('Partner-period(er)'!$A574+14),FALSE)</f>
        <v>0</v>
      </c>
      <c r="N574" s="85">
        <f ca="1">HLOOKUP($B574,INDIRECT(N$1&amp;"!$I$2:$x$40"),('Partner-period(er)'!$A574+14),FALSE)</f>
        <v>0</v>
      </c>
      <c r="O574" s="52">
        <f ca="1">HLOOKUP($B574,INDIRECT(O$1&amp;"!$I$2:$x$40"),('Partner-period(er)'!$A574+14),FALSE)</f>
        <v>0</v>
      </c>
      <c r="P574" s="52">
        <f ca="1">HLOOKUP($B574,INDIRECT(P$1&amp;"!$I$2:$x$40"),('Partner-period(er)'!$A574+14),FALSE)</f>
        <v>0</v>
      </c>
      <c r="Q574" s="52">
        <f ca="1">HLOOKUP($B574,INDIRECT(Q$1&amp;"!$I$2:$x$40"),('Partner-period(er)'!$A574+14),FALSE)</f>
        <v>0</v>
      </c>
      <c r="R574" s="52">
        <f ca="1">HLOOKUP($B574,INDIRECT(R$1&amp;"!$I$2:$x$40"),('Partner-period(er)'!$A574+14),FALSE)</f>
        <v>0</v>
      </c>
      <c r="S574" s="52">
        <f ca="1">HLOOKUP($B574,INDIRECT(S$1&amp;"!$I$2:$x$40"),('Partner-period(er)'!$A574+14),FALSE)</f>
        <v>0</v>
      </c>
      <c r="T574" s="52">
        <f ca="1">HLOOKUP($B574,INDIRECT(T$1&amp;"!$I$2:$x$40"),('Partner-period(er)'!$A574+14),FALSE)</f>
        <v>0</v>
      </c>
      <c r="U574" s="52">
        <f ca="1">HLOOKUP($B574,INDIRECT(U$1&amp;"!$I$2:$x$40"),('Partner-period(er)'!$A574+14),FALSE)</f>
        <v>0</v>
      </c>
      <c r="V574" s="52">
        <f ca="1">HLOOKUP($B574,INDIRECT(V$1&amp;"!$I$2:$x$40"),('Partner-period(er)'!$A574+14),FALSE)</f>
        <v>0</v>
      </c>
      <c r="W574" s="52">
        <f ca="1">HLOOKUP($B574,INDIRECT(W$1&amp;"!$I$2:$x$40"),('Partner-period(er)'!$A574+14),FALSE)</f>
        <v>0</v>
      </c>
      <c r="X574" s="567">
        <f ca="1">HLOOKUP($B574,INDIRECT(X$1&amp;"!$I$2:$x$40"),('Partner-period(er)'!$A574+14),FALSE)</f>
        <v>0</v>
      </c>
      <c r="Z574" s="33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  <c r="AL574" s="34"/>
      <c r="AM574" s="34"/>
      <c r="AN574" s="38"/>
      <c r="AO574" s="30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</row>
    <row r="575" spans="1:56" x14ac:dyDescent="0.2">
      <c r="A575" s="44">
        <v>21</v>
      </c>
      <c r="B575" s="44">
        <f t="shared" si="300"/>
        <v>12</v>
      </c>
      <c r="C575" s="60"/>
      <c r="D575" s="151" t="str">
        <f>Data!B$28</f>
        <v>Justering for timepris inklusiv overhead</v>
      </c>
      <c r="E575" s="47"/>
      <c r="F575" s="14"/>
      <c r="G575" s="370"/>
      <c r="H575" s="674">
        <f t="shared" ca="1" si="301"/>
        <v>0</v>
      </c>
      <c r="I575" s="101"/>
      <c r="J575" s="239">
        <f t="shared" ref="J575:X575" ca="1" si="305">(J585+J592)*(1+$F560)*$F573</f>
        <v>0</v>
      </c>
      <c r="K575" s="85">
        <f t="shared" ca="1" si="305"/>
        <v>0</v>
      </c>
      <c r="L575" s="85">
        <f t="shared" ca="1" si="305"/>
        <v>0</v>
      </c>
      <c r="M575" s="85">
        <f t="shared" ca="1" si="305"/>
        <v>0</v>
      </c>
      <c r="N575" s="85">
        <f t="shared" ca="1" si="305"/>
        <v>0</v>
      </c>
      <c r="O575" s="85">
        <f t="shared" ca="1" si="305"/>
        <v>0</v>
      </c>
      <c r="P575" s="85">
        <f t="shared" ca="1" si="305"/>
        <v>0</v>
      </c>
      <c r="Q575" s="85">
        <f t="shared" ca="1" si="305"/>
        <v>0</v>
      </c>
      <c r="R575" s="85">
        <f t="shared" ca="1" si="305"/>
        <v>0</v>
      </c>
      <c r="S575" s="85">
        <f t="shared" ca="1" si="305"/>
        <v>0</v>
      </c>
      <c r="T575" s="85">
        <f t="shared" ca="1" si="305"/>
        <v>0</v>
      </c>
      <c r="U575" s="85">
        <f t="shared" ca="1" si="305"/>
        <v>0</v>
      </c>
      <c r="V575" s="85">
        <f t="shared" ca="1" si="305"/>
        <v>0</v>
      </c>
      <c r="W575" s="85">
        <f t="shared" ca="1" si="305"/>
        <v>0</v>
      </c>
      <c r="X575" s="560">
        <f t="shared" ca="1" si="305"/>
        <v>0</v>
      </c>
      <c r="Z575" s="33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  <c r="AL575" s="34"/>
      <c r="AM575" s="34"/>
      <c r="AN575" s="38"/>
      <c r="AO575" s="30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</row>
    <row r="576" spans="1:56" x14ac:dyDescent="0.2">
      <c r="A576" s="44">
        <v>23</v>
      </c>
      <c r="B576" s="44">
        <f t="shared" si="300"/>
        <v>12</v>
      </c>
      <c r="C576" s="60"/>
      <c r="D576" s="151" t="str">
        <f>Data!B$29</f>
        <v>Justering for budgetoverskridelse</v>
      </c>
      <c r="E576" s="47"/>
      <c r="F576" s="14"/>
      <c r="G576" s="371"/>
      <c r="H576" s="674">
        <f t="shared" ca="1" si="301"/>
        <v>0</v>
      </c>
      <c r="I576" s="101"/>
      <c r="J576" s="231">
        <f t="shared" ref="J576:X576" ca="1" si="306">-AP576*$F573</f>
        <v>0</v>
      </c>
      <c r="K576" s="86">
        <f t="shared" ca="1" si="306"/>
        <v>0</v>
      </c>
      <c r="L576" s="86">
        <f t="shared" ca="1" si="306"/>
        <v>0</v>
      </c>
      <c r="M576" s="86">
        <f t="shared" ca="1" si="306"/>
        <v>0</v>
      </c>
      <c r="N576" s="86">
        <f t="shared" ca="1" si="306"/>
        <v>0</v>
      </c>
      <c r="O576" s="565">
        <f t="shared" ca="1" si="306"/>
        <v>0</v>
      </c>
      <c r="P576" s="565">
        <f t="shared" ca="1" si="306"/>
        <v>0</v>
      </c>
      <c r="Q576" s="565">
        <f t="shared" ca="1" si="306"/>
        <v>0</v>
      </c>
      <c r="R576" s="565">
        <f t="shared" ca="1" si="306"/>
        <v>0</v>
      </c>
      <c r="S576" s="565">
        <f t="shared" ca="1" si="306"/>
        <v>0</v>
      </c>
      <c r="T576" s="565">
        <f t="shared" ca="1" si="306"/>
        <v>0</v>
      </c>
      <c r="U576" s="565">
        <f t="shared" ca="1" si="306"/>
        <v>0</v>
      </c>
      <c r="V576" s="565">
        <f t="shared" ca="1" si="306"/>
        <v>0</v>
      </c>
      <c r="W576" s="565">
        <f t="shared" ca="1" si="306"/>
        <v>0</v>
      </c>
      <c r="X576" s="566">
        <f t="shared" ca="1" si="306"/>
        <v>0</v>
      </c>
      <c r="Z576" s="33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  <c r="AL576" s="34"/>
      <c r="AM576" s="34"/>
      <c r="AN576" s="38"/>
      <c r="AO576" s="30"/>
      <c r="AP576" s="29">
        <f ca="1">SUM(AP561:AP569)</f>
        <v>0</v>
      </c>
      <c r="AQ576" s="29">
        <f t="shared" ref="AQ576:BD576" ca="1" si="307">SUM(AQ561:AQ569)</f>
        <v>0</v>
      </c>
      <c r="AR576" s="29">
        <f t="shared" ca="1" si="307"/>
        <v>0</v>
      </c>
      <c r="AS576" s="29">
        <f t="shared" ca="1" si="307"/>
        <v>0</v>
      </c>
      <c r="AT576" s="29">
        <f t="shared" ca="1" si="307"/>
        <v>0</v>
      </c>
      <c r="AU576" s="29">
        <f t="shared" ca="1" si="307"/>
        <v>0</v>
      </c>
      <c r="AV576" s="29">
        <f t="shared" ca="1" si="307"/>
        <v>0</v>
      </c>
      <c r="AW576" s="29">
        <f t="shared" ca="1" si="307"/>
        <v>0</v>
      </c>
      <c r="AX576" s="29">
        <f t="shared" ca="1" si="307"/>
        <v>0</v>
      </c>
      <c r="AY576" s="29">
        <f t="shared" ca="1" si="307"/>
        <v>0</v>
      </c>
      <c r="AZ576" s="29">
        <f t="shared" ca="1" si="307"/>
        <v>0</v>
      </c>
      <c r="BA576" s="29">
        <f t="shared" ca="1" si="307"/>
        <v>0</v>
      </c>
      <c r="BB576" s="29">
        <f t="shared" ca="1" si="307"/>
        <v>0</v>
      </c>
      <c r="BC576" s="29">
        <f t="shared" ca="1" si="307"/>
        <v>0</v>
      </c>
      <c r="BD576" s="29">
        <f t="shared" ca="1" si="307"/>
        <v>0</v>
      </c>
    </row>
    <row r="577" spans="1:56" x14ac:dyDescent="0.2">
      <c r="A577" s="44">
        <v>24</v>
      </c>
      <c r="B577" s="44">
        <f t="shared" si="300"/>
        <v>12</v>
      </c>
      <c r="C577" s="622"/>
      <c r="D577" s="207" t="str">
        <f>Data!B$30</f>
        <v>Støtte total / til faktura</v>
      </c>
      <c r="E577" s="623"/>
      <c r="F577" s="396"/>
      <c r="G577" s="619">
        <f>HLOOKUP(B573,'Budget &amp; Total'!$1:$44,42,FALSE)</f>
        <v>0</v>
      </c>
      <c r="H577" s="678">
        <f t="shared" ca="1" si="301"/>
        <v>0</v>
      </c>
      <c r="I577" s="108"/>
      <c r="J577" s="394">
        <f t="shared" ref="J577:X577" ca="1" si="308">SUM(J573:J576)</f>
        <v>0</v>
      </c>
      <c r="K577" s="395">
        <f t="shared" ca="1" si="308"/>
        <v>0</v>
      </c>
      <c r="L577" s="395">
        <f t="shared" ca="1" si="308"/>
        <v>0</v>
      </c>
      <c r="M577" s="395">
        <f t="shared" ca="1" si="308"/>
        <v>0</v>
      </c>
      <c r="N577" s="395">
        <f t="shared" ca="1" si="308"/>
        <v>0</v>
      </c>
      <c r="O577" s="574">
        <f t="shared" ca="1" si="308"/>
        <v>0</v>
      </c>
      <c r="P577" s="574">
        <f t="shared" ca="1" si="308"/>
        <v>0</v>
      </c>
      <c r="Q577" s="574">
        <f t="shared" ca="1" si="308"/>
        <v>0</v>
      </c>
      <c r="R577" s="574">
        <f t="shared" ca="1" si="308"/>
        <v>0</v>
      </c>
      <c r="S577" s="574">
        <f t="shared" ca="1" si="308"/>
        <v>0</v>
      </c>
      <c r="T577" s="574">
        <f t="shared" ca="1" si="308"/>
        <v>0</v>
      </c>
      <c r="U577" s="574">
        <f t="shared" ca="1" si="308"/>
        <v>0</v>
      </c>
      <c r="V577" s="574">
        <f t="shared" ca="1" si="308"/>
        <v>0</v>
      </c>
      <c r="W577" s="574">
        <f t="shared" ca="1" si="308"/>
        <v>0</v>
      </c>
      <c r="X577" s="575">
        <f t="shared" ca="1" si="308"/>
        <v>0</v>
      </c>
      <c r="Z577" s="33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  <c r="AL577" s="34"/>
      <c r="AM577" s="34"/>
      <c r="AN577" s="38"/>
      <c r="AO577" s="30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</row>
    <row r="578" spans="1:56" x14ac:dyDescent="0.2">
      <c r="A578" s="44">
        <v>24</v>
      </c>
      <c r="B578" s="44">
        <f t="shared" si="300"/>
        <v>12</v>
      </c>
      <c r="C578" s="103"/>
      <c r="D578" s="195" t="str">
        <f>Data!B$31</f>
        <v>Anden finansiering</v>
      </c>
      <c r="E578" s="54"/>
      <c r="F578" s="400"/>
      <c r="G578" s="620">
        <f>HLOOKUP(B578,'Budget &amp; Total'!$1:$44,43,FALSE)</f>
        <v>0</v>
      </c>
      <c r="H578" s="679">
        <f t="shared" ca="1" si="301"/>
        <v>0</v>
      </c>
      <c r="I578" s="108"/>
      <c r="J578" s="398">
        <f ca="1">HLOOKUP($B577,INDIRECT(J$1&amp;"!$I$2:$x$40"),('Partner-period(er)'!$A578+14),FALSE)</f>
        <v>0</v>
      </c>
      <c r="K578" s="399">
        <f ca="1">HLOOKUP($B577,INDIRECT(K$1&amp;"!$I$2:$x$40"),('Partner-period(er)'!$A578+14),FALSE)</f>
        <v>0</v>
      </c>
      <c r="L578" s="399">
        <f ca="1">HLOOKUP($B577,INDIRECT(L$1&amp;"!$I$2:$x$40"),('Partner-period(er)'!$A578+14),FALSE)</f>
        <v>0</v>
      </c>
      <c r="M578" s="399">
        <f ca="1">HLOOKUP($B577,INDIRECT(M$1&amp;"!$I$2:$x$40"),('Partner-period(er)'!$A578+14),FALSE)</f>
        <v>0</v>
      </c>
      <c r="N578" s="399">
        <f ca="1">HLOOKUP($B577,INDIRECT(N$1&amp;"!$I$2:$x$40"),('Partner-period(er)'!$A578+14),FALSE)</f>
        <v>0</v>
      </c>
      <c r="O578" s="576">
        <f ca="1">HLOOKUP($B577,INDIRECT(O$1&amp;"!$I$2:$x$40"),('Partner-period(er)'!$A578+14),FALSE)</f>
        <v>0</v>
      </c>
      <c r="P578" s="576">
        <f ca="1">HLOOKUP($B577,INDIRECT(P$1&amp;"!$I$2:$x$40"),('Partner-period(er)'!$A578+14),FALSE)</f>
        <v>0</v>
      </c>
      <c r="Q578" s="576">
        <f ca="1">HLOOKUP($B577,INDIRECT(Q$1&amp;"!$I$2:$x$40"),('Partner-period(er)'!$A578+14),FALSE)</f>
        <v>0</v>
      </c>
      <c r="R578" s="576">
        <f ca="1">HLOOKUP($B577,INDIRECT(R$1&amp;"!$I$2:$x$40"),('Partner-period(er)'!$A578+14),FALSE)</f>
        <v>0</v>
      </c>
      <c r="S578" s="576">
        <f ca="1">HLOOKUP($B577,INDIRECT(S$1&amp;"!$I$2:$x$40"),('Partner-period(er)'!$A578+14),FALSE)</f>
        <v>0</v>
      </c>
      <c r="T578" s="576">
        <f ca="1">HLOOKUP($B577,INDIRECT(T$1&amp;"!$I$2:$x$40"),('Partner-period(er)'!$A578+14),FALSE)</f>
        <v>0</v>
      </c>
      <c r="U578" s="576">
        <f ca="1">HLOOKUP($B577,INDIRECT(U$1&amp;"!$I$2:$x$40"),('Partner-period(er)'!$A578+14),FALSE)</f>
        <v>0</v>
      </c>
      <c r="V578" s="576">
        <f ca="1">HLOOKUP($B577,INDIRECT(V$1&amp;"!$I$2:$x$40"),('Partner-period(er)'!$A578+14),FALSE)</f>
        <v>0</v>
      </c>
      <c r="W578" s="576">
        <f ca="1">HLOOKUP($B577,INDIRECT(W$1&amp;"!$I$2:$x$40"),('Partner-period(er)'!$A578+14),FALSE)</f>
        <v>0</v>
      </c>
      <c r="X578" s="577">
        <f ca="1">HLOOKUP($B577,INDIRECT(X$1&amp;"!$I$2:$x$40"),('Partner-period(er)'!$A578+14),FALSE)</f>
        <v>0</v>
      </c>
      <c r="Z578" s="33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  <c r="AL578" s="34"/>
      <c r="AM578" s="34"/>
      <c r="AN578" s="38"/>
      <c r="AO578" s="30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</row>
    <row r="579" spans="1:56" ht="13.5" thickBot="1" x14ac:dyDescent="0.25">
      <c r="A579" s="44">
        <v>26</v>
      </c>
      <c r="B579" s="44">
        <f t="shared" si="300"/>
        <v>12</v>
      </c>
      <c r="C579" s="401"/>
      <c r="D579" s="211" t="str">
        <f>Data!B$32</f>
        <v>Egenfinansiering</v>
      </c>
      <c r="E579" s="55"/>
      <c r="F579" s="93"/>
      <c r="G579" s="621">
        <f>HLOOKUP(B579,'Budget &amp; Total'!$1:$44,44,FALSE)</f>
        <v>0</v>
      </c>
      <c r="H579" s="680">
        <f t="shared" ca="1" si="301"/>
        <v>0</v>
      </c>
      <c r="I579" s="108"/>
      <c r="J579" s="403">
        <f t="shared" ref="J579:X579" ca="1" si="309">J571-J577-J578</f>
        <v>0</v>
      </c>
      <c r="K579" s="91">
        <f t="shared" ca="1" si="309"/>
        <v>0</v>
      </c>
      <c r="L579" s="91">
        <f t="shared" ca="1" si="309"/>
        <v>0</v>
      </c>
      <c r="M579" s="91">
        <f t="shared" ca="1" si="309"/>
        <v>0</v>
      </c>
      <c r="N579" s="91">
        <f t="shared" ca="1" si="309"/>
        <v>0</v>
      </c>
      <c r="O579" s="578">
        <f t="shared" ca="1" si="309"/>
        <v>0</v>
      </c>
      <c r="P579" s="578">
        <f t="shared" ca="1" si="309"/>
        <v>0</v>
      </c>
      <c r="Q579" s="578">
        <f t="shared" ca="1" si="309"/>
        <v>0</v>
      </c>
      <c r="R579" s="578">
        <f t="shared" ca="1" si="309"/>
        <v>0</v>
      </c>
      <c r="S579" s="578">
        <f t="shared" ca="1" si="309"/>
        <v>0</v>
      </c>
      <c r="T579" s="578">
        <f t="shared" ca="1" si="309"/>
        <v>0</v>
      </c>
      <c r="U579" s="578">
        <f t="shared" ca="1" si="309"/>
        <v>0</v>
      </c>
      <c r="V579" s="578">
        <f t="shared" ca="1" si="309"/>
        <v>0</v>
      </c>
      <c r="W579" s="578">
        <f t="shared" ca="1" si="309"/>
        <v>0</v>
      </c>
      <c r="X579" s="579">
        <f t="shared" ca="1" si="309"/>
        <v>0</v>
      </c>
      <c r="Z579" s="35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9"/>
      <c r="AO579" s="30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</row>
    <row r="580" spans="1:56" ht="19.5" customHeight="1" x14ac:dyDescent="0.2">
      <c r="A580" s="44">
        <v>29</v>
      </c>
      <c r="C580" s="118" t="str">
        <f>Data!$B$95</f>
        <v>Kontrol for overskridelse af timepriser</v>
      </c>
      <c r="D580" s="88"/>
      <c r="E580" s="88"/>
      <c r="F580" s="14"/>
      <c r="G580" s="87"/>
      <c r="H580" s="87"/>
      <c r="I580" s="87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67"/>
    </row>
    <row r="581" spans="1:56" ht="13.5" customHeight="1" x14ac:dyDescent="0.2">
      <c r="A581" s="44">
        <v>30</v>
      </c>
      <c r="C581" s="264" t="s">
        <v>41</v>
      </c>
      <c r="D581" s="265"/>
      <c r="E581" s="266"/>
      <c r="F581" s="289" t="s">
        <v>40</v>
      </c>
      <c r="G581" s="111"/>
      <c r="H581" s="267"/>
      <c r="I581" s="267"/>
      <c r="J581" s="268">
        <f ca="1">J555</f>
        <v>0</v>
      </c>
      <c r="K581" s="269">
        <f t="shared" ref="K581:X581" ca="1" si="310">K555+J581</f>
        <v>0</v>
      </c>
      <c r="L581" s="269">
        <f t="shared" ca="1" si="310"/>
        <v>0</v>
      </c>
      <c r="M581" s="269">
        <f t="shared" ca="1" si="310"/>
        <v>0</v>
      </c>
      <c r="N581" s="269">
        <f t="shared" ca="1" si="310"/>
        <v>0</v>
      </c>
      <c r="O581" s="269">
        <f t="shared" ca="1" si="310"/>
        <v>0</v>
      </c>
      <c r="P581" s="269">
        <f t="shared" ca="1" si="310"/>
        <v>0</v>
      </c>
      <c r="Q581" s="269">
        <f t="shared" ca="1" si="310"/>
        <v>0</v>
      </c>
      <c r="R581" s="269">
        <f t="shared" ca="1" si="310"/>
        <v>0</v>
      </c>
      <c r="S581" s="269">
        <f t="shared" ca="1" si="310"/>
        <v>0</v>
      </c>
      <c r="T581" s="269">
        <f t="shared" ca="1" si="310"/>
        <v>0</v>
      </c>
      <c r="U581" s="269">
        <f t="shared" ca="1" si="310"/>
        <v>0</v>
      </c>
      <c r="V581" s="269">
        <f t="shared" ca="1" si="310"/>
        <v>0</v>
      </c>
      <c r="W581" s="269">
        <f t="shared" ca="1" si="310"/>
        <v>0</v>
      </c>
      <c r="X581" s="270">
        <f t="shared" ca="1" si="310"/>
        <v>0</v>
      </c>
    </row>
    <row r="582" spans="1:56" ht="13.5" customHeight="1" x14ac:dyDescent="0.2">
      <c r="A582" s="44">
        <v>31</v>
      </c>
      <c r="C582" s="271"/>
      <c r="D582" s="19"/>
      <c r="E582" s="272"/>
      <c r="F582" s="290" t="s">
        <v>42</v>
      </c>
      <c r="G582" s="18"/>
      <c r="H582" s="19"/>
      <c r="I582" s="19"/>
      <c r="J582" s="273">
        <f ca="1">J558</f>
        <v>0</v>
      </c>
      <c r="K582" s="274">
        <f t="shared" ref="K582:X582" ca="1" si="311">K558+J582</f>
        <v>0</v>
      </c>
      <c r="L582" s="274">
        <f t="shared" ca="1" si="311"/>
        <v>0</v>
      </c>
      <c r="M582" s="274">
        <f t="shared" ca="1" si="311"/>
        <v>0</v>
      </c>
      <c r="N582" s="274">
        <f t="shared" ca="1" si="311"/>
        <v>0</v>
      </c>
      <c r="O582" s="274">
        <f t="shared" ca="1" si="311"/>
        <v>0</v>
      </c>
      <c r="P582" s="274">
        <f t="shared" ca="1" si="311"/>
        <v>0</v>
      </c>
      <c r="Q582" s="274">
        <f t="shared" ca="1" si="311"/>
        <v>0</v>
      </c>
      <c r="R582" s="274">
        <f t="shared" ca="1" si="311"/>
        <v>0</v>
      </c>
      <c r="S582" s="274">
        <f t="shared" ca="1" si="311"/>
        <v>0</v>
      </c>
      <c r="T582" s="274">
        <f t="shared" ca="1" si="311"/>
        <v>0</v>
      </c>
      <c r="U582" s="274">
        <f t="shared" ca="1" si="311"/>
        <v>0</v>
      </c>
      <c r="V582" s="274">
        <f t="shared" ca="1" si="311"/>
        <v>0</v>
      </c>
      <c r="W582" s="274">
        <f t="shared" ca="1" si="311"/>
        <v>0</v>
      </c>
      <c r="X582" s="275">
        <f t="shared" ca="1" si="311"/>
        <v>0</v>
      </c>
    </row>
    <row r="583" spans="1:56" ht="13.5" customHeight="1" x14ac:dyDescent="0.2">
      <c r="A583" s="44">
        <v>32</v>
      </c>
      <c r="C583" s="276"/>
      <c r="D583" s="19"/>
      <c r="E583" s="19"/>
      <c r="F583" s="291" t="s">
        <v>124</v>
      </c>
      <c r="G583" s="18"/>
      <c r="H583" s="277"/>
      <c r="I583" s="277"/>
      <c r="J583" s="278">
        <f t="shared" ref="J583:X583" ca="1" si="312">J581*$F558</f>
        <v>0</v>
      </c>
      <c r="K583" s="279">
        <f t="shared" ca="1" si="312"/>
        <v>0</v>
      </c>
      <c r="L583" s="279">
        <f t="shared" ca="1" si="312"/>
        <v>0</v>
      </c>
      <c r="M583" s="279">
        <f t="shared" ca="1" si="312"/>
        <v>0</v>
      </c>
      <c r="N583" s="279">
        <f t="shared" ca="1" si="312"/>
        <v>0</v>
      </c>
      <c r="O583" s="279">
        <f t="shared" ca="1" si="312"/>
        <v>0</v>
      </c>
      <c r="P583" s="279">
        <f t="shared" ca="1" si="312"/>
        <v>0</v>
      </c>
      <c r="Q583" s="279">
        <f t="shared" ca="1" si="312"/>
        <v>0</v>
      </c>
      <c r="R583" s="279">
        <f t="shared" ca="1" si="312"/>
        <v>0</v>
      </c>
      <c r="S583" s="279">
        <f t="shared" ca="1" si="312"/>
        <v>0</v>
      </c>
      <c r="T583" s="279">
        <f t="shared" ca="1" si="312"/>
        <v>0</v>
      </c>
      <c r="U583" s="279">
        <f t="shared" ca="1" si="312"/>
        <v>0</v>
      </c>
      <c r="V583" s="279">
        <f t="shared" ca="1" si="312"/>
        <v>0</v>
      </c>
      <c r="W583" s="279">
        <f t="shared" ca="1" si="312"/>
        <v>0</v>
      </c>
      <c r="X583" s="280">
        <f t="shared" ca="1" si="312"/>
        <v>0</v>
      </c>
    </row>
    <row r="584" spans="1:56" ht="13.5" customHeight="1" x14ac:dyDescent="0.2">
      <c r="A584" s="44">
        <v>33</v>
      </c>
      <c r="C584" s="276"/>
      <c r="D584" s="19"/>
      <c r="E584" s="272"/>
      <c r="F584" s="290" t="s">
        <v>123</v>
      </c>
      <c r="G584" s="18"/>
      <c r="H584" s="281"/>
      <c r="I584" s="281"/>
      <c r="J584" s="278">
        <f ca="1">MIN(J582:J583)</f>
        <v>0</v>
      </c>
      <c r="K584" s="279">
        <f t="shared" ref="K584:X584" ca="1" si="313">MIN(K582:K583)-MIN(J582:J583)</f>
        <v>0</v>
      </c>
      <c r="L584" s="279">
        <f t="shared" ca="1" si="313"/>
        <v>0</v>
      </c>
      <c r="M584" s="279">
        <f t="shared" ca="1" si="313"/>
        <v>0</v>
      </c>
      <c r="N584" s="279">
        <f t="shared" ca="1" si="313"/>
        <v>0</v>
      </c>
      <c r="O584" s="279">
        <f t="shared" ca="1" si="313"/>
        <v>0</v>
      </c>
      <c r="P584" s="279">
        <f t="shared" ca="1" si="313"/>
        <v>0</v>
      </c>
      <c r="Q584" s="279">
        <f t="shared" ca="1" si="313"/>
        <v>0</v>
      </c>
      <c r="R584" s="279">
        <f t="shared" ca="1" si="313"/>
        <v>0</v>
      </c>
      <c r="S584" s="279">
        <f t="shared" ca="1" si="313"/>
        <v>0</v>
      </c>
      <c r="T584" s="279">
        <f t="shared" ca="1" si="313"/>
        <v>0</v>
      </c>
      <c r="U584" s="279">
        <f t="shared" ca="1" si="313"/>
        <v>0</v>
      </c>
      <c r="V584" s="279">
        <f t="shared" ca="1" si="313"/>
        <v>0</v>
      </c>
      <c r="W584" s="279">
        <f t="shared" ca="1" si="313"/>
        <v>0</v>
      </c>
      <c r="X584" s="280">
        <f t="shared" ca="1" si="313"/>
        <v>0</v>
      </c>
      <c r="AO584" s="30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</row>
    <row r="585" spans="1:56" ht="13.5" customHeight="1" x14ac:dyDescent="0.2">
      <c r="A585" s="44">
        <v>34</v>
      </c>
      <c r="C585" s="276"/>
      <c r="D585" s="19"/>
      <c r="E585" s="272"/>
      <c r="F585" s="290" t="s">
        <v>118</v>
      </c>
      <c r="G585" s="18"/>
      <c r="H585" s="277"/>
      <c r="I585" s="277"/>
      <c r="J585" s="278">
        <f t="shared" ref="J585:X585" ca="1" si="314">J584-J558</f>
        <v>0</v>
      </c>
      <c r="K585" s="279">
        <f t="shared" ca="1" si="314"/>
        <v>0</v>
      </c>
      <c r="L585" s="279">
        <f t="shared" ca="1" si="314"/>
        <v>0</v>
      </c>
      <c r="M585" s="279">
        <f t="shared" ca="1" si="314"/>
        <v>0</v>
      </c>
      <c r="N585" s="279">
        <f t="shared" ca="1" si="314"/>
        <v>0</v>
      </c>
      <c r="O585" s="279">
        <f t="shared" ca="1" si="314"/>
        <v>0</v>
      </c>
      <c r="P585" s="279">
        <f t="shared" ca="1" si="314"/>
        <v>0</v>
      </c>
      <c r="Q585" s="279">
        <f t="shared" ca="1" si="314"/>
        <v>0</v>
      </c>
      <c r="R585" s="279">
        <f t="shared" ca="1" si="314"/>
        <v>0</v>
      </c>
      <c r="S585" s="279">
        <f t="shared" ca="1" si="314"/>
        <v>0</v>
      </c>
      <c r="T585" s="279">
        <f t="shared" ca="1" si="314"/>
        <v>0</v>
      </c>
      <c r="U585" s="279">
        <f t="shared" ca="1" si="314"/>
        <v>0</v>
      </c>
      <c r="V585" s="279">
        <f t="shared" ca="1" si="314"/>
        <v>0</v>
      </c>
      <c r="W585" s="279">
        <f t="shared" ca="1" si="314"/>
        <v>0</v>
      </c>
      <c r="X585" s="280">
        <f t="shared" ca="1" si="314"/>
        <v>0</v>
      </c>
    </row>
    <row r="586" spans="1:56" ht="13.5" customHeight="1" x14ac:dyDescent="0.2">
      <c r="A586" s="44">
        <v>35</v>
      </c>
      <c r="C586" s="276"/>
      <c r="D586" s="19"/>
      <c r="E586" s="272"/>
      <c r="F586" s="290" t="s">
        <v>119</v>
      </c>
      <c r="G586" s="18"/>
      <c r="H586" s="277"/>
      <c r="I586" s="277"/>
      <c r="J586" s="278">
        <f ca="1">-J585</f>
        <v>0</v>
      </c>
      <c r="K586" s="279">
        <f ca="1">-SUM($J585:K585)</f>
        <v>0</v>
      </c>
      <c r="L586" s="279">
        <f ca="1">-SUM($J585:L585)</f>
        <v>0</v>
      </c>
      <c r="M586" s="279">
        <f ca="1">-SUM($J585:M585)</f>
        <v>0</v>
      </c>
      <c r="N586" s="279">
        <f ca="1">-SUM($J585:N585)</f>
        <v>0</v>
      </c>
      <c r="O586" s="279">
        <f ca="1">-SUM($J585:O585)</f>
        <v>0</v>
      </c>
      <c r="P586" s="279">
        <f ca="1">-SUM($J585:P585)</f>
        <v>0</v>
      </c>
      <c r="Q586" s="279">
        <f ca="1">-SUM($J585:Q585)</f>
        <v>0</v>
      </c>
      <c r="R586" s="279">
        <f ca="1">-SUM($J585:R585)</f>
        <v>0</v>
      </c>
      <c r="S586" s="279">
        <f ca="1">-SUM($J585:S585)</f>
        <v>0</v>
      </c>
      <c r="T586" s="279">
        <f ca="1">-SUM($J585:T585)</f>
        <v>0</v>
      </c>
      <c r="U586" s="279">
        <f ca="1">-SUM($J585:U585)</f>
        <v>0</v>
      </c>
      <c r="V586" s="279">
        <f ca="1">-SUM($J585:V585)</f>
        <v>0</v>
      </c>
      <c r="W586" s="279">
        <f ca="1">-SUM($J585:W585)</f>
        <v>0</v>
      </c>
      <c r="X586" s="280">
        <f ca="1">-SUM($J585:X585)</f>
        <v>0</v>
      </c>
    </row>
    <row r="587" spans="1:56" ht="1.5" customHeight="1" x14ac:dyDescent="0.2">
      <c r="C587" s="282"/>
      <c r="D587" s="283"/>
      <c r="E587" s="283"/>
      <c r="F587" s="292"/>
      <c r="G587" s="284"/>
      <c r="H587" s="284"/>
      <c r="I587" s="284"/>
      <c r="J587" s="273"/>
      <c r="K587" s="274"/>
      <c r="L587" s="274"/>
      <c r="M587" s="274">
        <f ca="1">IF(M555&gt;0,(M583-SUM($J584:L584))/M555,0)</f>
        <v>0</v>
      </c>
      <c r="N587" s="274">
        <f ca="1">IF(N555&gt;0,(N583-SUM($J584:M584))/N555,0)</f>
        <v>0</v>
      </c>
      <c r="O587" s="274">
        <f ca="1">IF(O555&gt;0,(O583-SUM($J584:N584))/O555,0)</f>
        <v>0</v>
      </c>
      <c r="P587" s="274">
        <f ca="1">IF(P555&gt;0,(P583-SUM($J584:O584))/P555,0)</f>
        <v>0</v>
      </c>
      <c r="Q587" s="274">
        <f ca="1">IF(Q555&gt;0,(Q583-SUM($J584:P584))/Q555,0)</f>
        <v>0</v>
      </c>
      <c r="R587" s="274">
        <f ca="1">IF(R555&gt;0,(R583-SUM($J584:Q584))/R555,0)</f>
        <v>0</v>
      </c>
      <c r="S587" s="274">
        <f ca="1">IF(S555&gt;0,(S583-SUM($J584:R584))/S555,0)</f>
        <v>0</v>
      </c>
      <c r="T587" s="274">
        <f ca="1">IF(T555&gt;0,(T583-SUM($J584:S584))/T555,0)</f>
        <v>0</v>
      </c>
      <c r="U587" s="274">
        <f ca="1">IF(U555&gt;0,(U583-SUM($J584:T584))/U555,0)</f>
        <v>0</v>
      </c>
      <c r="V587" s="274">
        <f ca="1">IF(V555&gt;0,(V583-SUM($J584:U584))/V555,0)</f>
        <v>0</v>
      </c>
      <c r="W587" s="274">
        <f ca="1">IF(W555&gt;0,(W583-SUM($J584:V584))/W555,0)</f>
        <v>0</v>
      </c>
      <c r="X587" s="275">
        <f ca="1">IF(X555&gt;0,(X583-SUM($J584:W584))/X555,0)</f>
        <v>0</v>
      </c>
    </row>
    <row r="588" spans="1:56" ht="13.5" customHeight="1" x14ac:dyDescent="0.2">
      <c r="A588" s="44">
        <v>36</v>
      </c>
      <c r="C588" s="276" t="s">
        <v>45</v>
      </c>
      <c r="D588" s="19"/>
      <c r="E588" s="272"/>
      <c r="F588" s="290" t="s">
        <v>40</v>
      </c>
      <c r="G588" s="18"/>
      <c r="H588" s="18"/>
      <c r="I588" s="18"/>
      <c r="J588" s="278">
        <f ca="1">J556</f>
        <v>0</v>
      </c>
      <c r="K588" s="279">
        <f t="shared" ref="K588:X588" ca="1" si="315">K556+J588</f>
        <v>0</v>
      </c>
      <c r="L588" s="279">
        <f t="shared" ca="1" si="315"/>
        <v>0</v>
      </c>
      <c r="M588" s="279">
        <f t="shared" ca="1" si="315"/>
        <v>0</v>
      </c>
      <c r="N588" s="279">
        <f t="shared" ca="1" si="315"/>
        <v>0</v>
      </c>
      <c r="O588" s="279">
        <f t="shared" ca="1" si="315"/>
        <v>0</v>
      </c>
      <c r="P588" s="279">
        <f t="shared" ca="1" si="315"/>
        <v>0</v>
      </c>
      <c r="Q588" s="279">
        <f t="shared" ca="1" si="315"/>
        <v>0</v>
      </c>
      <c r="R588" s="279">
        <f t="shared" ca="1" si="315"/>
        <v>0</v>
      </c>
      <c r="S588" s="279">
        <f t="shared" ca="1" si="315"/>
        <v>0</v>
      </c>
      <c r="T588" s="279">
        <f t="shared" ca="1" si="315"/>
        <v>0</v>
      </c>
      <c r="U588" s="279">
        <f t="shared" ca="1" si="315"/>
        <v>0</v>
      </c>
      <c r="V588" s="279">
        <f t="shared" ca="1" si="315"/>
        <v>0</v>
      </c>
      <c r="W588" s="279">
        <f t="shared" ca="1" si="315"/>
        <v>0</v>
      </c>
      <c r="X588" s="280">
        <f t="shared" ca="1" si="315"/>
        <v>0</v>
      </c>
    </row>
    <row r="589" spans="1:56" ht="13.5" customHeight="1" x14ac:dyDescent="0.2">
      <c r="A589" s="44">
        <v>37</v>
      </c>
      <c r="C589" s="276"/>
      <c r="D589" s="19"/>
      <c r="E589" s="272"/>
      <c r="F589" s="290" t="s">
        <v>42</v>
      </c>
      <c r="G589" s="18"/>
      <c r="H589" s="18"/>
      <c r="I589" s="18"/>
      <c r="J589" s="278">
        <f ca="1">J559</f>
        <v>0</v>
      </c>
      <c r="K589" s="279">
        <f t="shared" ref="K589:X589" ca="1" si="316">K559+J589</f>
        <v>0</v>
      </c>
      <c r="L589" s="279">
        <f t="shared" ca="1" si="316"/>
        <v>0</v>
      </c>
      <c r="M589" s="279">
        <f t="shared" ca="1" si="316"/>
        <v>0</v>
      </c>
      <c r="N589" s="279">
        <f t="shared" ca="1" si="316"/>
        <v>0</v>
      </c>
      <c r="O589" s="279">
        <f t="shared" ca="1" si="316"/>
        <v>0</v>
      </c>
      <c r="P589" s="279">
        <f t="shared" ca="1" si="316"/>
        <v>0</v>
      </c>
      <c r="Q589" s="279">
        <f t="shared" ca="1" si="316"/>
        <v>0</v>
      </c>
      <c r="R589" s="279">
        <f t="shared" ca="1" si="316"/>
        <v>0</v>
      </c>
      <c r="S589" s="279">
        <f t="shared" ca="1" si="316"/>
        <v>0</v>
      </c>
      <c r="T589" s="279">
        <f t="shared" ca="1" si="316"/>
        <v>0</v>
      </c>
      <c r="U589" s="279">
        <f t="shared" ca="1" si="316"/>
        <v>0</v>
      </c>
      <c r="V589" s="279">
        <f t="shared" ca="1" si="316"/>
        <v>0</v>
      </c>
      <c r="W589" s="279">
        <f t="shared" ca="1" si="316"/>
        <v>0</v>
      </c>
      <c r="X589" s="280">
        <f t="shared" ca="1" si="316"/>
        <v>0</v>
      </c>
    </row>
    <row r="590" spans="1:56" ht="13.5" customHeight="1" x14ac:dyDescent="0.2">
      <c r="A590" s="44">
        <v>38</v>
      </c>
      <c r="C590" s="285"/>
      <c r="D590" s="19"/>
      <c r="E590" s="19"/>
      <c r="F590" s="291" t="s">
        <v>124</v>
      </c>
      <c r="G590" s="18"/>
      <c r="H590" s="18"/>
      <c r="I590" s="18"/>
      <c r="J590" s="278">
        <f t="shared" ref="J590:X590" ca="1" si="317">J588*$F559</f>
        <v>0</v>
      </c>
      <c r="K590" s="279">
        <f t="shared" ca="1" si="317"/>
        <v>0</v>
      </c>
      <c r="L590" s="279">
        <f t="shared" ca="1" si="317"/>
        <v>0</v>
      </c>
      <c r="M590" s="279">
        <f t="shared" ca="1" si="317"/>
        <v>0</v>
      </c>
      <c r="N590" s="279">
        <f t="shared" ca="1" si="317"/>
        <v>0</v>
      </c>
      <c r="O590" s="279">
        <f t="shared" ca="1" si="317"/>
        <v>0</v>
      </c>
      <c r="P590" s="279">
        <f t="shared" ca="1" si="317"/>
        <v>0</v>
      </c>
      <c r="Q590" s="279">
        <f t="shared" ca="1" si="317"/>
        <v>0</v>
      </c>
      <c r="R590" s="279">
        <f t="shared" ca="1" si="317"/>
        <v>0</v>
      </c>
      <c r="S590" s="279">
        <f t="shared" ca="1" si="317"/>
        <v>0</v>
      </c>
      <c r="T590" s="279">
        <f t="shared" ca="1" si="317"/>
        <v>0</v>
      </c>
      <c r="U590" s="279">
        <f t="shared" ca="1" si="317"/>
        <v>0</v>
      </c>
      <c r="V590" s="279">
        <f t="shared" ca="1" si="317"/>
        <v>0</v>
      </c>
      <c r="W590" s="279">
        <f t="shared" ca="1" si="317"/>
        <v>0</v>
      </c>
      <c r="X590" s="280">
        <f t="shared" ca="1" si="317"/>
        <v>0</v>
      </c>
    </row>
    <row r="591" spans="1:56" ht="13.5" customHeight="1" x14ac:dyDescent="0.2">
      <c r="A591" s="44">
        <v>39</v>
      </c>
      <c r="C591" s="276"/>
      <c r="D591" s="19"/>
      <c r="E591" s="272"/>
      <c r="F591" s="290" t="s">
        <v>123</v>
      </c>
      <c r="G591" s="18"/>
      <c r="H591" s="18"/>
      <c r="I591" s="18"/>
      <c r="J591" s="278">
        <f ca="1">MIN(J589:J590)</f>
        <v>0</v>
      </c>
      <c r="K591" s="279">
        <f t="shared" ref="K591:X591" ca="1" si="318">MIN(K589:K590)-MIN(J589:J590)</f>
        <v>0</v>
      </c>
      <c r="L591" s="279">
        <f t="shared" ca="1" si="318"/>
        <v>0</v>
      </c>
      <c r="M591" s="279">
        <f t="shared" ca="1" si="318"/>
        <v>0</v>
      </c>
      <c r="N591" s="279">
        <f t="shared" ca="1" si="318"/>
        <v>0</v>
      </c>
      <c r="O591" s="279">
        <f t="shared" ca="1" si="318"/>
        <v>0</v>
      </c>
      <c r="P591" s="279">
        <f t="shared" ca="1" si="318"/>
        <v>0</v>
      </c>
      <c r="Q591" s="279">
        <f t="shared" ca="1" si="318"/>
        <v>0</v>
      </c>
      <c r="R591" s="279">
        <f t="shared" ca="1" si="318"/>
        <v>0</v>
      </c>
      <c r="S591" s="279">
        <f t="shared" ca="1" si="318"/>
        <v>0</v>
      </c>
      <c r="T591" s="279">
        <f t="shared" ca="1" si="318"/>
        <v>0</v>
      </c>
      <c r="U591" s="279">
        <f t="shared" ca="1" si="318"/>
        <v>0</v>
      </c>
      <c r="V591" s="279">
        <f t="shared" ca="1" si="318"/>
        <v>0</v>
      </c>
      <c r="W591" s="279">
        <f t="shared" ca="1" si="318"/>
        <v>0</v>
      </c>
      <c r="X591" s="280">
        <f t="shared" ca="1" si="318"/>
        <v>0</v>
      </c>
    </row>
    <row r="592" spans="1:56" ht="13.5" customHeight="1" x14ac:dyDescent="0.2">
      <c r="A592" s="44">
        <v>40</v>
      </c>
      <c r="C592" s="276"/>
      <c r="D592" s="19"/>
      <c r="E592" s="272"/>
      <c r="F592" s="290" t="s">
        <v>118</v>
      </c>
      <c r="G592" s="18"/>
      <c r="H592" s="18"/>
      <c r="I592" s="18"/>
      <c r="J592" s="278">
        <f t="shared" ref="J592:X592" ca="1" si="319">J591-J559</f>
        <v>0</v>
      </c>
      <c r="K592" s="279">
        <f t="shared" ca="1" si="319"/>
        <v>0</v>
      </c>
      <c r="L592" s="279">
        <f t="shared" ca="1" si="319"/>
        <v>0</v>
      </c>
      <c r="M592" s="279">
        <f t="shared" ca="1" si="319"/>
        <v>0</v>
      </c>
      <c r="N592" s="279">
        <f t="shared" ca="1" si="319"/>
        <v>0</v>
      </c>
      <c r="O592" s="279">
        <f t="shared" ca="1" si="319"/>
        <v>0</v>
      </c>
      <c r="P592" s="279">
        <f t="shared" ca="1" si="319"/>
        <v>0</v>
      </c>
      <c r="Q592" s="279">
        <f t="shared" ca="1" si="319"/>
        <v>0</v>
      </c>
      <c r="R592" s="279">
        <f t="shared" ca="1" si="319"/>
        <v>0</v>
      </c>
      <c r="S592" s="279">
        <f t="shared" ca="1" si="319"/>
        <v>0</v>
      </c>
      <c r="T592" s="279">
        <f t="shared" ca="1" si="319"/>
        <v>0</v>
      </c>
      <c r="U592" s="279">
        <f t="shared" ca="1" si="319"/>
        <v>0</v>
      </c>
      <c r="V592" s="279">
        <f t="shared" ca="1" si="319"/>
        <v>0</v>
      </c>
      <c r="W592" s="279">
        <f t="shared" ca="1" si="319"/>
        <v>0</v>
      </c>
      <c r="X592" s="280">
        <f t="shared" ca="1" si="319"/>
        <v>0</v>
      </c>
    </row>
    <row r="593" spans="1:56" ht="13.5" customHeight="1" x14ac:dyDescent="0.2">
      <c r="A593" s="44">
        <v>41</v>
      </c>
      <c r="C593" s="276"/>
      <c r="D593" s="19"/>
      <c r="E593" s="272"/>
      <c r="F593" s="290" t="s">
        <v>119</v>
      </c>
      <c r="G593" s="18"/>
      <c r="H593" s="18"/>
      <c r="I593" s="18"/>
      <c r="J593" s="278">
        <f ca="1">-J592</f>
        <v>0</v>
      </c>
      <c r="K593" s="279">
        <f ca="1">-SUM($J592:K592)</f>
        <v>0</v>
      </c>
      <c r="L593" s="279">
        <f ca="1">-SUM($J592:L592)</f>
        <v>0</v>
      </c>
      <c r="M593" s="279">
        <f ca="1">-SUM($J592:M592)</f>
        <v>0</v>
      </c>
      <c r="N593" s="279">
        <f ca="1">-SUM($J592:N592)</f>
        <v>0</v>
      </c>
      <c r="O593" s="279">
        <f ca="1">-SUM($J592:O592)</f>
        <v>0</v>
      </c>
      <c r="P593" s="279">
        <f ca="1">-SUM($J592:P592)</f>
        <v>0</v>
      </c>
      <c r="Q593" s="279">
        <f ca="1">-SUM($J592:Q592)</f>
        <v>0</v>
      </c>
      <c r="R593" s="279">
        <f ca="1">-SUM($J592:R592)</f>
        <v>0</v>
      </c>
      <c r="S593" s="279">
        <f ca="1">-SUM($J592:S592)</f>
        <v>0</v>
      </c>
      <c r="T593" s="279">
        <f ca="1">-SUM($J592:T592)</f>
        <v>0</v>
      </c>
      <c r="U593" s="279">
        <f ca="1">-SUM($J592:U592)</f>
        <v>0</v>
      </c>
      <c r="V593" s="279">
        <f ca="1">-SUM($J592:V592)</f>
        <v>0</v>
      </c>
      <c r="W593" s="279">
        <f ca="1">-SUM($J592:W592)</f>
        <v>0</v>
      </c>
      <c r="X593" s="280">
        <f ca="1">-SUM($J592:X592)</f>
        <v>0</v>
      </c>
    </row>
    <row r="594" spans="1:56" ht="13.5" customHeight="1" x14ac:dyDescent="0.2">
      <c r="A594" s="44">
        <v>42</v>
      </c>
      <c r="B594" s="232"/>
      <c r="C594" s="264" t="s">
        <v>76</v>
      </c>
      <c r="D594" s="265"/>
      <c r="E594" s="265"/>
      <c r="F594" s="293" t="s">
        <v>68</v>
      </c>
      <c r="G594" s="111"/>
      <c r="H594" s="111"/>
      <c r="I594" s="111"/>
      <c r="J594" s="286">
        <f t="shared" ref="J594:X594" ca="1" si="320">(J592+J585)*$F560</f>
        <v>0</v>
      </c>
      <c r="K594" s="287">
        <f t="shared" ca="1" si="320"/>
        <v>0</v>
      </c>
      <c r="L594" s="287">
        <f t="shared" ca="1" si="320"/>
        <v>0</v>
      </c>
      <c r="M594" s="287">
        <f t="shared" ca="1" si="320"/>
        <v>0</v>
      </c>
      <c r="N594" s="287">
        <f t="shared" ca="1" si="320"/>
        <v>0</v>
      </c>
      <c r="O594" s="287">
        <f t="shared" ca="1" si="320"/>
        <v>0</v>
      </c>
      <c r="P594" s="287">
        <f t="shared" ca="1" si="320"/>
        <v>0</v>
      </c>
      <c r="Q594" s="287">
        <f t="shared" ca="1" si="320"/>
        <v>0</v>
      </c>
      <c r="R594" s="287">
        <f t="shared" ca="1" si="320"/>
        <v>0</v>
      </c>
      <c r="S594" s="287">
        <f t="shared" ca="1" si="320"/>
        <v>0</v>
      </c>
      <c r="T594" s="287">
        <f t="shared" ca="1" si="320"/>
        <v>0</v>
      </c>
      <c r="U594" s="287">
        <f t="shared" ca="1" si="320"/>
        <v>0</v>
      </c>
      <c r="V594" s="287">
        <f t="shared" ca="1" si="320"/>
        <v>0</v>
      </c>
      <c r="W594" s="287">
        <f t="shared" ca="1" si="320"/>
        <v>0</v>
      </c>
      <c r="X594" s="288">
        <f t="shared" ca="1" si="320"/>
        <v>0</v>
      </c>
    </row>
    <row r="595" spans="1:56" ht="13.5" customHeight="1" x14ac:dyDescent="0.2">
      <c r="A595" s="44">
        <v>43</v>
      </c>
      <c r="C595" s="276"/>
      <c r="D595" s="19"/>
      <c r="E595" s="19"/>
      <c r="F595" s="290" t="str">
        <f>Data!B$99</f>
        <v>Støttet overhead</v>
      </c>
      <c r="G595" s="18"/>
      <c r="H595" s="18"/>
      <c r="I595" s="18"/>
      <c r="J595" s="278">
        <f t="shared" ref="J595:X595" ca="1" si="321">(J591+J584)*$F560</f>
        <v>0</v>
      </c>
      <c r="K595" s="279">
        <f t="shared" ca="1" si="321"/>
        <v>0</v>
      </c>
      <c r="L595" s="279">
        <f t="shared" ca="1" si="321"/>
        <v>0</v>
      </c>
      <c r="M595" s="279">
        <f t="shared" ca="1" si="321"/>
        <v>0</v>
      </c>
      <c r="N595" s="279">
        <f t="shared" ca="1" si="321"/>
        <v>0</v>
      </c>
      <c r="O595" s="279">
        <f t="shared" ca="1" si="321"/>
        <v>0</v>
      </c>
      <c r="P595" s="279">
        <f t="shared" ca="1" si="321"/>
        <v>0</v>
      </c>
      <c r="Q595" s="279">
        <f t="shared" ca="1" si="321"/>
        <v>0</v>
      </c>
      <c r="R595" s="279">
        <f t="shared" ca="1" si="321"/>
        <v>0</v>
      </c>
      <c r="S595" s="279">
        <f t="shared" ca="1" si="321"/>
        <v>0</v>
      </c>
      <c r="T595" s="279">
        <f t="shared" ca="1" si="321"/>
        <v>0</v>
      </c>
      <c r="U595" s="279">
        <f t="shared" ca="1" si="321"/>
        <v>0</v>
      </c>
      <c r="V595" s="279">
        <f t="shared" ca="1" si="321"/>
        <v>0</v>
      </c>
      <c r="W595" s="279">
        <f t="shared" ca="1" si="321"/>
        <v>0</v>
      </c>
      <c r="X595" s="280">
        <f t="shared" ca="1" si="321"/>
        <v>0</v>
      </c>
    </row>
    <row r="596" spans="1:56" ht="13.5" customHeight="1" x14ac:dyDescent="0.2">
      <c r="C596" s="264" t="s">
        <v>125</v>
      </c>
      <c r="D596" s="265"/>
      <c r="E596" s="265"/>
      <c r="F596" s="294" t="str">
        <f>Data!B$33</f>
        <v>Udbetalingsloft</v>
      </c>
      <c r="G596" s="111"/>
      <c r="H596" s="111"/>
      <c r="I596" s="111"/>
      <c r="J596" s="286">
        <f t="shared" ref="J596:X596" ca="1" si="322">(J583+J590)*(1+$F560)*$F573</f>
        <v>0</v>
      </c>
      <c r="K596" s="287">
        <f t="shared" ca="1" si="322"/>
        <v>0</v>
      </c>
      <c r="L596" s="287">
        <f t="shared" ca="1" si="322"/>
        <v>0</v>
      </c>
      <c r="M596" s="287">
        <f t="shared" ca="1" si="322"/>
        <v>0</v>
      </c>
      <c r="N596" s="287">
        <f t="shared" ca="1" si="322"/>
        <v>0</v>
      </c>
      <c r="O596" s="287">
        <f t="shared" ca="1" si="322"/>
        <v>0</v>
      </c>
      <c r="P596" s="287">
        <f t="shared" ca="1" si="322"/>
        <v>0</v>
      </c>
      <c r="Q596" s="287">
        <f t="shared" ca="1" si="322"/>
        <v>0</v>
      </c>
      <c r="R596" s="287">
        <f t="shared" ca="1" si="322"/>
        <v>0</v>
      </c>
      <c r="S596" s="287">
        <f t="shared" ca="1" si="322"/>
        <v>0</v>
      </c>
      <c r="T596" s="287">
        <f t="shared" ca="1" si="322"/>
        <v>0</v>
      </c>
      <c r="U596" s="287">
        <f t="shared" ca="1" si="322"/>
        <v>0</v>
      </c>
      <c r="V596" s="287">
        <f t="shared" ca="1" si="322"/>
        <v>0</v>
      </c>
      <c r="W596" s="287">
        <f t="shared" ca="1" si="322"/>
        <v>0</v>
      </c>
      <c r="X596" s="288">
        <f t="shared" ca="1" si="322"/>
        <v>0</v>
      </c>
    </row>
    <row r="597" spans="1:56" ht="13.5" customHeight="1" x14ac:dyDescent="0.2">
      <c r="C597" s="276"/>
      <c r="D597" s="19"/>
      <c r="E597" s="19"/>
      <c r="F597" s="295" t="str">
        <f>Data!B$34</f>
        <v>Til/fra pulje</v>
      </c>
      <c r="G597" s="18"/>
      <c r="H597" s="18"/>
      <c r="I597" s="18"/>
      <c r="J597" s="278">
        <f t="shared" ref="J597:X597" ca="1" si="323">(J585+J592)*(1+$F560)*$F573</f>
        <v>0</v>
      </c>
      <c r="K597" s="279">
        <f t="shared" ca="1" si="323"/>
        <v>0</v>
      </c>
      <c r="L597" s="279">
        <f t="shared" ca="1" si="323"/>
        <v>0</v>
      </c>
      <c r="M597" s="279">
        <f t="shared" ca="1" si="323"/>
        <v>0</v>
      </c>
      <c r="N597" s="279">
        <f t="shared" ca="1" si="323"/>
        <v>0</v>
      </c>
      <c r="O597" s="279">
        <f t="shared" ca="1" si="323"/>
        <v>0</v>
      </c>
      <c r="P597" s="279">
        <f t="shared" ca="1" si="323"/>
        <v>0</v>
      </c>
      <c r="Q597" s="279">
        <f t="shared" ca="1" si="323"/>
        <v>0</v>
      </c>
      <c r="R597" s="279">
        <f t="shared" ca="1" si="323"/>
        <v>0</v>
      </c>
      <c r="S597" s="279">
        <f t="shared" ca="1" si="323"/>
        <v>0</v>
      </c>
      <c r="T597" s="279">
        <f t="shared" ca="1" si="323"/>
        <v>0</v>
      </c>
      <c r="U597" s="279">
        <f t="shared" ca="1" si="323"/>
        <v>0</v>
      </c>
      <c r="V597" s="279">
        <f t="shared" ca="1" si="323"/>
        <v>0</v>
      </c>
      <c r="W597" s="279">
        <f t="shared" ca="1" si="323"/>
        <v>0</v>
      </c>
      <c r="X597" s="280">
        <f t="shared" ca="1" si="323"/>
        <v>0</v>
      </c>
    </row>
    <row r="598" spans="1:56" ht="13.5" customHeight="1" x14ac:dyDescent="0.2">
      <c r="C598" s="282"/>
      <c r="D598" s="283"/>
      <c r="E598" s="283"/>
      <c r="F598" s="296" t="str">
        <f>Data!B$35</f>
        <v>Pulje for tilbageholdt støtte</v>
      </c>
      <c r="G598" s="284"/>
      <c r="H598" s="284"/>
      <c r="I598" s="284"/>
      <c r="J598" s="273">
        <f t="shared" ref="J598:X598" ca="1" si="324">(J586+J593)*(1+$F560)*$F573</f>
        <v>0</v>
      </c>
      <c r="K598" s="274">
        <f t="shared" ca="1" si="324"/>
        <v>0</v>
      </c>
      <c r="L598" s="274">
        <f t="shared" ca="1" si="324"/>
        <v>0</v>
      </c>
      <c r="M598" s="274">
        <f t="shared" ca="1" si="324"/>
        <v>0</v>
      </c>
      <c r="N598" s="274">
        <f t="shared" ca="1" si="324"/>
        <v>0</v>
      </c>
      <c r="O598" s="274">
        <f t="shared" ca="1" si="324"/>
        <v>0</v>
      </c>
      <c r="P598" s="274">
        <f t="shared" ca="1" si="324"/>
        <v>0</v>
      </c>
      <c r="Q598" s="274">
        <f t="shared" ca="1" si="324"/>
        <v>0</v>
      </c>
      <c r="R598" s="274">
        <f t="shared" ca="1" si="324"/>
        <v>0</v>
      </c>
      <c r="S598" s="274">
        <f t="shared" ca="1" si="324"/>
        <v>0</v>
      </c>
      <c r="T598" s="274">
        <f t="shared" ca="1" si="324"/>
        <v>0</v>
      </c>
      <c r="U598" s="274">
        <f t="shared" ca="1" si="324"/>
        <v>0</v>
      </c>
      <c r="V598" s="274">
        <f t="shared" ca="1" si="324"/>
        <v>0</v>
      </c>
      <c r="W598" s="274">
        <f t="shared" ca="1" si="324"/>
        <v>0</v>
      </c>
      <c r="X598" s="275">
        <f t="shared" ca="1" si="324"/>
        <v>0</v>
      </c>
    </row>
    <row r="599" spans="1:56" ht="13.5" customHeight="1" x14ac:dyDescent="0.2">
      <c r="C599" s="721" t="s">
        <v>274</v>
      </c>
      <c r="D599" s="722"/>
      <c r="E599" s="722"/>
      <c r="F599" s="723"/>
      <c r="G599" s="723"/>
      <c r="H599" s="723"/>
      <c r="I599" s="723"/>
      <c r="J599" s="724">
        <f ca="1">J574</f>
        <v>0</v>
      </c>
      <c r="K599" s="725">
        <f ca="1">SUM($J574:K574)</f>
        <v>0</v>
      </c>
      <c r="L599" s="725">
        <f ca="1">SUM($J574:L574)</f>
        <v>0</v>
      </c>
      <c r="M599" s="725">
        <f ca="1">SUM($J574:M574)</f>
        <v>0</v>
      </c>
      <c r="N599" s="725">
        <f ca="1">SUM($J574:N574)</f>
        <v>0</v>
      </c>
      <c r="O599" s="725">
        <f ca="1">SUM($J574:O574)</f>
        <v>0</v>
      </c>
      <c r="P599" s="725">
        <f ca="1">SUM($J574:P574)</f>
        <v>0</v>
      </c>
      <c r="Q599" s="725">
        <f ca="1">SUM($J574:Q574)</f>
        <v>0</v>
      </c>
      <c r="R599" s="725">
        <f ca="1">SUM($J574:R574)</f>
        <v>0</v>
      </c>
      <c r="S599" s="725">
        <f ca="1">SUM($J574:S574)</f>
        <v>0</v>
      </c>
      <c r="T599" s="725">
        <f ca="1">SUM($J574:T574)</f>
        <v>0</v>
      </c>
      <c r="U599" s="725">
        <f ca="1">SUM($J574:U574)</f>
        <v>0</v>
      </c>
      <c r="V599" s="725">
        <f ca="1">SUM($J574:V574)</f>
        <v>0</v>
      </c>
      <c r="W599" s="725">
        <f ca="1">SUM($J574:W574)</f>
        <v>0</v>
      </c>
      <c r="X599" s="726">
        <f ca="1">SUM($J574:X574)</f>
        <v>0</v>
      </c>
    </row>
    <row r="600" spans="1:56" ht="13.5" customHeight="1" x14ac:dyDescent="0.2">
      <c r="J600" s="23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56" ht="13.5" customHeight="1" x14ac:dyDescent="0.2"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56" x14ac:dyDescent="0.2">
      <c r="B602" s="28"/>
      <c r="C602" s="404" t="str">
        <f>Data!B$53</f>
        <v>Virksomhed</v>
      </c>
      <c r="D602" s="405"/>
      <c r="E602" s="611">
        <f>HLOOKUP(B603,'Budget &amp; Total'!A:BB,6,FALSE)</f>
        <v>0</v>
      </c>
      <c r="F602" s="984">
        <f>HLOOKUP(B603,'Budget &amp; Total'!A:BB,5,FALSE)</f>
        <v>0</v>
      </c>
      <c r="G602" s="984"/>
      <c r="H602" s="984"/>
      <c r="I602" s="110"/>
      <c r="J602" s="111" t="str">
        <f t="shared" ref="J602:X602" ca="1" si="325">J$1</f>
        <v>P1</v>
      </c>
      <c r="K602" s="111" t="str">
        <f t="shared" ca="1" si="325"/>
        <v>P2</v>
      </c>
      <c r="L602" s="111" t="str">
        <f t="shared" ca="1" si="325"/>
        <v>P3</v>
      </c>
      <c r="M602" s="111" t="str">
        <f t="shared" ca="1" si="325"/>
        <v>P4</v>
      </c>
      <c r="N602" s="111" t="str">
        <f t="shared" ca="1" si="325"/>
        <v>P5</v>
      </c>
      <c r="O602" s="111" t="str">
        <f t="shared" ca="1" si="325"/>
        <v>P6</v>
      </c>
      <c r="P602" s="111" t="str">
        <f t="shared" ca="1" si="325"/>
        <v>P7</v>
      </c>
      <c r="Q602" s="111" t="str">
        <f t="shared" ca="1" si="325"/>
        <v>P8</v>
      </c>
      <c r="R602" s="111" t="str">
        <f t="shared" ca="1" si="325"/>
        <v>P9</v>
      </c>
      <c r="S602" s="111" t="str">
        <f t="shared" ca="1" si="325"/>
        <v>P10</v>
      </c>
      <c r="T602" s="111" t="str">
        <f t="shared" ca="1" si="325"/>
        <v>P11</v>
      </c>
      <c r="U602" s="111" t="str">
        <f t="shared" ca="1" si="325"/>
        <v>P12</v>
      </c>
      <c r="V602" s="111" t="str">
        <f t="shared" ca="1" si="325"/>
        <v>P13</v>
      </c>
      <c r="W602" s="111" t="str">
        <f t="shared" ca="1" si="325"/>
        <v>P14</v>
      </c>
      <c r="X602" s="112" t="str">
        <f t="shared" ca="1" si="325"/>
        <v>P15</v>
      </c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X602" s="2"/>
      <c r="AY602" s="2"/>
      <c r="AZ602" s="2"/>
      <c r="BA602" s="2"/>
      <c r="BB602" s="2"/>
      <c r="BC602" s="2"/>
      <c r="BD602" s="2"/>
    </row>
    <row r="603" spans="1:56" ht="18.75" customHeight="1" x14ac:dyDescent="0.2">
      <c r="B603" s="445">
        <f>B553+1</f>
        <v>13</v>
      </c>
      <c r="C603" s="113" t="str">
        <f>Data!B$52</f>
        <v>Projekt</v>
      </c>
      <c r="D603" s="303"/>
      <c r="E603" s="449">
        <f>'Budget &amp; Total'!$C$5</f>
        <v>0</v>
      </c>
      <c r="F603" s="985">
        <f>'Budget &amp; Total'!$C$8</f>
        <v>0</v>
      </c>
      <c r="G603" s="985"/>
      <c r="H603" s="985"/>
      <c r="I603" s="115"/>
      <c r="J603" s="116">
        <f ca="1">INDIRECT(J$1&amp;"!d$5")</f>
        <v>42005</v>
      </c>
      <c r="K603" s="116">
        <f ca="1">INDIRECT(K$1&amp;"!d$5")</f>
        <v>1</v>
      </c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714"/>
      <c r="Z603">
        <v>1</v>
      </c>
      <c r="AA603">
        <v>2</v>
      </c>
      <c r="AB603">
        <v>3</v>
      </c>
      <c r="AC603">
        <v>4</v>
      </c>
      <c r="AD603">
        <v>5</v>
      </c>
      <c r="AE603">
        <v>6</v>
      </c>
      <c r="AF603">
        <v>7</v>
      </c>
      <c r="AG603">
        <v>8</v>
      </c>
      <c r="AH603">
        <v>9</v>
      </c>
      <c r="AI603">
        <v>10</v>
      </c>
      <c r="AJ603">
        <v>11</v>
      </c>
      <c r="AK603">
        <v>12</v>
      </c>
      <c r="AL603">
        <v>13</v>
      </c>
      <c r="AM603">
        <v>14</v>
      </c>
      <c r="AN603">
        <v>15</v>
      </c>
    </row>
    <row r="604" spans="1:56" ht="13.5" thickBot="1" x14ac:dyDescent="0.25">
      <c r="B604" s="44">
        <f>B603</f>
        <v>13</v>
      </c>
      <c r="C604" s="117"/>
      <c r="D604" s="114"/>
      <c r="E604" s="114"/>
      <c r="F604" s="46"/>
      <c r="G604" s="666" t="s">
        <v>5</v>
      </c>
      <c r="H604" s="667">
        <f>Data!B603</f>
        <v>0</v>
      </c>
      <c r="I604" s="18"/>
      <c r="J604" s="116">
        <f ca="1">INDIRECT(J$1&amp;"!f$5")</f>
        <v>0</v>
      </c>
      <c r="K604" s="116">
        <f ca="1">INDIRECT(K$1&amp;"!f$5")</f>
        <v>0</v>
      </c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714"/>
      <c r="Z604" s="2">
        <f t="shared" ref="Z604:AN604" ca="1" si="326">J604+20</f>
        <v>20</v>
      </c>
      <c r="AA604" s="2">
        <f t="shared" ca="1" si="326"/>
        <v>20</v>
      </c>
      <c r="AB604" s="2">
        <f t="shared" si="326"/>
        <v>20</v>
      </c>
      <c r="AC604" s="2">
        <f t="shared" si="326"/>
        <v>20</v>
      </c>
      <c r="AD604" s="2">
        <f t="shared" si="326"/>
        <v>20</v>
      </c>
      <c r="AE604" s="2">
        <f t="shared" si="326"/>
        <v>20</v>
      </c>
      <c r="AF604" s="2">
        <f t="shared" si="326"/>
        <v>20</v>
      </c>
      <c r="AG604" s="2">
        <f t="shared" si="326"/>
        <v>20</v>
      </c>
      <c r="AH604" s="2">
        <f t="shared" si="326"/>
        <v>20</v>
      </c>
      <c r="AI604" s="2">
        <f t="shared" si="326"/>
        <v>20</v>
      </c>
      <c r="AJ604" s="2">
        <f t="shared" si="326"/>
        <v>20</v>
      </c>
      <c r="AK604" s="2">
        <f t="shared" si="326"/>
        <v>20</v>
      </c>
      <c r="AL604" s="2">
        <f t="shared" si="326"/>
        <v>20</v>
      </c>
      <c r="AM604" s="2">
        <f t="shared" si="326"/>
        <v>20</v>
      </c>
      <c r="AN604" s="2">
        <f t="shared" si="326"/>
        <v>20</v>
      </c>
    </row>
    <row r="605" spans="1:56" x14ac:dyDescent="0.2">
      <c r="A605" s="44">
        <v>1</v>
      </c>
      <c r="B605" s="44">
        <f t="shared" ref="B605:B629" si="327">B604</f>
        <v>13</v>
      </c>
      <c r="C605" s="57" t="str">
        <f>Data!B$24</f>
        <v>Timer</v>
      </c>
      <c r="D605" s="97" t="str">
        <f>Data!B$13</f>
        <v>Funktionær timer</v>
      </c>
      <c r="E605" s="97"/>
      <c r="F605" s="58"/>
      <c r="G605" s="369">
        <f>HLOOKUP(B605,'Budget &amp; Total'!$1:$44,(19),FALSE)</f>
        <v>0</v>
      </c>
      <c r="H605" s="672">
        <f ca="1">SUM(J605:X605)</f>
        <v>0</v>
      </c>
      <c r="I605" s="101"/>
      <c r="J605" s="230">
        <f ca="1">HLOOKUP($B605,INDIRECT(J$1&amp;"!$I$2:$x$40"),('Partner-period(er)'!$A605+14),FALSE)</f>
        <v>0</v>
      </c>
      <c r="K605" s="98">
        <f ca="1">HLOOKUP($B605,INDIRECT(K$1&amp;"!$I$2:$x$40"),('Partner-period(er)'!$A605+14),FALSE)</f>
        <v>0</v>
      </c>
      <c r="L605" s="98">
        <f ca="1">HLOOKUP($B605,INDIRECT(L$1&amp;"!$I$2:$x$40"),('Partner-period(er)'!$A605+14),FALSE)</f>
        <v>0</v>
      </c>
      <c r="M605" s="98">
        <f ca="1">HLOOKUP($B605,INDIRECT(M$1&amp;"!$I$2:$x$40"),('Partner-period(er)'!$A605+14),FALSE)</f>
        <v>0</v>
      </c>
      <c r="N605" s="98">
        <f ca="1">HLOOKUP($B605,INDIRECT(N$1&amp;"!$I$2:$x$40"),('Partner-period(er)'!$A605+14),FALSE)</f>
        <v>0</v>
      </c>
      <c r="O605" s="563">
        <f ca="1">HLOOKUP($B605,INDIRECT(O$1&amp;"!$I$2:$x$40"),('Partner-period(er)'!$A605+14),FALSE)</f>
        <v>0</v>
      </c>
      <c r="P605" s="563">
        <f ca="1">HLOOKUP($B605,INDIRECT(P$1&amp;"!$I$2:$x$40"),('Partner-period(er)'!$A605+14),FALSE)</f>
        <v>0</v>
      </c>
      <c r="Q605" s="563">
        <f ca="1">HLOOKUP($B605,INDIRECT(Q$1&amp;"!$I$2:$x$40"),('Partner-period(er)'!$A605+14),FALSE)</f>
        <v>0</v>
      </c>
      <c r="R605" s="563">
        <f ca="1">HLOOKUP($B605,INDIRECT(R$1&amp;"!$I$2:$x$40"),('Partner-period(er)'!$A605+14),FALSE)</f>
        <v>0</v>
      </c>
      <c r="S605" s="563">
        <f ca="1">HLOOKUP($B605,INDIRECT(S$1&amp;"!$I$2:$x$40"),('Partner-period(er)'!$A605+14),FALSE)</f>
        <v>0</v>
      </c>
      <c r="T605" s="563">
        <f ca="1">HLOOKUP($B605,INDIRECT(T$1&amp;"!$I$2:$x$40"),('Partner-period(er)'!$A605+14),FALSE)</f>
        <v>0</v>
      </c>
      <c r="U605" s="563">
        <f ca="1">HLOOKUP($B605,INDIRECT(U$1&amp;"!$I$2:$x$40"),('Partner-period(er)'!$A605+14),FALSE)</f>
        <v>0</v>
      </c>
      <c r="V605" s="563">
        <f ca="1">HLOOKUP($B605,INDIRECT(V$1&amp;"!$I$2:$x$40"),('Partner-period(er)'!$A605+14),FALSE)</f>
        <v>0</v>
      </c>
      <c r="W605" s="563">
        <f ca="1">HLOOKUP($B605,INDIRECT(W$1&amp;"!$I$2:$x$40"),('Partner-period(er)'!$A605+14),FALSE)</f>
        <v>0</v>
      </c>
      <c r="X605" s="564">
        <f ca="1">HLOOKUP($B605,INDIRECT(X$1&amp;"!$I$2:$x$40"),('Partner-period(er)'!$A605+14),FALSE)</f>
        <v>0</v>
      </c>
      <c r="Z605" s="31">
        <f ca="1">J605</f>
        <v>0</v>
      </c>
      <c r="AA605" s="32">
        <f ca="1">SUM($J605:K605)</f>
        <v>0</v>
      </c>
      <c r="AB605" s="32">
        <f ca="1">SUM($J605:L605)</f>
        <v>0</v>
      </c>
      <c r="AC605" s="32">
        <f ca="1">SUM($J605:M605)</f>
        <v>0</v>
      </c>
      <c r="AD605" s="32">
        <f ca="1">SUM($J605:N605)</f>
        <v>0</v>
      </c>
      <c r="AE605" s="32">
        <f ca="1">SUM($J605:O605)</f>
        <v>0</v>
      </c>
      <c r="AF605" s="32">
        <f ca="1">SUM($J605:P605)</f>
        <v>0</v>
      </c>
      <c r="AG605" s="32">
        <f ca="1">SUM($J605:Q605)</f>
        <v>0</v>
      </c>
      <c r="AH605" s="32">
        <f ca="1">SUM($J605:R605)</f>
        <v>0</v>
      </c>
      <c r="AI605" s="32">
        <f ca="1">SUM($J605:S605)</f>
        <v>0</v>
      </c>
      <c r="AJ605" s="32">
        <f ca="1">SUM($J605:T605)</f>
        <v>0</v>
      </c>
      <c r="AK605" s="32">
        <f ca="1">SUM($J605:U605)</f>
        <v>0</v>
      </c>
      <c r="AL605" s="32">
        <f ca="1">SUM($J605:V605)</f>
        <v>0</v>
      </c>
      <c r="AM605" s="32">
        <f ca="1">SUM($J605:W605)</f>
        <v>0</v>
      </c>
      <c r="AN605" s="37">
        <f ca="1">SUM($J605:X605)</f>
        <v>0</v>
      </c>
      <c r="AO605" s="30"/>
      <c r="AP605" s="29"/>
      <c r="AQ605" s="29"/>
      <c r="AR605" s="29"/>
      <c r="AS605" s="29"/>
      <c r="AT605" s="29"/>
    </row>
    <row r="606" spans="1:56" x14ac:dyDescent="0.2">
      <c r="A606" s="44">
        <v>2</v>
      </c>
      <c r="B606" s="44">
        <f t="shared" si="327"/>
        <v>13</v>
      </c>
      <c r="C606" s="661">
        <f>Data!L602</f>
        <v>0</v>
      </c>
      <c r="D606" s="27" t="str">
        <f>Data!B$14</f>
        <v>Teknisk/adm timer</v>
      </c>
      <c r="E606" s="27"/>
      <c r="F606" s="14"/>
      <c r="G606" s="370">
        <f>HLOOKUP(B606,'Budget &amp; Total'!$1:$44,(20),FALSE)</f>
        <v>0</v>
      </c>
      <c r="H606" s="673">
        <f t="shared" ref="H606:H629" ca="1" si="328">SUM(J606:X606)</f>
        <v>0</v>
      </c>
      <c r="I606" s="101"/>
      <c r="J606" s="231">
        <f ca="1">HLOOKUP($B606,INDIRECT(J$1&amp;"!$I$2:$x$40"),('Partner-period(er)'!$A606+14),FALSE)</f>
        <v>0</v>
      </c>
      <c r="K606" s="86">
        <f ca="1">HLOOKUP($B606,INDIRECT(K$1&amp;"!$I$2:$x$40"),('Partner-period(er)'!$A606+14),FALSE)</f>
        <v>0</v>
      </c>
      <c r="L606" s="86">
        <f ca="1">HLOOKUP($B606,INDIRECT(L$1&amp;"!$I$2:$x$40"),('Partner-period(er)'!$A606+14),FALSE)</f>
        <v>0</v>
      </c>
      <c r="M606" s="86">
        <f ca="1">HLOOKUP($B606,INDIRECT(M$1&amp;"!$I$2:$x$40"),('Partner-period(er)'!$A606+14),FALSE)</f>
        <v>0</v>
      </c>
      <c r="N606" s="86">
        <f ca="1">HLOOKUP($B606,INDIRECT(N$1&amp;"!$I$2:$x$40"),('Partner-period(er)'!$A606+14),FALSE)</f>
        <v>0</v>
      </c>
      <c r="O606" s="565">
        <f ca="1">HLOOKUP($B606,INDIRECT(O$1&amp;"!$I$2:$x$40"),('Partner-period(er)'!$A606+14),FALSE)</f>
        <v>0</v>
      </c>
      <c r="P606" s="565">
        <f ca="1">HLOOKUP($B606,INDIRECT(P$1&amp;"!$I$2:$x$40"),('Partner-period(er)'!$A606+14),FALSE)</f>
        <v>0</v>
      </c>
      <c r="Q606" s="565">
        <f ca="1">HLOOKUP($B606,INDIRECT(Q$1&amp;"!$I$2:$x$40"),('Partner-period(er)'!$A606+14),FALSE)</f>
        <v>0</v>
      </c>
      <c r="R606" s="565">
        <f ca="1">HLOOKUP($B606,INDIRECT(R$1&amp;"!$I$2:$x$40"),('Partner-period(er)'!$A606+14),FALSE)</f>
        <v>0</v>
      </c>
      <c r="S606" s="565">
        <f ca="1">HLOOKUP($B606,INDIRECT(S$1&amp;"!$I$2:$x$40"),('Partner-period(er)'!$A606+14),FALSE)</f>
        <v>0</v>
      </c>
      <c r="T606" s="565">
        <f ca="1">HLOOKUP($B606,INDIRECT(T$1&amp;"!$I$2:$x$40"),('Partner-period(er)'!$A606+14),FALSE)</f>
        <v>0</v>
      </c>
      <c r="U606" s="565">
        <f ca="1">HLOOKUP($B606,INDIRECT(U$1&amp;"!$I$2:$x$40"),('Partner-period(er)'!$A606+14),FALSE)</f>
        <v>0</v>
      </c>
      <c r="V606" s="565">
        <f ca="1">HLOOKUP($B606,INDIRECT(V$1&amp;"!$I$2:$x$40"),('Partner-period(er)'!$A606+14),FALSE)</f>
        <v>0</v>
      </c>
      <c r="W606" s="565">
        <f ca="1">HLOOKUP($B606,INDIRECT(W$1&amp;"!$I$2:$x$40"),('Partner-period(er)'!$A606+14),FALSE)</f>
        <v>0</v>
      </c>
      <c r="X606" s="566">
        <f ca="1">HLOOKUP($B606,INDIRECT(X$1&amp;"!$I$2:$x$40"),('Partner-period(er)'!$A606+14),FALSE)</f>
        <v>0</v>
      </c>
      <c r="Z606" s="33">
        <f ca="1">J606</f>
        <v>0</v>
      </c>
      <c r="AA606" s="34">
        <f ca="1">SUM($J606:K606)</f>
        <v>0</v>
      </c>
      <c r="AB606" s="34">
        <f ca="1">SUM($J606:L606)</f>
        <v>0</v>
      </c>
      <c r="AC606" s="34">
        <f ca="1">SUM($J606:M606)</f>
        <v>0</v>
      </c>
      <c r="AD606" s="34">
        <f ca="1">SUM($J606:N606)</f>
        <v>0</v>
      </c>
      <c r="AE606" s="34">
        <f ca="1">SUM($J606:O606)</f>
        <v>0</v>
      </c>
      <c r="AF606" s="34">
        <f ca="1">SUM($J606:P606)</f>
        <v>0</v>
      </c>
      <c r="AG606" s="34">
        <f ca="1">SUM($J606:Q606)</f>
        <v>0</v>
      </c>
      <c r="AH606" s="34">
        <f ca="1">SUM($J606:R606)</f>
        <v>0</v>
      </c>
      <c r="AI606" s="34">
        <f ca="1">SUM($J606:S606)</f>
        <v>0</v>
      </c>
      <c r="AJ606" s="34">
        <f ca="1">SUM($J606:T606)</f>
        <v>0</v>
      </c>
      <c r="AK606" s="34">
        <f ca="1">SUM($J606:U606)</f>
        <v>0</v>
      </c>
      <c r="AL606" s="34">
        <f ca="1">SUM($J606:V606)</f>
        <v>0</v>
      </c>
      <c r="AM606" s="34">
        <f ca="1">SUM($J606:W606)</f>
        <v>0</v>
      </c>
      <c r="AN606" s="38">
        <f ca="1">SUM($J606:X606)</f>
        <v>0</v>
      </c>
      <c r="AO606" s="30"/>
      <c r="AP606" s="29"/>
      <c r="AQ606" s="29"/>
      <c r="AR606" s="29"/>
      <c r="AS606" s="29"/>
      <c r="AT606" s="29"/>
    </row>
    <row r="607" spans="1:56" x14ac:dyDescent="0.2">
      <c r="A607" s="44">
        <v>3</v>
      </c>
      <c r="B607" s="44">
        <f t="shared" si="327"/>
        <v>13</v>
      </c>
      <c r="C607" s="57" t="str">
        <f>Data!B$5</f>
        <v>Personaleudgifter</v>
      </c>
      <c r="D607" s="96"/>
      <c r="E607" s="96"/>
      <c r="F607" s="58"/>
      <c r="G607" s="369"/>
      <c r="H607" s="674">
        <f t="shared" ca="1" si="328"/>
        <v>0</v>
      </c>
      <c r="I607" s="101"/>
      <c r="J607" s="239">
        <f ca="1">HLOOKUP($B607,INDIRECT(J$1&amp;"!$I$2:$x$40"),('Partner-period(er)'!$A607+14),FALSE)</f>
        <v>0</v>
      </c>
      <c r="K607" s="85">
        <f ca="1">HLOOKUP($B607,INDIRECT(K$1&amp;"!$I$2:$x$40"),('Partner-period(er)'!$A607+14),FALSE)</f>
        <v>0</v>
      </c>
      <c r="L607" s="85">
        <f ca="1">HLOOKUP($B607,INDIRECT(L$1&amp;"!$I$2:$x$40"),('Partner-period(er)'!$A607+14),FALSE)</f>
        <v>0</v>
      </c>
      <c r="M607" s="85">
        <f ca="1">HLOOKUP($B607,INDIRECT(M$1&amp;"!$I$2:$x$40"),('Partner-period(er)'!$A607+14),FALSE)</f>
        <v>0</v>
      </c>
      <c r="N607" s="85">
        <f ca="1">HLOOKUP($B607,INDIRECT(N$1&amp;"!$I$2:$x$40"),('Partner-period(er)'!$A607+14),FALSE)</f>
        <v>0</v>
      </c>
      <c r="O607" s="52">
        <f ca="1">HLOOKUP($B607,INDIRECT(O$1&amp;"!$I$2:$x$40"),('Partner-period(er)'!$A607+14),FALSE)</f>
        <v>0</v>
      </c>
      <c r="P607" s="52">
        <f ca="1">HLOOKUP($B607,INDIRECT(P$1&amp;"!$I$2:$x$40"),('Partner-period(er)'!$A607+14),FALSE)</f>
        <v>0</v>
      </c>
      <c r="Q607" s="52">
        <f ca="1">HLOOKUP($B607,INDIRECT(Q$1&amp;"!$I$2:$x$40"),('Partner-period(er)'!$A607+14),FALSE)</f>
        <v>0</v>
      </c>
      <c r="R607" s="52">
        <f ca="1">HLOOKUP($B607,INDIRECT(R$1&amp;"!$I$2:$x$40"),('Partner-period(er)'!$A607+14),FALSE)</f>
        <v>0</v>
      </c>
      <c r="S607" s="52">
        <f ca="1">HLOOKUP($B607,INDIRECT(S$1&amp;"!$I$2:$x$40"),('Partner-period(er)'!$A607+14),FALSE)</f>
        <v>0</v>
      </c>
      <c r="T607" s="52">
        <f ca="1">HLOOKUP($B607,INDIRECT(T$1&amp;"!$I$2:$x$40"),('Partner-period(er)'!$A607+14),FALSE)</f>
        <v>0</v>
      </c>
      <c r="U607" s="52">
        <f ca="1">HLOOKUP($B607,INDIRECT(U$1&amp;"!$I$2:$x$40"),('Partner-period(er)'!$A607+14),FALSE)</f>
        <v>0</v>
      </c>
      <c r="V607" s="52">
        <f ca="1">HLOOKUP($B607,INDIRECT(V$1&amp;"!$I$2:$x$40"),('Partner-period(er)'!$A607+14),FALSE)</f>
        <v>0</v>
      </c>
      <c r="W607" s="52">
        <f ca="1">HLOOKUP($B607,INDIRECT(W$1&amp;"!$I$2:$x$40"),('Partner-period(er)'!$A607+14),FALSE)</f>
        <v>0</v>
      </c>
      <c r="X607" s="567">
        <f ca="1">HLOOKUP($B607,INDIRECT(X$1&amp;"!$I$2:$x$40"),('Partner-period(er)'!$A607+14),FALSE)</f>
        <v>0</v>
      </c>
      <c r="Z607" s="33">
        <f ca="1">J607</f>
        <v>0</v>
      </c>
      <c r="AA607" s="34">
        <f ca="1">SUM($J607:K607)</f>
        <v>0</v>
      </c>
      <c r="AB607" s="34">
        <f ca="1">SUM($J607:L607)</f>
        <v>0</v>
      </c>
      <c r="AC607" s="34">
        <f ca="1">SUM($J607:M607)</f>
        <v>0</v>
      </c>
      <c r="AD607" s="34">
        <f ca="1">SUM($J607:N607)</f>
        <v>0</v>
      </c>
      <c r="AE607" s="34">
        <f ca="1">SUM($J607:O607)</f>
        <v>0</v>
      </c>
      <c r="AF607" s="34">
        <f ca="1">SUM($J607:P607)</f>
        <v>0</v>
      </c>
      <c r="AG607" s="34">
        <f ca="1">SUM($J607:Q607)</f>
        <v>0</v>
      </c>
      <c r="AH607" s="34">
        <f ca="1">SUM($J607:R607)</f>
        <v>0</v>
      </c>
      <c r="AI607" s="34">
        <f ca="1">SUM($J607:S607)</f>
        <v>0</v>
      </c>
      <c r="AJ607" s="34">
        <f ca="1">SUM($J607:T607)</f>
        <v>0</v>
      </c>
      <c r="AK607" s="34">
        <f ca="1">SUM($J607:U607)</f>
        <v>0</v>
      </c>
      <c r="AL607" s="34">
        <f ca="1">SUM($J607:V607)</f>
        <v>0</v>
      </c>
      <c r="AM607" s="34">
        <f ca="1">SUM($J607:W607)</f>
        <v>0</v>
      </c>
      <c r="AN607" s="38">
        <f ca="1">SUM($J607:X607)</f>
        <v>0</v>
      </c>
      <c r="AO607" s="30"/>
      <c r="AP607" s="29"/>
      <c r="AQ607" s="29"/>
      <c r="AR607" s="29"/>
      <c r="AS607" s="29"/>
      <c r="AT607" s="29"/>
    </row>
    <row r="608" spans="1:56" x14ac:dyDescent="0.2">
      <c r="A608" s="44">
        <v>4</v>
      </c>
      <c r="B608" s="44">
        <f t="shared" si="327"/>
        <v>13</v>
      </c>
      <c r="C608" s="66"/>
      <c r="D608" s="27" t="str">
        <f>Data!B$15</f>
        <v>Funktionær løn</v>
      </c>
      <c r="E608" s="27"/>
      <c r="F608" s="94">
        <f>HLOOKUP(B608,'Budget &amp; Total'!B:BB,49,FALSE)</f>
        <v>0</v>
      </c>
      <c r="G608" s="370">
        <f>HLOOKUP(B608,'Budget &amp; Total'!$1:$44,(23),FALSE)</f>
        <v>0</v>
      </c>
      <c r="H608" s="674">
        <f t="shared" ca="1" si="328"/>
        <v>0</v>
      </c>
      <c r="I608" s="101"/>
      <c r="J608" s="239">
        <f ca="1">HLOOKUP($B608,INDIRECT(J$1&amp;"!$I$2:$x$40"),('Partner-period(er)'!$A608+14),FALSE)</f>
        <v>0</v>
      </c>
      <c r="K608" s="85">
        <f ca="1">HLOOKUP($B608,INDIRECT(K$1&amp;"!$I$2:$x$40"),('Partner-period(er)'!$A608+14),FALSE)</f>
        <v>0</v>
      </c>
      <c r="L608" s="85">
        <f ca="1">HLOOKUP($B608,INDIRECT(L$1&amp;"!$I$2:$x$40"),('Partner-period(er)'!$A608+14),FALSE)</f>
        <v>0</v>
      </c>
      <c r="M608" s="85">
        <f ca="1">HLOOKUP($B608,INDIRECT(M$1&amp;"!$I$2:$x$40"),('Partner-period(er)'!$A608+14),FALSE)</f>
        <v>0</v>
      </c>
      <c r="N608" s="85">
        <f ca="1">HLOOKUP($B608,INDIRECT(N$1&amp;"!$I$2:$x$40"),('Partner-period(er)'!$A608+14),FALSE)</f>
        <v>0</v>
      </c>
      <c r="O608" s="52">
        <f ca="1">HLOOKUP($B608,INDIRECT(O$1&amp;"!$I$2:$x$40"),('Partner-period(er)'!$A608+14),FALSE)</f>
        <v>0</v>
      </c>
      <c r="P608" s="52">
        <f ca="1">HLOOKUP($B608,INDIRECT(P$1&amp;"!$I$2:$x$40"),('Partner-period(er)'!$A608+14),FALSE)</f>
        <v>0</v>
      </c>
      <c r="Q608" s="52">
        <f ca="1">HLOOKUP($B608,INDIRECT(Q$1&amp;"!$I$2:$x$40"),('Partner-period(er)'!$A608+14),FALSE)</f>
        <v>0</v>
      </c>
      <c r="R608" s="52">
        <f ca="1">HLOOKUP($B608,INDIRECT(R$1&amp;"!$I$2:$x$40"),('Partner-period(er)'!$A608+14),FALSE)</f>
        <v>0</v>
      </c>
      <c r="S608" s="52">
        <f ca="1">HLOOKUP($B608,INDIRECT(S$1&amp;"!$I$2:$x$40"),('Partner-period(er)'!$A608+14),FALSE)</f>
        <v>0</v>
      </c>
      <c r="T608" s="52">
        <f ca="1">HLOOKUP($B608,INDIRECT(T$1&amp;"!$I$2:$x$40"),('Partner-period(er)'!$A608+14),FALSE)</f>
        <v>0</v>
      </c>
      <c r="U608" s="52">
        <f ca="1">HLOOKUP($B608,INDIRECT(U$1&amp;"!$I$2:$x$40"),('Partner-period(er)'!$A608+14),FALSE)</f>
        <v>0</v>
      </c>
      <c r="V608" s="52">
        <f ca="1">HLOOKUP($B608,INDIRECT(V$1&amp;"!$I$2:$x$40"),('Partner-period(er)'!$A608+14),FALSE)</f>
        <v>0</v>
      </c>
      <c r="W608" s="52">
        <f ca="1">HLOOKUP($B608,INDIRECT(W$1&amp;"!$I$2:$x$40"),('Partner-period(er)'!$A608+14),FALSE)</f>
        <v>0</v>
      </c>
      <c r="X608" s="567">
        <f ca="1">HLOOKUP($B608,INDIRECT(X$1&amp;"!$I$2:$x$40"),('Partner-period(er)'!$A608+14),FALSE)</f>
        <v>0</v>
      </c>
      <c r="Z608" s="40">
        <f ca="1">J634</f>
        <v>0</v>
      </c>
      <c r="AA608" s="41">
        <f ca="1">SUM($J634:K634)</f>
        <v>0</v>
      </c>
      <c r="AB608" s="41">
        <f ca="1">SUM($J634:L634)</f>
        <v>0</v>
      </c>
      <c r="AC608" s="41">
        <f ca="1">SUM($J634:M634)</f>
        <v>0</v>
      </c>
      <c r="AD608" s="41">
        <f ca="1">SUM($J634:N634)</f>
        <v>0</v>
      </c>
      <c r="AE608" s="41">
        <f ca="1">SUM($J634:O634)</f>
        <v>0</v>
      </c>
      <c r="AF608" s="41">
        <f ca="1">SUM($J634:P634)</f>
        <v>0</v>
      </c>
      <c r="AG608" s="41">
        <f ca="1">SUM($J634:Q634)</f>
        <v>0</v>
      </c>
      <c r="AH608" s="41">
        <f ca="1">SUM($J634:R634)</f>
        <v>0</v>
      </c>
      <c r="AI608" s="41">
        <f ca="1">SUM($J634:S634)</f>
        <v>0</v>
      </c>
      <c r="AJ608" s="41">
        <f ca="1">SUM($J634:T634)</f>
        <v>0</v>
      </c>
      <c r="AK608" s="41">
        <f ca="1">SUM($J634:U634)</f>
        <v>0</v>
      </c>
      <c r="AL608" s="41">
        <f ca="1">SUM($J634:V634)</f>
        <v>0</v>
      </c>
      <c r="AM608" s="41">
        <f ca="1">SUM($J634:W634)</f>
        <v>0</v>
      </c>
      <c r="AN608" s="42">
        <f ca="1">SUM($J634:X634)</f>
        <v>0</v>
      </c>
      <c r="AO608" s="30"/>
      <c r="AP608" s="29">
        <f ca="1">IF(Data!$H$2="ja",IF(Z608&gt;$G608,Z608-$G608,0),0)</f>
        <v>0</v>
      </c>
      <c r="AQ608" s="29">
        <f ca="1">IF(Data!$H$2="ja",IF(AA608&gt;$G608,AA608-$G608-SUM($AP608:AP608),0),0)</f>
        <v>0</v>
      </c>
      <c r="AR608" s="29">
        <f ca="1">IF(Data!$H$2="ja",IF(AB608&gt;$G608,AB608-$G608-SUM($AP608:AQ608),0),0)</f>
        <v>0</v>
      </c>
      <c r="AS608" s="29">
        <f ca="1">IF(Data!$H$2="ja",IF(AC608&gt;$G608,AC608-$G608-SUM($AP608:AR608),0),0)</f>
        <v>0</v>
      </c>
      <c r="AT608" s="29">
        <f ca="1">IF(Data!$H$2="ja",IF(AD608&gt;$G608,AD608-$G608-SUM($AP608:AS608),0),0)</f>
        <v>0</v>
      </c>
      <c r="AU608" s="29">
        <f ca="1">IF(Data!$H$2="ja",IF(AE608&gt;$G608,AE608-$G608-SUM($AP608:AT608),0),0)</f>
        <v>0</v>
      </c>
      <c r="AV608" s="29">
        <f ca="1">IF(Data!$H$2="ja",IF(AF608&gt;$G608,AF608-$G608-SUM($AP608:AU608),0),0)</f>
        <v>0</v>
      </c>
      <c r="AW608" s="29">
        <f ca="1">IF(Data!$H$2="ja",IF(AG608&gt;$G608,AG608-$G608-SUM($AP608:AV608),0),0)</f>
        <v>0</v>
      </c>
      <c r="AX608" s="29">
        <f ca="1">IF(Data!$H$2="ja",IF(AH608&gt;$G608,AH608-$G608-SUM($AP608:AW608),0),0)</f>
        <v>0</v>
      </c>
      <c r="AY608" s="29">
        <f ca="1">IF(Data!$H$2="ja",IF(AI608&gt;$G608,AI608-$G608-SUM($AP608:AX608),0),0)</f>
        <v>0</v>
      </c>
      <c r="AZ608" s="29">
        <f ca="1">IF(Data!$H$2="ja",IF(AJ608&gt;$G608,AJ608-$G608-SUM($AP608:AY608),0),0)</f>
        <v>0</v>
      </c>
      <c r="BA608" s="29">
        <f ca="1">IF(Data!$H$2="ja",IF(AK608&gt;$G608,AK608-$G608-SUM($AP608:AZ608),0),0)</f>
        <v>0</v>
      </c>
      <c r="BB608" s="29">
        <f ca="1">IF(Data!$H$2="ja",IF(AL608&gt;$G608,AL608-$G608-SUM($AP608:BA608),0),0)</f>
        <v>0</v>
      </c>
      <c r="BC608" s="29">
        <f ca="1">IF(Data!$H$2="ja",IF(AM608&gt;$G608,AM608-$G608-SUM($AP608:BB608),0),0)</f>
        <v>0</v>
      </c>
      <c r="BD608" s="29">
        <f ca="1">IF(Data!$H$2="ja",IF(AN608&gt;$G608,AN608-$G608-SUM($AP608:BC608),0),0)</f>
        <v>0</v>
      </c>
    </row>
    <row r="609" spans="1:56" x14ac:dyDescent="0.2">
      <c r="A609" s="44">
        <v>5</v>
      </c>
      <c r="B609" s="44">
        <f t="shared" si="327"/>
        <v>13</v>
      </c>
      <c r="C609" s="60"/>
      <c r="D609" s="27" t="str">
        <f>Data!B$16</f>
        <v>Teknisk/adm løn</v>
      </c>
      <c r="E609" s="27"/>
      <c r="F609" s="94">
        <f>HLOOKUP(B608,'Budget &amp; Total'!B:BB,50,FALSE)</f>
        <v>0</v>
      </c>
      <c r="G609" s="370">
        <f>HLOOKUP(B609,'Budget &amp; Total'!$1:$44,(24),FALSE)</f>
        <v>0</v>
      </c>
      <c r="H609" s="674">
        <f t="shared" ca="1" si="328"/>
        <v>0</v>
      </c>
      <c r="I609" s="101"/>
      <c r="J609" s="239">
        <f ca="1">HLOOKUP($B609,INDIRECT(J$1&amp;"!$I$2:$x$40"),('Partner-period(er)'!$A609+14),FALSE)</f>
        <v>0</v>
      </c>
      <c r="K609" s="85">
        <f ca="1">HLOOKUP($B609,INDIRECT(K$1&amp;"!$I$2:$x$40"),('Partner-period(er)'!$A609+14),FALSE)</f>
        <v>0</v>
      </c>
      <c r="L609" s="85">
        <f ca="1">HLOOKUP($B609,INDIRECT(L$1&amp;"!$I$2:$x$40"),('Partner-period(er)'!$A609+14),FALSE)</f>
        <v>0</v>
      </c>
      <c r="M609" s="85">
        <f ca="1">HLOOKUP($B609,INDIRECT(M$1&amp;"!$I$2:$x$40"),('Partner-period(er)'!$A609+14),FALSE)</f>
        <v>0</v>
      </c>
      <c r="N609" s="85">
        <f ca="1">HLOOKUP($B609,INDIRECT(N$1&amp;"!$I$2:$x$40"),('Partner-period(er)'!$A609+14),FALSE)</f>
        <v>0</v>
      </c>
      <c r="O609" s="52">
        <f ca="1">HLOOKUP($B609,INDIRECT(O$1&amp;"!$I$2:$x$40"),('Partner-period(er)'!$A609+14),FALSE)</f>
        <v>0</v>
      </c>
      <c r="P609" s="52">
        <f ca="1">HLOOKUP($B609,INDIRECT(P$1&amp;"!$I$2:$x$40"),('Partner-period(er)'!$A609+14),FALSE)</f>
        <v>0</v>
      </c>
      <c r="Q609" s="52">
        <f ca="1">HLOOKUP($B609,INDIRECT(Q$1&amp;"!$I$2:$x$40"),('Partner-period(er)'!$A609+14),FALSE)</f>
        <v>0</v>
      </c>
      <c r="R609" s="52">
        <f ca="1">HLOOKUP($B609,INDIRECT(R$1&amp;"!$I$2:$x$40"),('Partner-period(er)'!$A609+14),FALSE)</f>
        <v>0</v>
      </c>
      <c r="S609" s="52">
        <f ca="1">HLOOKUP($B609,INDIRECT(S$1&amp;"!$I$2:$x$40"),('Partner-period(er)'!$A609+14),FALSE)</f>
        <v>0</v>
      </c>
      <c r="T609" s="52">
        <f ca="1">HLOOKUP($B609,INDIRECT(T$1&amp;"!$I$2:$x$40"),('Partner-period(er)'!$A609+14),FALSE)</f>
        <v>0</v>
      </c>
      <c r="U609" s="52">
        <f ca="1">HLOOKUP($B609,INDIRECT(U$1&amp;"!$I$2:$x$40"),('Partner-period(er)'!$A609+14),FALSE)</f>
        <v>0</v>
      </c>
      <c r="V609" s="52">
        <f ca="1">HLOOKUP($B609,INDIRECT(V$1&amp;"!$I$2:$x$40"),('Partner-period(er)'!$A609+14),FALSE)</f>
        <v>0</v>
      </c>
      <c r="W609" s="52">
        <f ca="1">HLOOKUP($B609,INDIRECT(W$1&amp;"!$I$2:$x$40"),('Partner-period(er)'!$A609+14),FALSE)</f>
        <v>0</v>
      </c>
      <c r="X609" s="567">
        <f ca="1">HLOOKUP($B609,INDIRECT(X$1&amp;"!$I$2:$x$40"),('Partner-period(er)'!$A609+14),FALSE)</f>
        <v>0</v>
      </c>
      <c r="Z609" s="40">
        <f ca="1">J641</f>
        <v>0</v>
      </c>
      <c r="AA609" s="41">
        <f ca="1">SUM($J641:K641)</f>
        <v>0</v>
      </c>
      <c r="AB609" s="41">
        <f ca="1">SUM($J641:L641)</f>
        <v>0</v>
      </c>
      <c r="AC609" s="41">
        <f ca="1">SUM($J641:M641)</f>
        <v>0</v>
      </c>
      <c r="AD609" s="41">
        <f ca="1">SUM($J641:N641)</f>
        <v>0</v>
      </c>
      <c r="AE609" s="41">
        <f ca="1">SUM($J641:O641)</f>
        <v>0</v>
      </c>
      <c r="AF609" s="41">
        <f ca="1">SUM($J641:P641)</f>
        <v>0</v>
      </c>
      <c r="AG609" s="41">
        <f ca="1">SUM($J641:Q641)</f>
        <v>0</v>
      </c>
      <c r="AH609" s="41">
        <f ca="1">SUM($J641:R641)</f>
        <v>0</v>
      </c>
      <c r="AI609" s="41">
        <f ca="1">SUM($J641:S641)</f>
        <v>0</v>
      </c>
      <c r="AJ609" s="41">
        <f ca="1">SUM($J641:T641)</f>
        <v>0</v>
      </c>
      <c r="AK609" s="41">
        <f ca="1">SUM($J641:U641)</f>
        <v>0</v>
      </c>
      <c r="AL609" s="41">
        <f ca="1">SUM($J641:V641)</f>
        <v>0</v>
      </c>
      <c r="AM609" s="41">
        <f ca="1">SUM($J641:W641)</f>
        <v>0</v>
      </c>
      <c r="AN609" s="41">
        <f ca="1">SUM($J641:X641)</f>
        <v>0</v>
      </c>
      <c r="AO609" s="30"/>
      <c r="AP609" s="29">
        <f ca="1">IF(Data!$H$2="ja",IF(Z609&gt;$G609,Z609-$G609,0),0)</f>
        <v>0</v>
      </c>
      <c r="AQ609" s="29">
        <f ca="1">IF(Data!$H$2="ja",IF(AA609&gt;$G609,AA609-$G609-SUM($AP609:AP609),0),0)</f>
        <v>0</v>
      </c>
      <c r="AR609" s="29">
        <f ca="1">IF(Data!$H$2="ja",IF(AB609&gt;$G609,AB609-$G609-SUM($AP609:AQ609),0),0)</f>
        <v>0</v>
      </c>
      <c r="AS609" s="29">
        <f ca="1">IF(Data!$H$2="ja",IF(AC609&gt;$G609,AC609-$G609-SUM($AP609:AR609),0),0)</f>
        <v>0</v>
      </c>
      <c r="AT609" s="29">
        <f ca="1">IF(Data!$H$2="ja",IF(AD609&gt;$G609,AD609-$G609-SUM($AP609:AS609),0),0)</f>
        <v>0</v>
      </c>
      <c r="AU609" s="29">
        <f ca="1">IF(Data!$H$2="ja",IF(AE609&gt;$G609,AE609-$G609-SUM($AP609:AT609),0),0)</f>
        <v>0</v>
      </c>
      <c r="AV609" s="29">
        <f ca="1">IF(Data!$H$2="ja",IF(AF609&gt;$G609,AF609-$G609-SUM($AP609:AU609),0),0)</f>
        <v>0</v>
      </c>
      <c r="AW609" s="29">
        <f ca="1">IF(Data!$H$2="ja",IF(AG609&gt;$G609,AG609-$G609-SUM($AP609:AV609),0),0)</f>
        <v>0</v>
      </c>
      <c r="AX609" s="29">
        <f ca="1">IF(Data!$H$2="ja",IF(AH609&gt;$G609,AH609-$G609-SUM($AP609:AW609),0),0)</f>
        <v>0</v>
      </c>
      <c r="AY609" s="29">
        <f ca="1">IF(Data!$H$2="ja",IF(AI609&gt;$G609,AI609-$G609-SUM($AP609:AX609),0),0)</f>
        <v>0</v>
      </c>
      <c r="AZ609" s="29">
        <f ca="1">IF(Data!$H$2="ja",IF(AJ609&gt;$G609,AJ609-$G609-SUM($AP609:AY609),0),0)</f>
        <v>0</v>
      </c>
      <c r="BA609" s="29">
        <f ca="1">IF(Data!$H$2="ja",IF(AK609&gt;$G609,AK609-$G609-SUM($AP609:AZ609),0),0)</f>
        <v>0</v>
      </c>
      <c r="BB609" s="29">
        <f ca="1">IF(Data!$H$2="ja",IF(AL609&gt;$G609,AL609-$G609-SUM($AP609:BA609),0),0)</f>
        <v>0</v>
      </c>
      <c r="BC609" s="29">
        <f ca="1">IF(Data!$H$2="ja",IF(AM609&gt;$G609,AM609-$G609-SUM($AP609:BB609),0),0)</f>
        <v>0</v>
      </c>
      <c r="BD609" s="29">
        <f ca="1">IF(Data!$H$2="ja",IF(AN609&gt;$G609,AN609-$G609-SUM($AP609:BC609),0),0)</f>
        <v>0</v>
      </c>
    </row>
    <row r="610" spans="1:56" x14ac:dyDescent="0.2">
      <c r="A610" s="44">
        <v>6</v>
      </c>
      <c r="B610" s="44">
        <f t="shared" si="327"/>
        <v>13</v>
      </c>
      <c r="C610" s="61"/>
      <c r="D610" s="62" t="str">
        <f>Data!B$17</f>
        <v>Overhead løn</v>
      </c>
      <c r="E610" s="62"/>
      <c r="F610" s="99">
        <f>HLOOKUP(B608,'Budget &amp; Total'!B:BB,25,FALSE)</f>
        <v>0</v>
      </c>
      <c r="G610" s="371">
        <f>HLOOKUP(B610,'Budget &amp; Total'!$1:$44,(26),FALSE)</f>
        <v>0</v>
      </c>
      <c r="H610" s="673">
        <f t="shared" ca="1" si="328"/>
        <v>0</v>
      </c>
      <c r="I610" s="101"/>
      <c r="J610" s="239">
        <f ca="1">HLOOKUP($B610,INDIRECT(J$1&amp;"!$I$2:$x$40"),('Partner-period(er)'!$A610+14),FALSE)</f>
        <v>0</v>
      </c>
      <c r="K610" s="85">
        <f ca="1">HLOOKUP($B610,INDIRECT(K$1&amp;"!$I$2:$x$40"),('Partner-period(er)'!$A610+14),FALSE)</f>
        <v>0</v>
      </c>
      <c r="L610" s="85">
        <f ca="1">HLOOKUP($B610,INDIRECT(L$1&amp;"!$I$2:$x$40"),('Partner-period(er)'!$A610+14),FALSE)</f>
        <v>0</v>
      </c>
      <c r="M610" s="85">
        <f ca="1">HLOOKUP($B610,INDIRECT(M$1&amp;"!$I$2:$x$40"),('Partner-period(er)'!$A610+14),FALSE)</f>
        <v>0</v>
      </c>
      <c r="N610" s="85">
        <f ca="1">HLOOKUP($B610,INDIRECT(N$1&amp;"!$I$2:$x$40"),('Partner-period(er)'!$A610+14),FALSE)</f>
        <v>0</v>
      </c>
      <c r="O610" s="52">
        <f ca="1">HLOOKUP($B610,INDIRECT(O$1&amp;"!$I$2:$x$40"),('Partner-period(er)'!$A610+14),FALSE)</f>
        <v>0</v>
      </c>
      <c r="P610" s="52">
        <f ca="1">HLOOKUP($B610,INDIRECT(P$1&amp;"!$I$2:$x$40"),('Partner-period(er)'!$A610+14),FALSE)</f>
        <v>0</v>
      </c>
      <c r="Q610" s="52">
        <f ca="1">HLOOKUP($B610,INDIRECT(Q$1&amp;"!$I$2:$x$40"),('Partner-period(er)'!$A610+14),FALSE)</f>
        <v>0</v>
      </c>
      <c r="R610" s="52">
        <f ca="1">HLOOKUP($B610,INDIRECT(R$1&amp;"!$I$2:$x$40"),('Partner-period(er)'!$A610+14),FALSE)</f>
        <v>0</v>
      </c>
      <c r="S610" s="52">
        <f ca="1">HLOOKUP($B610,INDIRECT(S$1&amp;"!$I$2:$x$40"),('Partner-period(er)'!$A610+14),FALSE)</f>
        <v>0</v>
      </c>
      <c r="T610" s="52">
        <f ca="1">HLOOKUP($B610,INDIRECT(T$1&amp;"!$I$2:$x$40"),('Partner-period(er)'!$A610+14),FALSE)</f>
        <v>0</v>
      </c>
      <c r="U610" s="52">
        <f ca="1">HLOOKUP($B610,INDIRECT(U$1&amp;"!$I$2:$x$40"),('Partner-period(er)'!$A610+14),FALSE)</f>
        <v>0</v>
      </c>
      <c r="V610" s="52">
        <f ca="1">HLOOKUP($B610,INDIRECT(V$1&amp;"!$I$2:$x$40"),('Partner-period(er)'!$A610+14),FALSE)</f>
        <v>0</v>
      </c>
      <c r="W610" s="52">
        <f ca="1">HLOOKUP($B610,INDIRECT(W$1&amp;"!$I$2:$x$40"),('Partner-period(er)'!$A610+14),FALSE)</f>
        <v>0</v>
      </c>
      <c r="X610" s="567">
        <f ca="1">HLOOKUP($B610,INDIRECT(X$1&amp;"!$I$2:$x$40"),('Partner-period(er)'!$A610+14),FALSE)</f>
        <v>0</v>
      </c>
      <c r="Z610" s="40">
        <f ca="1">J610+J644</f>
        <v>0</v>
      </c>
      <c r="AA610" s="41">
        <f ca="1">SUM($J644:K644)+SUM($J610:K610)</f>
        <v>0</v>
      </c>
      <c r="AB610" s="41">
        <f ca="1">SUM($J644:L644)+SUM($J610:L610)</f>
        <v>0</v>
      </c>
      <c r="AC610" s="41">
        <f ca="1">SUM($J644:M644)+SUM($J610:M610)</f>
        <v>0</v>
      </c>
      <c r="AD610" s="41">
        <f ca="1">SUM($J644:N644)+SUM($J610:N610)</f>
        <v>0</v>
      </c>
      <c r="AE610" s="41">
        <f ca="1">SUM($J644:O644)+SUM($J610:O610)</f>
        <v>0</v>
      </c>
      <c r="AF610" s="41">
        <f ca="1">SUM($J644:P644)+SUM($J610:P610)</f>
        <v>0</v>
      </c>
      <c r="AG610" s="41">
        <f ca="1">SUM($J644:Q644)+SUM($J610:Q610)</f>
        <v>0</v>
      </c>
      <c r="AH610" s="41">
        <f ca="1">SUM($J644:R644)+SUM($J610:R610)</f>
        <v>0</v>
      </c>
      <c r="AI610" s="41">
        <f ca="1">SUM($J644:S644)+SUM($J610:S610)</f>
        <v>0</v>
      </c>
      <c r="AJ610" s="41">
        <f ca="1">SUM($J644:T644)+SUM($J610:T610)</f>
        <v>0</v>
      </c>
      <c r="AK610" s="41">
        <f ca="1">SUM($J644:U644)+SUM($J610:U610)</f>
        <v>0</v>
      </c>
      <c r="AL610" s="41">
        <f ca="1">SUM($J644:V644)+SUM($J610:V610)</f>
        <v>0</v>
      </c>
      <c r="AM610" s="41">
        <f ca="1">SUM($J644:W644)+SUM($J610:W610)</f>
        <v>0</v>
      </c>
      <c r="AN610" s="41">
        <f ca="1">SUM($J644:X644)+SUM($J610:X610)</f>
        <v>0</v>
      </c>
      <c r="AO610" s="30"/>
      <c r="AP610" s="29">
        <f ca="1">IF(Data!$H$2="ja",IF(Z610&gt;$G610,Z610-$G610,0),0)</f>
        <v>0</v>
      </c>
      <c r="AQ610" s="29">
        <f ca="1">IF(Data!$H$2="ja",IF(AA610&gt;$G610,AA610-$G610-SUM($AP610:AP610),0),0)</f>
        <v>0</v>
      </c>
      <c r="AR610" s="29">
        <f ca="1">IF(Data!$H$2="ja",IF(AB610&gt;$G610,AB610-$G610-SUM($AP610:AQ610),0),0)</f>
        <v>0</v>
      </c>
      <c r="AS610" s="29">
        <f ca="1">IF(Data!$H$2="ja",IF(AC610&gt;$G610,AC610-$G610-SUM($AP610:AR610),0),0)</f>
        <v>0</v>
      </c>
      <c r="AT610" s="29">
        <f ca="1">IF(Data!$H$2="ja",IF(AD610&gt;$G610,AD610-$G610-SUM($AP610:AS610),0),0)</f>
        <v>0</v>
      </c>
      <c r="AU610" s="29">
        <f ca="1">IF(Data!$H$2="ja",IF(AE610&gt;$G610,AE610-$G610-SUM($AP610:AT610),0),0)</f>
        <v>0</v>
      </c>
      <c r="AV610" s="29">
        <f ca="1">IF(Data!$H$2="ja",IF(AF610&gt;$G610,AF610-$G610-SUM($AP610:AU610),0),0)</f>
        <v>0</v>
      </c>
      <c r="AW610" s="29">
        <f ca="1">IF(Data!$H$2="ja",IF(AG610&gt;$G610,AG610-$G610-SUM($AP610:AV610),0),0)</f>
        <v>0</v>
      </c>
      <c r="AX610" s="29">
        <f ca="1">IF(Data!$H$2="ja",IF(AH610&gt;$G610,AH610-$G610-SUM($AP610:AW610),0),0)</f>
        <v>0</v>
      </c>
      <c r="AY610" s="29">
        <f ca="1">IF(Data!$H$2="ja",IF(AI610&gt;$G610,AI610-$G610-SUM($AP610:AX610),0),0)</f>
        <v>0</v>
      </c>
      <c r="AZ610" s="29">
        <f ca="1">IF(Data!$H$2="ja",IF(AJ610&gt;$G610,AJ610-$G610-SUM($AP610:AY610),0),0)</f>
        <v>0</v>
      </c>
      <c r="BA610" s="29">
        <f ca="1">IF(Data!$H$2="ja",IF(AK610&gt;$G610,AK610-$G610-SUM($AP610:AZ610),0),0)</f>
        <v>0</v>
      </c>
      <c r="BB610" s="29">
        <f ca="1">IF(Data!$H$2="ja",IF(AL610&gt;$G610,AL610-$G610-SUM($AP610:BA610),0),0)</f>
        <v>0</v>
      </c>
      <c r="BC610" s="29">
        <f ca="1">IF(Data!$H$2="ja",IF(AM610&gt;$G610,AM610-$G610-SUM($AP610:BB610),0),0)</f>
        <v>0</v>
      </c>
      <c r="BD610" s="29">
        <f ca="1">IF(Data!$H$2="ja",IF(AN610&gt;$G610,AN610-$G610-SUM($AP610:BC610),0),0)</f>
        <v>0</v>
      </c>
    </row>
    <row r="611" spans="1:56" x14ac:dyDescent="0.2">
      <c r="A611" s="44">
        <v>7</v>
      </c>
      <c r="B611" s="44">
        <f t="shared" si="327"/>
        <v>13</v>
      </c>
      <c r="C611" s="90"/>
      <c r="D611" s="55" t="str">
        <f>Data!B$39</f>
        <v>Lønomkostninger total</v>
      </c>
      <c r="E611" s="55"/>
      <c r="F611" s="84"/>
      <c r="G611" s="370">
        <f>HLOOKUP(B611,'Budget &amp; Total'!$1:$44,(27),FALSE)</f>
        <v>0</v>
      </c>
      <c r="H611" s="675">
        <f t="shared" ca="1" si="328"/>
        <v>0</v>
      </c>
      <c r="I611" s="108"/>
      <c r="J611" s="301">
        <f ca="1">HLOOKUP($B611,INDIRECT(J$1&amp;"!$I$2:$x$40"),('Partner-period(er)'!$A611+14),FALSE)</f>
        <v>0</v>
      </c>
      <c r="K611" s="89">
        <f ca="1">HLOOKUP($B611,INDIRECT(K$1&amp;"!$I$2:$x$40"),('Partner-period(er)'!$A611+14),FALSE)</f>
        <v>0</v>
      </c>
      <c r="L611" s="302">
        <f ca="1">HLOOKUP($B611,INDIRECT(L$1&amp;"!$I$2:$x$40"),('Partner-period(er)'!$A611+14),FALSE)</f>
        <v>0</v>
      </c>
      <c r="M611" s="302">
        <f ca="1">HLOOKUP($B611,INDIRECT(M$1&amp;"!$I$2:$x$40"),('Partner-period(er)'!$A611+14),FALSE)</f>
        <v>0</v>
      </c>
      <c r="N611" s="302">
        <f ca="1">HLOOKUP($B611,INDIRECT(N$1&amp;"!$I$2:$x$40"),('Partner-period(er)'!$A611+14),FALSE)</f>
        <v>0</v>
      </c>
      <c r="O611" s="568">
        <f ca="1">HLOOKUP($B611,INDIRECT(O$1&amp;"!$I$2:$x$40"),('Partner-period(er)'!$A611+14),FALSE)</f>
        <v>0</v>
      </c>
      <c r="P611" s="568">
        <f ca="1">HLOOKUP($B611,INDIRECT(P$1&amp;"!$I$2:$x$40"),('Partner-period(er)'!$A611+14),FALSE)</f>
        <v>0</v>
      </c>
      <c r="Q611" s="568">
        <f ca="1">HLOOKUP($B611,INDIRECT(Q$1&amp;"!$I$2:$x$40"),('Partner-period(er)'!$A611+14),FALSE)</f>
        <v>0</v>
      </c>
      <c r="R611" s="568">
        <f ca="1">HLOOKUP($B611,INDIRECT(R$1&amp;"!$I$2:$x$40"),('Partner-period(er)'!$A611+14),FALSE)</f>
        <v>0</v>
      </c>
      <c r="S611" s="568">
        <f ca="1">HLOOKUP($B611,INDIRECT(S$1&amp;"!$I$2:$x$40"),('Partner-period(er)'!$A611+14),FALSE)</f>
        <v>0</v>
      </c>
      <c r="T611" s="568">
        <f ca="1">HLOOKUP($B611,INDIRECT(T$1&amp;"!$I$2:$x$40"),('Partner-period(er)'!$A611+14),FALSE)</f>
        <v>0</v>
      </c>
      <c r="U611" s="568">
        <f ca="1">HLOOKUP($B611,INDIRECT(U$1&amp;"!$I$2:$x$40"),('Partner-period(er)'!$A611+14),FALSE)</f>
        <v>0</v>
      </c>
      <c r="V611" s="568">
        <f ca="1">HLOOKUP($B611,INDIRECT(V$1&amp;"!$I$2:$x$40"),('Partner-period(er)'!$A611+14),FALSE)</f>
        <v>0</v>
      </c>
      <c r="W611" s="568">
        <f ca="1">HLOOKUP($B611,INDIRECT(W$1&amp;"!$I$2:$x$40"),('Partner-period(er)'!$A611+14),FALSE)</f>
        <v>0</v>
      </c>
      <c r="X611" s="569">
        <f ca="1">HLOOKUP($B611,INDIRECT(X$1&amp;"!$I$2:$x$40"),('Partner-period(er)'!$A611+14),FALSE)</f>
        <v>0</v>
      </c>
      <c r="Z611" s="33">
        <f t="shared" ref="Z611:AN611" ca="1" si="329">SUM(Z608:Z610)</f>
        <v>0</v>
      </c>
      <c r="AA611" s="34">
        <f t="shared" ca="1" si="329"/>
        <v>0</v>
      </c>
      <c r="AB611" s="34">
        <f t="shared" ca="1" si="329"/>
        <v>0</v>
      </c>
      <c r="AC611" s="34">
        <f t="shared" ca="1" si="329"/>
        <v>0</v>
      </c>
      <c r="AD611" s="34">
        <f t="shared" ca="1" si="329"/>
        <v>0</v>
      </c>
      <c r="AE611" s="34">
        <f t="shared" ca="1" si="329"/>
        <v>0</v>
      </c>
      <c r="AF611" s="34">
        <f t="shared" ca="1" si="329"/>
        <v>0</v>
      </c>
      <c r="AG611" s="34">
        <f t="shared" ca="1" si="329"/>
        <v>0</v>
      </c>
      <c r="AH611" s="34">
        <f t="shared" ca="1" si="329"/>
        <v>0</v>
      </c>
      <c r="AI611" s="34">
        <f t="shared" ca="1" si="329"/>
        <v>0</v>
      </c>
      <c r="AJ611" s="34">
        <f t="shared" ca="1" si="329"/>
        <v>0</v>
      </c>
      <c r="AK611" s="34">
        <f t="shared" ca="1" si="329"/>
        <v>0</v>
      </c>
      <c r="AL611" s="34">
        <f t="shared" ca="1" si="329"/>
        <v>0</v>
      </c>
      <c r="AM611" s="34">
        <f t="shared" ca="1" si="329"/>
        <v>0</v>
      </c>
      <c r="AN611" s="38">
        <f t="shared" ca="1" si="329"/>
        <v>0</v>
      </c>
      <c r="AO611" s="30"/>
      <c r="AP611" s="29">
        <f t="shared" ref="AP611:BD611" ca="1" si="330">SUM(AP608:AP610)</f>
        <v>0</v>
      </c>
      <c r="AQ611" s="29">
        <f t="shared" ca="1" si="330"/>
        <v>0</v>
      </c>
      <c r="AR611" s="29">
        <f t="shared" ca="1" si="330"/>
        <v>0</v>
      </c>
      <c r="AS611" s="29">
        <f t="shared" ca="1" si="330"/>
        <v>0</v>
      </c>
      <c r="AT611" s="29">
        <f t="shared" ca="1" si="330"/>
        <v>0</v>
      </c>
      <c r="AU611" s="29">
        <f t="shared" ca="1" si="330"/>
        <v>0</v>
      </c>
      <c r="AV611" s="29">
        <f t="shared" ca="1" si="330"/>
        <v>0</v>
      </c>
      <c r="AW611" s="29">
        <f t="shared" ca="1" si="330"/>
        <v>0</v>
      </c>
      <c r="AX611" s="29">
        <f t="shared" ca="1" si="330"/>
        <v>0</v>
      </c>
      <c r="AY611" s="29">
        <f t="shared" ca="1" si="330"/>
        <v>0</v>
      </c>
      <c r="AZ611" s="29">
        <f t="shared" ca="1" si="330"/>
        <v>0</v>
      </c>
      <c r="BA611" s="29">
        <f t="shared" ca="1" si="330"/>
        <v>0</v>
      </c>
      <c r="BB611" s="29">
        <f t="shared" ca="1" si="330"/>
        <v>0</v>
      </c>
      <c r="BC611" s="29">
        <f t="shared" ca="1" si="330"/>
        <v>0</v>
      </c>
      <c r="BD611" s="29">
        <f t="shared" ca="1" si="330"/>
        <v>0</v>
      </c>
    </row>
    <row r="612" spans="1:56" x14ac:dyDescent="0.2">
      <c r="B612" s="44">
        <f t="shared" si="327"/>
        <v>13</v>
      </c>
      <c r="C612" s="59" t="str">
        <f>Data!B$18</f>
        <v>Andre omkostninger</v>
      </c>
      <c r="D612" s="27"/>
      <c r="E612" s="27"/>
      <c r="F612" s="14"/>
      <c r="G612" s="369"/>
      <c r="H612" s="674">
        <f t="shared" ca="1" si="328"/>
        <v>0</v>
      </c>
      <c r="I612" s="101"/>
      <c r="J612" s="239">
        <f ca="1">HLOOKUP($B612,INDIRECT(J$1&amp;"!$I$2:$x$40"),('Partner-period(er)'!$A612+14),FALSE)</f>
        <v>0</v>
      </c>
      <c r="K612" s="85">
        <f ca="1">HLOOKUP($B612,INDIRECT(K$1&amp;"!$I$2:$x$40"),('Partner-period(er)'!$A612+14),FALSE)</f>
        <v>0</v>
      </c>
      <c r="L612" s="85">
        <f ca="1">HLOOKUP($B612,INDIRECT(L$1&amp;"!$I$2:$x$40"),('Partner-period(er)'!$A612+14),FALSE)</f>
        <v>0</v>
      </c>
      <c r="M612" s="85">
        <f ca="1">HLOOKUP($B612,INDIRECT(M$1&amp;"!$I$2:$x$40"),('Partner-period(er)'!$A612+14),FALSE)</f>
        <v>0</v>
      </c>
      <c r="N612" s="85">
        <f ca="1">HLOOKUP($B612,INDIRECT(N$1&amp;"!$I$2:$x$40"),('Partner-period(er)'!$A612+14),FALSE)</f>
        <v>0</v>
      </c>
      <c r="O612" s="52">
        <f ca="1">HLOOKUP($B612,INDIRECT(O$1&amp;"!$I$2:$x$40"),('Partner-period(er)'!$A612+14),FALSE)</f>
        <v>0</v>
      </c>
      <c r="P612" s="52">
        <f ca="1">HLOOKUP($B612,INDIRECT(P$1&amp;"!$I$2:$x$40"),('Partner-period(er)'!$A612+14),FALSE)</f>
        <v>0</v>
      </c>
      <c r="Q612" s="52">
        <f ca="1">HLOOKUP($B612,INDIRECT(Q$1&amp;"!$I$2:$x$40"),('Partner-period(er)'!$A612+14),FALSE)</f>
        <v>0</v>
      </c>
      <c r="R612" s="52">
        <f ca="1">HLOOKUP($B612,INDIRECT(R$1&amp;"!$I$2:$x$40"),('Partner-period(er)'!$A612+14),FALSE)</f>
        <v>0</v>
      </c>
      <c r="S612" s="52">
        <f ca="1">HLOOKUP($B612,INDIRECT(S$1&amp;"!$I$2:$x$40"),('Partner-period(er)'!$A612+14),FALSE)</f>
        <v>0</v>
      </c>
      <c r="T612" s="52">
        <f ca="1">HLOOKUP($B612,INDIRECT(T$1&amp;"!$I$2:$x$40"),('Partner-period(er)'!$A612+14),FALSE)</f>
        <v>0</v>
      </c>
      <c r="U612" s="52">
        <f ca="1">HLOOKUP($B612,INDIRECT(U$1&amp;"!$I$2:$x$40"),('Partner-period(er)'!$A612+14),FALSE)</f>
        <v>0</v>
      </c>
      <c r="V612" s="52">
        <f ca="1">HLOOKUP($B612,INDIRECT(V$1&amp;"!$I$2:$x$40"),('Partner-period(er)'!$A612+14),FALSE)</f>
        <v>0</v>
      </c>
      <c r="W612" s="52">
        <f ca="1">HLOOKUP($B612,INDIRECT(W$1&amp;"!$I$2:$x$40"),('Partner-period(er)'!$A612+14),FALSE)</f>
        <v>0</v>
      </c>
      <c r="X612" s="567">
        <f ca="1">HLOOKUP($B612,INDIRECT(X$1&amp;"!$I$2:$x$40"),('Partner-period(er)'!$A612+14),FALSE)</f>
        <v>0</v>
      </c>
      <c r="Z612" s="33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  <c r="AL612" s="34"/>
      <c r="AM612" s="34"/>
      <c r="AN612" s="38"/>
      <c r="AO612" s="30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</row>
    <row r="613" spans="1:56" x14ac:dyDescent="0.2">
      <c r="A613" s="44">
        <v>9</v>
      </c>
      <c r="B613" s="44">
        <f t="shared" si="327"/>
        <v>13</v>
      </c>
      <c r="C613" s="60"/>
      <c r="D613" s="27" t="str">
        <f>Data!B$6</f>
        <v>Instrumenter og udstyr</v>
      </c>
      <c r="E613" s="27"/>
      <c r="F613" s="14"/>
      <c r="G613" s="370">
        <f>HLOOKUP(B613,'Budget &amp; Total'!$1:$44,(29),FALSE)</f>
        <v>0</v>
      </c>
      <c r="H613" s="674">
        <f t="shared" ca="1" si="328"/>
        <v>0</v>
      </c>
      <c r="I613" s="101"/>
      <c r="J613" s="239">
        <f ca="1">HLOOKUP($B613,INDIRECT(J$1&amp;"!$I$2:$x$40"),('Partner-period(er)'!$A613+14),FALSE)</f>
        <v>0</v>
      </c>
      <c r="K613" s="85">
        <f ca="1">HLOOKUP($B613,INDIRECT(K$1&amp;"!$I$2:$x$40"),('Partner-period(er)'!$A613+14),FALSE)</f>
        <v>0</v>
      </c>
      <c r="L613" s="85">
        <f ca="1">HLOOKUP($B613,INDIRECT(L$1&amp;"!$I$2:$x$40"),('Partner-period(er)'!$A613+14),FALSE)</f>
        <v>0</v>
      </c>
      <c r="M613" s="85">
        <f ca="1">HLOOKUP($B613,INDIRECT(M$1&amp;"!$I$2:$x$40"),('Partner-period(er)'!$A613+14),FALSE)</f>
        <v>0</v>
      </c>
      <c r="N613" s="85">
        <f ca="1">HLOOKUP($B613,INDIRECT(N$1&amp;"!$I$2:$x$40"),('Partner-period(er)'!$A613+14),FALSE)</f>
        <v>0</v>
      </c>
      <c r="O613" s="52">
        <f ca="1">HLOOKUP($B613,INDIRECT(O$1&amp;"!$I$2:$x$40"),('Partner-period(er)'!$A613+14),FALSE)</f>
        <v>0</v>
      </c>
      <c r="P613" s="52">
        <f ca="1">HLOOKUP($B613,INDIRECT(P$1&amp;"!$I$2:$x$40"),('Partner-period(er)'!$A613+14),FALSE)</f>
        <v>0</v>
      </c>
      <c r="Q613" s="52">
        <f ca="1">HLOOKUP($B613,INDIRECT(Q$1&amp;"!$I$2:$x$40"),('Partner-period(er)'!$A613+14),FALSE)</f>
        <v>0</v>
      </c>
      <c r="R613" s="52">
        <f ca="1">HLOOKUP($B613,INDIRECT(R$1&amp;"!$I$2:$x$40"),('Partner-period(er)'!$A613+14),FALSE)</f>
        <v>0</v>
      </c>
      <c r="S613" s="52">
        <f ca="1">HLOOKUP($B613,INDIRECT(S$1&amp;"!$I$2:$x$40"),('Partner-period(er)'!$A613+14),FALSE)</f>
        <v>0</v>
      </c>
      <c r="T613" s="52">
        <f ca="1">HLOOKUP($B613,INDIRECT(T$1&amp;"!$I$2:$x$40"),('Partner-period(er)'!$A613+14),FALSE)</f>
        <v>0</v>
      </c>
      <c r="U613" s="52">
        <f ca="1">HLOOKUP($B613,INDIRECT(U$1&amp;"!$I$2:$x$40"),('Partner-period(er)'!$A613+14),FALSE)</f>
        <v>0</v>
      </c>
      <c r="V613" s="52">
        <f ca="1">HLOOKUP($B613,INDIRECT(V$1&amp;"!$I$2:$x$40"),('Partner-period(er)'!$A613+14),FALSE)</f>
        <v>0</v>
      </c>
      <c r="W613" s="52">
        <f ca="1">HLOOKUP($B613,INDIRECT(W$1&amp;"!$I$2:$x$40"),('Partner-period(er)'!$A613+14),FALSE)</f>
        <v>0</v>
      </c>
      <c r="X613" s="567">
        <f ca="1">HLOOKUP($B613,INDIRECT(X$1&amp;"!$I$2:$x$40"),('Partner-period(er)'!$A613+14),FALSE)</f>
        <v>0</v>
      </c>
      <c r="Z613" s="33">
        <f t="shared" ref="Z613:Z621" ca="1" si="331">J613</f>
        <v>0</v>
      </c>
      <c r="AA613" s="34">
        <f ca="1">SUM($J613:K613)</f>
        <v>0</v>
      </c>
      <c r="AB613" s="34">
        <f ca="1">SUM($J613:L613)</f>
        <v>0</v>
      </c>
      <c r="AC613" s="34">
        <f ca="1">SUM($J613:M613)</f>
        <v>0</v>
      </c>
      <c r="AD613" s="34">
        <f ca="1">SUM($J613:N613)</f>
        <v>0</v>
      </c>
      <c r="AE613" s="34">
        <f ca="1">SUM($J613:O613)</f>
        <v>0</v>
      </c>
      <c r="AF613" s="34">
        <f ca="1">SUM($J613:P613)</f>
        <v>0</v>
      </c>
      <c r="AG613" s="34">
        <f ca="1">SUM($J613:Q613)</f>
        <v>0</v>
      </c>
      <c r="AH613" s="34">
        <f ca="1">SUM($J613:R613)</f>
        <v>0</v>
      </c>
      <c r="AI613" s="34">
        <f ca="1">SUM($J613:S613)</f>
        <v>0</v>
      </c>
      <c r="AJ613" s="34">
        <f ca="1">SUM($J613:T613)</f>
        <v>0</v>
      </c>
      <c r="AK613" s="34">
        <f ca="1">SUM($J613:U613)</f>
        <v>0</v>
      </c>
      <c r="AL613" s="34">
        <f ca="1">SUM($J613:V613)</f>
        <v>0</v>
      </c>
      <c r="AM613" s="34">
        <f ca="1">SUM($J613:W613)</f>
        <v>0</v>
      </c>
      <c r="AN613" s="38">
        <f ca="1">SUM($J613:X613)</f>
        <v>0</v>
      </c>
      <c r="AO613" s="30"/>
      <c r="AP613" s="29">
        <f ca="1">IF(Data!$H$2="ja",IF(Z613&gt;$G613,Z613-$G613,0),0)</f>
        <v>0</v>
      </c>
      <c r="AQ613" s="29">
        <f ca="1">IF(Data!$H$2="ja",IF(AA613&gt;$G613,AA613-$G613-SUM($AP613:AP613),0),0)</f>
        <v>0</v>
      </c>
      <c r="AR613" s="29">
        <f ca="1">IF(Data!$H$2="ja",IF(AB613&gt;$G613,AB613-$G613-SUM($AP613:AQ613),0),0)</f>
        <v>0</v>
      </c>
      <c r="AS613" s="29">
        <f ca="1">IF(Data!$H$2="ja",IF(AC613&gt;$G613,AC613-$G613-SUM($AP613:AR613),0),0)</f>
        <v>0</v>
      </c>
      <c r="AT613" s="29">
        <f ca="1">IF(Data!$H$2="ja",IF(AD613&gt;$G613,AD613-$G613-SUM($AP613:AS613),0),0)</f>
        <v>0</v>
      </c>
      <c r="AU613" s="29">
        <f ca="1">IF(Data!$H$2="ja",IF(AE613&gt;$G613,AE613-$G613-SUM($AP613:AT613),0),0)</f>
        <v>0</v>
      </c>
      <c r="AV613" s="29">
        <f ca="1">IF(Data!$H$2="ja",IF(AF613&gt;$G613,AF613-$G613-SUM($AP613:AU613),0),0)</f>
        <v>0</v>
      </c>
      <c r="AW613" s="29">
        <f ca="1">IF(Data!$H$2="ja",IF(AG613&gt;$G613,AG613-$G613-SUM($AP613:AV613),0),0)</f>
        <v>0</v>
      </c>
      <c r="AX613" s="29">
        <f ca="1">IF(Data!$H$2="ja",IF(AH613&gt;$G613,AH613-$G613-SUM($AP613:AW613),0),0)</f>
        <v>0</v>
      </c>
      <c r="AY613" s="29">
        <f ca="1">IF(Data!$H$2="ja",IF(AI613&gt;$G613,AI613-$G613-SUM($AP613:AX613),0),0)</f>
        <v>0</v>
      </c>
      <c r="AZ613" s="29">
        <f ca="1">IF(Data!$H$2="ja",IF(AJ613&gt;$G613,AJ613-$G613-SUM($AP613:AY613),0),0)</f>
        <v>0</v>
      </c>
      <c r="BA613" s="29">
        <f ca="1">IF(Data!$H$2="ja",IF(AK613&gt;$G613,AK613-$G613-SUM($AP613:AZ613),0),0)</f>
        <v>0</v>
      </c>
      <c r="BB613" s="29">
        <f ca="1">IF(Data!$H$2="ja",IF(AL613&gt;$G613,AL613-$G613-SUM($AP613:BA613),0),0)</f>
        <v>0</v>
      </c>
      <c r="BC613" s="29">
        <f ca="1">IF(Data!$H$2="ja",IF(AM613&gt;$G613,AM613-$G613-SUM($AP613:BB613),0),0)</f>
        <v>0</v>
      </c>
      <c r="BD613" s="29">
        <f ca="1">IF(Data!$H$2="ja",IF(AN613&gt;$G613,AN613-$G613-SUM($AP613:BC613),0),0)</f>
        <v>0</v>
      </c>
    </row>
    <row r="614" spans="1:56" x14ac:dyDescent="0.2">
      <c r="A614" s="44">
        <v>10</v>
      </c>
      <c r="B614" s="44">
        <f t="shared" si="327"/>
        <v>13</v>
      </c>
      <c r="C614" s="60"/>
      <c r="D614" s="27" t="str">
        <f>Data!B$7</f>
        <v>Bygninger</v>
      </c>
      <c r="E614" s="27"/>
      <c r="F614" s="14"/>
      <c r="G614" s="370">
        <f>HLOOKUP(B614,'Budget &amp; Total'!$1:$44,(30),FALSE)</f>
        <v>0</v>
      </c>
      <c r="H614" s="674">
        <f t="shared" ca="1" si="328"/>
        <v>0</v>
      </c>
      <c r="I614" s="101"/>
      <c r="J614" s="239">
        <f ca="1">HLOOKUP($B614,INDIRECT(J$1&amp;"!$I$2:$x$40"),('Partner-period(er)'!$A614+14),FALSE)</f>
        <v>0</v>
      </c>
      <c r="K614" s="85">
        <f ca="1">HLOOKUP($B614,INDIRECT(K$1&amp;"!$I$2:$x$40"),('Partner-period(er)'!$A614+14),FALSE)</f>
        <v>0</v>
      </c>
      <c r="L614" s="85">
        <f ca="1">HLOOKUP($B614,INDIRECT(L$1&amp;"!$I$2:$x$40"),('Partner-period(er)'!$A614+14),FALSE)</f>
        <v>0</v>
      </c>
      <c r="M614" s="85">
        <f ca="1">HLOOKUP($B614,INDIRECT(M$1&amp;"!$I$2:$x$40"),('Partner-period(er)'!$A614+14),FALSE)</f>
        <v>0</v>
      </c>
      <c r="N614" s="85">
        <f ca="1">HLOOKUP($B614,INDIRECT(N$1&amp;"!$I$2:$x$40"),('Partner-period(er)'!$A614+14),FALSE)</f>
        <v>0</v>
      </c>
      <c r="O614" s="52">
        <f ca="1">HLOOKUP($B614,INDIRECT(O$1&amp;"!$I$2:$x$40"),('Partner-period(er)'!$A614+14),FALSE)</f>
        <v>0</v>
      </c>
      <c r="P614" s="52">
        <f ca="1">HLOOKUP($B614,INDIRECT(P$1&amp;"!$I$2:$x$40"),('Partner-period(er)'!$A614+14),FALSE)</f>
        <v>0</v>
      </c>
      <c r="Q614" s="52">
        <f ca="1">HLOOKUP($B614,INDIRECT(Q$1&amp;"!$I$2:$x$40"),('Partner-period(er)'!$A614+14),FALSE)</f>
        <v>0</v>
      </c>
      <c r="R614" s="52">
        <f ca="1">HLOOKUP($B614,INDIRECT(R$1&amp;"!$I$2:$x$40"),('Partner-period(er)'!$A614+14),FALSE)</f>
        <v>0</v>
      </c>
      <c r="S614" s="52">
        <f ca="1">HLOOKUP($B614,INDIRECT(S$1&amp;"!$I$2:$x$40"),('Partner-period(er)'!$A614+14),FALSE)</f>
        <v>0</v>
      </c>
      <c r="T614" s="52">
        <f ca="1">HLOOKUP($B614,INDIRECT(T$1&amp;"!$I$2:$x$40"),('Partner-period(er)'!$A614+14),FALSE)</f>
        <v>0</v>
      </c>
      <c r="U614" s="52">
        <f ca="1">HLOOKUP($B614,INDIRECT(U$1&amp;"!$I$2:$x$40"),('Partner-period(er)'!$A614+14),FALSE)</f>
        <v>0</v>
      </c>
      <c r="V614" s="52">
        <f ca="1">HLOOKUP($B614,INDIRECT(V$1&amp;"!$I$2:$x$40"),('Partner-period(er)'!$A614+14),FALSE)</f>
        <v>0</v>
      </c>
      <c r="W614" s="52">
        <f ca="1">HLOOKUP($B614,INDIRECT(W$1&amp;"!$I$2:$x$40"),('Partner-period(er)'!$A614+14),FALSE)</f>
        <v>0</v>
      </c>
      <c r="X614" s="567">
        <f ca="1">HLOOKUP($B614,INDIRECT(X$1&amp;"!$I$2:$x$40"),('Partner-period(er)'!$A614+14),FALSE)</f>
        <v>0</v>
      </c>
      <c r="Z614" s="33">
        <f t="shared" ca="1" si="331"/>
        <v>0</v>
      </c>
      <c r="AA614" s="34">
        <f ca="1">SUM($J614:K614)</f>
        <v>0</v>
      </c>
      <c r="AB614" s="34">
        <f ca="1">SUM($J614:L614)</f>
        <v>0</v>
      </c>
      <c r="AC614" s="34">
        <f ca="1">SUM($J614:M614)</f>
        <v>0</v>
      </c>
      <c r="AD614" s="34">
        <f ca="1">SUM($J614:N614)</f>
        <v>0</v>
      </c>
      <c r="AE614" s="34">
        <f ca="1">SUM($J614:O614)</f>
        <v>0</v>
      </c>
      <c r="AF614" s="34">
        <f ca="1">SUM($J614:P614)</f>
        <v>0</v>
      </c>
      <c r="AG614" s="34">
        <f ca="1">SUM($J614:Q614)</f>
        <v>0</v>
      </c>
      <c r="AH614" s="34">
        <f ca="1">SUM($J614:R614)</f>
        <v>0</v>
      </c>
      <c r="AI614" s="34">
        <f ca="1">SUM($J614:S614)</f>
        <v>0</v>
      </c>
      <c r="AJ614" s="34">
        <f ca="1">SUM($J614:T614)</f>
        <v>0</v>
      </c>
      <c r="AK614" s="34">
        <f ca="1">SUM($J614:U614)</f>
        <v>0</v>
      </c>
      <c r="AL614" s="34">
        <f ca="1">SUM($J614:V614)</f>
        <v>0</v>
      </c>
      <c r="AM614" s="34">
        <f ca="1">SUM($J614:W614)</f>
        <v>0</v>
      </c>
      <c r="AN614" s="38">
        <f ca="1">SUM($J614:X614)</f>
        <v>0</v>
      </c>
      <c r="AO614" s="30"/>
      <c r="AP614" s="29">
        <f ca="1">IF(Data!$H$2="ja",IF(Z614&gt;$G614,Z614-$G614,0),0)</f>
        <v>0</v>
      </c>
      <c r="AQ614" s="29">
        <f ca="1">IF(Data!$H$2="ja",IF(AA614&gt;$G614,AA614-$G614-SUM($AP614:AP614),0),0)</f>
        <v>0</v>
      </c>
      <c r="AR614" s="29">
        <f ca="1">IF(Data!$H$2="ja",IF(AB614&gt;$G614,AB614-$G614-SUM($AP614:AQ614),0),0)</f>
        <v>0</v>
      </c>
      <c r="AS614" s="29">
        <f ca="1">IF(Data!$H$2="ja",IF(AC614&gt;$G614,AC614-$G614-SUM($AP614:AR614),0),0)</f>
        <v>0</v>
      </c>
      <c r="AT614" s="29">
        <f ca="1">IF(Data!$H$2="ja",IF(AD614&gt;$G614,AD614-$G614-SUM($AP614:AS614),0),0)</f>
        <v>0</v>
      </c>
      <c r="AU614" s="29">
        <f ca="1">IF(Data!$H$2="ja",IF(AE614&gt;$G614,AE614-$G614-SUM($AP614:AT614),0),0)</f>
        <v>0</v>
      </c>
      <c r="AV614" s="29">
        <f ca="1">IF(Data!$H$2="ja",IF(AF614&gt;$G614,AF614-$G614-SUM($AP614:AU614),0),0)</f>
        <v>0</v>
      </c>
      <c r="AW614" s="29">
        <f ca="1">IF(Data!$H$2="ja",IF(AG614&gt;$G614,AG614-$G614-SUM($AP614:AV614),0),0)</f>
        <v>0</v>
      </c>
      <c r="AX614" s="29">
        <f ca="1">IF(Data!$H$2="ja",IF(AH614&gt;$G614,AH614-$G614-SUM($AP614:AW614),0),0)</f>
        <v>0</v>
      </c>
      <c r="AY614" s="29">
        <f ca="1">IF(Data!$H$2="ja",IF(AI614&gt;$G614,AI614-$G614-SUM($AP614:AX614),0),0)</f>
        <v>0</v>
      </c>
      <c r="AZ614" s="29">
        <f ca="1">IF(Data!$H$2="ja",IF(AJ614&gt;$G614,AJ614-$G614-SUM($AP614:AY614),0),0)</f>
        <v>0</v>
      </c>
      <c r="BA614" s="29">
        <f ca="1">IF(Data!$H$2="ja",IF(AK614&gt;$G614,AK614-$G614-SUM($AP614:AZ614),0),0)</f>
        <v>0</v>
      </c>
      <c r="BB614" s="29">
        <f ca="1">IF(Data!$H$2="ja",IF(AL614&gt;$G614,AL614-$G614-SUM($AP614:BA614),0),0)</f>
        <v>0</v>
      </c>
      <c r="BC614" s="29">
        <f ca="1">IF(Data!$H$2="ja",IF(AM614&gt;$G614,AM614-$G614-SUM($AP614:BB614),0),0)</f>
        <v>0</v>
      </c>
      <c r="BD614" s="29">
        <f ca="1">IF(Data!$H$2="ja",IF(AN614&gt;$G614,AN614-$G614-SUM($AP614:BC614),0),0)</f>
        <v>0</v>
      </c>
    </row>
    <row r="615" spans="1:56" x14ac:dyDescent="0.2">
      <c r="A615" s="44">
        <v>11</v>
      </c>
      <c r="B615" s="44">
        <f t="shared" si="327"/>
        <v>13</v>
      </c>
      <c r="C615" s="60"/>
      <c r="D615" s="27" t="str">
        <f>Data!B$8</f>
        <v>Andre driftsudgifter, herunder materialer</v>
      </c>
      <c r="E615" s="27"/>
      <c r="F615" s="14"/>
      <c r="G615" s="370">
        <f>HLOOKUP(B615,'Budget &amp; Total'!$1:$44,(31),FALSE)</f>
        <v>0</v>
      </c>
      <c r="H615" s="674">
        <f t="shared" ca="1" si="328"/>
        <v>0</v>
      </c>
      <c r="I615" s="101"/>
      <c r="J615" s="239">
        <f ca="1">HLOOKUP($B615,INDIRECT(J$1&amp;"!$I$2:$x$40"),('Partner-period(er)'!$A615+14),FALSE)</f>
        <v>0</v>
      </c>
      <c r="K615" s="85">
        <f ca="1">HLOOKUP($B615,INDIRECT(K$1&amp;"!$I$2:$x$40"),('Partner-period(er)'!$A615+14),FALSE)</f>
        <v>0</v>
      </c>
      <c r="L615" s="85">
        <f ca="1">HLOOKUP($B615,INDIRECT(L$1&amp;"!$I$2:$x$40"),('Partner-period(er)'!$A615+14),FALSE)</f>
        <v>0</v>
      </c>
      <c r="M615" s="85">
        <f ca="1">HLOOKUP($B615,INDIRECT(M$1&amp;"!$I$2:$x$40"),('Partner-period(er)'!$A615+14),FALSE)</f>
        <v>0</v>
      </c>
      <c r="N615" s="85">
        <f ca="1">HLOOKUP($B615,INDIRECT(N$1&amp;"!$I$2:$x$40"),('Partner-period(er)'!$A615+14),FALSE)</f>
        <v>0</v>
      </c>
      <c r="O615" s="52">
        <f ca="1">HLOOKUP($B615,INDIRECT(O$1&amp;"!$I$2:$x$40"),('Partner-period(er)'!$A615+14),FALSE)</f>
        <v>0</v>
      </c>
      <c r="P615" s="52">
        <f ca="1">HLOOKUP($B615,INDIRECT(P$1&amp;"!$I$2:$x$40"),('Partner-period(er)'!$A615+14),FALSE)</f>
        <v>0</v>
      </c>
      <c r="Q615" s="52">
        <f ca="1">HLOOKUP($B615,INDIRECT(Q$1&amp;"!$I$2:$x$40"),('Partner-period(er)'!$A615+14),FALSE)</f>
        <v>0</v>
      </c>
      <c r="R615" s="52">
        <f ca="1">HLOOKUP($B615,INDIRECT(R$1&amp;"!$I$2:$x$40"),('Partner-period(er)'!$A615+14),FALSE)</f>
        <v>0</v>
      </c>
      <c r="S615" s="52">
        <f ca="1">HLOOKUP($B615,INDIRECT(S$1&amp;"!$I$2:$x$40"),('Partner-period(er)'!$A615+14),FALSE)</f>
        <v>0</v>
      </c>
      <c r="T615" s="52">
        <f ca="1">HLOOKUP($B615,INDIRECT(T$1&amp;"!$I$2:$x$40"),('Partner-period(er)'!$A615+14),FALSE)</f>
        <v>0</v>
      </c>
      <c r="U615" s="52">
        <f ca="1">HLOOKUP($B615,INDIRECT(U$1&amp;"!$I$2:$x$40"),('Partner-period(er)'!$A615+14),FALSE)</f>
        <v>0</v>
      </c>
      <c r="V615" s="52">
        <f ca="1">HLOOKUP($B615,INDIRECT(V$1&amp;"!$I$2:$x$40"),('Partner-period(er)'!$A615+14),FALSE)</f>
        <v>0</v>
      </c>
      <c r="W615" s="52">
        <f ca="1">HLOOKUP($B615,INDIRECT(W$1&amp;"!$I$2:$x$40"),('Partner-period(er)'!$A615+14),FALSE)</f>
        <v>0</v>
      </c>
      <c r="X615" s="567">
        <f ca="1">HLOOKUP($B615,INDIRECT(X$1&amp;"!$I$2:$x$40"),('Partner-period(er)'!$A615+14),FALSE)</f>
        <v>0</v>
      </c>
      <c r="Z615" s="33">
        <f t="shared" ca="1" si="331"/>
        <v>0</v>
      </c>
      <c r="AA615" s="34">
        <f ca="1">SUM($J615:K615)</f>
        <v>0</v>
      </c>
      <c r="AB615" s="34">
        <f ca="1">SUM($J615:L615)</f>
        <v>0</v>
      </c>
      <c r="AC615" s="34">
        <f ca="1">SUM($J615:M615)</f>
        <v>0</v>
      </c>
      <c r="AD615" s="34">
        <f ca="1">SUM($J615:N615)</f>
        <v>0</v>
      </c>
      <c r="AE615" s="34">
        <f ca="1">SUM($J615:O615)</f>
        <v>0</v>
      </c>
      <c r="AF615" s="34">
        <f ca="1">SUM($J615:P615)</f>
        <v>0</v>
      </c>
      <c r="AG615" s="34">
        <f ca="1">SUM($J615:Q615)</f>
        <v>0</v>
      </c>
      <c r="AH615" s="34">
        <f ca="1">SUM($J615:R615)</f>
        <v>0</v>
      </c>
      <c r="AI615" s="34">
        <f ca="1">SUM($J615:S615)</f>
        <v>0</v>
      </c>
      <c r="AJ615" s="34">
        <f ca="1">SUM($J615:T615)</f>
        <v>0</v>
      </c>
      <c r="AK615" s="34">
        <f ca="1">SUM($J615:U615)</f>
        <v>0</v>
      </c>
      <c r="AL615" s="34">
        <f ca="1">SUM($J615:V615)</f>
        <v>0</v>
      </c>
      <c r="AM615" s="34">
        <f ca="1">SUM($J615:W615)</f>
        <v>0</v>
      </c>
      <c r="AN615" s="38">
        <f ca="1">SUM($J615:X615)</f>
        <v>0</v>
      </c>
      <c r="AO615" s="30"/>
      <c r="AP615" s="29">
        <f ca="1">IF(Data!$H$2="ja",IF(Z615&gt;$G615,Z615-$G615,0),0)</f>
        <v>0</v>
      </c>
      <c r="AQ615" s="29">
        <f ca="1">IF(Data!$H$2="ja",IF(AA615&gt;$G615,AA615-$G615-SUM($AP615:AP615),0),0)</f>
        <v>0</v>
      </c>
      <c r="AR615" s="29">
        <f ca="1">IF(Data!$H$2="ja",IF(AB615&gt;$G615,AB615-$G615-SUM($AP615:AQ615),0),0)</f>
        <v>0</v>
      </c>
      <c r="AS615" s="29">
        <f ca="1">IF(Data!$H$2="ja",IF(AC615&gt;$G615,AC615-$G615-SUM($AP615:AR615),0),0)</f>
        <v>0</v>
      </c>
      <c r="AT615" s="29">
        <f ca="1">IF(Data!$H$2="ja",IF(AD615&gt;$G615,AD615-$G615-SUM($AP615:AS615),0),0)</f>
        <v>0</v>
      </c>
      <c r="AU615" s="29">
        <f ca="1">IF(Data!$H$2="ja",IF(AE615&gt;$G615,AE615-$G615-SUM($AP615:AT615),0),0)</f>
        <v>0</v>
      </c>
      <c r="AV615" s="29">
        <f ca="1">IF(Data!$H$2="ja",IF(AF615&gt;$G615,AF615-$G615-SUM($AP615:AU615),0),0)</f>
        <v>0</v>
      </c>
      <c r="AW615" s="29">
        <f ca="1">IF(Data!$H$2="ja",IF(AG615&gt;$G615,AG615-$G615-SUM($AP615:AV615),0),0)</f>
        <v>0</v>
      </c>
      <c r="AX615" s="29">
        <f ca="1">IF(Data!$H$2="ja",IF(AH615&gt;$G615,AH615-$G615-SUM($AP615:AW615),0),0)</f>
        <v>0</v>
      </c>
      <c r="AY615" s="29">
        <f ca="1">IF(Data!$H$2="ja",IF(AI615&gt;$G615,AI615-$G615-SUM($AP615:AX615),0),0)</f>
        <v>0</v>
      </c>
      <c r="AZ615" s="29">
        <f ca="1">IF(Data!$H$2="ja",IF(AJ615&gt;$G615,AJ615-$G615-SUM($AP615:AY615),0),0)</f>
        <v>0</v>
      </c>
      <c r="BA615" s="29">
        <f ca="1">IF(Data!$H$2="ja",IF(AK615&gt;$G615,AK615-$G615-SUM($AP615:AZ615),0),0)</f>
        <v>0</v>
      </c>
      <c r="BB615" s="29">
        <f ca="1">IF(Data!$H$2="ja",IF(AL615&gt;$G615,AL615-$G615-SUM($AP615:BA615),0),0)</f>
        <v>0</v>
      </c>
      <c r="BC615" s="29">
        <f ca="1">IF(Data!$H$2="ja",IF(AM615&gt;$G615,AM615-$G615-SUM($AP615:BB615),0),0)</f>
        <v>0</v>
      </c>
      <c r="BD615" s="29">
        <f ca="1">IF(Data!$H$2="ja",IF(AN615&gt;$G615,AN615-$G615-SUM($AP615:BC615),0),0)</f>
        <v>0</v>
      </c>
    </row>
    <row r="616" spans="1:56" x14ac:dyDescent="0.2">
      <c r="A616" s="44">
        <v>12</v>
      </c>
      <c r="B616" s="44">
        <f t="shared" si="327"/>
        <v>13</v>
      </c>
      <c r="C616" s="60"/>
      <c r="D616" s="27" t="str">
        <f>Data!B$9</f>
        <v>Eksterne leverancer / underleverancer</v>
      </c>
      <c r="E616" s="27"/>
      <c r="F616" s="14"/>
      <c r="G616" s="370">
        <f>HLOOKUP(B616,'Budget &amp; Total'!$1:$44,(32),FALSE)</f>
        <v>0</v>
      </c>
      <c r="H616" s="674">
        <f t="shared" ca="1" si="328"/>
        <v>0</v>
      </c>
      <c r="I616" s="101"/>
      <c r="J616" s="239">
        <f ca="1">HLOOKUP($B616,INDIRECT(J$1&amp;"!$I$2:$x$40"),('Partner-period(er)'!$A616+14),FALSE)</f>
        <v>0</v>
      </c>
      <c r="K616" s="85">
        <f ca="1">HLOOKUP($B616,INDIRECT(K$1&amp;"!$I$2:$x$40"),('Partner-period(er)'!$A616+14),FALSE)</f>
        <v>0</v>
      </c>
      <c r="L616" s="85">
        <f ca="1">HLOOKUP($B616,INDIRECT(L$1&amp;"!$I$2:$x$40"),('Partner-period(er)'!$A616+14),FALSE)</f>
        <v>0</v>
      </c>
      <c r="M616" s="85">
        <f ca="1">HLOOKUP($B616,INDIRECT(M$1&amp;"!$I$2:$x$40"),('Partner-period(er)'!$A616+14),FALSE)</f>
        <v>0</v>
      </c>
      <c r="N616" s="85">
        <f ca="1">HLOOKUP($B616,INDIRECT(N$1&amp;"!$I$2:$x$40"),('Partner-period(er)'!$A616+14),FALSE)</f>
        <v>0</v>
      </c>
      <c r="O616" s="52">
        <f ca="1">HLOOKUP($B616,INDIRECT(O$1&amp;"!$I$2:$x$40"),('Partner-period(er)'!$A616+14),FALSE)</f>
        <v>0</v>
      </c>
      <c r="P616" s="52">
        <f ca="1">HLOOKUP($B616,INDIRECT(P$1&amp;"!$I$2:$x$40"),('Partner-period(er)'!$A616+14),FALSE)</f>
        <v>0</v>
      </c>
      <c r="Q616" s="52">
        <f ca="1">HLOOKUP($B616,INDIRECT(Q$1&amp;"!$I$2:$x$40"),('Partner-period(er)'!$A616+14),FALSE)</f>
        <v>0</v>
      </c>
      <c r="R616" s="52">
        <f ca="1">HLOOKUP($B616,INDIRECT(R$1&amp;"!$I$2:$x$40"),('Partner-period(er)'!$A616+14),FALSE)</f>
        <v>0</v>
      </c>
      <c r="S616" s="52">
        <f ca="1">HLOOKUP($B616,INDIRECT(S$1&amp;"!$I$2:$x$40"),('Partner-period(er)'!$A616+14),FALSE)</f>
        <v>0</v>
      </c>
      <c r="T616" s="52">
        <f ca="1">HLOOKUP($B616,INDIRECT(T$1&amp;"!$I$2:$x$40"),('Partner-period(er)'!$A616+14),FALSE)</f>
        <v>0</v>
      </c>
      <c r="U616" s="52">
        <f ca="1">HLOOKUP($B616,INDIRECT(U$1&amp;"!$I$2:$x$40"),('Partner-period(er)'!$A616+14),FALSE)</f>
        <v>0</v>
      </c>
      <c r="V616" s="52">
        <f ca="1">HLOOKUP($B616,INDIRECT(V$1&amp;"!$I$2:$x$40"),('Partner-period(er)'!$A616+14),FALSE)</f>
        <v>0</v>
      </c>
      <c r="W616" s="52">
        <f ca="1">HLOOKUP($B616,INDIRECT(W$1&amp;"!$I$2:$x$40"),('Partner-period(er)'!$A616+14),FALSE)</f>
        <v>0</v>
      </c>
      <c r="X616" s="567">
        <f ca="1">HLOOKUP($B616,INDIRECT(X$1&amp;"!$I$2:$x$40"),('Partner-period(er)'!$A616+14),FALSE)</f>
        <v>0</v>
      </c>
      <c r="Z616" s="33">
        <f t="shared" ca="1" si="331"/>
        <v>0</v>
      </c>
      <c r="AA616" s="34">
        <f ca="1">SUM($J616:K616)</f>
        <v>0</v>
      </c>
      <c r="AB616" s="34">
        <f ca="1">SUM($J616:L616)</f>
        <v>0</v>
      </c>
      <c r="AC616" s="34">
        <f ca="1">SUM($J616:M616)</f>
        <v>0</v>
      </c>
      <c r="AD616" s="34">
        <f ca="1">SUM($J616:N616)</f>
        <v>0</v>
      </c>
      <c r="AE616" s="34">
        <f ca="1">SUM($J616:O616)</f>
        <v>0</v>
      </c>
      <c r="AF616" s="34">
        <f ca="1">SUM($J616:P616)</f>
        <v>0</v>
      </c>
      <c r="AG616" s="34">
        <f ca="1">SUM($J616:Q616)</f>
        <v>0</v>
      </c>
      <c r="AH616" s="34">
        <f ca="1">SUM($J616:R616)</f>
        <v>0</v>
      </c>
      <c r="AI616" s="34">
        <f ca="1">SUM($J616:S616)</f>
        <v>0</v>
      </c>
      <c r="AJ616" s="34">
        <f ca="1">SUM($J616:T616)</f>
        <v>0</v>
      </c>
      <c r="AK616" s="34">
        <f ca="1">SUM($J616:U616)</f>
        <v>0</v>
      </c>
      <c r="AL616" s="34">
        <f ca="1">SUM($J616:V616)</f>
        <v>0</v>
      </c>
      <c r="AM616" s="34">
        <f ca="1">SUM($J616:W616)</f>
        <v>0</v>
      </c>
      <c r="AN616" s="38">
        <f ca="1">SUM($J616:X616)</f>
        <v>0</v>
      </c>
      <c r="AO616" s="30"/>
      <c r="AP616" s="29">
        <f ca="1">IF(Data!$H$2="ja",IF(Z616&gt;$G616,Z616-$G616,0),0)</f>
        <v>0</v>
      </c>
      <c r="AQ616" s="29">
        <f ca="1">IF(Data!$H$2="ja",IF(AA616&gt;$G616,AA616-$G616-SUM($AP616:AP616),0),0)</f>
        <v>0</v>
      </c>
      <c r="AR616" s="29">
        <f ca="1">IF(Data!$H$2="ja",IF(AB616&gt;$G616,AB616-$G616-SUM($AP616:AQ616),0),0)</f>
        <v>0</v>
      </c>
      <c r="AS616" s="29">
        <f ca="1">IF(Data!$H$2="ja",IF(AC616&gt;$G616,AC616-$G616-SUM($AP616:AR616),0),0)</f>
        <v>0</v>
      </c>
      <c r="AT616" s="29">
        <f ca="1">IF(Data!$H$2="ja",IF(AD616&gt;$G616,AD616-$G616-SUM($AP616:AS616),0),0)</f>
        <v>0</v>
      </c>
      <c r="AU616" s="29">
        <f ca="1">IF(Data!$H$2="ja",IF(AE616&gt;$G616,AE616-$G616-SUM($AP616:AT616),0),0)</f>
        <v>0</v>
      </c>
      <c r="AV616" s="29">
        <f ca="1">IF(Data!$H$2="ja",IF(AF616&gt;$G616,AF616-$G616-SUM($AP616:AU616),0),0)</f>
        <v>0</v>
      </c>
      <c r="AW616" s="29">
        <f ca="1">IF(Data!$H$2="ja",IF(AG616&gt;$G616,AG616-$G616-SUM($AP616:AV616),0),0)</f>
        <v>0</v>
      </c>
      <c r="AX616" s="29">
        <f ca="1">IF(Data!$H$2="ja",IF(AH616&gt;$G616,AH616-$G616-SUM($AP616:AW616),0),0)</f>
        <v>0</v>
      </c>
      <c r="AY616" s="29">
        <f ca="1">IF(Data!$H$2="ja",IF(AI616&gt;$G616,AI616-$G616-SUM($AP616:AX616),0),0)</f>
        <v>0</v>
      </c>
      <c r="AZ616" s="29">
        <f ca="1">IF(Data!$H$2="ja",IF(AJ616&gt;$G616,AJ616-$G616-SUM($AP616:AY616),0),0)</f>
        <v>0</v>
      </c>
      <c r="BA616" s="29">
        <f ca="1">IF(Data!$H$2="ja",IF(AK616&gt;$G616,AK616-$G616-SUM($AP616:AZ616),0),0)</f>
        <v>0</v>
      </c>
      <c r="BB616" s="29">
        <f ca="1">IF(Data!$H$2="ja",IF(AL616&gt;$G616,AL616-$G616-SUM($AP616:BA616),0),0)</f>
        <v>0</v>
      </c>
      <c r="BC616" s="29">
        <f ca="1">IF(Data!$H$2="ja",IF(AM616&gt;$G616,AM616-$G616-SUM($AP616:BB616),0),0)</f>
        <v>0</v>
      </c>
      <c r="BD616" s="29">
        <f ca="1">IF(Data!$H$2="ja",IF(AN616&gt;$G616,AN616-$G616-SUM($AP616:BC616),0),0)</f>
        <v>0</v>
      </c>
    </row>
    <row r="617" spans="1:56" x14ac:dyDescent="0.2">
      <c r="A617" s="44">
        <v>13</v>
      </c>
      <c r="B617" s="44">
        <f t="shared" si="327"/>
        <v>13</v>
      </c>
      <c r="C617" s="60"/>
      <c r="D617" s="27" t="str">
        <f>Data!B$10</f>
        <v>Indtægter (negative tal)</v>
      </c>
      <c r="E617" s="27"/>
      <c r="F617" s="14"/>
      <c r="G617" s="370">
        <f>HLOOKUP(B617,'Budget &amp; Total'!$1:$44,(33),FALSE)</f>
        <v>0</v>
      </c>
      <c r="H617" s="674">
        <f t="shared" ca="1" si="328"/>
        <v>0</v>
      </c>
      <c r="I617" s="101"/>
      <c r="J617" s="239">
        <f ca="1">HLOOKUP($B617,INDIRECT(J$1&amp;"!$I$2:$x$40"),('Partner-period(er)'!$A617+14),FALSE)</f>
        <v>0</v>
      </c>
      <c r="K617" s="85">
        <f ca="1">HLOOKUP($B617,INDIRECT(K$1&amp;"!$I$2:$x$40"),('Partner-period(er)'!$A617+14),FALSE)</f>
        <v>0</v>
      </c>
      <c r="L617" s="85">
        <f ca="1">HLOOKUP($B617,INDIRECT(L$1&amp;"!$I$2:$x$40"),('Partner-period(er)'!$A617+14),FALSE)</f>
        <v>0</v>
      </c>
      <c r="M617" s="85">
        <f ca="1">HLOOKUP($B617,INDIRECT(M$1&amp;"!$I$2:$x$40"),('Partner-period(er)'!$A617+14),FALSE)</f>
        <v>0</v>
      </c>
      <c r="N617" s="85">
        <f ca="1">HLOOKUP($B617,INDIRECT(N$1&amp;"!$I$2:$x$40"),('Partner-period(er)'!$A617+14),FALSE)</f>
        <v>0</v>
      </c>
      <c r="O617" s="52">
        <f ca="1">HLOOKUP($B617,INDIRECT(O$1&amp;"!$I$2:$x$40"),('Partner-period(er)'!$A617+14),FALSE)</f>
        <v>0</v>
      </c>
      <c r="P617" s="52">
        <f ca="1">HLOOKUP($B617,INDIRECT(P$1&amp;"!$I$2:$x$40"),('Partner-period(er)'!$A617+14),FALSE)</f>
        <v>0</v>
      </c>
      <c r="Q617" s="52">
        <f ca="1">HLOOKUP($B617,INDIRECT(Q$1&amp;"!$I$2:$x$40"),('Partner-period(er)'!$A617+14),FALSE)</f>
        <v>0</v>
      </c>
      <c r="R617" s="52">
        <f ca="1">HLOOKUP($B617,INDIRECT(R$1&amp;"!$I$2:$x$40"),('Partner-period(er)'!$A617+14),FALSE)</f>
        <v>0</v>
      </c>
      <c r="S617" s="52">
        <f ca="1">HLOOKUP($B617,INDIRECT(S$1&amp;"!$I$2:$x$40"),('Partner-period(er)'!$A617+14),FALSE)</f>
        <v>0</v>
      </c>
      <c r="T617" s="52">
        <f ca="1">HLOOKUP($B617,INDIRECT(T$1&amp;"!$I$2:$x$40"),('Partner-period(er)'!$A617+14),FALSE)</f>
        <v>0</v>
      </c>
      <c r="U617" s="52">
        <f ca="1">HLOOKUP($B617,INDIRECT(U$1&amp;"!$I$2:$x$40"),('Partner-period(er)'!$A617+14),FALSE)</f>
        <v>0</v>
      </c>
      <c r="V617" s="52">
        <f ca="1">HLOOKUP($B617,INDIRECT(V$1&amp;"!$I$2:$x$40"),('Partner-period(er)'!$A617+14),FALSE)</f>
        <v>0</v>
      </c>
      <c r="W617" s="52">
        <f ca="1">HLOOKUP($B617,INDIRECT(W$1&amp;"!$I$2:$x$40"),('Partner-period(er)'!$A617+14),FALSE)</f>
        <v>0</v>
      </c>
      <c r="X617" s="567">
        <f ca="1">HLOOKUP($B617,INDIRECT(X$1&amp;"!$I$2:$x$40"),('Partner-period(er)'!$A617+14),FALSE)</f>
        <v>0</v>
      </c>
      <c r="Z617" s="33">
        <f t="shared" ca="1" si="331"/>
        <v>0</v>
      </c>
      <c r="AA617" s="34">
        <f ca="1">SUM($J617:K617)</f>
        <v>0</v>
      </c>
      <c r="AB617" s="34">
        <f ca="1">SUM($J617:L617)</f>
        <v>0</v>
      </c>
      <c r="AC617" s="34">
        <f ca="1">SUM($J617:M617)</f>
        <v>0</v>
      </c>
      <c r="AD617" s="34">
        <f ca="1">SUM($J617:N617)</f>
        <v>0</v>
      </c>
      <c r="AE617" s="34">
        <f ca="1">SUM($J617:O617)</f>
        <v>0</v>
      </c>
      <c r="AF617" s="34">
        <f ca="1">SUM($J617:P617)</f>
        <v>0</v>
      </c>
      <c r="AG617" s="34">
        <f ca="1">SUM($J617:Q617)</f>
        <v>0</v>
      </c>
      <c r="AH617" s="34">
        <f ca="1">SUM($J617:R617)</f>
        <v>0</v>
      </c>
      <c r="AI617" s="34">
        <f ca="1">SUM($J617:S617)</f>
        <v>0</v>
      </c>
      <c r="AJ617" s="34">
        <f ca="1">SUM($J617:T617)</f>
        <v>0</v>
      </c>
      <c r="AK617" s="34">
        <f ca="1">SUM($J617:U617)</f>
        <v>0</v>
      </c>
      <c r="AL617" s="34">
        <f ca="1">SUM($J617:V617)</f>
        <v>0</v>
      </c>
      <c r="AM617" s="34">
        <f ca="1">SUM($J617:W617)</f>
        <v>0</v>
      </c>
      <c r="AN617" s="38">
        <f ca="1">SUM($J617:X617)</f>
        <v>0</v>
      </c>
      <c r="AO617" s="30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</row>
    <row r="618" spans="1:56" x14ac:dyDescent="0.2">
      <c r="A618" s="44">
        <v>14</v>
      </c>
      <c r="B618" s="44">
        <f t="shared" si="327"/>
        <v>13</v>
      </c>
      <c r="C618" s="60"/>
      <c r="D618" s="27" t="str">
        <f>Data!B$11</f>
        <v>Andet, herunder rejser og formidling</v>
      </c>
      <c r="E618" s="27"/>
      <c r="F618" s="14"/>
      <c r="G618" s="370">
        <f>HLOOKUP(B618,'Budget &amp; Total'!$1:$44,(34),FALSE)</f>
        <v>0</v>
      </c>
      <c r="H618" s="674">
        <f t="shared" ca="1" si="328"/>
        <v>0</v>
      </c>
      <c r="I618" s="101"/>
      <c r="J618" s="239">
        <f ca="1">HLOOKUP($B618,INDIRECT(J$1&amp;"!$I$2:$x$40"),('Partner-period(er)'!$A618+14),FALSE)</f>
        <v>0</v>
      </c>
      <c r="K618" s="85">
        <f ca="1">HLOOKUP($B618,INDIRECT(K$1&amp;"!$I$2:$x$40"),('Partner-period(er)'!$A618+14),FALSE)</f>
        <v>0</v>
      </c>
      <c r="L618" s="85">
        <f ca="1">HLOOKUP($B618,INDIRECT(L$1&amp;"!$I$2:$x$40"),('Partner-period(er)'!$A618+14),FALSE)</f>
        <v>0</v>
      </c>
      <c r="M618" s="85">
        <f ca="1">HLOOKUP($B618,INDIRECT(M$1&amp;"!$I$2:$x$40"),('Partner-period(er)'!$A618+14),FALSE)</f>
        <v>0</v>
      </c>
      <c r="N618" s="85">
        <f ca="1">HLOOKUP($B618,INDIRECT(N$1&amp;"!$I$2:$x$40"),('Partner-period(er)'!$A618+14),FALSE)</f>
        <v>0</v>
      </c>
      <c r="O618" s="52">
        <f ca="1">HLOOKUP($B618,INDIRECT(O$1&amp;"!$I$2:$x$40"),('Partner-period(er)'!$A618+14),FALSE)</f>
        <v>0</v>
      </c>
      <c r="P618" s="52">
        <f ca="1">HLOOKUP($B618,INDIRECT(P$1&amp;"!$I$2:$x$40"),('Partner-period(er)'!$A618+14),FALSE)</f>
        <v>0</v>
      </c>
      <c r="Q618" s="52">
        <f ca="1">HLOOKUP($B618,INDIRECT(Q$1&amp;"!$I$2:$x$40"),('Partner-period(er)'!$A618+14),FALSE)</f>
        <v>0</v>
      </c>
      <c r="R618" s="52">
        <f ca="1">HLOOKUP($B618,INDIRECT(R$1&amp;"!$I$2:$x$40"),('Partner-period(er)'!$A618+14),FALSE)</f>
        <v>0</v>
      </c>
      <c r="S618" s="52">
        <f ca="1">HLOOKUP($B618,INDIRECT(S$1&amp;"!$I$2:$x$40"),('Partner-period(er)'!$A618+14),FALSE)</f>
        <v>0</v>
      </c>
      <c r="T618" s="52">
        <f ca="1">HLOOKUP($B618,INDIRECT(T$1&amp;"!$I$2:$x$40"),('Partner-period(er)'!$A618+14),FALSE)</f>
        <v>0</v>
      </c>
      <c r="U618" s="52">
        <f ca="1">HLOOKUP($B618,INDIRECT(U$1&amp;"!$I$2:$x$40"),('Partner-period(er)'!$A618+14),FALSE)</f>
        <v>0</v>
      </c>
      <c r="V618" s="52">
        <f ca="1">HLOOKUP($B618,INDIRECT(V$1&amp;"!$I$2:$x$40"),('Partner-period(er)'!$A618+14),FALSE)</f>
        <v>0</v>
      </c>
      <c r="W618" s="52">
        <f ca="1">HLOOKUP($B618,INDIRECT(W$1&amp;"!$I$2:$x$40"),('Partner-period(er)'!$A618+14),FALSE)</f>
        <v>0</v>
      </c>
      <c r="X618" s="567">
        <f ca="1">HLOOKUP($B618,INDIRECT(X$1&amp;"!$I$2:$x$40"),('Partner-period(er)'!$A618+14),FALSE)</f>
        <v>0</v>
      </c>
      <c r="Z618" s="33">
        <f t="shared" ca="1" si="331"/>
        <v>0</v>
      </c>
      <c r="AA618" s="34">
        <f ca="1">SUM($J618:K618)</f>
        <v>0</v>
      </c>
      <c r="AB618" s="34">
        <f ca="1">SUM($J618:L618)</f>
        <v>0</v>
      </c>
      <c r="AC618" s="34">
        <f ca="1">SUM($J618:M618)</f>
        <v>0</v>
      </c>
      <c r="AD618" s="34">
        <f ca="1">SUM($J618:N618)</f>
        <v>0</v>
      </c>
      <c r="AE618" s="34">
        <f ca="1">SUM($J618:O618)</f>
        <v>0</v>
      </c>
      <c r="AF618" s="34">
        <f ca="1">SUM($J618:P618)</f>
        <v>0</v>
      </c>
      <c r="AG618" s="34">
        <f ca="1">SUM($J618:Q618)</f>
        <v>0</v>
      </c>
      <c r="AH618" s="34">
        <f ca="1">SUM($J618:R618)</f>
        <v>0</v>
      </c>
      <c r="AI618" s="34">
        <f ca="1">SUM($J618:S618)</f>
        <v>0</v>
      </c>
      <c r="AJ618" s="34">
        <f ca="1">SUM($J618:T618)</f>
        <v>0</v>
      </c>
      <c r="AK618" s="34">
        <f ca="1">SUM($J618:U618)</f>
        <v>0</v>
      </c>
      <c r="AL618" s="34">
        <f ca="1">SUM($J618:V618)</f>
        <v>0</v>
      </c>
      <c r="AM618" s="34">
        <f ca="1">SUM($J618:W618)</f>
        <v>0</v>
      </c>
      <c r="AN618" s="38">
        <f ca="1">SUM($J618:X618)</f>
        <v>0</v>
      </c>
      <c r="AO618" s="30"/>
      <c r="AP618" s="29">
        <f ca="1">IF(Data!$H$2="ja",IF(Z618&gt;$G618,Z618-$G618,0),0)</f>
        <v>0</v>
      </c>
      <c r="AQ618" s="29">
        <f ca="1">IF(Data!$H$2="ja",IF(AA618&gt;$G618,AA618-$G618-SUM($AP618:AP618),0),0)</f>
        <v>0</v>
      </c>
      <c r="AR618" s="29">
        <f ca="1">IF(Data!$H$2="ja",IF(AB618&gt;$G618,AB618-$G618-SUM($AP618:AQ618),0),0)</f>
        <v>0</v>
      </c>
      <c r="AS618" s="29">
        <f ca="1">IF(Data!$H$2="ja",IF(AC618&gt;$G618,AC618-$G618-SUM($AP618:AR618),0),0)</f>
        <v>0</v>
      </c>
      <c r="AT618" s="29">
        <f ca="1">IF(Data!$H$2="ja",IF(AD618&gt;$G618,AD618-$G618-SUM($AP618:AS618),0),0)</f>
        <v>0</v>
      </c>
      <c r="AU618" s="29">
        <f ca="1">IF(Data!$H$2="ja",IF(AE618&gt;$G618,AE618-$G618-SUM($AP618:AT618),0),0)</f>
        <v>0</v>
      </c>
      <c r="AV618" s="29">
        <f ca="1">IF(Data!$H$2="ja",IF(AF618&gt;$G618,AF618-$G618-SUM($AP618:AU618),0),0)</f>
        <v>0</v>
      </c>
      <c r="AW618" s="29">
        <f ca="1">IF(Data!$H$2="ja",IF(AG618&gt;$G618,AG618-$G618-SUM($AP618:AV618),0),0)</f>
        <v>0</v>
      </c>
      <c r="AX618" s="29">
        <f ca="1">IF(Data!$H$2="ja",IF(AH618&gt;$G618,AH618-$G618-SUM($AP618:AW618),0),0)</f>
        <v>0</v>
      </c>
      <c r="AY618" s="29">
        <f ca="1">IF(Data!$H$2="ja",IF(AI618&gt;$G618,AI618-$G618-SUM($AP618:AX618),0),0)</f>
        <v>0</v>
      </c>
      <c r="AZ618" s="29">
        <f ca="1">IF(Data!$H$2="ja",IF(AJ618&gt;$G618,AJ618-$G618-SUM($AP618:AY618),0),0)</f>
        <v>0</v>
      </c>
      <c r="BA618" s="29">
        <f ca="1">IF(Data!$H$2="ja",IF(AK618&gt;$G618,AK618-$G618-SUM($AP618:AZ618),0),0)</f>
        <v>0</v>
      </c>
      <c r="BB618" s="29">
        <f ca="1">IF(Data!$H$2="ja",IF(AL618&gt;$G618,AL618-$G618-SUM($AP618:BA618),0),0)</f>
        <v>0</v>
      </c>
      <c r="BC618" s="29">
        <f ca="1">IF(Data!$H$2="ja",IF(AM618&gt;$G618,AM618-$G618-SUM($AP618:BB618),0),0)</f>
        <v>0</v>
      </c>
      <c r="BD618" s="29">
        <f ca="1">IF(Data!$H$2="ja",IF(AN618&gt;$G618,AN618-$G618-SUM($AP618:BC618),0),0)</f>
        <v>0</v>
      </c>
    </row>
    <row r="619" spans="1:56" x14ac:dyDescent="0.2">
      <c r="A619" s="44">
        <v>15</v>
      </c>
      <c r="B619" s="44">
        <f t="shared" si="327"/>
        <v>13</v>
      </c>
      <c r="C619" s="60"/>
      <c r="D619" s="27" t="str">
        <f>Data!B$12</f>
        <v>Overheadomkostninger</v>
      </c>
      <c r="E619" s="27"/>
      <c r="F619" s="14"/>
      <c r="G619" s="371">
        <f>HLOOKUP(B619,'Budget &amp; Total'!$1:$44,(36),FALSE)</f>
        <v>0</v>
      </c>
      <c r="H619" s="674">
        <f t="shared" ca="1" si="328"/>
        <v>0</v>
      </c>
      <c r="I619" s="101"/>
      <c r="J619" s="239">
        <f ca="1">HLOOKUP($B619,INDIRECT(J$1&amp;"!$I$2:$x$40"),('Partner-period(er)'!$A619+14),FALSE)</f>
        <v>0</v>
      </c>
      <c r="K619" s="85">
        <f ca="1">HLOOKUP($B619,INDIRECT(K$1&amp;"!$I$2:$x$40"),('Partner-period(er)'!$A619+14),FALSE)</f>
        <v>0</v>
      </c>
      <c r="L619" s="85">
        <f ca="1">HLOOKUP($B619,INDIRECT(L$1&amp;"!$I$2:$x$40"),('Partner-period(er)'!$A619+14),FALSE)</f>
        <v>0</v>
      </c>
      <c r="M619" s="85">
        <f ca="1">HLOOKUP($B619,INDIRECT(M$1&amp;"!$I$2:$x$40"),('Partner-period(er)'!$A619+14),FALSE)</f>
        <v>0</v>
      </c>
      <c r="N619" s="85">
        <f ca="1">HLOOKUP($B619,INDIRECT(N$1&amp;"!$I$2:$x$40"),('Partner-period(er)'!$A619+14),FALSE)</f>
        <v>0</v>
      </c>
      <c r="O619" s="52">
        <f ca="1">HLOOKUP($B619,INDIRECT(O$1&amp;"!$I$2:$x$40"),('Partner-period(er)'!$A619+14),FALSE)</f>
        <v>0</v>
      </c>
      <c r="P619" s="52">
        <f ca="1">HLOOKUP($B619,INDIRECT(P$1&amp;"!$I$2:$x$40"),('Partner-period(er)'!$A619+14),FALSE)</f>
        <v>0</v>
      </c>
      <c r="Q619" s="52">
        <f ca="1">HLOOKUP($B619,INDIRECT(Q$1&amp;"!$I$2:$x$40"),('Partner-period(er)'!$A619+14),FALSE)</f>
        <v>0</v>
      </c>
      <c r="R619" s="52">
        <f ca="1">HLOOKUP($B619,INDIRECT(R$1&amp;"!$I$2:$x$40"),('Partner-period(er)'!$A619+14),FALSE)</f>
        <v>0</v>
      </c>
      <c r="S619" s="52">
        <f ca="1">HLOOKUP($B619,INDIRECT(S$1&amp;"!$I$2:$x$40"),('Partner-period(er)'!$A619+14),FALSE)</f>
        <v>0</v>
      </c>
      <c r="T619" s="52">
        <f ca="1">HLOOKUP($B619,INDIRECT(T$1&amp;"!$I$2:$x$40"),('Partner-period(er)'!$A619+14),FALSE)</f>
        <v>0</v>
      </c>
      <c r="U619" s="52">
        <f ca="1">HLOOKUP($B619,INDIRECT(U$1&amp;"!$I$2:$x$40"),('Partner-period(er)'!$A619+14),FALSE)</f>
        <v>0</v>
      </c>
      <c r="V619" s="52">
        <f ca="1">HLOOKUP($B619,INDIRECT(V$1&amp;"!$I$2:$x$40"),('Partner-period(er)'!$A619+14),FALSE)</f>
        <v>0</v>
      </c>
      <c r="W619" s="52">
        <f ca="1">HLOOKUP($B619,INDIRECT(W$1&amp;"!$I$2:$x$40"),('Partner-period(er)'!$A619+14),FALSE)</f>
        <v>0</v>
      </c>
      <c r="X619" s="567">
        <f ca="1">HLOOKUP($B619,INDIRECT(X$1&amp;"!$I$2:$x$40"),('Partner-period(er)'!$A619+14),FALSE)</f>
        <v>0</v>
      </c>
      <c r="Z619" s="33">
        <f t="shared" ca="1" si="331"/>
        <v>0</v>
      </c>
      <c r="AA619" s="34">
        <f ca="1">SUM($J619:K619)</f>
        <v>0</v>
      </c>
      <c r="AB619" s="34">
        <f ca="1">SUM($J619:L619)</f>
        <v>0</v>
      </c>
      <c r="AC619" s="34">
        <f ca="1">SUM($J619:M619)</f>
        <v>0</v>
      </c>
      <c r="AD619" s="34">
        <f ca="1">SUM($J619:N619)</f>
        <v>0</v>
      </c>
      <c r="AE619" s="34">
        <f ca="1">SUM($J619:O619)</f>
        <v>0</v>
      </c>
      <c r="AF619" s="34">
        <f ca="1">SUM($J619:P619)</f>
        <v>0</v>
      </c>
      <c r="AG619" s="34">
        <f ca="1">SUM($J619:Q619)</f>
        <v>0</v>
      </c>
      <c r="AH619" s="34">
        <f ca="1">SUM($J619:R619)</f>
        <v>0</v>
      </c>
      <c r="AI619" s="34">
        <f ca="1">SUM($J619:S619)</f>
        <v>0</v>
      </c>
      <c r="AJ619" s="34">
        <f ca="1">SUM($J619:T619)</f>
        <v>0</v>
      </c>
      <c r="AK619" s="34">
        <f ca="1">SUM($J619:U619)</f>
        <v>0</v>
      </c>
      <c r="AL619" s="34">
        <f ca="1">SUM($J619:V619)</f>
        <v>0</v>
      </c>
      <c r="AM619" s="34">
        <f ca="1">SUM($J619:W619)</f>
        <v>0</v>
      </c>
      <c r="AN619" s="38">
        <f ca="1">SUM($J619:X619)</f>
        <v>0</v>
      </c>
      <c r="AO619" s="30"/>
      <c r="AP619" s="29">
        <f ca="1">IF(Data!$H$2="ja",IF(Z619&gt;$G619,Z619-$G619,0),0)</f>
        <v>0</v>
      </c>
      <c r="AQ619" s="29">
        <f ca="1">IF(Data!$H$2="ja",IF(AA619&gt;$G619,AA619-$G619-SUM($AP619:AP619),0),0)</f>
        <v>0</v>
      </c>
      <c r="AR619" s="29">
        <f ca="1">IF(Data!$H$2="ja",IF(AB619&gt;$G619,AB619-$G619-SUM($AP619:AQ619),0),0)</f>
        <v>0</v>
      </c>
      <c r="AS619" s="29">
        <f ca="1">IF(Data!$H$2="ja",IF(AC619&gt;$G619,AC619-$G619-SUM($AP619:AR619),0),0)</f>
        <v>0</v>
      </c>
      <c r="AT619" s="29">
        <f ca="1">IF(Data!$H$2="ja",IF(AD619&gt;$G619,AD619-$G619-SUM($AP619:AS619),0),0)</f>
        <v>0</v>
      </c>
      <c r="AU619" s="29">
        <f ca="1">IF(Data!$H$2="ja",IF(AE619&gt;$G619,AE619-$G619-SUM($AP619:AT619),0),0)</f>
        <v>0</v>
      </c>
      <c r="AV619" s="29">
        <f ca="1">IF(Data!$H$2="ja",IF(AF619&gt;$G619,AF619-$G619-SUM($AP619:AU619),0),0)</f>
        <v>0</v>
      </c>
      <c r="AW619" s="29">
        <f ca="1">IF(Data!$H$2="ja",IF(AG619&gt;$G619,AG619-$G619-SUM($AP619:AV619),0),0)</f>
        <v>0</v>
      </c>
      <c r="AX619" s="29">
        <f ca="1">IF(Data!$H$2="ja",IF(AH619&gt;$G619,AH619-$G619-SUM($AP619:AW619),0),0)</f>
        <v>0</v>
      </c>
      <c r="AY619" s="29">
        <f ca="1">IF(Data!$H$2="ja",IF(AI619&gt;$G619,AI619-$G619-SUM($AP619:AX619),0),0)</f>
        <v>0</v>
      </c>
      <c r="AZ619" s="29">
        <f ca="1">IF(Data!$H$2="ja",IF(AJ619&gt;$G619,AJ619-$G619-SUM($AP619:AY619),0),0)</f>
        <v>0</v>
      </c>
      <c r="BA619" s="29">
        <f ca="1">IF(Data!$H$2="ja",IF(AK619&gt;$G619,AK619-$G619-SUM($AP619:AZ619),0),0)</f>
        <v>0</v>
      </c>
      <c r="BB619" s="29">
        <f ca="1">IF(Data!$H$2="ja",IF(AL619&gt;$G619,AL619-$G619-SUM($AP619:BA619),0),0)</f>
        <v>0</v>
      </c>
      <c r="BC619" s="29">
        <f ca="1">IF(Data!$H$2="ja",IF(AM619&gt;$G619,AM619-$G619-SUM($AP619:BB619),0),0)</f>
        <v>0</v>
      </c>
      <c r="BD619" s="29">
        <f ca="1">IF(Data!$H$2="ja",IF(AN619&gt;$G619,AN619-$G619-SUM($AP619:BC619),0),0)</f>
        <v>0</v>
      </c>
    </row>
    <row r="620" spans="1:56" x14ac:dyDescent="0.2">
      <c r="A620" s="44">
        <v>16</v>
      </c>
      <c r="B620" s="44">
        <f t="shared" si="327"/>
        <v>13</v>
      </c>
      <c r="C620" s="56"/>
      <c r="D620" s="53" t="str">
        <f>Data!B$19</f>
        <v>Andre omkostninger total</v>
      </c>
      <c r="E620" s="53"/>
      <c r="F620" s="100"/>
      <c r="G620" s="370">
        <f>HLOOKUP(B620,'Budget &amp; Total'!$1:$44,(18+A620),FALSE)</f>
        <v>0</v>
      </c>
      <c r="H620" s="676">
        <f t="shared" ca="1" si="328"/>
        <v>0</v>
      </c>
      <c r="I620" s="101"/>
      <c r="J620" s="301">
        <f ca="1">HLOOKUP($B620,INDIRECT(J$1&amp;"!$I$2:$x$40"),('Partner-period(er)'!$A620+14),FALSE)</f>
        <v>0</v>
      </c>
      <c r="K620" s="89">
        <f ca="1">HLOOKUP($B620,INDIRECT(K$1&amp;"!$I$2:$x$40"),('Partner-period(er)'!$A620+14),FALSE)</f>
        <v>0</v>
      </c>
      <c r="L620" s="89">
        <f ca="1">HLOOKUP($B620,INDIRECT(L$1&amp;"!$I$2:$x$40"),('Partner-period(er)'!$A620+14),FALSE)</f>
        <v>0</v>
      </c>
      <c r="M620" s="89">
        <f ca="1">HLOOKUP($B620,INDIRECT(M$1&amp;"!$I$2:$x$40"),('Partner-period(er)'!$A620+14),FALSE)</f>
        <v>0</v>
      </c>
      <c r="N620" s="89">
        <f ca="1">HLOOKUP($B620,INDIRECT(N$1&amp;"!$I$2:$x$40"),('Partner-period(er)'!$A620+14),FALSE)</f>
        <v>0</v>
      </c>
      <c r="O620" s="570">
        <f ca="1">HLOOKUP($B620,INDIRECT(O$1&amp;"!$I$2:$x$40"),('Partner-period(er)'!$A620+14),FALSE)</f>
        <v>0</v>
      </c>
      <c r="P620" s="570">
        <f ca="1">HLOOKUP($B620,INDIRECT(P$1&amp;"!$I$2:$x$40"),('Partner-period(er)'!$A620+14),FALSE)</f>
        <v>0</v>
      </c>
      <c r="Q620" s="570">
        <f ca="1">HLOOKUP($B620,INDIRECT(Q$1&amp;"!$I$2:$x$40"),('Partner-period(er)'!$A620+14),FALSE)</f>
        <v>0</v>
      </c>
      <c r="R620" s="570">
        <f ca="1">HLOOKUP($B620,INDIRECT(R$1&amp;"!$I$2:$x$40"),('Partner-period(er)'!$A620+14),FALSE)</f>
        <v>0</v>
      </c>
      <c r="S620" s="570">
        <f ca="1">HLOOKUP($B620,INDIRECT(S$1&amp;"!$I$2:$x$40"),('Partner-period(er)'!$A620+14),FALSE)</f>
        <v>0</v>
      </c>
      <c r="T620" s="570">
        <f ca="1">HLOOKUP($B620,INDIRECT(T$1&amp;"!$I$2:$x$40"),('Partner-period(er)'!$A620+14),FALSE)</f>
        <v>0</v>
      </c>
      <c r="U620" s="570">
        <f ca="1">HLOOKUP($B620,INDIRECT(U$1&amp;"!$I$2:$x$40"),('Partner-period(er)'!$A620+14),FALSE)</f>
        <v>0</v>
      </c>
      <c r="V620" s="570">
        <f ca="1">HLOOKUP($B620,INDIRECT(V$1&amp;"!$I$2:$x$40"),('Partner-period(er)'!$A620+14),FALSE)</f>
        <v>0</v>
      </c>
      <c r="W620" s="570">
        <f ca="1">HLOOKUP($B620,INDIRECT(W$1&amp;"!$I$2:$x$40"),('Partner-period(er)'!$A620+14),FALSE)</f>
        <v>0</v>
      </c>
      <c r="X620" s="571">
        <f ca="1">HLOOKUP($B620,INDIRECT(X$1&amp;"!$I$2:$x$40"),('Partner-period(er)'!$A620+14),FALSE)</f>
        <v>0</v>
      </c>
      <c r="Z620" s="33">
        <f t="shared" ca="1" si="331"/>
        <v>0</v>
      </c>
      <c r="AA620" s="34">
        <f ca="1">SUM($J620:K620)</f>
        <v>0</v>
      </c>
      <c r="AB620" s="34">
        <f ca="1">SUM($J620:L620)</f>
        <v>0</v>
      </c>
      <c r="AC620" s="34">
        <f ca="1">SUM($J620:M620)</f>
        <v>0</v>
      </c>
      <c r="AD620" s="34">
        <f ca="1">SUM($J620:N620)</f>
        <v>0</v>
      </c>
      <c r="AE620" s="34">
        <f ca="1">SUM($J620:O620)</f>
        <v>0</v>
      </c>
      <c r="AF620" s="34">
        <f ca="1">SUM($J620:P620)</f>
        <v>0</v>
      </c>
      <c r="AG620" s="34">
        <f ca="1">SUM($J620:Q620)</f>
        <v>0</v>
      </c>
      <c r="AH620" s="34">
        <f ca="1">SUM($J620:R620)</f>
        <v>0</v>
      </c>
      <c r="AI620" s="34">
        <f ca="1">SUM($J620:S620)</f>
        <v>0</v>
      </c>
      <c r="AJ620" s="34">
        <f ca="1">SUM($J620:T620)</f>
        <v>0</v>
      </c>
      <c r="AK620" s="34">
        <f ca="1">SUM($J620:U620)</f>
        <v>0</v>
      </c>
      <c r="AL620" s="34">
        <f ca="1">SUM($J620:V620)</f>
        <v>0</v>
      </c>
      <c r="AM620" s="34">
        <f ca="1">SUM($J620:W620)</f>
        <v>0</v>
      </c>
      <c r="AN620" s="38">
        <f ca="1">SUM($J620:X620)</f>
        <v>0</v>
      </c>
      <c r="AO620" s="30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</row>
    <row r="621" spans="1:56" ht="18" customHeight="1" thickBot="1" x14ac:dyDescent="0.25">
      <c r="A621" s="44">
        <v>17</v>
      </c>
      <c r="B621" s="44">
        <f t="shared" si="327"/>
        <v>13</v>
      </c>
      <c r="C621" s="384" t="str">
        <f>Data!B$55</f>
        <v>Totale omkostninger</v>
      </c>
      <c r="D621" s="385"/>
      <c r="E621" s="385"/>
      <c r="F621" s="386"/>
      <c r="G621" s="387">
        <f>HLOOKUP(B621,'Budget &amp; Total'!$1:$44,(37),FALSE)</f>
        <v>0</v>
      </c>
      <c r="H621" s="677">
        <f t="shared" ca="1" si="328"/>
        <v>0</v>
      </c>
      <c r="I621" s="109"/>
      <c r="J621" s="389">
        <f ca="1">HLOOKUP($B621,INDIRECT(J$1&amp;"!$I$2:$x$40"),('Partner-period(er)'!$A621+14),FALSE)</f>
        <v>0</v>
      </c>
      <c r="K621" s="390">
        <f ca="1">HLOOKUP($B621,INDIRECT(K$1&amp;"!$I$2:$x$40"),('Partner-period(er)'!$A621+14),FALSE)</f>
        <v>0</v>
      </c>
      <c r="L621" s="391">
        <f ca="1">HLOOKUP($B621,INDIRECT(L$1&amp;"!$I$2:$x$40"),('Partner-period(er)'!$A621+14),FALSE)</f>
        <v>0</v>
      </c>
      <c r="M621" s="391">
        <f ca="1">HLOOKUP($B621,INDIRECT(M$1&amp;"!$I$2:$x$40"),('Partner-period(er)'!$A621+14),FALSE)</f>
        <v>0</v>
      </c>
      <c r="N621" s="391">
        <f ca="1">HLOOKUP($B621,INDIRECT(N$1&amp;"!$I$2:$x$40"),('Partner-period(er)'!$A621+14),FALSE)</f>
        <v>0</v>
      </c>
      <c r="O621" s="572">
        <f ca="1">HLOOKUP($B621,INDIRECT(O$1&amp;"!$I$2:$x$40"),('Partner-period(er)'!$A621+14),FALSE)</f>
        <v>0</v>
      </c>
      <c r="P621" s="572">
        <f ca="1">HLOOKUP($B621,INDIRECT(P$1&amp;"!$I$2:$x$40"),('Partner-period(er)'!$A621+14),FALSE)</f>
        <v>0</v>
      </c>
      <c r="Q621" s="572">
        <f ca="1">HLOOKUP($B621,INDIRECT(Q$1&amp;"!$I$2:$x$40"),('Partner-period(er)'!$A621+14),FALSE)</f>
        <v>0</v>
      </c>
      <c r="R621" s="572">
        <f ca="1">HLOOKUP($B621,INDIRECT(R$1&amp;"!$I$2:$x$40"),('Partner-period(er)'!$A621+14),FALSE)</f>
        <v>0</v>
      </c>
      <c r="S621" s="572">
        <f ca="1">HLOOKUP($B621,INDIRECT(S$1&amp;"!$I$2:$x$40"),('Partner-period(er)'!$A621+14),FALSE)</f>
        <v>0</v>
      </c>
      <c r="T621" s="572">
        <f ca="1">HLOOKUP($B621,INDIRECT(T$1&amp;"!$I$2:$x$40"),('Partner-period(er)'!$A621+14),FALSE)</f>
        <v>0</v>
      </c>
      <c r="U621" s="572">
        <f ca="1">HLOOKUP($B621,INDIRECT(U$1&amp;"!$I$2:$x$40"),('Partner-period(er)'!$A621+14),FALSE)</f>
        <v>0</v>
      </c>
      <c r="V621" s="572">
        <f ca="1">HLOOKUP($B621,INDIRECT(V$1&amp;"!$I$2:$x$40"),('Partner-period(er)'!$A621+14),FALSE)</f>
        <v>0</v>
      </c>
      <c r="W621" s="572">
        <f ca="1">HLOOKUP($B621,INDIRECT(W$1&amp;"!$I$2:$x$40"),('Partner-period(er)'!$A621+14),FALSE)</f>
        <v>0</v>
      </c>
      <c r="X621" s="573">
        <f ca="1">HLOOKUP($B621,INDIRECT(X$1&amp;"!$I$2:$x$40"),('Partner-period(er)'!$A621+14),FALSE)</f>
        <v>0</v>
      </c>
      <c r="Z621" s="33">
        <f t="shared" ca="1" si="331"/>
        <v>0</v>
      </c>
      <c r="AA621" s="34">
        <f ca="1">SUM($J621:K621)</f>
        <v>0</v>
      </c>
      <c r="AB621" s="34">
        <f ca="1">SUM($J621:L621)</f>
        <v>0</v>
      </c>
      <c r="AC621" s="34">
        <f ca="1">SUM($J621:M621)</f>
        <v>0</v>
      </c>
      <c r="AD621" s="34">
        <f ca="1">SUM($J621:N621)</f>
        <v>0</v>
      </c>
      <c r="AE621" s="34">
        <f ca="1">SUM($J621:O621)</f>
        <v>0</v>
      </c>
      <c r="AF621" s="34">
        <f ca="1">SUM($J621:P621)</f>
        <v>0</v>
      </c>
      <c r="AG621" s="34">
        <f ca="1">SUM($J621:Q621)</f>
        <v>0</v>
      </c>
      <c r="AH621" s="34">
        <f ca="1">SUM($J621:R621)</f>
        <v>0</v>
      </c>
      <c r="AI621" s="34">
        <f ca="1">SUM($J621:S621)</f>
        <v>0</v>
      </c>
      <c r="AJ621" s="34">
        <f ca="1">SUM($J621:T621)</f>
        <v>0</v>
      </c>
      <c r="AK621" s="34">
        <f ca="1">SUM($J621:U621)</f>
        <v>0</v>
      </c>
      <c r="AL621" s="34">
        <f ca="1">SUM($J621:V621)</f>
        <v>0</v>
      </c>
      <c r="AM621" s="34">
        <f ca="1">SUM($J621:W621)</f>
        <v>0</v>
      </c>
      <c r="AN621" s="38">
        <f ca="1">SUM($J621:X621)</f>
        <v>0</v>
      </c>
      <c r="AO621" s="30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</row>
    <row r="622" spans="1:56" ht="18" customHeight="1" thickTop="1" x14ac:dyDescent="0.2">
      <c r="A622" s="44">
        <v>18</v>
      </c>
      <c r="B622" s="44">
        <f t="shared" si="327"/>
        <v>13</v>
      </c>
      <c r="C622" s="177">
        <f>'Budget &amp; Total'!B$40</f>
        <v>0</v>
      </c>
      <c r="D622" s="27"/>
      <c r="E622" s="27"/>
      <c r="F622" s="14"/>
      <c r="G622" s="370"/>
      <c r="H622" s="674">
        <f t="shared" ca="1" si="328"/>
        <v>0</v>
      </c>
      <c r="I622" s="101"/>
      <c r="J622" s="239">
        <f ca="1">HLOOKUP($B622,INDIRECT(J$1&amp;"!$I$2:$x$40"),('Partner-period(er)'!$A622+14),FALSE)</f>
        <v>0</v>
      </c>
      <c r="K622" s="85">
        <f ca="1">HLOOKUP($B622,INDIRECT(K$1&amp;"!$I$2:$x$40"),('Partner-period(er)'!$A622+14),FALSE)</f>
        <v>0</v>
      </c>
      <c r="L622" s="85">
        <f ca="1">HLOOKUP($B622,INDIRECT(L$1&amp;"!$I$2:$x$40"),('Partner-period(er)'!$A622+14),FALSE)</f>
        <v>0</v>
      </c>
      <c r="M622" s="85">
        <f ca="1">HLOOKUP($B622,INDIRECT(M$1&amp;"!$I$2:$x$40"),('Partner-period(er)'!$A622+14),FALSE)</f>
        <v>0</v>
      </c>
      <c r="N622" s="85">
        <f ca="1">HLOOKUP($B622,INDIRECT(N$1&amp;"!$I$2:$x$40"),('Partner-period(er)'!$A622+14),FALSE)</f>
        <v>0</v>
      </c>
      <c r="O622" s="52">
        <f ca="1">HLOOKUP($B622,INDIRECT(O$1&amp;"!$I$2:$x$40"),('Partner-period(er)'!$A622+14),FALSE)</f>
        <v>0</v>
      </c>
      <c r="P622" s="52">
        <f ca="1">HLOOKUP($B622,INDIRECT(P$1&amp;"!$I$2:$x$40"),('Partner-period(er)'!$A622+14),FALSE)</f>
        <v>0</v>
      </c>
      <c r="Q622" s="52">
        <f ca="1">HLOOKUP($B622,INDIRECT(Q$1&amp;"!$I$2:$x$40"),('Partner-period(er)'!$A622+14),FALSE)</f>
        <v>0</v>
      </c>
      <c r="R622" s="52">
        <f ca="1">HLOOKUP($B622,INDIRECT(R$1&amp;"!$I$2:$x$40"),('Partner-period(er)'!$A622+14),FALSE)</f>
        <v>0</v>
      </c>
      <c r="S622" s="52">
        <f ca="1">HLOOKUP($B622,INDIRECT(S$1&amp;"!$I$2:$x$40"),('Partner-period(er)'!$A622+14),FALSE)</f>
        <v>0</v>
      </c>
      <c r="T622" s="52">
        <f ca="1">HLOOKUP($B622,INDIRECT(T$1&amp;"!$I$2:$x$40"),('Partner-period(er)'!$A622+14),FALSE)</f>
        <v>0</v>
      </c>
      <c r="U622" s="52">
        <f ca="1">HLOOKUP($B622,INDIRECT(U$1&amp;"!$I$2:$x$40"),('Partner-period(er)'!$A622+14),FALSE)</f>
        <v>0</v>
      </c>
      <c r="V622" s="52">
        <f ca="1">HLOOKUP($B622,INDIRECT(V$1&amp;"!$I$2:$x$40"),('Partner-period(er)'!$A622+14),FALSE)</f>
        <v>0</v>
      </c>
      <c r="W622" s="52">
        <f ca="1">HLOOKUP($B622,INDIRECT(W$1&amp;"!$I$2:$x$40"),('Partner-period(er)'!$A622+14),FALSE)</f>
        <v>0</v>
      </c>
      <c r="X622" s="567">
        <f ca="1">HLOOKUP($B622,INDIRECT(X$1&amp;"!$I$2:$x$40"),('Partner-period(er)'!$A622+14),FALSE)</f>
        <v>0</v>
      </c>
      <c r="Z622" s="33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  <c r="AL622" s="34"/>
      <c r="AM622" s="34"/>
      <c r="AN622" s="38"/>
      <c r="AO622" s="30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</row>
    <row r="623" spans="1:56" x14ac:dyDescent="0.2">
      <c r="A623" s="44">
        <v>19</v>
      </c>
      <c r="B623" s="44">
        <f t="shared" si="327"/>
        <v>13</v>
      </c>
      <c r="C623" s="102"/>
      <c r="D623" s="151" t="str">
        <f>Data!B$26</f>
        <v>Beregnet støtte</v>
      </c>
      <c r="E623" s="27"/>
      <c r="F623" s="95">
        <f>HLOOKUP(B622,'Budget &amp; Total'!B:BB,41,FALSE)</f>
        <v>0</v>
      </c>
      <c r="G623" s="372"/>
      <c r="H623" s="674">
        <f t="shared" ca="1" si="328"/>
        <v>0</v>
      </c>
      <c r="I623" s="101"/>
      <c r="J623" s="239">
        <f ca="1">HLOOKUP($B623,INDIRECT(J$1&amp;"!$I$2:$x$40"),('Partner-period(er)'!$A623+14),FALSE)</f>
        <v>0</v>
      </c>
      <c r="K623" s="85">
        <f ca="1">HLOOKUP($B623,INDIRECT(K$1&amp;"!$I$2:$x$40"),('Partner-period(er)'!$A623+14),FALSE)</f>
        <v>0</v>
      </c>
      <c r="L623" s="85">
        <f ca="1">HLOOKUP($B623,INDIRECT(L$1&amp;"!$I$2:$x$40"),('Partner-period(er)'!$A623+14),FALSE)</f>
        <v>0</v>
      </c>
      <c r="M623" s="85">
        <f ca="1">HLOOKUP($B623,INDIRECT(M$1&amp;"!$I$2:$x$40"),('Partner-period(er)'!$A623+14),FALSE)</f>
        <v>0</v>
      </c>
      <c r="N623" s="85">
        <f ca="1">HLOOKUP($B623,INDIRECT(N$1&amp;"!$I$2:$x$40"),('Partner-period(er)'!$A623+14),FALSE)</f>
        <v>0</v>
      </c>
      <c r="O623" s="52">
        <f ca="1">HLOOKUP($B623,INDIRECT(O$1&amp;"!$I$2:$x$40"),('Partner-period(er)'!$A623+14),FALSE)</f>
        <v>0</v>
      </c>
      <c r="P623" s="52">
        <f ca="1">HLOOKUP($B623,INDIRECT(P$1&amp;"!$I$2:$x$40"),('Partner-period(er)'!$A623+14),FALSE)</f>
        <v>0</v>
      </c>
      <c r="Q623" s="52">
        <f ca="1">HLOOKUP($B623,INDIRECT(Q$1&amp;"!$I$2:$x$40"),('Partner-period(er)'!$A623+14),FALSE)</f>
        <v>0</v>
      </c>
      <c r="R623" s="52">
        <f ca="1">HLOOKUP($B623,INDIRECT(R$1&amp;"!$I$2:$x$40"),('Partner-period(er)'!$A623+14),FALSE)</f>
        <v>0</v>
      </c>
      <c r="S623" s="52">
        <f ca="1">HLOOKUP($B623,INDIRECT(S$1&amp;"!$I$2:$x$40"),('Partner-period(er)'!$A623+14),FALSE)</f>
        <v>0</v>
      </c>
      <c r="T623" s="52">
        <f ca="1">HLOOKUP($B623,INDIRECT(T$1&amp;"!$I$2:$x$40"),('Partner-period(er)'!$A623+14),FALSE)</f>
        <v>0</v>
      </c>
      <c r="U623" s="52">
        <f ca="1">HLOOKUP($B623,INDIRECT(U$1&amp;"!$I$2:$x$40"),('Partner-period(er)'!$A623+14),FALSE)</f>
        <v>0</v>
      </c>
      <c r="V623" s="52">
        <f ca="1">HLOOKUP($B623,INDIRECT(V$1&amp;"!$I$2:$x$40"),('Partner-period(er)'!$A623+14),FALSE)</f>
        <v>0</v>
      </c>
      <c r="W623" s="52">
        <f ca="1">HLOOKUP($B623,INDIRECT(W$1&amp;"!$I$2:$x$40"),('Partner-period(er)'!$A623+14),FALSE)</f>
        <v>0</v>
      </c>
      <c r="X623" s="567">
        <f ca="1">HLOOKUP($B623,INDIRECT(X$1&amp;"!$I$2:$x$40"),('Partner-period(er)'!$A623+14),FALSE)</f>
        <v>0</v>
      </c>
      <c r="Z623" s="33"/>
      <c r="AA623" s="34"/>
      <c r="AB623" s="34"/>
      <c r="AC623" s="34"/>
      <c r="AD623" s="34"/>
      <c r="AE623" s="34"/>
      <c r="AF623" s="34"/>
      <c r="AG623" s="34"/>
      <c r="AH623" s="34"/>
      <c r="AI623" s="34"/>
      <c r="AJ623" s="34"/>
      <c r="AK623" s="34"/>
      <c r="AL623" s="34"/>
      <c r="AM623" s="34"/>
      <c r="AN623" s="38"/>
      <c r="AO623" s="30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</row>
    <row r="624" spans="1:56" x14ac:dyDescent="0.2">
      <c r="A624" s="44">
        <v>20</v>
      </c>
      <c r="B624" s="44">
        <f t="shared" si="327"/>
        <v>13</v>
      </c>
      <c r="C624" s="102"/>
      <c r="D624" s="151" t="str">
        <f>Data!B$27</f>
        <v>Forudbetalt støtte (efter aftale)</v>
      </c>
      <c r="E624" s="47"/>
      <c r="F624" s="14"/>
      <c r="G624" s="370"/>
      <c r="H624" s="674">
        <f t="shared" ca="1" si="328"/>
        <v>0</v>
      </c>
      <c r="I624" s="101"/>
      <c r="J624" s="239">
        <f ca="1">HLOOKUP($B624,INDIRECT(J$1&amp;"!$I$2:$x$40"),('Partner-period(er)'!$A624+14),FALSE)</f>
        <v>0</v>
      </c>
      <c r="K624" s="85">
        <f ca="1">HLOOKUP($B624,INDIRECT(K$1&amp;"!$I$2:$x$40"),('Partner-period(er)'!$A624+14),FALSE)</f>
        <v>0</v>
      </c>
      <c r="L624" s="85">
        <f ca="1">HLOOKUP($B624,INDIRECT(L$1&amp;"!$I$2:$x$40"),('Partner-period(er)'!$A624+14),FALSE)</f>
        <v>0</v>
      </c>
      <c r="M624" s="85">
        <f ca="1">HLOOKUP($B624,INDIRECT(M$1&amp;"!$I$2:$x$40"),('Partner-period(er)'!$A624+14),FALSE)</f>
        <v>0</v>
      </c>
      <c r="N624" s="85">
        <f ca="1">HLOOKUP($B624,INDIRECT(N$1&amp;"!$I$2:$x$40"),('Partner-period(er)'!$A624+14),FALSE)</f>
        <v>0</v>
      </c>
      <c r="O624" s="52">
        <f ca="1">HLOOKUP($B624,INDIRECT(O$1&amp;"!$I$2:$x$40"),('Partner-period(er)'!$A624+14),FALSE)</f>
        <v>0</v>
      </c>
      <c r="P624" s="52">
        <f ca="1">HLOOKUP($B624,INDIRECT(P$1&amp;"!$I$2:$x$40"),('Partner-period(er)'!$A624+14),FALSE)</f>
        <v>0</v>
      </c>
      <c r="Q624" s="52">
        <f ca="1">HLOOKUP($B624,INDIRECT(Q$1&amp;"!$I$2:$x$40"),('Partner-period(er)'!$A624+14),FALSE)</f>
        <v>0</v>
      </c>
      <c r="R624" s="52">
        <f ca="1">HLOOKUP($B624,INDIRECT(R$1&amp;"!$I$2:$x$40"),('Partner-period(er)'!$A624+14),FALSE)</f>
        <v>0</v>
      </c>
      <c r="S624" s="52">
        <f ca="1">HLOOKUP($B624,INDIRECT(S$1&amp;"!$I$2:$x$40"),('Partner-period(er)'!$A624+14),FALSE)</f>
        <v>0</v>
      </c>
      <c r="T624" s="52">
        <f ca="1">HLOOKUP($B624,INDIRECT(T$1&amp;"!$I$2:$x$40"),('Partner-period(er)'!$A624+14),FALSE)</f>
        <v>0</v>
      </c>
      <c r="U624" s="52">
        <f ca="1">HLOOKUP($B624,INDIRECT(U$1&amp;"!$I$2:$x$40"),('Partner-period(er)'!$A624+14),FALSE)</f>
        <v>0</v>
      </c>
      <c r="V624" s="52">
        <f ca="1">HLOOKUP($B624,INDIRECT(V$1&amp;"!$I$2:$x$40"),('Partner-period(er)'!$A624+14),FALSE)</f>
        <v>0</v>
      </c>
      <c r="W624" s="52">
        <f ca="1">HLOOKUP($B624,INDIRECT(W$1&amp;"!$I$2:$x$40"),('Partner-period(er)'!$A624+14),FALSE)</f>
        <v>0</v>
      </c>
      <c r="X624" s="567">
        <f ca="1">HLOOKUP($B624,INDIRECT(X$1&amp;"!$I$2:$x$40"),('Partner-period(er)'!$A624+14),FALSE)</f>
        <v>0</v>
      </c>
      <c r="Z624" s="33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  <c r="AL624" s="34"/>
      <c r="AM624" s="34"/>
      <c r="AN624" s="38"/>
      <c r="AO624" s="30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</row>
    <row r="625" spans="1:56" x14ac:dyDescent="0.2">
      <c r="A625" s="44">
        <v>21</v>
      </c>
      <c r="B625" s="44">
        <f t="shared" si="327"/>
        <v>13</v>
      </c>
      <c r="C625" s="60"/>
      <c r="D625" s="151" t="str">
        <f>Data!B$28</f>
        <v>Justering for timepris inklusiv overhead</v>
      </c>
      <c r="E625" s="47"/>
      <c r="F625" s="14"/>
      <c r="G625" s="370"/>
      <c r="H625" s="674">
        <f t="shared" ca="1" si="328"/>
        <v>0</v>
      </c>
      <c r="I625" s="101"/>
      <c r="J625" s="239">
        <f t="shared" ref="J625:X625" ca="1" si="332">(J635+J642)*(1+$F610)*$F623</f>
        <v>0</v>
      </c>
      <c r="K625" s="85">
        <f t="shared" ca="1" si="332"/>
        <v>0</v>
      </c>
      <c r="L625" s="85">
        <f t="shared" ca="1" si="332"/>
        <v>0</v>
      </c>
      <c r="M625" s="85">
        <f t="shared" ca="1" si="332"/>
        <v>0</v>
      </c>
      <c r="N625" s="85">
        <f t="shared" ca="1" si="332"/>
        <v>0</v>
      </c>
      <c r="O625" s="85">
        <f t="shared" ca="1" si="332"/>
        <v>0</v>
      </c>
      <c r="P625" s="85">
        <f t="shared" ca="1" si="332"/>
        <v>0</v>
      </c>
      <c r="Q625" s="85">
        <f t="shared" ca="1" si="332"/>
        <v>0</v>
      </c>
      <c r="R625" s="85">
        <f t="shared" ca="1" si="332"/>
        <v>0</v>
      </c>
      <c r="S625" s="85">
        <f t="shared" ca="1" si="332"/>
        <v>0</v>
      </c>
      <c r="T625" s="85">
        <f t="shared" ca="1" si="332"/>
        <v>0</v>
      </c>
      <c r="U625" s="85">
        <f t="shared" ca="1" si="332"/>
        <v>0</v>
      </c>
      <c r="V625" s="85">
        <f t="shared" ca="1" si="332"/>
        <v>0</v>
      </c>
      <c r="W625" s="85">
        <f t="shared" ca="1" si="332"/>
        <v>0</v>
      </c>
      <c r="X625" s="560">
        <f t="shared" ca="1" si="332"/>
        <v>0</v>
      </c>
      <c r="Z625" s="33"/>
      <c r="AA625" s="34"/>
      <c r="AB625" s="34"/>
      <c r="AC625" s="34"/>
      <c r="AD625" s="34"/>
      <c r="AE625" s="34"/>
      <c r="AF625" s="34"/>
      <c r="AG625" s="34"/>
      <c r="AH625" s="34"/>
      <c r="AI625" s="34"/>
      <c r="AJ625" s="34"/>
      <c r="AK625" s="34"/>
      <c r="AL625" s="34"/>
      <c r="AM625" s="34"/>
      <c r="AN625" s="38"/>
      <c r="AO625" s="30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</row>
    <row r="626" spans="1:56" x14ac:dyDescent="0.2">
      <c r="A626" s="44">
        <v>23</v>
      </c>
      <c r="B626" s="44">
        <f t="shared" si="327"/>
        <v>13</v>
      </c>
      <c r="C626" s="60"/>
      <c r="D626" s="151" t="str">
        <f>Data!B$29</f>
        <v>Justering for budgetoverskridelse</v>
      </c>
      <c r="E626" s="47"/>
      <c r="F626" s="14"/>
      <c r="G626" s="371"/>
      <c r="H626" s="674">
        <f t="shared" ca="1" si="328"/>
        <v>0</v>
      </c>
      <c r="I626" s="101"/>
      <c r="J626" s="231">
        <f t="shared" ref="J626:X626" ca="1" si="333">-AP626*$F623</f>
        <v>0</v>
      </c>
      <c r="K626" s="86">
        <f t="shared" ca="1" si="333"/>
        <v>0</v>
      </c>
      <c r="L626" s="86">
        <f t="shared" ca="1" si="333"/>
        <v>0</v>
      </c>
      <c r="M626" s="86">
        <f t="shared" ca="1" si="333"/>
        <v>0</v>
      </c>
      <c r="N626" s="86">
        <f t="shared" ca="1" si="333"/>
        <v>0</v>
      </c>
      <c r="O626" s="565">
        <f t="shared" ca="1" si="333"/>
        <v>0</v>
      </c>
      <c r="P626" s="565">
        <f t="shared" ca="1" si="333"/>
        <v>0</v>
      </c>
      <c r="Q626" s="565">
        <f t="shared" ca="1" si="333"/>
        <v>0</v>
      </c>
      <c r="R626" s="565">
        <f t="shared" ca="1" si="333"/>
        <v>0</v>
      </c>
      <c r="S626" s="565">
        <f t="shared" ca="1" si="333"/>
        <v>0</v>
      </c>
      <c r="T626" s="565">
        <f t="shared" ca="1" si="333"/>
        <v>0</v>
      </c>
      <c r="U626" s="565">
        <f t="shared" ca="1" si="333"/>
        <v>0</v>
      </c>
      <c r="V626" s="565">
        <f t="shared" ca="1" si="333"/>
        <v>0</v>
      </c>
      <c r="W626" s="565">
        <f t="shared" ca="1" si="333"/>
        <v>0</v>
      </c>
      <c r="X626" s="566">
        <f t="shared" ca="1" si="333"/>
        <v>0</v>
      </c>
      <c r="Z626" s="33"/>
      <c r="AA626" s="34"/>
      <c r="AB626" s="34"/>
      <c r="AC626" s="34"/>
      <c r="AD626" s="34"/>
      <c r="AE626" s="34"/>
      <c r="AF626" s="34"/>
      <c r="AG626" s="34"/>
      <c r="AH626" s="34"/>
      <c r="AI626" s="34"/>
      <c r="AJ626" s="34"/>
      <c r="AK626" s="34"/>
      <c r="AL626" s="34"/>
      <c r="AM626" s="34"/>
      <c r="AN626" s="38"/>
      <c r="AO626" s="30"/>
      <c r="AP626" s="29">
        <f ca="1">SUM(AP611:AP619)</f>
        <v>0</v>
      </c>
      <c r="AQ626" s="29">
        <f t="shared" ref="AQ626:BD626" ca="1" si="334">SUM(AQ611:AQ619)</f>
        <v>0</v>
      </c>
      <c r="AR626" s="29">
        <f t="shared" ca="1" si="334"/>
        <v>0</v>
      </c>
      <c r="AS626" s="29">
        <f t="shared" ca="1" si="334"/>
        <v>0</v>
      </c>
      <c r="AT626" s="29">
        <f t="shared" ca="1" si="334"/>
        <v>0</v>
      </c>
      <c r="AU626" s="29">
        <f t="shared" ca="1" si="334"/>
        <v>0</v>
      </c>
      <c r="AV626" s="29">
        <f t="shared" ca="1" si="334"/>
        <v>0</v>
      </c>
      <c r="AW626" s="29">
        <f t="shared" ca="1" si="334"/>
        <v>0</v>
      </c>
      <c r="AX626" s="29">
        <f t="shared" ca="1" si="334"/>
        <v>0</v>
      </c>
      <c r="AY626" s="29">
        <f t="shared" ca="1" si="334"/>
        <v>0</v>
      </c>
      <c r="AZ626" s="29">
        <f t="shared" ca="1" si="334"/>
        <v>0</v>
      </c>
      <c r="BA626" s="29">
        <f t="shared" ca="1" si="334"/>
        <v>0</v>
      </c>
      <c r="BB626" s="29">
        <f t="shared" ca="1" si="334"/>
        <v>0</v>
      </c>
      <c r="BC626" s="29">
        <f t="shared" ca="1" si="334"/>
        <v>0</v>
      </c>
      <c r="BD626" s="29">
        <f t="shared" ca="1" si="334"/>
        <v>0</v>
      </c>
    </row>
    <row r="627" spans="1:56" x14ac:dyDescent="0.2">
      <c r="A627" s="44">
        <v>24</v>
      </c>
      <c r="B627" s="44">
        <f t="shared" si="327"/>
        <v>13</v>
      </c>
      <c r="C627" s="622"/>
      <c r="D627" s="207" t="str">
        <f>Data!B$30</f>
        <v>Støtte total / til faktura</v>
      </c>
      <c r="E627" s="623"/>
      <c r="F627" s="396"/>
      <c r="G627" s="619">
        <f>HLOOKUP(B623,'Budget &amp; Total'!$1:$44,42,FALSE)</f>
        <v>0</v>
      </c>
      <c r="H627" s="678">
        <f t="shared" ca="1" si="328"/>
        <v>0</v>
      </c>
      <c r="I627" s="108"/>
      <c r="J627" s="394">
        <f t="shared" ref="J627:X627" ca="1" si="335">SUM(J623:J626)</f>
        <v>0</v>
      </c>
      <c r="K627" s="395">
        <f t="shared" ca="1" si="335"/>
        <v>0</v>
      </c>
      <c r="L627" s="395">
        <f t="shared" ca="1" si="335"/>
        <v>0</v>
      </c>
      <c r="M627" s="395">
        <f t="shared" ca="1" si="335"/>
        <v>0</v>
      </c>
      <c r="N627" s="395">
        <f t="shared" ca="1" si="335"/>
        <v>0</v>
      </c>
      <c r="O627" s="574">
        <f t="shared" ca="1" si="335"/>
        <v>0</v>
      </c>
      <c r="P627" s="574">
        <f t="shared" ca="1" si="335"/>
        <v>0</v>
      </c>
      <c r="Q627" s="574">
        <f t="shared" ca="1" si="335"/>
        <v>0</v>
      </c>
      <c r="R627" s="574">
        <f t="shared" ca="1" si="335"/>
        <v>0</v>
      </c>
      <c r="S627" s="574">
        <f t="shared" ca="1" si="335"/>
        <v>0</v>
      </c>
      <c r="T627" s="574">
        <f t="shared" ca="1" si="335"/>
        <v>0</v>
      </c>
      <c r="U627" s="574">
        <f t="shared" ca="1" si="335"/>
        <v>0</v>
      </c>
      <c r="V627" s="574">
        <f t="shared" ca="1" si="335"/>
        <v>0</v>
      </c>
      <c r="W627" s="574">
        <f t="shared" ca="1" si="335"/>
        <v>0</v>
      </c>
      <c r="X627" s="575">
        <f t="shared" ca="1" si="335"/>
        <v>0</v>
      </c>
      <c r="Z627" s="33"/>
      <c r="AA627" s="34"/>
      <c r="AB627" s="34"/>
      <c r="AC627" s="34"/>
      <c r="AD627" s="34"/>
      <c r="AE627" s="34"/>
      <c r="AF627" s="34"/>
      <c r="AG627" s="34"/>
      <c r="AH627" s="34"/>
      <c r="AI627" s="34"/>
      <c r="AJ627" s="34"/>
      <c r="AK627" s="34"/>
      <c r="AL627" s="34"/>
      <c r="AM627" s="34"/>
      <c r="AN627" s="38"/>
      <c r="AO627" s="30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</row>
    <row r="628" spans="1:56" x14ac:dyDescent="0.2">
      <c r="A628" s="44">
        <v>24</v>
      </c>
      <c r="B628" s="44">
        <f t="shared" si="327"/>
        <v>13</v>
      </c>
      <c r="C628" s="103"/>
      <c r="D628" s="195" t="str">
        <f>Data!B$31</f>
        <v>Anden finansiering</v>
      </c>
      <c r="E628" s="54"/>
      <c r="F628" s="400"/>
      <c r="G628" s="620">
        <f>HLOOKUP(B628,'Budget &amp; Total'!$1:$44,43,FALSE)</f>
        <v>0</v>
      </c>
      <c r="H628" s="679">
        <f t="shared" ca="1" si="328"/>
        <v>0</v>
      </c>
      <c r="I628" s="108"/>
      <c r="J628" s="398">
        <f ca="1">HLOOKUP($B627,INDIRECT(J$1&amp;"!$I$2:$x$40"),('Partner-period(er)'!$A628+14),FALSE)</f>
        <v>0</v>
      </c>
      <c r="K628" s="399">
        <f ca="1">HLOOKUP($B627,INDIRECT(K$1&amp;"!$I$2:$x$40"),('Partner-period(er)'!$A628+14),FALSE)</f>
        <v>0</v>
      </c>
      <c r="L628" s="399">
        <f ca="1">HLOOKUP($B627,INDIRECT(L$1&amp;"!$I$2:$x$40"),('Partner-period(er)'!$A628+14),FALSE)</f>
        <v>0</v>
      </c>
      <c r="M628" s="399">
        <f ca="1">HLOOKUP($B627,INDIRECT(M$1&amp;"!$I$2:$x$40"),('Partner-period(er)'!$A628+14),FALSE)</f>
        <v>0</v>
      </c>
      <c r="N628" s="399">
        <f ca="1">HLOOKUP($B627,INDIRECT(N$1&amp;"!$I$2:$x$40"),('Partner-period(er)'!$A628+14),FALSE)</f>
        <v>0</v>
      </c>
      <c r="O628" s="576">
        <f ca="1">HLOOKUP($B627,INDIRECT(O$1&amp;"!$I$2:$x$40"),('Partner-period(er)'!$A628+14),FALSE)</f>
        <v>0</v>
      </c>
      <c r="P628" s="576">
        <f ca="1">HLOOKUP($B627,INDIRECT(P$1&amp;"!$I$2:$x$40"),('Partner-period(er)'!$A628+14),FALSE)</f>
        <v>0</v>
      </c>
      <c r="Q628" s="576">
        <f ca="1">HLOOKUP($B627,INDIRECT(Q$1&amp;"!$I$2:$x$40"),('Partner-period(er)'!$A628+14),FALSE)</f>
        <v>0</v>
      </c>
      <c r="R628" s="576">
        <f ca="1">HLOOKUP($B627,INDIRECT(R$1&amp;"!$I$2:$x$40"),('Partner-period(er)'!$A628+14),FALSE)</f>
        <v>0</v>
      </c>
      <c r="S628" s="576">
        <f ca="1">HLOOKUP($B627,INDIRECT(S$1&amp;"!$I$2:$x$40"),('Partner-period(er)'!$A628+14),FALSE)</f>
        <v>0</v>
      </c>
      <c r="T628" s="576">
        <f ca="1">HLOOKUP($B627,INDIRECT(T$1&amp;"!$I$2:$x$40"),('Partner-period(er)'!$A628+14),FALSE)</f>
        <v>0</v>
      </c>
      <c r="U628" s="576">
        <f ca="1">HLOOKUP($B627,INDIRECT(U$1&amp;"!$I$2:$x$40"),('Partner-period(er)'!$A628+14),FALSE)</f>
        <v>0</v>
      </c>
      <c r="V628" s="576">
        <f ca="1">HLOOKUP($B627,INDIRECT(V$1&amp;"!$I$2:$x$40"),('Partner-period(er)'!$A628+14),FALSE)</f>
        <v>0</v>
      </c>
      <c r="W628" s="576">
        <f ca="1">HLOOKUP($B627,INDIRECT(W$1&amp;"!$I$2:$x$40"),('Partner-period(er)'!$A628+14),FALSE)</f>
        <v>0</v>
      </c>
      <c r="X628" s="577">
        <f ca="1">HLOOKUP($B627,INDIRECT(X$1&amp;"!$I$2:$x$40"),('Partner-period(er)'!$A628+14),FALSE)</f>
        <v>0</v>
      </c>
      <c r="Z628" s="33"/>
      <c r="AA628" s="34"/>
      <c r="AB628" s="34"/>
      <c r="AC628" s="34"/>
      <c r="AD628" s="34"/>
      <c r="AE628" s="34"/>
      <c r="AF628" s="34"/>
      <c r="AG628" s="34"/>
      <c r="AH628" s="34"/>
      <c r="AI628" s="34"/>
      <c r="AJ628" s="34"/>
      <c r="AK628" s="34"/>
      <c r="AL628" s="34"/>
      <c r="AM628" s="34"/>
      <c r="AN628" s="38"/>
      <c r="AO628" s="30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</row>
    <row r="629" spans="1:56" ht="13.5" thickBot="1" x14ac:dyDescent="0.25">
      <c r="A629" s="44">
        <v>26</v>
      </c>
      <c r="B629" s="44">
        <f t="shared" si="327"/>
        <v>13</v>
      </c>
      <c r="C629" s="401"/>
      <c r="D629" s="211" t="str">
        <f>Data!B$32</f>
        <v>Egenfinansiering</v>
      </c>
      <c r="E629" s="55"/>
      <c r="F629" s="93"/>
      <c r="G629" s="621">
        <f>HLOOKUP(B629,'Budget &amp; Total'!$1:$44,44,FALSE)</f>
        <v>0</v>
      </c>
      <c r="H629" s="680">
        <f t="shared" ca="1" si="328"/>
        <v>0</v>
      </c>
      <c r="I629" s="108"/>
      <c r="J629" s="403">
        <f t="shared" ref="J629:X629" ca="1" si="336">J621-J627-J628</f>
        <v>0</v>
      </c>
      <c r="K629" s="91">
        <f t="shared" ca="1" si="336"/>
        <v>0</v>
      </c>
      <c r="L629" s="91">
        <f t="shared" ca="1" si="336"/>
        <v>0</v>
      </c>
      <c r="M629" s="91">
        <f t="shared" ca="1" si="336"/>
        <v>0</v>
      </c>
      <c r="N629" s="91">
        <f t="shared" ca="1" si="336"/>
        <v>0</v>
      </c>
      <c r="O629" s="578">
        <f t="shared" ca="1" si="336"/>
        <v>0</v>
      </c>
      <c r="P629" s="578">
        <f t="shared" ca="1" si="336"/>
        <v>0</v>
      </c>
      <c r="Q629" s="578">
        <f t="shared" ca="1" si="336"/>
        <v>0</v>
      </c>
      <c r="R629" s="578">
        <f t="shared" ca="1" si="336"/>
        <v>0</v>
      </c>
      <c r="S629" s="578">
        <f t="shared" ca="1" si="336"/>
        <v>0</v>
      </c>
      <c r="T629" s="578">
        <f t="shared" ca="1" si="336"/>
        <v>0</v>
      </c>
      <c r="U629" s="578">
        <f t="shared" ca="1" si="336"/>
        <v>0</v>
      </c>
      <c r="V629" s="578">
        <f t="shared" ca="1" si="336"/>
        <v>0</v>
      </c>
      <c r="W629" s="578">
        <f t="shared" ca="1" si="336"/>
        <v>0</v>
      </c>
      <c r="X629" s="579">
        <f t="shared" ca="1" si="336"/>
        <v>0</v>
      </c>
      <c r="Z629" s="35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9"/>
      <c r="AO629" s="30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</row>
    <row r="630" spans="1:56" ht="19.5" customHeight="1" x14ac:dyDescent="0.2">
      <c r="A630" s="44">
        <v>29</v>
      </c>
      <c r="C630" s="118" t="str">
        <f>Data!$B$95</f>
        <v>Kontrol for overskridelse af timepriser</v>
      </c>
      <c r="D630" s="88"/>
      <c r="E630" s="88"/>
      <c r="F630" s="14"/>
      <c r="G630" s="87"/>
      <c r="H630" s="87"/>
      <c r="I630" s="87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67"/>
    </row>
    <row r="631" spans="1:56" ht="13.5" customHeight="1" x14ac:dyDescent="0.2">
      <c r="A631" s="44">
        <v>30</v>
      </c>
      <c r="C631" s="264" t="s">
        <v>41</v>
      </c>
      <c r="D631" s="265"/>
      <c r="E631" s="266"/>
      <c r="F631" s="289" t="s">
        <v>40</v>
      </c>
      <c r="G631" s="111"/>
      <c r="H631" s="267"/>
      <c r="I631" s="267"/>
      <c r="J631" s="268">
        <f ca="1">J605</f>
        <v>0</v>
      </c>
      <c r="K631" s="269">
        <f t="shared" ref="K631:X631" ca="1" si="337">K605+J631</f>
        <v>0</v>
      </c>
      <c r="L631" s="269">
        <f t="shared" ca="1" si="337"/>
        <v>0</v>
      </c>
      <c r="M631" s="269">
        <f t="shared" ca="1" si="337"/>
        <v>0</v>
      </c>
      <c r="N631" s="269">
        <f t="shared" ca="1" si="337"/>
        <v>0</v>
      </c>
      <c r="O631" s="269">
        <f t="shared" ca="1" si="337"/>
        <v>0</v>
      </c>
      <c r="P631" s="269">
        <f t="shared" ca="1" si="337"/>
        <v>0</v>
      </c>
      <c r="Q631" s="269">
        <f t="shared" ca="1" si="337"/>
        <v>0</v>
      </c>
      <c r="R631" s="269">
        <f t="shared" ca="1" si="337"/>
        <v>0</v>
      </c>
      <c r="S631" s="269">
        <f t="shared" ca="1" si="337"/>
        <v>0</v>
      </c>
      <c r="T631" s="269">
        <f t="shared" ca="1" si="337"/>
        <v>0</v>
      </c>
      <c r="U631" s="269">
        <f t="shared" ca="1" si="337"/>
        <v>0</v>
      </c>
      <c r="V631" s="269">
        <f t="shared" ca="1" si="337"/>
        <v>0</v>
      </c>
      <c r="W631" s="269">
        <f t="shared" ca="1" si="337"/>
        <v>0</v>
      </c>
      <c r="X631" s="270">
        <f t="shared" ca="1" si="337"/>
        <v>0</v>
      </c>
    </row>
    <row r="632" spans="1:56" ht="13.5" customHeight="1" x14ac:dyDescent="0.2">
      <c r="A632" s="44">
        <v>31</v>
      </c>
      <c r="C632" s="271"/>
      <c r="D632" s="19"/>
      <c r="E632" s="272"/>
      <c r="F632" s="290" t="s">
        <v>42</v>
      </c>
      <c r="G632" s="18"/>
      <c r="H632" s="19"/>
      <c r="I632" s="19"/>
      <c r="J632" s="273">
        <f ca="1">J608</f>
        <v>0</v>
      </c>
      <c r="K632" s="274">
        <f t="shared" ref="K632:X632" ca="1" si="338">K608+J632</f>
        <v>0</v>
      </c>
      <c r="L632" s="274">
        <f t="shared" ca="1" si="338"/>
        <v>0</v>
      </c>
      <c r="M632" s="274">
        <f t="shared" ca="1" si="338"/>
        <v>0</v>
      </c>
      <c r="N632" s="274">
        <f t="shared" ca="1" si="338"/>
        <v>0</v>
      </c>
      <c r="O632" s="274">
        <f t="shared" ca="1" si="338"/>
        <v>0</v>
      </c>
      <c r="P632" s="274">
        <f t="shared" ca="1" si="338"/>
        <v>0</v>
      </c>
      <c r="Q632" s="274">
        <f t="shared" ca="1" si="338"/>
        <v>0</v>
      </c>
      <c r="R632" s="274">
        <f t="shared" ca="1" si="338"/>
        <v>0</v>
      </c>
      <c r="S632" s="274">
        <f t="shared" ca="1" si="338"/>
        <v>0</v>
      </c>
      <c r="T632" s="274">
        <f t="shared" ca="1" si="338"/>
        <v>0</v>
      </c>
      <c r="U632" s="274">
        <f t="shared" ca="1" si="338"/>
        <v>0</v>
      </c>
      <c r="V632" s="274">
        <f t="shared" ca="1" si="338"/>
        <v>0</v>
      </c>
      <c r="W632" s="274">
        <f t="shared" ca="1" si="338"/>
        <v>0</v>
      </c>
      <c r="X632" s="275">
        <f t="shared" ca="1" si="338"/>
        <v>0</v>
      </c>
    </row>
    <row r="633" spans="1:56" ht="13.5" customHeight="1" x14ac:dyDescent="0.2">
      <c r="A633" s="44">
        <v>32</v>
      </c>
      <c r="C633" s="276"/>
      <c r="D633" s="19"/>
      <c r="E633" s="19"/>
      <c r="F633" s="291" t="s">
        <v>124</v>
      </c>
      <c r="G633" s="18"/>
      <c r="H633" s="277"/>
      <c r="I633" s="277"/>
      <c r="J633" s="278">
        <f t="shared" ref="J633:X633" ca="1" si="339">J631*$F608</f>
        <v>0</v>
      </c>
      <c r="K633" s="279">
        <f t="shared" ca="1" si="339"/>
        <v>0</v>
      </c>
      <c r="L633" s="279">
        <f t="shared" ca="1" si="339"/>
        <v>0</v>
      </c>
      <c r="M633" s="279">
        <f t="shared" ca="1" si="339"/>
        <v>0</v>
      </c>
      <c r="N633" s="279">
        <f t="shared" ca="1" si="339"/>
        <v>0</v>
      </c>
      <c r="O633" s="279">
        <f t="shared" ca="1" si="339"/>
        <v>0</v>
      </c>
      <c r="P633" s="279">
        <f t="shared" ca="1" si="339"/>
        <v>0</v>
      </c>
      <c r="Q633" s="279">
        <f t="shared" ca="1" si="339"/>
        <v>0</v>
      </c>
      <c r="R633" s="279">
        <f t="shared" ca="1" si="339"/>
        <v>0</v>
      </c>
      <c r="S633" s="279">
        <f t="shared" ca="1" si="339"/>
        <v>0</v>
      </c>
      <c r="T633" s="279">
        <f t="shared" ca="1" si="339"/>
        <v>0</v>
      </c>
      <c r="U633" s="279">
        <f t="shared" ca="1" si="339"/>
        <v>0</v>
      </c>
      <c r="V633" s="279">
        <f t="shared" ca="1" si="339"/>
        <v>0</v>
      </c>
      <c r="W633" s="279">
        <f t="shared" ca="1" si="339"/>
        <v>0</v>
      </c>
      <c r="X633" s="280">
        <f t="shared" ca="1" si="339"/>
        <v>0</v>
      </c>
    </row>
    <row r="634" spans="1:56" ht="13.5" customHeight="1" x14ac:dyDescent="0.2">
      <c r="A634" s="44">
        <v>33</v>
      </c>
      <c r="C634" s="276"/>
      <c r="D634" s="19"/>
      <c r="E634" s="272"/>
      <c r="F634" s="290" t="s">
        <v>123</v>
      </c>
      <c r="G634" s="18"/>
      <c r="H634" s="281"/>
      <c r="I634" s="281"/>
      <c r="J634" s="278">
        <f ca="1">MIN(J632:J633)</f>
        <v>0</v>
      </c>
      <c r="K634" s="279">
        <f t="shared" ref="K634:X634" ca="1" si="340">MIN(K632:K633)-MIN(J632:J633)</f>
        <v>0</v>
      </c>
      <c r="L634" s="279">
        <f t="shared" ca="1" si="340"/>
        <v>0</v>
      </c>
      <c r="M634" s="279">
        <f t="shared" ca="1" si="340"/>
        <v>0</v>
      </c>
      <c r="N634" s="279">
        <f t="shared" ca="1" si="340"/>
        <v>0</v>
      </c>
      <c r="O634" s="279">
        <f t="shared" ca="1" si="340"/>
        <v>0</v>
      </c>
      <c r="P634" s="279">
        <f t="shared" ca="1" si="340"/>
        <v>0</v>
      </c>
      <c r="Q634" s="279">
        <f t="shared" ca="1" si="340"/>
        <v>0</v>
      </c>
      <c r="R634" s="279">
        <f t="shared" ca="1" si="340"/>
        <v>0</v>
      </c>
      <c r="S634" s="279">
        <f t="shared" ca="1" si="340"/>
        <v>0</v>
      </c>
      <c r="T634" s="279">
        <f t="shared" ca="1" si="340"/>
        <v>0</v>
      </c>
      <c r="U634" s="279">
        <f t="shared" ca="1" si="340"/>
        <v>0</v>
      </c>
      <c r="V634" s="279">
        <f t="shared" ca="1" si="340"/>
        <v>0</v>
      </c>
      <c r="W634" s="279">
        <f t="shared" ca="1" si="340"/>
        <v>0</v>
      </c>
      <c r="X634" s="280">
        <f t="shared" ca="1" si="340"/>
        <v>0</v>
      </c>
      <c r="AO634" s="30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</row>
    <row r="635" spans="1:56" ht="13.5" customHeight="1" x14ac:dyDescent="0.2">
      <c r="A635" s="44">
        <v>34</v>
      </c>
      <c r="C635" s="276"/>
      <c r="D635" s="19"/>
      <c r="E635" s="272"/>
      <c r="F635" s="290" t="s">
        <v>118</v>
      </c>
      <c r="G635" s="18"/>
      <c r="H635" s="277"/>
      <c r="I635" s="277"/>
      <c r="J635" s="278">
        <f t="shared" ref="J635:X635" ca="1" si="341">J634-J608</f>
        <v>0</v>
      </c>
      <c r="K635" s="279">
        <f t="shared" ca="1" si="341"/>
        <v>0</v>
      </c>
      <c r="L635" s="279">
        <f t="shared" ca="1" si="341"/>
        <v>0</v>
      </c>
      <c r="M635" s="279">
        <f t="shared" ca="1" si="341"/>
        <v>0</v>
      </c>
      <c r="N635" s="279">
        <f t="shared" ca="1" si="341"/>
        <v>0</v>
      </c>
      <c r="O635" s="279">
        <f t="shared" ca="1" si="341"/>
        <v>0</v>
      </c>
      <c r="P635" s="279">
        <f t="shared" ca="1" si="341"/>
        <v>0</v>
      </c>
      <c r="Q635" s="279">
        <f t="shared" ca="1" si="341"/>
        <v>0</v>
      </c>
      <c r="R635" s="279">
        <f t="shared" ca="1" si="341"/>
        <v>0</v>
      </c>
      <c r="S635" s="279">
        <f t="shared" ca="1" si="341"/>
        <v>0</v>
      </c>
      <c r="T635" s="279">
        <f t="shared" ca="1" si="341"/>
        <v>0</v>
      </c>
      <c r="U635" s="279">
        <f t="shared" ca="1" si="341"/>
        <v>0</v>
      </c>
      <c r="V635" s="279">
        <f t="shared" ca="1" si="341"/>
        <v>0</v>
      </c>
      <c r="W635" s="279">
        <f t="shared" ca="1" si="341"/>
        <v>0</v>
      </c>
      <c r="X635" s="280">
        <f t="shared" ca="1" si="341"/>
        <v>0</v>
      </c>
    </row>
    <row r="636" spans="1:56" ht="13.5" customHeight="1" x14ac:dyDescent="0.2">
      <c r="A636" s="44">
        <v>35</v>
      </c>
      <c r="C636" s="276"/>
      <c r="D636" s="19"/>
      <c r="E636" s="272"/>
      <c r="F636" s="290" t="s">
        <v>119</v>
      </c>
      <c r="G636" s="18"/>
      <c r="H636" s="277"/>
      <c r="I636" s="277"/>
      <c r="J636" s="278">
        <f ca="1">-J635</f>
        <v>0</v>
      </c>
      <c r="K636" s="279">
        <f ca="1">-SUM($J635:K635)</f>
        <v>0</v>
      </c>
      <c r="L636" s="279">
        <f ca="1">-SUM($J635:L635)</f>
        <v>0</v>
      </c>
      <c r="M636" s="279">
        <f ca="1">-SUM($J635:M635)</f>
        <v>0</v>
      </c>
      <c r="N636" s="279">
        <f ca="1">-SUM($J635:N635)</f>
        <v>0</v>
      </c>
      <c r="O636" s="279">
        <f ca="1">-SUM($J635:O635)</f>
        <v>0</v>
      </c>
      <c r="P636" s="279">
        <f ca="1">-SUM($J635:P635)</f>
        <v>0</v>
      </c>
      <c r="Q636" s="279">
        <f ca="1">-SUM($J635:Q635)</f>
        <v>0</v>
      </c>
      <c r="R636" s="279">
        <f ca="1">-SUM($J635:R635)</f>
        <v>0</v>
      </c>
      <c r="S636" s="279">
        <f ca="1">-SUM($J635:S635)</f>
        <v>0</v>
      </c>
      <c r="T636" s="279">
        <f ca="1">-SUM($J635:T635)</f>
        <v>0</v>
      </c>
      <c r="U636" s="279">
        <f ca="1">-SUM($J635:U635)</f>
        <v>0</v>
      </c>
      <c r="V636" s="279">
        <f ca="1">-SUM($J635:V635)</f>
        <v>0</v>
      </c>
      <c r="W636" s="279">
        <f ca="1">-SUM($J635:W635)</f>
        <v>0</v>
      </c>
      <c r="X636" s="280">
        <f ca="1">-SUM($J635:X635)</f>
        <v>0</v>
      </c>
    </row>
    <row r="637" spans="1:56" ht="1.5" customHeight="1" x14ac:dyDescent="0.2">
      <c r="C637" s="282"/>
      <c r="D637" s="283"/>
      <c r="E637" s="283"/>
      <c r="F637" s="292"/>
      <c r="G637" s="284"/>
      <c r="H637" s="284"/>
      <c r="I637" s="284"/>
      <c r="J637" s="273"/>
      <c r="K637" s="274"/>
      <c r="L637" s="274"/>
      <c r="M637" s="274">
        <f ca="1">IF(M605&gt;0,(M633-SUM($J634:L634))/M605,0)</f>
        <v>0</v>
      </c>
      <c r="N637" s="274">
        <f ca="1">IF(N605&gt;0,(N633-SUM($J634:M634))/N605,0)</f>
        <v>0</v>
      </c>
      <c r="O637" s="274">
        <f ca="1">IF(O605&gt;0,(O633-SUM($J634:N634))/O605,0)</f>
        <v>0</v>
      </c>
      <c r="P637" s="274">
        <f ca="1">IF(P605&gt;0,(P633-SUM($J634:O634))/P605,0)</f>
        <v>0</v>
      </c>
      <c r="Q637" s="274">
        <f ca="1">IF(Q605&gt;0,(Q633-SUM($J634:P634))/Q605,0)</f>
        <v>0</v>
      </c>
      <c r="R637" s="274">
        <f ca="1">IF(R605&gt;0,(R633-SUM($J634:Q634))/R605,0)</f>
        <v>0</v>
      </c>
      <c r="S637" s="274">
        <f ca="1">IF(S605&gt;0,(S633-SUM($J634:R634))/S605,0)</f>
        <v>0</v>
      </c>
      <c r="T637" s="274">
        <f ca="1">IF(T605&gt;0,(T633-SUM($J634:S634))/T605,0)</f>
        <v>0</v>
      </c>
      <c r="U637" s="274">
        <f ca="1">IF(U605&gt;0,(U633-SUM($J634:T634))/U605,0)</f>
        <v>0</v>
      </c>
      <c r="V637" s="274">
        <f ca="1">IF(V605&gt;0,(V633-SUM($J634:U634))/V605,0)</f>
        <v>0</v>
      </c>
      <c r="W637" s="274">
        <f ca="1">IF(W605&gt;0,(W633-SUM($J634:V634))/W605,0)</f>
        <v>0</v>
      </c>
      <c r="X637" s="275">
        <f ca="1">IF(X605&gt;0,(X633-SUM($J634:W634))/X605,0)</f>
        <v>0</v>
      </c>
    </row>
    <row r="638" spans="1:56" ht="13.5" customHeight="1" x14ac:dyDescent="0.2">
      <c r="A638" s="44">
        <v>36</v>
      </c>
      <c r="C638" s="276" t="s">
        <v>45</v>
      </c>
      <c r="D638" s="19"/>
      <c r="E638" s="272"/>
      <c r="F638" s="290" t="s">
        <v>40</v>
      </c>
      <c r="G638" s="18"/>
      <c r="H638" s="18"/>
      <c r="I638" s="18"/>
      <c r="J638" s="278">
        <f ca="1">J606</f>
        <v>0</v>
      </c>
      <c r="K638" s="279">
        <f t="shared" ref="K638:X638" ca="1" si="342">K606+J638</f>
        <v>0</v>
      </c>
      <c r="L638" s="279">
        <f t="shared" ca="1" si="342"/>
        <v>0</v>
      </c>
      <c r="M638" s="279">
        <f t="shared" ca="1" si="342"/>
        <v>0</v>
      </c>
      <c r="N638" s="279">
        <f t="shared" ca="1" si="342"/>
        <v>0</v>
      </c>
      <c r="O638" s="279">
        <f t="shared" ca="1" si="342"/>
        <v>0</v>
      </c>
      <c r="P638" s="279">
        <f t="shared" ca="1" si="342"/>
        <v>0</v>
      </c>
      <c r="Q638" s="279">
        <f t="shared" ca="1" si="342"/>
        <v>0</v>
      </c>
      <c r="R638" s="279">
        <f t="shared" ca="1" si="342"/>
        <v>0</v>
      </c>
      <c r="S638" s="279">
        <f t="shared" ca="1" si="342"/>
        <v>0</v>
      </c>
      <c r="T638" s="279">
        <f t="shared" ca="1" si="342"/>
        <v>0</v>
      </c>
      <c r="U638" s="279">
        <f t="shared" ca="1" si="342"/>
        <v>0</v>
      </c>
      <c r="V638" s="279">
        <f t="shared" ca="1" si="342"/>
        <v>0</v>
      </c>
      <c r="W638" s="279">
        <f t="shared" ca="1" si="342"/>
        <v>0</v>
      </c>
      <c r="X638" s="280">
        <f t="shared" ca="1" si="342"/>
        <v>0</v>
      </c>
    </row>
    <row r="639" spans="1:56" ht="13.5" customHeight="1" x14ac:dyDescent="0.2">
      <c r="A639" s="44">
        <v>37</v>
      </c>
      <c r="C639" s="276"/>
      <c r="D639" s="19"/>
      <c r="E639" s="272"/>
      <c r="F639" s="290" t="s">
        <v>42</v>
      </c>
      <c r="G639" s="18"/>
      <c r="H639" s="18"/>
      <c r="I639" s="18"/>
      <c r="J639" s="278">
        <f ca="1">J609</f>
        <v>0</v>
      </c>
      <c r="K639" s="279">
        <f t="shared" ref="K639:X639" ca="1" si="343">K609+J639</f>
        <v>0</v>
      </c>
      <c r="L639" s="279">
        <f t="shared" ca="1" si="343"/>
        <v>0</v>
      </c>
      <c r="M639" s="279">
        <f t="shared" ca="1" si="343"/>
        <v>0</v>
      </c>
      <c r="N639" s="279">
        <f t="shared" ca="1" si="343"/>
        <v>0</v>
      </c>
      <c r="O639" s="279">
        <f t="shared" ca="1" si="343"/>
        <v>0</v>
      </c>
      <c r="P639" s="279">
        <f t="shared" ca="1" si="343"/>
        <v>0</v>
      </c>
      <c r="Q639" s="279">
        <f t="shared" ca="1" si="343"/>
        <v>0</v>
      </c>
      <c r="R639" s="279">
        <f t="shared" ca="1" si="343"/>
        <v>0</v>
      </c>
      <c r="S639" s="279">
        <f t="shared" ca="1" si="343"/>
        <v>0</v>
      </c>
      <c r="T639" s="279">
        <f t="shared" ca="1" si="343"/>
        <v>0</v>
      </c>
      <c r="U639" s="279">
        <f t="shared" ca="1" si="343"/>
        <v>0</v>
      </c>
      <c r="V639" s="279">
        <f t="shared" ca="1" si="343"/>
        <v>0</v>
      </c>
      <c r="W639" s="279">
        <f t="shared" ca="1" si="343"/>
        <v>0</v>
      </c>
      <c r="X639" s="280">
        <f t="shared" ca="1" si="343"/>
        <v>0</v>
      </c>
    </row>
    <row r="640" spans="1:56" ht="13.5" customHeight="1" x14ac:dyDescent="0.2">
      <c r="A640" s="44">
        <v>38</v>
      </c>
      <c r="C640" s="285"/>
      <c r="D640" s="19"/>
      <c r="E640" s="19"/>
      <c r="F640" s="291" t="s">
        <v>124</v>
      </c>
      <c r="G640" s="18"/>
      <c r="H640" s="18"/>
      <c r="I640" s="18"/>
      <c r="J640" s="278">
        <f t="shared" ref="J640:X640" ca="1" si="344">J638*$F609</f>
        <v>0</v>
      </c>
      <c r="K640" s="279">
        <f t="shared" ca="1" si="344"/>
        <v>0</v>
      </c>
      <c r="L640" s="279">
        <f t="shared" ca="1" si="344"/>
        <v>0</v>
      </c>
      <c r="M640" s="279">
        <f t="shared" ca="1" si="344"/>
        <v>0</v>
      </c>
      <c r="N640" s="279">
        <f t="shared" ca="1" si="344"/>
        <v>0</v>
      </c>
      <c r="O640" s="279">
        <f t="shared" ca="1" si="344"/>
        <v>0</v>
      </c>
      <c r="P640" s="279">
        <f t="shared" ca="1" si="344"/>
        <v>0</v>
      </c>
      <c r="Q640" s="279">
        <f t="shared" ca="1" si="344"/>
        <v>0</v>
      </c>
      <c r="R640" s="279">
        <f t="shared" ca="1" si="344"/>
        <v>0</v>
      </c>
      <c r="S640" s="279">
        <f t="shared" ca="1" si="344"/>
        <v>0</v>
      </c>
      <c r="T640" s="279">
        <f t="shared" ca="1" si="344"/>
        <v>0</v>
      </c>
      <c r="U640" s="279">
        <f t="shared" ca="1" si="344"/>
        <v>0</v>
      </c>
      <c r="V640" s="279">
        <f t="shared" ca="1" si="344"/>
        <v>0</v>
      </c>
      <c r="W640" s="279">
        <f t="shared" ca="1" si="344"/>
        <v>0</v>
      </c>
      <c r="X640" s="280">
        <f t="shared" ca="1" si="344"/>
        <v>0</v>
      </c>
    </row>
    <row r="641" spans="1:56" ht="13.5" customHeight="1" x14ac:dyDescent="0.2">
      <c r="A641" s="44">
        <v>39</v>
      </c>
      <c r="C641" s="276"/>
      <c r="D641" s="19"/>
      <c r="E641" s="272"/>
      <c r="F641" s="290" t="s">
        <v>123</v>
      </c>
      <c r="G641" s="18"/>
      <c r="H641" s="18"/>
      <c r="I641" s="18"/>
      <c r="J641" s="278">
        <f ca="1">MIN(J639:J640)</f>
        <v>0</v>
      </c>
      <c r="K641" s="279">
        <f t="shared" ref="K641:X641" ca="1" si="345">MIN(K639:K640)-MIN(J639:J640)</f>
        <v>0</v>
      </c>
      <c r="L641" s="279">
        <f t="shared" ca="1" si="345"/>
        <v>0</v>
      </c>
      <c r="M641" s="279">
        <f t="shared" ca="1" si="345"/>
        <v>0</v>
      </c>
      <c r="N641" s="279">
        <f t="shared" ca="1" si="345"/>
        <v>0</v>
      </c>
      <c r="O641" s="279">
        <f t="shared" ca="1" si="345"/>
        <v>0</v>
      </c>
      <c r="P641" s="279">
        <f t="shared" ca="1" si="345"/>
        <v>0</v>
      </c>
      <c r="Q641" s="279">
        <f t="shared" ca="1" si="345"/>
        <v>0</v>
      </c>
      <c r="R641" s="279">
        <f t="shared" ca="1" si="345"/>
        <v>0</v>
      </c>
      <c r="S641" s="279">
        <f t="shared" ca="1" si="345"/>
        <v>0</v>
      </c>
      <c r="T641" s="279">
        <f t="shared" ca="1" si="345"/>
        <v>0</v>
      </c>
      <c r="U641" s="279">
        <f t="shared" ca="1" si="345"/>
        <v>0</v>
      </c>
      <c r="V641" s="279">
        <f t="shared" ca="1" si="345"/>
        <v>0</v>
      </c>
      <c r="W641" s="279">
        <f t="shared" ca="1" si="345"/>
        <v>0</v>
      </c>
      <c r="X641" s="280">
        <f t="shared" ca="1" si="345"/>
        <v>0</v>
      </c>
    </row>
    <row r="642" spans="1:56" ht="13.5" customHeight="1" x14ac:dyDescent="0.2">
      <c r="A642" s="44">
        <v>40</v>
      </c>
      <c r="C642" s="276"/>
      <c r="D642" s="19"/>
      <c r="E642" s="272"/>
      <c r="F642" s="290" t="s">
        <v>118</v>
      </c>
      <c r="G642" s="18"/>
      <c r="H642" s="18"/>
      <c r="I642" s="18"/>
      <c r="J642" s="278">
        <f t="shared" ref="J642:X642" ca="1" si="346">J641-J609</f>
        <v>0</v>
      </c>
      <c r="K642" s="279">
        <f t="shared" ca="1" si="346"/>
        <v>0</v>
      </c>
      <c r="L642" s="279">
        <f t="shared" ca="1" si="346"/>
        <v>0</v>
      </c>
      <c r="M642" s="279">
        <f t="shared" ca="1" si="346"/>
        <v>0</v>
      </c>
      <c r="N642" s="279">
        <f t="shared" ca="1" si="346"/>
        <v>0</v>
      </c>
      <c r="O642" s="279">
        <f t="shared" ca="1" si="346"/>
        <v>0</v>
      </c>
      <c r="P642" s="279">
        <f t="shared" ca="1" si="346"/>
        <v>0</v>
      </c>
      <c r="Q642" s="279">
        <f t="shared" ca="1" si="346"/>
        <v>0</v>
      </c>
      <c r="R642" s="279">
        <f t="shared" ca="1" si="346"/>
        <v>0</v>
      </c>
      <c r="S642" s="279">
        <f t="shared" ca="1" si="346"/>
        <v>0</v>
      </c>
      <c r="T642" s="279">
        <f t="shared" ca="1" si="346"/>
        <v>0</v>
      </c>
      <c r="U642" s="279">
        <f t="shared" ca="1" si="346"/>
        <v>0</v>
      </c>
      <c r="V642" s="279">
        <f t="shared" ca="1" si="346"/>
        <v>0</v>
      </c>
      <c r="W642" s="279">
        <f t="shared" ca="1" si="346"/>
        <v>0</v>
      </c>
      <c r="X642" s="280">
        <f t="shared" ca="1" si="346"/>
        <v>0</v>
      </c>
    </row>
    <row r="643" spans="1:56" ht="13.5" customHeight="1" x14ac:dyDescent="0.2">
      <c r="A643" s="44">
        <v>41</v>
      </c>
      <c r="C643" s="276"/>
      <c r="D643" s="19"/>
      <c r="E643" s="272"/>
      <c r="F643" s="290" t="s">
        <v>119</v>
      </c>
      <c r="G643" s="18"/>
      <c r="H643" s="18"/>
      <c r="I643" s="18"/>
      <c r="J643" s="278">
        <f ca="1">-J642</f>
        <v>0</v>
      </c>
      <c r="K643" s="279">
        <f ca="1">-SUM($J642:K642)</f>
        <v>0</v>
      </c>
      <c r="L643" s="279">
        <f ca="1">-SUM($J642:L642)</f>
        <v>0</v>
      </c>
      <c r="M643" s="279">
        <f ca="1">-SUM($J642:M642)</f>
        <v>0</v>
      </c>
      <c r="N643" s="279">
        <f ca="1">-SUM($J642:N642)</f>
        <v>0</v>
      </c>
      <c r="O643" s="279">
        <f ca="1">-SUM($J642:O642)</f>
        <v>0</v>
      </c>
      <c r="P643" s="279">
        <f ca="1">-SUM($J642:P642)</f>
        <v>0</v>
      </c>
      <c r="Q643" s="279">
        <f ca="1">-SUM($J642:Q642)</f>
        <v>0</v>
      </c>
      <c r="R643" s="279">
        <f ca="1">-SUM($J642:R642)</f>
        <v>0</v>
      </c>
      <c r="S643" s="279">
        <f ca="1">-SUM($J642:S642)</f>
        <v>0</v>
      </c>
      <c r="T643" s="279">
        <f ca="1">-SUM($J642:T642)</f>
        <v>0</v>
      </c>
      <c r="U643" s="279">
        <f ca="1">-SUM($J642:U642)</f>
        <v>0</v>
      </c>
      <c r="V643" s="279">
        <f ca="1">-SUM($J642:V642)</f>
        <v>0</v>
      </c>
      <c r="W643" s="279">
        <f ca="1">-SUM($J642:W642)</f>
        <v>0</v>
      </c>
      <c r="X643" s="280">
        <f ca="1">-SUM($J642:X642)</f>
        <v>0</v>
      </c>
    </row>
    <row r="644" spans="1:56" ht="13.5" customHeight="1" x14ac:dyDescent="0.2">
      <c r="A644" s="44">
        <v>42</v>
      </c>
      <c r="B644" s="232"/>
      <c r="C644" s="264" t="s">
        <v>76</v>
      </c>
      <c r="D644" s="265"/>
      <c r="E644" s="265"/>
      <c r="F644" s="293" t="s">
        <v>68</v>
      </c>
      <c r="G644" s="111"/>
      <c r="H644" s="111"/>
      <c r="I644" s="111"/>
      <c r="J644" s="286">
        <f t="shared" ref="J644:X644" ca="1" si="347">(J642+J635)*$F610</f>
        <v>0</v>
      </c>
      <c r="K644" s="287">
        <f t="shared" ca="1" si="347"/>
        <v>0</v>
      </c>
      <c r="L644" s="287">
        <f t="shared" ca="1" si="347"/>
        <v>0</v>
      </c>
      <c r="M644" s="287">
        <f t="shared" ca="1" si="347"/>
        <v>0</v>
      </c>
      <c r="N644" s="287">
        <f t="shared" ca="1" si="347"/>
        <v>0</v>
      </c>
      <c r="O644" s="287">
        <f t="shared" ca="1" si="347"/>
        <v>0</v>
      </c>
      <c r="P644" s="287">
        <f t="shared" ca="1" si="347"/>
        <v>0</v>
      </c>
      <c r="Q644" s="287">
        <f t="shared" ca="1" si="347"/>
        <v>0</v>
      </c>
      <c r="R644" s="287">
        <f t="shared" ca="1" si="347"/>
        <v>0</v>
      </c>
      <c r="S644" s="287">
        <f t="shared" ca="1" si="347"/>
        <v>0</v>
      </c>
      <c r="T644" s="287">
        <f t="shared" ca="1" si="347"/>
        <v>0</v>
      </c>
      <c r="U644" s="287">
        <f t="shared" ca="1" si="347"/>
        <v>0</v>
      </c>
      <c r="V644" s="287">
        <f t="shared" ca="1" si="347"/>
        <v>0</v>
      </c>
      <c r="W644" s="287">
        <f t="shared" ca="1" si="347"/>
        <v>0</v>
      </c>
      <c r="X644" s="288">
        <f t="shared" ca="1" si="347"/>
        <v>0</v>
      </c>
    </row>
    <row r="645" spans="1:56" ht="13.5" customHeight="1" x14ac:dyDescent="0.2">
      <c r="A645" s="44">
        <v>43</v>
      </c>
      <c r="C645" s="276"/>
      <c r="D645" s="19"/>
      <c r="E645" s="19"/>
      <c r="F645" s="290" t="str">
        <f>Data!B$99</f>
        <v>Støttet overhead</v>
      </c>
      <c r="G645" s="18"/>
      <c r="H645" s="18"/>
      <c r="I645" s="18"/>
      <c r="J645" s="278">
        <f t="shared" ref="J645:X645" ca="1" si="348">(J641+J634)*$F610</f>
        <v>0</v>
      </c>
      <c r="K645" s="279">
        <f t="shared" ca="1" si="348"/>
        <v>0</v>
      </c>
      <c r="L645" s="279">
        <f t="shared" ca="1" si="348"/>
        <v>0</v>
      </c>
      <c r="M645" s="279">
        <f t="shared" ca="1" si="348"/>
        <v>0</v>
      </c>
      <c r="N645" s="279">
        <f t="shared" ca="1" si="348"/>
        <v>0</v>
      </c>
      <c r="O645" s="279">
        <f t="shared" ca="1" si="348"/>
        <v>0</v>
      </c>
      <c r="P645" s="279">
        <f t="shared" ca="1" si="348"/>
        <v>0</v>
      </c>
      <c r="Q645" s="279">
        <f t="shared" ca="1" si="348"/>
        <v>0</v>
      </c>
      <c r="R645" s="279">
        <f t="shared" ca="1" si="348"/>
        <v>0</v>
      </c>
      <c r="S645" s="279">
        <f t="shared" ca="1" si="348"/>
        <v>0</v>
      </c>
      <c r="T645" s="279">
        <f t="shared" ca="1" si="348"/>
        <v>0</v>
      </c>
      <c r="U645" s="279">
        <f t="shared" ca="1" si="348"/>
        <v>0</v>
      </c>
      <c r="V645" s="279">
        <f t="shared" ca="1" si="348"/>
        <v>0</v>
      </c>
      <c r="W645" s="279">
        <f t="shared" ca="1" si="348"/>
        <v>0</v>
      </c>
      <c r="X645" s="280">
        <f t="shared" ca="1" si="348"/>
        <v>0</v>
      </c>
    </row>
    <row r="646" spans="1:56" ht="13.5" customHeight="1" x14ac:dyDescent="0.2">
      <c r="C646" s="264" t="s">
        <v>125</v>
      </c>
      <c r="D646" s="265"/>
      <c r="E646" s="265"/>
      <c r="F646" s="294" t="str">
        <f>Data!B$33</f>
        <v>Udbetalingsloft</v>
      </c>
      <c r="G646" s="111"/>
      <c r="H646" s="111"/>
      <c r="I646" s="111"/>
      <c r="J646" s="286">
        <f t="shared" ref="J646:X646" ca="1" si="349">(J633+J640)*(1+$F610)*$F623</f>
        <v>0</v>
      </c>
      <c r="K646" s="287">
        <f t="shared" ca="1" si="349"/>
        <v>0</v>
      </c>
      <c r="L646" s="287">
        <f t="shared" ca="1" si="349"/>
        <v>0</v>
      </c>
      <c r="M646" s="287">
        <f t="shared" ca="1" si="349"/>
        <v>0</v>
      </c>
      <c r="N646" s="287">
        <f t="shared" ca="1" si="349"/>
        <v>0</v>
      </c>
      <c r="O646" s="287">
        <f t="shared" ca="1" si="349"/>
        <v>0</v>
      </c>
      <c r="P646" s="287">
        <f t="shared" ca="1" si="349"/>
        <v>0</v>
      </c>
      <c r="Q646" s="287">
        <f t="shared" ca="1" si="349"/>
        <v>0</v>
      </c>
      <c r="R646" s="287">
        <f t="shared" ca="1" si="349"/>
        <v>0</v>
      </c>
      <c r="S646" s="287">
        <f t="shared" ca="1" si="349"/>
        <v>0</v>
      </c>
      <c r="T646" s="287">
        <f t="shared" ca="1" si="349"/>
        <v>0</v>
      </c>
      <c r="U646" s="287">
        <f t="shared" ca="1" si="349"/>
        <v>0</v>
      </c>
      <c r="V646" s="287">
        <f t="shared" ca="1" si="349"/>
        <v>0</v>
      </c>
      <c r="W646" s="287">
        <f t="shared" ca="1" si="349"/>
        <v>0</v>
      </c>
      <c r="X646" s="288">
        <f t="shared" ca="1" si="349"/>
        <v>0</v>
      </c>
    </row>
    <row r="647" spans="1:56" ht="13.5" customHeight="1" x14ac:dyDescent="0.2">
      <c r="C647" s="276"/>
      <c r="D647" s="19"/>
      <c r="E647" s="19"/>
      <c r="F647" s="295" t="str">
        <f>Data!B$34</f>
        <v>Til/fra pulje</v>
      </c>
      <c r="G647" s="18"/>
      <c r="H647" s="18"/>
      <c r="I647" s="18"/>
      <c r="J647" s="278">
        <f t="shared" ref="J647:X647" ca="1" si="350">(J635+J642)*(1+$F610)*$F623</f>
        <v>0</v>
      </c>
      <c r="K647" s="279">
        <f t="shared" ca="1" si="350"/>
        <v>0</v>
      </c>
      <c r="L647" s="279">
        <f t="shared" ca="1" si="350"/>
        <v>0</v>
      </c>
      <c r="M647" s="279">
        <f t="shared" ca="1" si="350"/>
        <v>0</v>
      </c>
      <c r="N647" s="279">
        <f t="shared" ca="1" si="350"/>
        <v>0</v>
      </c>
      <c r="O647" s="279">
        <f t="shared" ca="1" si="350"/>
        <v>0</v>
      </c>
      <c r="P647" s="279">
        <f t="shared" ca="1" si="350"/>
        <v>0</v>
      </c>
      <c r="Q647" s="279">
        <f t="shared" ca="1" si="350"/>
        <v>0</v>
      </c>
      <c r="R647" s="279">
        <f t="shared" ca="1" si="350"/>
        <v>0</v>
      </c>
      <c r="S647" s="279">
        <f t="shared" ca="1" si="350"/>
        <v>0</v>
      </c>
      <c r="T647" s="279">
        <f t="shared" ca="1" si="350"/>
        <v>0</v>
      </c>
      <c r="U647" s="279">
        <f t="shared" ca="1" si="350"/>
        <v>0</v>
      </c>
      <c r="V647" s="279">
        <f t="shared" ca="1" si="350"/>
        <v>0</v>
      </c>
      <c r="W647" s="279">
        <f t="shared" ca="1" si="350"/>
        <v>0</v>
      </c>
      <c r="X647" s="280">
        <f t="shared" ca="1" si="350"/>
        <v>0</v>
      </c>
    </row>
    <row r="648" spans="1:56" ht="13.5" customHeight="1" x14ac:dyDescent="0.2">
      <c r="C648" s="282"/>
      <c r="D648" s="283"/>
      <c r="E648" s="283"/>
      <c r="F648" s="296" t="str">
        <f>Data!B$35</f>
        <v>Pulje for tilbageholdt støtte</v>
      </c>
      <c r="G648" s="284"/>
      <c r="H648" s="284"/>
      <c r="I648" s="284"/>
      <c r="J648" s="273">
        <f t="shared" ref="J648:X648" ca="1" si="351">(J636+J643)*(1+$F610)*$F623</f>
        <v>0</v>
      </c>
      <c r="K648" s="274">
        <f t="shared" ca="1" si="351"/>
        <v>0</v>
      </c>
      <c r="L648" s="274">
        <f t="shared" ca="1" si="351"/>
        <v>0</v>
      </c>
      <c r="M648" s="274">
        <f t="shared" ca="1" si="351"/>
        <v>0</v>
      </c>
      <c r="N648" s="274">
        <f t="shared" ca="1" si="351"/>
        <v>0</v>
      </c>
      <c r="O648" s="274">
        <f t="shared" ca="1" si="351"/>
        <v>0</v>
      </c>
      <c r="P648" s="274">
        <f t="shared" ca="1" si="351"/>
        <v>0</v>
      </c>
      <c r="Q648" s="274">
        <f t="shared" ca="1" si="351"/>
        <v>0</v>
      </c>
      <c r="R648" s="274">
        <f t="shared" ca="1" si="351"/>
        <v>0</v>
      </c>
      <c r="S648" s="274">
        <f t="shared" ca="1" si="351"/>
        <v>0</v>
      </c>
      <c r="T648" s="274">
        <f t="shared" ca="1" si="351"/>
        <v>0</v>
      </c>
      <c r="U648" s="274">
        <f t="shared" ca="1" si="351"/>
        <v>0</v>
      </c>
      <c r="V648" s="274">
        <f t="shared" ca="1" si="351"/>
        <v>0</v>
      </c>
      <c r="W648" s="274">
        <f t="shared" ca="1" si="351"/>
        <v>0</v>
      </c>
      <c r="X648" s="275">
        <f t="shared" ca="1" si="351"/>
        <v>0</v>
      </c>
    </row>
    <row r="649" spans="1:56" ht="13.5" customHeight="1" x14ac:dyDescent="0.2">
      <c r="C649" s="721" t="s">
        <v>274</v>
      </c>
      <c r="D649" s="722"/>
      <c r="E649" s="722"/>
      <c r="F649" s="723"/>
      <c r="G649" s="723"/>
      <c r="H649" s="723"/>
      <c r="I649" s="723"/>
      <c r="J649" s="724">
        <f ca="1">J624</f>
        <v>0</v>
      </c>
      <c r="K649" s="725">
        <f ca="1">SUM($J624:K624)</f>
        <v>0</v>
      </c>
      <c r="L649" s="725">
        <f ca="1">SUM($J624:L624)</f>
        <v>0</v>
      </c>
      <c r="M649" s="725">
        <f ca="1">SUM($J624:M624)</f>
        <v>0</v>
      </c>
      <c r="N649" s="725">
        <f ca="1">SUM($J624:N624)</f>
        <v>0</v>
      </c>
      <c r="O649" s="725">
        <f ca="1">SUM($J624:O624)</f>
        <v>0</v>
      </c>
      <c r="P649" s="725">
        <f ca="1">SUM($J624:P624)</f>
        <v>0</v>
      </c>
      <c r="Q649" s="725">
        <f ca="1">SUM($J624:Q624)</f>
        <v>0</v>
      </c>
      <c r="R649" s="725">
        <f ca="1">SUM($J624:R624)</f>
        <v>0</v>
      </c>
      <c r="S649" s="725">
        <f ca="1">SUM($J624:S624)</f>
        <v>0</v>
      </c>
      <c r="T649" s="725">
        <f ca="1">SUM($J624:T624)</f>
        <v>0</v>
      </c>
      <c r="U649" s="725">
        <f ca="1">SUM($J624:U624)</f>
        <v>0</v>
      </c>
      <c r="V649" s="725">
        <f ca="1">SUM($J624:V624)</f>
        <v>0</v>
      </c>
      <c r="W649" s="725">
        <f ca="1">SUM($J624:W624)</f>
        <v>0</v>
      </c>
      <c r="X649" s="726">
        <f ca="1">SUM($J624:X624)</f>
        <v>0</v>
      </c>
    </row>
    <row r="650" spans="1:56" ht="13.5" customHeight="1" x14ac:dyDescent="0.2">
      <c r="J650" s="23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56" ht="13.5" customHeight="1" x14ac:dyDescent="0.2"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56" x14ac:dyDescent="0.2">
      <c r="B652" s="28"/>
      <c r="C652" s="404" t="str">
        <f>Data!B$53</f>
        <v>Virksomhed</v>
      </c>
      <c r="D652" s="405"/>
      <c r="E652" s="611">
        <f>HLOOKUP(B653,'Budget &amp; Total'!A:BB,6,FALSE)</f>
        <v>0</v>
      </c>
      <c r="F652" s="984">
        <f>HLOOKUP(B653,'Budget &amp; Total'!A:BB,5,FALSE)</f>
        <v>0</v>
      </c>
      <c r="G652" s="984"/>
      <c r="H652" s="984"/>
      <c r="I652" s="110"/>
      <c r="J652" s="111" t="str">
        <f t="shared" ref="J652:X652" ca="1" si="352">J$1</f>
        <v>P1</v>
      </c>
      <c r="K652" s="111" t="str">
        <f t="shared" ca="1" si="352"/>
        <v>P2</v>
      </c>
      <c r="L652" s="111" t="str">
        <f t="shared" ca="1" si="352"/>
        <v>P3</v>
      </c>
      <c r="M652" s="111" t="str">
        <f t="shared" ca="1" si="352"/>
        <v>P4</v>
      </c>
      <c r="N652" s="111" t="str">
        <f t="shared" ca="1" si="352"/>
        <v>P5</v>
      </c>
      <c r="O652" s="111" t="str">
        <f t="shared" ca="1" si="352"/>
        <v>P6</v>
      </c>
      <c r="P652" s="111" t="str">
        <f t="shared" ca="1" si="352"/>
        <v>P7</v>
      </c>
      <c r="Q652" s="111" t="str">
        <f t="shared" ca="1" si="352"/>
        <v>P8</v>
      </c>
      <c r="R652" s="111" t="str">
        <f t="shared" ca="1" si="352"/>
        <v>P9</v>
      </c>
      <c r="S652" s="111" t="str">
        <f t="shared" ca="1" si="352"/>
        <v>P10</v>
      </c>
      <c r="T652" s="111" t="str">
        <f t="shared" ca="1" si="352"/>
        <v>P11</v>
      </c>
      <c r="U652" s="111" t="str">
        <f t="shared" ca="1" si="352"/>
        <v>P12</v>
      </c>
      <c r="V652" s="111" t="str">
        <f t="shared" ca="1" si="352"/>
        <v>P13</v>
      </c>
      <c r="W652" s="111" t="str">
        <f t="shared" ca="1" si="352"/>
        <v>P14</v>
      </c>
      <c r="X652" s="112" t="str">
        <f t="shared" ca="1" si="352"/>
        <v>P15</v>
      </c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X652" s="2"/>
      <c r="AY652" s="2"/>
      <c r="AZ652" s="2"/>
      <c r="BA652" s="2"/>
      <c r="BB652" s="2"/>
      <c r="BC652" s="2"/>
      <c r="BD652" s="2"/>
    </row>
    <row r="653" spans="1:56" ht="18.75" customHeight="1" x14ac:dyDescent="0.2">
      <c r="B653" s="445">
        <f>B603+1</f>
        <v>14</v>
      </c>
      <c r="C653" s="113" t="str">
        <f>Data!B$52</f>
        <v>Projekt</v>
      </c>
      <c r="D653" s="303"/>
      <c r="E653" s="449">
        <f>'Budget &amp; Total'!$C$5</f>
        <v>0</v>
      </c>
      <c r="F653" s="985">
        <f>'Budget &amp; Total'!$C$8</f>
        <v>0</v>
      </c>
      <c r="G653" s="985"/>
      <c r="H653" s="985"/>
      <c r="I653" s="115"/>
      <c r="J653" s="116">
        <f ca="1">INDIRECT(J$1&amp;"!d$5")</f>
        <v>42005</v>
      </c>
      <c r="K653" s="116">
        <f ca="1">INDIRECT(K$1&amp;"!d$5")</f>
        <v>1</v>
      </c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714"/>
      <c r="Z653">
        <v>1</v>
      </c>
      <c r="AA653">
        <v>2</v>
      </c>
      <c r="AB653">
        <v>3</v>
      </c>
      <c r="AC653">
        <v>4</v>
      </c>
      <c r="AD653">
        <v>5</v>
      </c>
      <c r="AE653">
        <v>6</v>
      </c>
      <c r="AF653">
        <v>7</v>
      </c>
      <c r="AG653">
        <v>8</v>
      </c>
      <c r="AH653">
        <v>9</v>
      </c>
      <c r="AI653">
        <v>10</v>
      </c>
      <c r="AJ653">
        <v>11</v>
      </c>
      <c r="AK653">
        <v>12</v>
      </c>
      <c r="AL653">
        <v>13</v>
      </c>
      <c r="AM653">
        <v>14</v>
      </c>
      <c r="AN653">
        <v>15</v>
      </c>
    </row>
    <row r="654" spans="1:56" ht="13.5" thickBot="1" x14ac:dyDescent="0.25">
      <c r="B654" s="44">
        <f>B653</f>
        <v>14</v>
      </c>
      <c r="C654" s="117"/>
      <c r="D654" s="114"/>
      <c r="E654" s="114"/>
      <c r="F654" s="46"/>
      <c r="G654" s="666" t="s">
        <v>5</v>
      </c>
      <c r="H654" s="667">
        <f>Data!B653</f>
        <v>0</v>
      </c>
      <c r="I654" s="18"/>
      <c r="J654" s="116">
        <f ca="1">INDIRECT(J$1&amp;"!f$5")</f>
        <v>0</v>
      </c>
      <c r="K654" s="116">
        <f ca="1">INDIRECT(K$1&amp;"!f$5")</f>
        <v>0</v>
      </c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714"/>
      <c r="Z654" s="2">
        <f t="shared" ref="Z654:AN654" ca="1" si="353">J654+20</f>
        <v>20</v>
      </c>
      <c r="AA654" s="2">
        <f t="shared" ca="1" si="353"/>
        <v>20</v>
      </c>
      <c r="AB654" s="2">
        <f t="shared" si="353"/>
        <v>20</v>
      </c>
      <c r="AC654" s="2">
        <f t="shared" si="353"/>
        <v>20</v>
      </c>
      <c r="AD654" s="2">
        <f t="shared" si="353"/>
        <v>20</v>
      </c>
      <c r="AE654" s="2">
        <f t="shared" si="353"/>
        <v>20</v>
      </c>
      <c r="AF654" s="2">
        <f t="shared" si="353"/>
        <v>20</v>
      </c>
      <c r="AG654" s="2">
        <f t="shared" si="353"/>
        <v>20</v>
      </c>
      <c r="AH654" s="2">
        <f t="shared" si="353"/>
        <v>20</v>
      </c>
      <c r="AI654" s="2">
        <f t="shared" si="353"/>
        <v>20</v>
      </c>
      <c r="AJ654" s="2">
        <f t="shared" si="353"/>
        <v>20</v>
      </c>
      <c r="AK654" s="2">
        <f t="shared" si="353"/>
        <v>20</v>
      </c>
      <c r="AL654" s="2">
        <f t="shared" si="353"/>
        <v>20</v>
      </c>
      <c r="AM654" s="2">
        <f t="shared" si="353"/>
        <v>20</v>
      </c>
      <c r="AN654" s="2">
        <f t="shared" si="353"/>
        <v>20</v>
      </c>
    </row>
    <row r="655" spans="1:56" x14ac:dyDescent="0.2">
      <c r="A655" s="44">
        <v>1</v>
      </c>
      <c r="B655" s="44">
        <f t="shared" ref="B655:B679" si="354">B654</f>
        <v>14</v>
      </c>
      <c r="C655" s="57" t="str">
        <f>Data!B$24</f>
        <v>Timer</v>
      </c>
      <c r="D655" s="97" t="str">
        <f>Data!B$13</f>
        <v>Funktionær timer</v>
      </c>
      <c r="E655" s="97"/>
      <c r="F655" s="58"/>
      <c r="G655" s="369">
        <f>HLOOKUP(B655,'Budget &amp; Total'!$1:$44,(19),FALSE)</f>
        <v>0</v>
      </c>
      <c r="H655" s="672">
        <f ca="1">SUM(J655:X655)</f>
        <v>0</v>
      </c>
      <c r="I655" s="101"/>
      <c r="J655" s="230">
        <f ca="1">HLOOKUP($B655,INDIRECT(J$1&amp;"!$I$2:$x$40"),('Partner-period(er)'!$A655+14),FALSE)</f>
        <v>0</v>
      </c>
      <c r="K655" s="98">
        <f ca="1">HLOOKUP($B655,INDIRECT(K$1&amp;"!$I$2:$x$40"),('Partner-period(er)'!$A655+14),FALSE)</f>
        <v>0</v>
      </c>
      <c r="L655" s="98">
        <f ca="1">HLOOKUP($B655,INDIRECT(L$1&amp;"!$I$2:$x$40"),('Partner-period(er)'!$A655+14),FALSE)</f>
        <v>0</v>
      </c>
      <c r="M655" s="98">
        <f ca="1">HLOOKUP($B655,INDIRECT(M$1&amp;"!$I$2:$x$40"),('Partner-period(er)'!$A655+14),FALSE)</f>
        <v>0</v>
      </c>
      <c r="N655" s="98">
        <f ca="1">HLOOKUP($B655,INDIRECT(N$1&amp;"!$I$2:$x$40"),('Partner-period(er)'!$A655+14),FALSE)</f>
        <v>0</v>
      </c>
      <c r="O655" s="563">
        <f ca="1">HLOOKUP($B655,INDIRECT(O$1&amp;"!$I$2:$x$40"),('Partner-period(er)'!$A655+14),FALSE)</f>
        <v>0</v>
      </c>
      <c r="P655" s="563">
        <f ca="1">HLOOKUP($B655,INDIRECT(P$1&amp;"!$I$2:$x$40"),('Partner-period(er)'!$A655+14),FALSE)</f>
        <v>0</v>
      </c>
      <c r="Q655" s="563">
        <f ca="1">HLOOKUP($B655,INDIRECT(Q$1&amp;"!$I$2:$x$40"),('Partner-period(er)'!$A655+14),FALSE)</f>
        <v>0</v>
      </c>
      <c r="R655" s="563">
        <f ca="1">HLOOKUP($B655,INDIRECT(R$1&amp;"!$I$2:$x$40"),('Partner-period(er)'!$A655+14),FALSE)</f>
        <v>0</v>
      </c>
      <c r="S655" s="563">
        <f ca="1">HLOOKUP($B655,INDIRECT(S$1&amp;"!$I$2:$x$40"),('Partner-period(er)'!$A655+14),FALSE)</f>
        <v>0</v>
      </c>
      <c r="T655" s="563">
        <f ca="1">HLOOKUP($B655,INDIRECT(T$1&amp;"!$I$2:$x$40"),('Partner-period(er)'!$A655+14),FALSE)</f>
        <v>0</v>
      </c>
      <c r="U655" s="563">
        <f ca="1">HLOOKUP($B655,INDIRECT(U$1&amp;"!$I$2:$x$40"),('Partner-period(er)'!$A655+14),FALSE)</f>
        <v>0</v>
      </c>
      <c r="V655" s="563">
        <f ca="1">HLOOKUP($B655,INDIRECT(V$1&amp;"!$I$2:$x$40"),('Partner-period(er)'!$A655+14),FALSE)</f>
        <v>0</v>
      </c>
      <c r="W655" s="563">
        <f ca="1">HLOOKUP($B655,INDIRECT(W$1&amp;"!$I$2:$x$40"),('Partner-period(er)'!$A655+14),FALSE)</f>
        <v>0</v>
      </c>
      <c r="X655" s="564">
        <f ca="1">HLOOKUP($B655,INDIRECT(X$1&amp;"!$I$2:$x$40"),('Partner-period(er)'!$A655+14),FALSE)</f>
        <v>0</v>
      </c>
      <c r="Z655" s="31">
        <f ca="1">J655</f>
        <v>0</v>
      </c>
      <c r="AA655" s="32">
        <f ca="1">SUM($J655:K655)</f>
        <v>0</v>
      </c>
      <c r="AB655" s="32">
        <f ca="1">SUM($J655:L655)</f>
        <v>0</v>
      </c>
      <c r="AC655" s="32">
        <f ca="1">SUM($J655:M655)</f>
        <v>0</v>
      </c>
      <c r="AD655" s="32">
        <f ca="1">SUM($J655:N655)</f>
        <v>0</v>
      </c>
      <c r="AE655" s="32">
        <f ca="1">SUM($J655:O655)</f>
        <v>0</v>
      </c>
      <c r="AF655" s="32">
        <f ca="1">SUM($J655:P655)</f>
        <v>0</v>
      </c>
      <c r="AG655" s="32">
        <f ca="1">SUM($J655:Q655)</f>
        <v>0</v>
      </c>
      <c r="AH655" s="32">
        <f ca="1">SUM($J655:R655)</f>
        <v>0</v>
      </c>
      <c r="AI655" s="32">
        <f ca="1">SUM($J655:S655)</f>
        <v>0</v>
      </c>
      <c r="AJ655" s="32">
        <f ca="1">SUM($J655:T655)</f>
        <v>0</v>
      </c>
      <c r="AK655" s="32">
        <f ca="1">SUM($J655:U655)</f>
        <v>0</v>
      </c>
      <c r="AL655" s="32">
        <f ca="1">SUM($J655:V655)</f>
        <v>0</v>
      </c>
      <c r="AM655" s="32">
        <f ca="1">SUM($J655:W655)</f>
        <v>0</v>
      </c>
      <c r="AN655" s="37">
        <f ca="1">SUM($J655:X655)</f>
        <v>0</v>
      </c>
      <c r="AO655" s="30"/>
      <c r="AP655" s="29"/>
      <c r="AQ655" s="29"/>
      <c r="AR655" s="29"/>
      <c r="AS655" s="29"/>
      <c r="AT655" s="29"/>
    </row>
    <row r="656" spans="1:56" x14ac:dyDescent="0.2">
      <c r="A656" s="44">
        <v>2</v>
      </c>
      <c r="B656" s="44">
        <f t="shared" si="354"/>
        <v>14</v>
      </c>
      <c r="C656" s="661">
        <f>Data!L652</f>
        <v>0</v>
      </c>
      <c r="D656" s="27" t="str">
        <f>Data!B$14</f>
        <v>Teknisk/adm timer</v>
      </c>
      <c r="E656" s="27"/>
      <c r="F656" s="14"/>
      <c r="G656" s="370">
        <f>HLOOKUP(B656,'Budget &amp; Total'!$1:$44,(20),FALSE)</f>
        <v>0</v>
      </c>
      <c r="H656" s="673">
        <f t="shared" ref="H656:H679" ca="1" si="355">SUM(J656:X656)</f>
        <v>0</v>
      </c>
      <c r="I656" s="101"/>
      <c r="J656" s="231">
        <f ca="1">HLOOKUP($B656,INDIRECT(J$1&amp;"!$I$2:$x$40"),('Partner-period(er)'!$A656+14),FALSE)</f>
        <v>0</v>
      </c>
      <c r="K656" s="86">
        <f ca="1">HLOOKUP($B656,INDIRECT(K$1&amp;"!$I$2:$x$40"),('Partner-period(er)'!$A656+14),FALSE)</f>
        <v>0</v>
      </c>
      <c r="L656" s="86">
        <f ca="1">HLOOKUP($B656,INDIRECT(L$1&amp;"!$I$2:$x$40"),('Partner-period(er)'!$A656+14),FALSE)</f>
        <v>0</v>
      </c>
      <c r="M656" s="86">
        <f ca="1">HLOOKUP($B656,INDIRECT(M$1&amp;"!$I$2:$x$40"),('Partner-period(er)'!$A656+14),FALSE)</f>
        <v>0</v>
      </c>
      <c r="N656" s="86">
        <f ca="1">HLOOKUP($B656,INDIRECT(N$1&amp;"!$I$2:$x$40"),('Partner-period(er)'!$A656+14),FALSE)</f>
        <v>0</v>
      </c>
      <c r="O656" s="565">
        <f ca="1">HLOOKUP($B656,INDIRECT(O$1&amp;"!$I$2:$x$40"),('Partner-period(er)'!$A656+14),FALSE)</f>
        <v>0</v>
      </c>
      <c r="P656" s="565">
        <f ca="1">HLOOKUP($B656,INDIRECT(P$1&amp;"!$I$2:$x$40"),('Partner-period(er)'!$A656+14),FALSE)</f>
        <v>0</v>
      </c>
      <c r="Q656" s="565">
        <f ca="1">HLOOKUP($B656,INDIRECT(Q$1&amp;"!$I$2:$x$40"),('Partner-period(er)'!$A656+14),FALSE)</f>
        <v>0</v>
      </c>
      <c r="R656" s="565">
        <f ca="1">HLOOKUP($B656,INDIRECT(R$1&amp;"!$I$2:$x$40"),('Partner-period(er)'!$A656+14),FALSE)</f>
        <v>0</v>
      </c>
      <c r="S656" s="565">
        <f ca="1">HLOOKUP($B656,INDIRECT(S$1&amp;"!$I$2:$x$40"),('Partner-period(er)'!$A656+14),FALSE)</f>
        <v>0</v>
      </c>
      <c r="T656" s="565">
        <f ca="1">HLOOKUP($B656,INDIRECT(T$1&amp;"!$I$2:$x$40"),('Partner-period(er)'!$A656+14),FALSE)</f>
        <v>0</v>
      </c>
      <c r="U656" s="565">
        <f ca="1">HLOOKUP($B656,INDIRECT(U$1&amp;"!$I$2:$x$40"),('Partner-period(er)'!$A656+14),FALSE)</f>
        <v>0</v>
      </c>
      <c r="V656" s="565">
        <f ca="1">HLOOKUP($B656,INDIRECT(V$1&amp;"!$I$2:$x$40"),('Partner-period(er)'!$A656+14),FALSE)</f>
        <v>0</v>
      </c>
      <c r="W656" s="565">
        <f ca="1">HLOOKUP($B656,INDIRECT(W$1&amp;"!$I$2:$x$40"),('Partner-period(er)'!$A656+14),FALSE)</f>
        <v>0</v>
      </c>
      <c r="X656" s="566">
        <f ca="1">HLOOKUP($B656,INDIRECT(X$1&amp;"!$I$2:$x$40"),('Partner-period(er)'!$A656+14),FALSE)</f>
        <v>0</v>
      </c>
      <c r="Z656" s="33">
        <f ca="1">J656</f>
        <v>0</v>
      </c>
      <c r="AA656" s="34">
        <f ca="1">SUM($J656:K656)</f>
        <v>0</v>
      </c>
      <c r="AB656" s="34">
        <f ca="1">SUM($J656:L656)</f>
        <v>0</v>
      </c>
      <c r="AC656" s="34">
        <f ca="1">SUM($J656:M656)</f>
        <v>0</v>
      </c>
      <c r="AD656" s="34">
        <f ca="1">SUM($J656:N656)</f>
        <v>0</v>
      </c>
      <c r="AE656" s="34">
        <f ca="1">SUM($J656:O656)</f>
        <v>0</v>
      </c>
      <c r="AF656" s="34">
        <f ca="1">SUM($J656:P656)</f>
        <v>0</v>
      </c>
      <c r="AG656" s="34">
        <f ca="1">SUM($J656:Q656)</f>
        <v>0</v>
      </c>
      <c r="AH656" s="34">
        <f ca="1">SUM($J656:R656)</f>
        <v>0</v>
      </c>
      <c r="AI656" s="34">
        <f ca="1">SUM($J656:S656)</f>
        <v>0</v>
      </c>
      <c r="AJ656" s="34">
        <f ca="1">SUM($J656:T656)</f>
        <v>0</v>
      </c>
      <c r="AK656" s="34">
        <f ca="1">SUM($J656:U656)</f>
        <v>0</v>
      </c>
      <c r="AL656" s="34">
        <f ca="1">SUM($J656:V656)</f>
        <v>0</v>
      </c>
      <c r="AM656" s="34">
        <f ca="1">SUM($J656:W656)</f>
        <v>0</v>
      </c>
      <c r="AN656" s="38">
        <f ca="1">SUM($J656:X656)</f>
        <v>0</v>
      </c>
      <c r="AO656" s="30"/>
      <c r="AP656" s="29"/>
      <c r="AQ656" s="29"/>
      <c r="AR656" s="29"/>
      <c r="AS656" s="29"/>
      <c r="AT656" s="29"/>
    </row>
    <row r="657" spans="1:56" x14ac:dyDescent="0.2">
      <c r="A657" s="44">
        <v>3</v>
      </c>
      <c r="B657" s="44">
        <f t="shared" si="354"/>
        <v>14</v>
      </c>
      <c r="C657" s="57" t="str">
        <f>Data!B$5</f>
        <v>Personaleudgifter</v>
      </c>
      <c r="D657" s="96"/>
      <c r="E657" s="96"/>
      <c r="F657" s="58"/>
      <c r="G657" s="369"/>
      <c r="H657" s="674">
        <f t="shared" ca="1" si="355"/>
        <v>0</v>
      </c>
      <c r="I657" s="101"/>
      <c r="J657" s="239">
        <f ca="1">HLOOKUP($B657,INDIRECT(J$1&amp;"!$I$2:$x$40"),('Partner-period(er)'!$A657+14),FALSE)</f>
        <v>0</v>
      </c>
      <c r="K657" s="85">
        <f ca="1">HLOOKUP($B657,INDIRECT(K$1&amp;"!$I$2:$x$40"),('Partner-period(er)'!$A657+14),FALSE)</f>
        <v>0</v>
      </c>
      <c r="L657" s="85">
        <f ca="1">HLOOKUP($B657,INDIRECT(L$1&amp;"!$I$2:$x$40"),('Partner-period(er)'!$A657+14),FALSE)</f>
        <v>0</v>
      </c>
      <c r="M657" s="85">
        <f ca="1">HLOOKUP($B657,INDIRECT(M$1&amp;"!$I$2:$x$40"),('Partner-period(er)'!$A657+14),FALSE)</f>
        <v>0</v>
      </c>
      <c r="N657" s="85">
        <f ca="1">HLOOKUP($B657,INDIRECT(N$1&amp;"!$I$2:$x$40"),('Partner-period(er)'!$A657+14),FALSE)</f>
        <v>0</v>
      </c>
      <c r="O657" s="52">
        <f ca="1">HLOOKUP($B657,INDIRECT(O$1&amp;"!$I$2:$x$40"),('Partner-period(er)'!$A657+14),FALSE)</f>
        <v>0</v>
      </c>
      <c r="P657" s="52">
        <f ca="1">HLOOKUP($B657,INDIRECT(P$1&amp;"!$I$2:$x$40"),('Partner-period(er)'!$A657+14),FALSE)</f>
        <v>0</v>
      </c>
      <c r="Q657" s="52">
        <f ca="1">HLOOKUP($B657,INDIRECT(Q$1&amp;"!$I$2:$x$40"),('Partner-period(er)'!$A657+14),FALSE)</f>
        <v>0</v>
      </c>
      <c r="R657" s="52">
        <f ca="1">HLOOKUP($B657,INDIRECT(R$1&amp;"!$I$2:$x$40"),('Partner-period(er)'!$A657+14),FALSE)</f>
        <v>0</v>
      </c>
      <c r="S657" s="52">
        <f ca="1">HLOOKUP($B657,INDIRECT(S$1&amp;"!$I$2:$x$40"),('Partner-period(er)'!$A657+14),FALSE)</f>
        <v>0</v>
      </c>
      <c r="T657" s="52">
        <f ca="1">HLOOKUP($B657,INDIRECT(T$1&amp;"!$I$2:$x$40"),('Partner-period(er)'!$A657+14),FALSE)</f>
        <v>0</v>
      </c>
      <c r="U657" s="52">
        <f ca="1">HLOOKUP($B657,INDIRECT(U$1&amp;"!$I$2:$x$40"),('Partner-period(er)'!$A657+14),FALSE)</f>
        <v>0</v>
      </c>
      <c r="V657" s="52">
        <f ca="1">HLOOKUP($B657,INDIRECT(V$1&amp;"!$I$2:$x$40"),('Partner-period(er)'!$A657+14),FALSE)</f>
        <v>0</v>
      </c>
      <c r="W657" s="52">
        <f ca="1">HLOOKUP($B657,INDIRECT(W$1&amp;"!$I$2:$x$40"),('Partner-period(er)'!$A657+14),FALSE)</f>
        <v>0</v>
      </c>
      <c r="X657" s="567">
        <f ca="1">HLOOKUP($B657,INDIRECT(X$1&amp;"!$I$2:$x$40"),('Partner-period(er)'!$A657+14),FALSE)</f>
        <v>0</v>
      </c>
      <c r="Z657" s="33">
        <f ca="1">J657</f>
        <v>0</v>
      </c>
      <c r="AA657" s="34">
        <f ca="1">SUM($J657:K657)</f>
        <v>0</v>
      </c>
      <c r="AB657" s="34">
        <f ca="1">SUM($J657:L657)</f>
        <v>0</v>
      </c>
      <c r="AC657" s="34">
        <f ca="1">SUM($J657:M657)</f>
        <v>0</v>
      </c>
      <c r="AD657" s="34">
        <f ca="1">SUM($J657:N657)</f>
        <v>0</v>
      </c>
      <c r="AE657" s="34">
        <f ca="1">SUM($J657:O657)</f>
        <v>0</v>
      </c>
      <c r="AF657" s="34">
        <f ca="1">SUM($J657:P657)</f>
        <v>0</v>
      </c>
      <c r="AG657" s="34">
        <f ca="1">SUM($J657:Q657)</f>
        <v>0</v>
      </c>
      <c r="AH657" s="34">
        <f ca="1">SUM($J657:R657)</f>
        <v>0</v>
      </c>
      <c r="AI657" s="34">
        <f ca="1">SUM($J657:S657)</f>
        <v>0</v>
      </c>
      <c r="AJ657" s="34">
        <f ca="1">SUM($J657:T657)</f>
        <v>0</v>
      </c>
      <c r="AK657" s="34">
        <f ca="1">SUM($J657:U657)</f>
        <v>0</v>
      </c>
      <c r="AL657" s="34">
        <f ca="1">SUM($J657:V657)</f>
        <v>0</v>
      </c>
      <c r="AM657" s="34">
        <f ca="1">SUM($J657:W657)</f>
        <v>0</v>
      </c>
      <c r="AN657" s="38">
        <f ca="1">SUM($J657:X657)</f>
        <v>0</v>
      </c>
      <c r="AO657" s="30"/>
      <c r="AP657" s="29"/>
      <c r="AQ657" s="29"/>
      <c r="AR657" s="29"/>
      <c r="AS657" s="29"/>
      <c r="AT657" s="29"/>
    </row>
    <row r="658" spans="1:56" x14ac:dyDescent="0.2">
      <c r="A658" s="44">
        <v>4</v>
      </c>
      <c r="B658" s="44">
        <f t="shared" si="354"/>
        <v>14</v>
      </c>
      <c r="C658" s="66"/>
      <c r="D658" s="27" t="str">
        <f>Data!B$15</f>
        <v>Funktionær løn</v>
      </c>
      <c r="E658" s="27"/>
      <c r="F658" s="94">
        <f>HLOOKUP(B658,'Budget &amp; Total'!B:BB,49,FALSE)</f>
        <v>0</v>
      </c>
      <c r="G658" s="370">
        <f>HLOOKUP(B658,'Budget &amp; Total'!$1:$44,(23),FALSE)</f>
        <v>0</v>
      </c>
      <c r="H658" s="674">
        <f t="shared" ca="1" si="355"/>
        <v>0</v>
      </c>
      <c r="I658" s="101"/>
      <c r="J658" s="239">
        <f ca="1">HLOOKUP($B658,INDIRECT(J$1&amp;"!$I$2:$x$40"),('Partner-period(er)'!$A658+14),FALSE)</f>
        <v>0</v>
      </c>
      <c r="K658" s="85">
        <f ca="1">HLOOKUP($B658,INDIRECT(K$1&amp;"!$I$2:$x$40"),('Partner-period(er)'!$A658+14),FALSE)</f>
        <v>0</v>
      </c>
      <c r="L658" s="85">
        <f ca="1">HLOOKUP($B658,INDIRECT(L$1&amp;"!$I$2:$x$40"),('Partner-period(er)'!$A658+14),FALSE)</f>
        <v>0</v>
      </c>
      <c r="M658" s="85">
        <f ca="1">HLOOKUP($B658,INDIRECT(M$1&amp;"!$I$2:$x$40"),('Partner-period(er)'!$A658+14),FALSE)</f>
        <v>0</v>
      </c>
      <c r="N658" s="85">
        <f ca="1">HLOOKUP($B658,INDIRECT(N$1&amp;"!$I$2:$x$40"),('Partner-period(er)'!$A658+14),FALSE)</f>
        <v>0</v>
      </c>
      <c r="O658" s="52">
        <f ca="1">HLOOKUP($B658,INDIRECT(O$1&amp;"!$I$2:$x$40"),('Partner-period(er)'!$A658+14),FALSE)</f>
        <v>0</v>
      </c>
      <c r="P658" s="52">
        <f ca="1">HLOOKUP($B658,INDIRECT(P$1&amp;"!$I$2:$x$40"),('Partner-period(er)'!$A658+14),FALSE)</f>
        <v>0</v>
      </c>
      <c r="Q658" s="52">
        <f ca="1">HLOOKUP($B658,INDIRECT(Q$1&amp;"!$I$2:$x$40"),('Partner-period(er)'!$A658+14),FALSE)</f>
        <v>0</v>
      </c>
      <c r="R658" s="52">
        <f ca="1">HLOOKUP($B658,INDIRECT(R$1&amp;"!$I$2:$x$40"),('Partner-period(er)'!$A658+14),FALSE)</f>
        <v>0</v>
      </c>
      <c r="S658" s="52">
        <f ca="1">HLOOKUP($B658,INDIRECT(S$1&amp;"!$I$2:$x$40"),('Partner-period(er)'!$A658+14),FALSE)</f>
        <v>0</v>
      </c>
      <c r="T658" s="52">
        <f ca="1">HLOOKUP($B658,INDIRECT(T$1&amp;"!$I$2:$x$40"),('Partner-period(er)'!$A658+14),FALSE)</f>
        <v>0</v>
      </c>
      <c r="U658" s="52">
        <f ca="1">HLOOKUP($B658,INDIRECT(U$1&amp;"!$I$2:$x$40"),('Partner-period(er)'!$A658+14),FALSE)</f>
        <v>0</v>
      </c>
      <c r="V658" s="52">
        <f ca="1">HLOOKUP($B658,INDIRECT(V$1&amp;"!$I$2:$x$40"),('Partner-period(er)'!$A658+14),FALSE)</f>
        <v>0</v>
      </c>
      <c r="W658" s="52">
        <f ca="1">HLOOKUP($B658,INDIRECT(W$1&amp;"!$I$2:$x$40"),('Partner-period(er)'!$A658+14),FALSE)</f>
        <v>0</v>
      </c>
      <c r="X658" s="567">
        <f ca="1">HLOOKUP($B658,INDIRECT(X$1&amp;"!$I$2:$x$40"),('Partner-period(er)'!$A658+14),FALSE)</f>
        <v>0</v>
      </c>
      <c r="Z658" s="40">
        <f ca="1">J684</f>
        <v>0</v>
      </c>
      <c r="AA658" s="41">
        <f ca="1">SUM($J684:K684)</f>
        <v>0</v>
      </c>
      <c r="AB658" s="41">
        <f ca="1">SUM($J684:L684)</f>
        <v>0</v>
      </c>
      <c r="AC658" s="41">
        <f ca="1">SUM($J684:M684)</f>
        <v>0</v>
      </c>
      <c r="AD658" s="41">
        <f ca="1">SUM($J684:N684)</f>
        <v>0</v>
      </c>
      <c r="AE658" s="41">
        <f ca="1">SUM($J684:O684)</f>
        <v>0</v>
      </c>
      <c r="AF658" s="41">
        <f ca="1">SUM($J684:P684)</f>
        <v>0</v>
      </c>
      <c r="AG658" s="41">
        <f ca="1">SUM($J684:Q684)</f>
        <v>0</v>
      </c>
      <c r="AH658" s="41">
        <f ca="1">SUM($J684:R684)</f>
        <v>0</v>
      </c>
      <c r="AI658" s="41">
        <f ca="1">SUM($J684:S684)</f>
        <v>0</v>
      </c>
      <c r="AJ658" s="41">
        <f ca="1">SUM($J684:T684)</f>
        <v>0</v>
      </c>
      <c r="AK658" s="41">
        <f ca="1">SUM($J684:U684)</f>
        <v>0</v>
      </c>
      <c r="AL658" s="41">
        <f ca="1">SUM($J684:V684)</f>
        <v>0</v>
      </c>
      <c r="AM658" s="41">
        <f ca="1">SUM($J684:W684)</f>
        <v>0</v>
      </c>
      <c r="AN658" s="42">
        <f ca="1">SUM($J684:X684)</f>
        <v>0</v>
      </c>
      <c r="AO658" s="30"/>
      <c r="AP658" s="29">
        <f ca="1">IF(Data!$H$2="ja",IF(Z658&gt;$G658,Z658-$G658,0),0)</f>
        <v>0</v>
      </c>
      <c r="AQ658" s="29">
        <f ca="1">IF(Data!$H$2="ja",IF(AA658&gt;$G658,AA658-$G658-SUM($AP658:AP658),0),0)</f>
        <v>0</v>
      </c>
      <c r="AR658" s="29">
        <f ca="1">IF(Data!$H$2="ja",IF(AB658&gt;$G658,AB658-$G658-SUM($AP658:AQ658),0),0)</f>
        <v>0</v>
      </c>
      <c r="AS658" s="29">
        <f ca="1">IF(Data!$H$2="ja",IF(AC658&gt;$G658,AC658-$G658-SUM($AP658:AR658),0),0)</f>
        <v>0</v>
      </c>
      <c r="AT658" s="29">
        <f ca="1">IF(Data!$H$2="ja",IF(AD658&gt;$G658,AD658-$G658-SUM($AP658:AS658),0),0)</f>
        <v>0</v>
      </c>
      <c r="AU658" s="29">
        <f ca="1">IF(Data!$H$2="ja",IF(AE658&gt;$G658,AE658-$G658-SUM($AP658:AT658),0),0)</f>
        <v>0</v>
      </c>
      <c r="AV658" s="29">
        <f ca="1">IF(Data!$H$2="ja",IF(AF658&gt;$G658,AF658-$G658-SUM($AP658:AU658),0),0)</f>
        <v>0</v>
      </c>
      <c r="AW658" s="29">
        <f ca="1">IF(Data!$H$2="ja",IF(AG658&gt;$G658,AG658-$G658-SUM($AP658:AV658),0),0)</f>
        <v>0</v>
      </c>
      <c r="AX658" s="29">
        <f ca="1">IF(Data!$H$2="ja",IF(AH658&gt;$G658,AH658-$G658-SUM($AP658:AW658),0),0)</f>
        <v>0</v>
      </c>
      <c r="AY658" s="29">
        <f ca="1">IF(Data!$H$2="ja",IF(AI658&gt;$G658,AI658-$G658-SUM($AP658:AX658),0),0)</f>
        <v>0</v>
      </c>
      <c r="AZ658" s="29">
        <f ca="1">IF(Data!$H$2="ja",IF(AJ658&gt;$G658,AJ658-$G658-SUM($AP658:AY658),0),0)</f>
        <v>0</v>
      </c>
      <c r="BA658" s="29">
        <f ca="1">IF(Data!$H$2="ja",IF(AK658&gt;$G658,AK658-$G658-SUM($AP658:AZ658),0),0)</f>
        <v>0</v>
      </c>
      <c r="BB658" s="29">
        <f ca="1">IF(Data!$H$2="ja",IF(AL658&gt;$G658,AL658-$G658-SUM($AP658:BA658),0),0)</f>
        <v>0</v>
      </c>
      <c r="BC658" s="29">
        <f ca="1">IF(Data!$H$2="ja",IF(AM658&gt;$G658,AM658-$G658-SUM($AP658:BB658),0),0)</f>
        <v>0</v>
      </c>
      <c r="BD658" s="29">
        <f ca="1">IF(Data!$H$2="ja",IF(AN658&gt;$G658,AN658-$G658-SUM($AP658:BC658),0),0)</f>
        <v>0</v>
      </c>
    </row>
    <row r="659" spans="1:56" x14ac:dyDescent="0.2">
      <c r="A659" s="44">
        <v>5</v>
      </c>
      <c r="B659" s="44">
        <f t="shared" si="354"/>
        <v>14</v>
      </c>
      <c r="C659" s="60"/>
      <c r="D659" s="27" t="str">
        <f>Data!B$16</f>
        <v>Teknisk/adm løn</v>
      </c>
      <c r="E659" s="27"/>
      <c r="F659" s="94">
        <f>HLOOKUP(B658,'Budget &amp; Total'!B:BB,50,FALSE)</f>
        <v>0</v>
      </c>
      <c r="G659" s="370">
        <f>HLOOKUP(B659,'Budget &amp; Total'!$1:$44,(24),FALSE)</f>
        <v>0</v>
      </c>
      <c r="H659" s="674">
        <f t="shared" ca="1" si="355"/>
        <v>0</v>
      </c>
      <c r="I659" s="101"/>
      <c r="J659" s="239">
        <f ca="1">HLOOKUP($B659,INDIRECT(J$1&amp;"!$I$2:$x$40"),('Partner-period(er)'!$A659+14),FALSE)</f>
        <v>0</v>
      </c>
      <c r="K659" s="85">
        <f ca="1">HLOOKUP($B659,INDIRECT(K$1&amp;"!$I$2:$x$40"),('Partner-period(er)'!$A659+14),FALSE)</f>
        <v>0</v>
      </c>
      <c r="L659" s="85">
        <f ca="1">HLOOKUP($B659,INDIRECT(L$1&amp;"!$I$2:$x$40"),('Partner-period(er)'!$A659+14),FALSE)</f>
        <v>0</v>
      </c>
      <c r="M659" s="85">
        <f ca="1">HLOOKUP($B659,INDIRECT(M$1&amp;"!$I$2:$x$40"),('Partner-period(er)'!$A659+14),FALSE)</f>
        <v>0</v>
      </c>
      <c r="N659" s="85">
        <f ca="1">HLOOKUP($B659,INDIRECT(N$1&amp;"!$I$2:$x$40"),('Partner-period(er)'!$A659+14),FALSE)</f>
        <v>0</v>
      </c>
      <c r="O659" s="52">
        <f ca="1">HLOOKUP($B659,INDIRECT(O$1&amp;"!$I$2:$x$40"),('Partner-period(er)'!$A659+14),FALSE)</f>
        <v>0</v>
      </c>
      <c r="P659" s="52">
        <f ca="1">HLOOKUP($B659,INDIRECT(P$1&amp;"!$I$2:$x$40"),('Partner-period(er)'!$A659+14),FALSE)</f>
        <v>0</v>
      </c>
      <c r="Q659" s="52">
        <f ca="1">HLOOKUP($B659,INDIRECT(Q$1&amp;"!$I$2:$x$40"),('Partner-period(er)'!$A659+14),FALSE)</f>
        <v>0</v>
      </c>
      <c r="R659" s="52">
        <f ca="1">HLOOKUP($B659,INDIRECT(R$1&amp;"!$I$2:$x$40"),('Partner-period(er)'!$A659+14),FALSE)</f>
        <v>0</v>
      </c>
      <c r="S659" s="52">
        <f ca="1">HLOOKUP($B659,INDIRECT(S$1&amp;"!$I$2:$x$40"),('Partner-period(er)'!$A659+14),FALSE)</f>
        <v>0</v>
      </c>
      <c r="T659" s="52">
        <f ca="1">HLOOKUP($B659,INDIRECT(T$1&amp;"!$I$2:$x$40"),('Partner-period(er)'!$A659+14),FALSE)</f>
        <v>0</v>
      </c>
      <c r="U659" s="52">
        <f ca="1">HLOOKUP($B659,INDIRECT(U$1&amp;"!$I$2:$x$40"),('Partner-period(er)'!$A659+14),FALSE)</f>
        <v>0</v>
      </c>
      <c r="V659" s="52">
        <f ca="1">HLOOKUP($B659,INDIRECT(V$1&amp;"!$I$2:$x$40"),('Partner-period(er)'!$A659+14),FALSE)</f>
        <v>0</v>
      </c>
      <c r="W659" s="52">
        <f ca="1">HLOOKUP($B659,INDIRECT(W$1&amp;"!$I$2:$x$40"),('Partner-period(er)'!$A659+14),FALSE)</f>
        <v>0</v>
      </c>
      <c r="X659" s="567">
        <f ca="1">HLOOKUP($B659,INDIRECT(X$1&amp;"!$I$2:$x$40"),('Partner-period(er)'!$A659+14),FALSE)</f>
        <v>0</v>
      </c>
      <c r="Z659" s="40">
        <f ca="1">J691</f>
        <v>0</v>
      </c>
      <c r="AA659" s="41">
        <f ca="1">SUM($J691:K691)</f>
        <v>0</v>
      </c>
      <c r="AB659" s="41">
        <f ca="1">SUM($J691:L691)</f>
        <v>0</v>
      </c>
      <c r="AC659" s="41">
        <f ca="1">SUM($J691:M691)</f>
        <v>0</v>
      </c>
      <c r="AD659" s="41">
        <f ca="1">SUM($J691:N691)</f>
        <v>0</v>
      </c>
      <c r="AE659" s="41">
        <f ca="1">SUM($J691:O691)</f>
        <v>0</v>
      </c>
      <c r="AF659" s="41">
        <f ca="1">SUM($J691:P691)</f>
        <v>0</v>
      </c>
      <c r="AG659" s="41">
        <f ca="1">SUM($J691:Q691)</f>
        <v>0</v>
      </c>
      <c r="AH659" s="41">
        <f ca="1">SUM($J691:R691)</f>
        <v>0</v>
      </c>
      <c r="AI659" s="41">
        <f ca="1">SUM($J691:S691)</f>
        <v>0</v>
      </c>
      <c r="AJ659" s="41">
        <f ca="1">SUM($J691:T691)</f>
        <v>0</v>
      </c>
      <c r="AK659" s="41">
        <f ca="1">SUM($J691:U691)</f>
        <v>0</v>
      </c>
      <c r="AL659" s="41">
        <f ca="1">SUM($J691:V691)</f>
        <v>0</v>
      </c>
      <c r="AM659" s="41">
        <f ca="1">SUM($J691:W691)</f>
        <v>0</v>
      </c>
      <c r="AN659" s="41">
        <f ca="1">SUM($J691:X691)</f>
        <v>0</v>
      </c>
      <c r="AO659" s="30"/>
      <c r="AP659" s="29">
        <f ca="1">IF(Data!$H$2="ja",IF(Z659&gt;$G659,Z659-$G659,0),0)</f>
        <v>0</v>
      </c>
      <c r="AQ659" s="29">
        <f ca="1">IF(Data!$H$2="ja",IF(AA659&gt;$G659,AA659-$G659-SUM($AP659:AP659),0),0)</f>
        <v>0</v>
      </c>
      <c r="AR659" s="29">
        <f ca="1">IF(Data!$H$2="ja",IF(AB659&gt;$G659,AB659-$G659-SUM($AP659:AQ659),0),0)</f>
        <v>0</v>
      </c>
      <c r="AS659" s="29">
        <f ca="1">IF(Data!$H$2="ja",IF(AC659&gt;$G659,AC659-$G659-SUM($AP659:AR659),0),0)</f>
        <v>0</v>
      </c>
      <c r="AT659" s="29">
        <f ca="1">IF(Data!$H$2="ja",IF(AD659&gt;$G659,AD659-$G659-SUM($AP659:AS659),0),0)</f>
        <v>0</v>
      </c>
      <c r="AU659" s="29">
        <f ca="1">IF(Data!$H$2="ja",IF(AE659&gt;$G659,AE659-$G659-SUM($AP659:AT659),0),0)</f>
        <v>0</v>
      </c>
      <c r="AV659" s="29">
        <f ca="1">IF(Data!$H$2="ja",IF(AF659&gt;$G659,AF659-$G659-SUM($AP659:AU659),0),0)</f>
        <v>0</v>
      </c>
      <c r="AW659" s="29">
        <f ca="1">IF(Data!$H$2="ja",IF(AG659&gt;$G659,AG659-$G659-SUM($AP659:AV659),0),0)</f>
        <v>0</v>
      </c>
      <c r="AX659" s="29">
        <f ca="1">IF(Data!$H$2="ja",IF(AH659&gt;$G659,AH659-$G659-SUM($AP659:AW659),0),0)</f>
        <v>0</v>
      </c>
      <c r="AY659" s="29">
        <f ca="1">IF(Data!$H$2="ja",IF(AI659&gt;$G659,AI659-$G659-SUM($AP659:AX659),0),0)</f>
        <v>0</v>
      </c>
      <c r="AZ659" s="29">
        <f ca="1">IF(Data!$H$2="ja",IF(AJ659&gt;$G659,AJ659-$G659-SUM($AP659:AY659),0),0)</f>
        <v>0</v>
      </c>
      <c r="BA659" s="29">
        <f ca="1">IF(Data!$H$2="ja",IF(AK659&gt;$G659,AK659-$G659-SUM($AP659:AZ659),0),0)</f>
        <v>0</v>
      </c>
      <c r="BB659" s="29">
        <f ca="1">IF(Data!$H$2="ja",IF(AL659&gt;$G659,AL659-$G659-SUM($AP659:BA659),0),0)</f>
        <v>0</v>
      </c>
      <c r="BC659" s="29">
        <f ca="1">IF(Data!$H$2="ja",IF(AM659&gt;$G659,AM659-$G659-SUM($AP659:BB659),0),0)</f>
        <v>0</v>
      </c>
      <c r="BD659" s="29">
        <f ca="1">IF(Data!$H$2="ja",IF(AN659&gt;$G659,AN659-$G659-SUM($AP659:BC659),0),0)</f>
        <v>0</v>
      </c>
    </row>
    <row r="660" spans="1:56" x14ac:dyDescent="0.2">
      <c r="A660" s="44">
        <v>6</v>
      </c>
      <c r="B660" s="44">
        <f t="shared" si="354"/>
        <v>14</v>
      </c>
      <c r="C660" s="61"/>
      <c r="D660" s="62" t="str">
        <f>Data!B$17</f>
        <v>Overhead løn</v>
      </c>
      <c r="E660" s="62"/>
      <c r="F660" s="99">
        <f>HLOOKUP(B658,'Budget &amp; Total'!B:BB,25,FALSE)</f>
        <v>0</v>
      </c>
      <c r="G660" s="371">
        <f>HLOOKUP(B660,'Budget &amp; Total'!$1:$44,(26),FALSE)</f>
        <v>0</v>
      </c>
      <c r="H660" s="673">
        <f t="shared" ca="1" si="355"/>
        <v>0</v>
      </c>
      <c r="I660" s="101"/>
      <c r="J660" s="239">
        <f ca="1">HLOOKUP($B660,INDIRECT(J$1&amp;"!$I$2:$x$40"),('Partner-period(er)'!$A660+14),FALSE)</f>
        <v>0</v>
      </c>
      <c r="K660" s="85">
        <f ca="1">HLOOKUP($B660,INDIRECT(K$1&amp;"!$I$2:$x$40"),('Partner-period(er)'!$A660+14),FALSE)</f>
        <v>0</v>
      </c>
      <c r="L660" s="85">
        <f ca="1">HLOOKUP($B660,INDIRECT(L$1&amp;"!$I$2:$x$40"),('Partner-period(er)'!$A660+14),FALSE)</f>
        <v>0</v>
      </c>
      <c r="M660" s="85">
        <f ca="1">HLOOKUP($B660,INDIRECT(M$1&amp;"!$I$2:$x$40"),('Partner-period(er)'!$A660+14),FALSE)</f>
        <v>0</v>
      </c>
      <c r="N660" s="85">
        <f ca="1">HLOOKUP($B660,INDIRECT(N$1&amp;"!$I$2:$x$40"),('Partner-period(er)'!$A660+14),FALSE)</f>
        <v>0</v>
      </c>
      <c r="O660" s="52">
        <f ca="1">HLOOKUP($B660,INDIRECT(O$1&amp;"!$I$2:$x$40"),('Partner-period(er)'!$A660+14),FALSE)</f>
        <v>0</v>
      </c>
      <c r="P660" s="52">
        <f ca="1">HLOOKUP($B660,INDIRECT(P$1&amp;"!$I$2:$x$40"),('Partner-period(er)'!$A660+14),FALSE)</f>
        <v>0</v>
      </c>
      <c r="Q660" s="52">
        <f ca="1">HLOOKUP($B660,INDIRECT(Q$1&amp;"!$I$2:$x$40"),('Partner-period(er)'!$A660+14),FALSE)</f>
        <v>0</v>
      </c>
      <c r="R660" s="52">
        <f ca="1">HLOOKUP($B660,INDIRECT(R$1&amp;"!$I$2:$x$40"),('Partner-period(er)'!$A660+14),FALSE)</f>
        <v>0</v>
      </c>
      <c r="S660" s="52">
        <f ca="1">HLOOKUP($B660,INDIRECT(S$1&amp;"!$I$2:$x$40"),('Partner-period(er)'!$A660+14),FALSE)</f>
        <v>0</v>
      </c>
      <c r="T660" s="52">
        <f ca="1">HLOOKUP($B660,INDIRECT(T$1&amp;"!$I$2:$x$40"),('Partner-period(er)'!$A660+14),FALSE)</f>
        <v>0</v>
      </c>
      <c r="U660" s="52">
        <f ca="1">HLOOKUP($B660,INDIRECT(U$1&amp;"!$I$2:$x$40"),('Partner-period(er)'!$A660+14),FALSE)</f>
        <v>0</v>
      </c>
      <c r="V660" s="52">
        <f ca="1">HLOOKUP($B660,INDIRECT(V$1&amp;"!$I$2:$x$40"),('Partner-period(er)'!$A660+14),FALSE)</f>
        <v>0</v>
      </c>
      <c r="W660" s="52">
        <f ca="1">HLOOKUP($B660,INDIRECT(W$1&amp;"!$I$2:$x$40"),('Partner-period(er)'!$A660+14),FALSE)</f>
        <v>0</v>
      </c>
      <c r="X660" s="567">
        <f ca="1">HLOOKUP($B660,INDIRECT(X$1&amp;"!$I$2:$x$40"),('Partner-period(er)'!$A660+14),FALSE)</f>
        <v>0</v>
      </c>
      <c r="Z660" s="40">
        <f ca="1">J660+J694</f>
        <v>0</v>
      </c>
      <c r="AA660" s="41">
        <f ca="1">SUM($J694:K694)+SUM($J660:K660)</f>
        <v>0</v>
      </c>
      <c r="AB660" s="41">
        <f ca="1">SUM($J694:L694)+SUM($J660:L660)</f>
        <v>0</v>
      </c>
      <c r="AC660" s="41">
        <f ca="1">SUM($J694:M694)+SUM($J660:M660)</f>
        <v>0</v>
      </c>
      <c r="AD660" s="41">
        <f ca="1">SUM($J694:N694)+SUM($J660:N660)</f>
        <v>0</v>
      </c>
      <c r="AE660" s="41">
        <f ca="1">SUM($J694:O694)+SUM($J660:O660)</f>
        <v>0</v>
      </c>
      <c r="AF660" s="41">
        <f ca="1">SUM($J694:P694)+SUM($J660:P660)</f>
        <v>0</v>
      </c>
      <c r="AG660" s="41">
        <f ca="1">SUM($J694:Q694)+SUM($J660:Q660)</f>
        <v>0</v>
      </c>
      <c r="AH660" s="41">
        <f ca="1">SUM($J694:R694)+SUM($J660:R660)</f>
        <v>0</v>
      </c>
      <c r="AI660" s="41">
        <f ca="1">SUM($J694:S694)+SUM($J660:S660)</f>
        <v>0</v>
      </c>
      <c r="AJ660" s="41">
        <f ca="1">SUM($J694:T694)+SUM($J660:T660)</f>
        <v>0</v>
      </c>
      <c r="AK660" s="41">
        <f ca="1">SUM($J694:U694)+SUM($J660:U660)</f>
        <v>0</v>
      </c>
      <c r="AL660" s="41">
        <f ca="1">SUM($J694:V694)+SUM($J660:V660)</f>
        <v>0</v>
      </c>
      <c r="AM660" s="41">
        <f ca="1">SUM($J694:W694)+SUM($J660:W660)</f>
        <v>0</v>
      </c>
      <c r="AN660" s="41">
        <f ca="1">SUM($J694:X694)+SUM($J660:X660)</f>
        <v>0</v>
      </c>
      <c r="AO660" s="30"/>
      <c r="AP660" s="29">
        <f ca="1">IF(Data!$H$2="ja",IF(Z660&gt;$G660,Z660-$G660,0),0)</f>
        <v>0</v>
      </c>
      <c r="AQ660" s="29">
        <f ca="1">IF(Data!$H$2="ja",IF(AA660&gt;$G660,AA660-$G660-SUM($AP660:AP660),0),0)</f>
        <v>0</v>
      </c>
      <c r="AR660" s="29">
        <f ca="1">IF(Data!$H$2="ja",IF(AB660&gt;$G660,AB660-$G660-SUM($AP660:AQ660),0),0)</f>
        <v>0</v>
      </c>
      <c r="AS660" s="29">
        <f ca="1">IF(Data!$H$2="ja",IF(AC660&gt;$G660,AC660-$G660-SUM($AP660:AR660),0),0)</f>
        <v>0</v>
      </c>
      <c r="AT660" s="29">
        <f ca="1">IF(Data!$H$2="ja",IF(AD660&gt;$G660,AD660-$G660-SUM($AP660:AS660),0),0)</f>
        <v>0</v>
      </c>
      <c r="AU660" s="29">
        <f ca="1">IF(Data!$H$2="ja",IF(AE660&gt;$G660,AE660-$G660-SUM($AP660:AT660),0),0)</f>
        <v>0</v>
      </c>
      <c r="AV660" s="29">
        <f ca="1">IF(Data!$H$2="ja",IF(AF660&gt;$G660,AF660-$G660-SUM($AP660:AU660),0),0)</f>
        <v>0</v>
      </c>
      <c r="AW660" s="29">
        <f ca="1">IF(Data!$H$2="ja",IF(AG660&gt;$G660,AG660-$G660-SUM($AP660:AV660),0),0)</f>
        <v>0</v>
      </c>
      <c r="AX660" s="29">
        <f ca="1">IF(Data!$H$2="ja",IF(AH660&gt;$G660,AH660-$G660-SUM($AP660:AW660),0),0)</f>
        <v>0</v>
      </c>
      <c r="AY660" s="29">
        <f ca="1">IF(Data!$H$2="ja",IF(AI660&gt;$G660,AI660-$G660-SUM($AP660:AX660),0),0)</f>
        <v>0</v>
      </c>
      <c r="AZ660" s="29">
        <f ca="1">IF(Data!$H$2="ja",IF(AJ660&gt;$G660,AJ660-$G660-SUM($AP660:AY660),0),0)</f>
        <v>0</v>
      </c>
      <c r="BA660" s="29">
        <f ca="1">IF(Data!$H$2="ja",IF(AK660&gt;$G660,AK660-$G660-SUM($AP660:AZ660),0),0)</f>
        <v>0</v>
      </c>
      <c r="BB660" s="29">
        <f ca="1">IF(Data!$H$2="ja",IF(AL660&gt;$G660,AL660-$G660-SUM($AP660:BA660),0),0)</f>
        <v>0</v>
      </c>
      <c r="BC660" s="29">
        <f ca="1">IF(Data!$H$2="ja",IF(AM660&gt;$G660,AM660-$G660-SUM($AP660:BB660),0),0)</f>
        <v>0</v>
      </c>
      <c r="BD660" s="29">
        <f ca="1">IF(Data!$H$2="ja",IF(AN660&gt;$G660,AN660-$G660-SUM($AP660:BC660),0),0)</f>
        <v>0</v>
      </c>
    </row>
    <row r="661" spans="1:56" x14ac:dyDescent="0.2">
      <c r="A661" s="44">
        <v>7</v>
      </c>
      <c r="B661" s="44">
        <f t="shared" si="354"/>
        <v>14</v>
      </c>
      <c r="C661" s="90"/>
      <c r="D661" s="55" t="str">
        <f>Data!B$39</f>
        <v>Lønomkostninger total</v>
      </c>
      <c r="E661" s="55"/>
      <c r="F661" s="84"/>
      <c r="G661" s="370">
        <f>HLOOKUP(B661,'Budget &amp; Total'!$1:$44,(27),FALSE)</f>
        <v>0</v>
      </c>
      <c r="H661" s="675">
        <f t="shared" ca="1" si="355"/>
        <v>0</v>
      </c>
      <c r="I661" s="108"/>
      <c r="J661" s="301">
        <f ca="1">HLOOKUP($B661,INDIRECT(J$1&amp;"!$I$2:$x$40"),('Partner-period(er)'!$A661+14),FALSE)</f>
        <v>0</v>
      </c>
      <c r="K661" s="89">
        <f ca="1">HLOOKUP($B661,INDIRECT(K$1&amp;"!$I$2:$x$40"),('Partner-period(er)'!$A661+14),FALSE)</f>
        <v>0</v>
      </c>
      <c r="L661" s="302">
        <f ca="1">HLOOKUP($B661,INDIRECT(L$1&amp;"!$I$2:$x$40"),('Partner-period(er)'!$A661+14),FALSE)</f>
        <v>0</v>
      </c>
      <c r="M661" s="302">
        <f ca="1">HLOOKUP($B661,INDIRECT(M$1&amp;"!$I$2:$x$40"),('Partner-period(er)'!$A661+14),FALSE)</f>
        <v>0</v>
      </c>
      <c r="N661" s="302">
        <f ca="1">HLOOKUP($B661,INDIRECT(N$1&amp;"!$I$2:$x$40"),('Partner-period(er)'!$A661+14),FALSE)</f>
        <v>0</v>
      </c>
      <c r="O661" s="568">
        <f ca="1">HLOOKUP($B661,INDIRECT(O$1&amp;"!$I$2:$x$40"),('Partner-period(er)'!$A661+14),FALSE)</f>
        <v>0</v>
      </c>
      <c r="P661" s="568">
        <f ca="1">HLOOKUP($B661,INDIRECT(P$1&amp;"!$I$2:$x$40"),('Partner-period(er)'!$A661+14),FALSE)</f>
        <v>0</v>
      </c>
      <c r="Q661" s="568">
        <f ca="1">HLOOKUP($B661,INDIRECT(Q$1&amp;"!$I$2:$x$40"),('Partner-period(er)'!$A661+14),FALSE)</f>
        <v>0</v>
      </c>
      <c r="R661" s="568">
        <f ca="1">HLOOKUP($B661,INDIRECT(R$1&amp;"!$I$2:$x$40"),('Partner-period(er)'!$A661+14),FALSE)</f>
        <v>0</v>
      </c>
      <c r="S661" s="568">
        <f ca="1">HLOOKUP($B661,INDIRECT(S$1&amp;"!$I$2:$x$40"),('Partner-period(er)'!$A661+14),FALSE)</f>
        <v>0</v>
      </c>
      <c r="T661" s="568">
        <f ca="1">HLOOKUP($B661,INDIRECT(T$1&amp;"!$I$2:$x$40"),('Partner-period(er)'!$A661+14),FALSE)</f>
        <v>0</v>
      </c>
      <c r="U661" s="568">
        <f ca="1">HLOOKUP($B661,INDIRECT(U$1&amp;"!$I$2:$x$40"),('Partner-period(er)'!$A661+14),FALSE)</f>
        <v>0</v>
      </c>
      <c r="V661" s="568">
        <f ca="1">HLOOKUP($B661,INDIRECT(V$1&amp;"!$I$2:$x$40"),('Partner-period(er)'!$A661+14),FALSE)</f>
        <v>0</v>
      </c>
      <c r="W661" s="568">
        <f ca="1">HLOOKUP($B661,INDIRECT(W$1&amp;"!$I$2:$x$40"),('Partner-period(er)'!$A661+14),FALSE)</f>
        <v>0</v>
      </c>
      <c r="X661" s="569">
        <f ca="1">HLOOKUP($B661,INDIRECT(X$1&amp;"!$I$2:$x$40"),('Partner-period(er)'!$A661+14),FALSE)</f>
        <v>0</v>
      </c>
      <c r="Z661" s="33">
        <f t="shared" ref="Z661:AN661" ca="1" si="356">SUM(Z658:Z660)</f>
        <v>0</v>
      </c>
      <c r="AA661" s="34">
        <f t="shared" ca="1" si="356"/>
        <v>0</v>
      </c>
      <c r="AB661" s="34">
        <f t="shared" ca="1" si="356"/>
        <v>0</v>
      </c>
      <c r="AC661" s="34">
        <f t="shared" ca="1" si="356"/>
        <v>0</v>
      </c>
      <c r="AD661" s="34">
        <f t="shared" ca="1" si="356"/>
        <v>0</v>
      </c>
      <c r="AE661" s="34">
        <f t="shared" ca="1" si="356"/>
        <v>0</v>
      </c>
      <c r="AF661" s="34">
        <f t="shared" ca="1" si="356"/>
        <v>0</v>
      </c>
      <c r="AG661" s="34">
        <f t="shared" ca="1" si="356"/>
        <v>0</v>
      </c>
      <c r="AH661" s="34">
        <f t="shared" ca="1" si="356"/>
        <v>0</v>
      </c>
      <c r="AI661" s="34">
        <f t="shared" ca="1" si="356"/>
        <v>0</v>
      </c>
      <c r="AJ661" s="34">
        <f t="shared" ca="1" si="356"/>
        <v>0</v>
      </c>
      <c r="AK661" s="34">
        <f t="shared" ca="1" si="356"/>
        <v>0</v>
      </c>
      <c r="AL661" s="34">
        <f t="shared" ca="1" si="356"/>
        <v>0</v>
      </c>
      <c r="AM661" s="34">
        <f t="shared" ca="1" si="356"/>
        <v>0</v>
      </c>
      <c r="AN661" s="38">
        <f t="shared" ca="1" si="356"/>
        <v>0</v>
      </c>
      <c r="AO661" s="30"/>
      <c r="AP661" s="29">
        <f t="shared" ref="AP661:BD661" ca="1" si="357">SUM(AP658:AP660)</f>
        <v>0</v>
      </c>
      <c r="AQ661" s="29">
        <f t="shared" ca="1" si="357"/>
        <v>0</v>
      </c>
      <c r="AR661" s="29">
        <f t="shared" ca="1" si="357"/>
        <v>0</v>
      </c>
      <c r="AS661" s="29">
        <f t="shared" ca="1" si="357"/>
        <v>0</v>
      </c>
      <c r="AT661" s="29">
        <f t="shared" ca="1" si="357"/>
        <v>0</v>
      </c>
      <c r="AU661" s="29">
        <f t="shared" ca="1" si="357"/>
        <v>0</v>
      </c>
      <c r="AV661" s="29">
        <f t="shared" ca="1" si="357"/>
        <v>0</v>
      </c>
      <c r="AW661" s="29">
        <f t="shared" ca="1" si="357"/>
        <v>0</v>
      </c>
      <c r="AX661" s="29">
        <f t="shared" ca="1" si="357"/>
        <v>0</v>
      </c>
      <c r="AY661" s="29">
        <f t="shared" ca="1" si="357"/>
        <v>0</v>
      </c>
      <c r="AZ661" s="29">
        <f t="shared" ca="1" si="357"/>
        <v>0</v>
      </c>
      <c r="BA661" s="29">
        <f t="shared" ca="1" si="357"/>
        <v>0</v>
      </c>
      <c r="BB661" s="29">
        <f t="shared" ca="1" si="357"/>
        <v>0</v>
      </c>
      <c r="BC661" s="29">
        <f t="shared" ca="1" si="357"/>
        <v>0</v>
      </c>
      <c r="BD661" s="29">
        <f t="shared" ca="1" si="357"/>
        <v>0</v>
      </c>
    </row>
    <row r="662" spans="1:56" x14ac:dyDescent="0.2">
      <c r="B662" s="44">
        <f t="shared" si="354"/>
        <v>14</v>
      </c>
      <c r="C662" s="59" t="str">
        <f>Data!B$18</f>
        <v>Andre omkostninger</v>
      </c>
      <c r="D662" s="27"/>
      <c r="E662" s="27"/>
      <c r="F662" s="14"/>
      <c r="G662" s="369"/>
      <c r="H662" s="674">
        <f t="shared" ca="1" si="355"/>
        <v>0</v>
      </c>
      <c r="I662" s="101"/>
      <c r="J662" s="239">
        <f ca="1">HLOOKUP($B662,INDIRECT(J$1&amp;"!$I$2:$x$40"),('Partner-period(er)'!$A662+14),FALSE)</f>
        <v>0</v>
      </c>
      <c r="K662" s="85">
        <f ca="1">HLOOKUP($B662,INDIRECT(K$1&amp;"!$I$2:$x$40"),('Partner-period(er)'!$A662+14),FALSE)</f>
        <v>0</v>
      </c>
      <c r="L662" s="85">
        <f ca="1">HLOOKUP($B662,INDIRECT(L$1&amp;"!$I$2:$x$40"),('Partner-period(er)'!$A662+14),FALSE)</f>
        <v>0</v>
      </c>
      <c r="M662" s="85">
        <f ca="1">HLOOKUP($B662,INDIRECT(M$1&amp;"!$I$2:$x$40"),('Partner-period(er)'!$A662+14),FALSE)</f>
        <v>0</v>
      </c>
      <c r="N662" s="85">
        <f ca="1">HLOOKUP($B662,INDIRECT(N$1&amp;"!$I$2:$x$40"),('Partner-period(er)'!$A662+14),FALSE)</f>
        <v>0</v>
      </c>
      <c r="O662" s="52">
        <f ca="1">HLOOKUP($B662,INDIRECT(O$1&amp;"!$I$2:$x$40"),('Partner-period(er)'!$A662+14),FALSE)</f>
        <v>0</v>
      </c>
      <c r="P662" s="52">
        <f ca="1">HLOOKUP($B662,INDIRECT(P$1&amp;"!$I$2:$x$40"),('Partner-period(er)'!$A662+14),FALSE)</f>
        <v>0</v>
      </c>
      <c r="Q662" s="52">
        <f ca="1">HLOOKUP($B662,INDIRECT(Q$1&amp;"!$I$2:$x$40"),('Partner-period(er)'!$A662+14),FALSE)</f>
        <v>0</v>
      </c>
      <c r="R662" s="52">
        <f ca="1">HLOOKUP($B662,INDIRECT(R$1&amp;"!$I$2:$x$40"),('Partner-period(er)'!$A662+14),FALSE)</f>
        <v>0</v>
      </c>
      <c r="S662" s="52">
        <f ca="1">HLOOKUP($B662,INDIRECT(S$1&amp;"!$I$2:$x$40"),('Partner-period(er)'!$A662+14),FALSE)</f>
        <v>0</v>
      </c>
      <c r="T662" s="52">
        <f ca="1">HLOOKUP($B662,INDIRECT(T$1&amp;"!$I$2:$x$40"),('Partner-period(er)'!$A662+14),FALSE)</f>
        <v>0</v>
      </c>
      <c r="U662" s="52">
        <f ca="1">HLOOKUP($B662,INDIRECT(U$1&amp;"!$I$2:$x$40"),('Partner-period(er)'!$A662+14),FALSE)</f>
        <v>0</v>
      </c>
      <c r="V662" s="52">
        <f ca="1">HLOOKUP($B662,INDIRECT(V$1&amp;"!$I$2:$x$40"),('Partner-period(er)'!$A662+14),FALSE)</f>
        <v>0</v>
      </c>
      <c r="W662" s="52">
        <f ca="1">HLOOKUP($B662,INDIRECT(W$1&amp;"!$I$2:$x$40"),('Partner-period(er)'!$A662+14),FALSE)</f>
        <v>0</v>
      </c>
      <c r="X662" s="567">
        <f ca="1">HLOOKUP($B662,INDIRECT(X$1&amp;"!$I$2:$x$40"),('Partner-period(er)'!$A662+14),FALSE)</f>
        <v>0</v>
      </c>
      <c r="Z662" s="33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  <c r="AL662" s="34"/>
      <c r="AM662" s="34"/>
      <c r="AN662" s="38"/>
      <c r="AO662" s="30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</row>
    <row r="663" spans="1:56" x14ac:dyDescent="0.2">
      <c r="A663" s="44">
        <v>9</v>
      </c>
      <c r="B663" s="44">
        <f t="shared" si="354"/>
        <v>14</v>
      </c>
      <c r="C663" s="60"/>
      <c r="D663" s="27" t="str">
        <f>Data!B$6</f>
        <v>Instrumenter og udstyr</v>
      </c>
      <c r="E663" s="27"/>
      <c r="F663" s="14"/>
      <c r="G663" s="370">
        <f>HLOOKUP(B663,'Budget &amp; Total'!$1:$44,(29),FALSE)</f>
        <v>0</v>
      </c>
      <c r="H663" s="674">
        <f t="shared" ca="1" si="355"/>
        <v>0</v>
      </c>
      <c r="I663" s="101"/>
      <c r="J663" s="239">
        <f ca="1">HLOOKUP($B663,INDIRECT(J$1&amp;"!$I$2:$x$40"),('Partner-period(er)'!$A663+14),FALSE)</f>
        <v>0</v>
      </c>
      <c r="K663" s="85">
        <f ca="1">HLOOKUP($B663,INDIRECT(K$1&amp;"!$I$2:$x$40"),('Partner-period(er)'!$A663+14),FALSE)</f>
        <v>0</v>
      </c>
      <c r="L663" s="85">
        <f ca="1">HLOOKUP($B663,INDIRECT(L$1&amp;"!$I$2:$x$40"),('Partner-period(er)'!$A663+14),FALSE)</f>
        <v>0</v>
      </c>
      <c r="M663" s="85">
        <f ca="1">HLOOKUP($B663,INDIRECT(M$1&amp;"!$I$2:$x$40"),('Partner-period(er)'!$A663+14),FALSE)</f>
        <v>0</v>
      </c>
      <c r="N663" s="85">
        <f ca="1">HLOOKUP($B663,INDIRECT(N$1&amp;"!$I$2:$x$40"),('Partner-period(er)'!$A663+14),FALSE)</f>
        <v>0</v>
      </c>
      <c r="O663" s="52">
        <f ca="1">HLOOKUP($B663,INDIRECT(O$1&amp;"!$I$2:$x$40"),('Partner-period(er)'!$A663+14),FALSE)</f>
        <v>0</v>
      </c>
      <c r="P663" s="52">
        <f ca="1">HLOOKUP($B663,INDIRECT(P$1&amp;"!$I$2:$x$40"),('Partner-period(er)'!$A663+14),FALSE)</f>
        <v>0</v>
      </c>
      <c r="Q663" s="52">
        <f ca="1">HLOOKUP($B663,INDIRECT(Q$1&amp;"!$I$2:$x$40"),('Partner-period(er)'!$A663+14),FALSE)</f>
        <v>0</v>
      </c>
      <c r="R663" s="52">
        <f ca="1">HLOOKUP($B663,INDIRECT(R$1&amp;"!$I$2:$x$40"),('Partner-period(er)'!$A663+14),FALSE)</f>
        <v>0</v>
      </c>
      <c r="S663" s="52">
        <f ca="1">HLOOKUP($B663,INDIRECT(S$1&amp;"!$I$2:$x$40"),('Partner-period(er)'!$A663+14),FALSE)</f>
        <v>0</v>
      </c>
      <c r="T663" s="52">
        <f ca="1">HLOOKUP($B663,INDIRECT(T$1&amp;"!$I$2:$x$40"),('Partner-period(er)'!$A663+14),FALSE)</f>
        <v>0</v>
      </c>
      <c r="U663" s="52">
        <f ca="1">HLOOKUP($B663,INDIRECT(U$1&amp;"!$I$2:$x$40"),('Partner-period(er)'!$A663+14),FALSE)</f>
        <v>0</v>
      </c>
      <c r="V663" s="52">
        <f ca="1">HLOOKUP($B663,INDIRECT(V$1&amp;"!$I$2:$x$40"),('Partner-period(er)'!$A663+14),FALSE)</f>
        <v>0</v>
      </c>
      <c r="W663" s="52">
        <f ca="1">HLOOKUP($B663,INDIRECT(W$1&amp;"!$I$2:$x$40"),('Partner-period(er)'!$A663+14),FALSE)</f>
        <v>0</v>
      </c>
      <c r="X663" s="567">
        <f ca="1">HLOOKUP($B663,INDIRECT(X$1&amp;"!$I$2:$x$40"),('Partner-period(er)'!$A663+14),FALSE)</f>
        <v>0</v>
      </c>
      <c r="Z663" s="33">
        <f t="shared" ref="Z663:Z671" ca="1" si="358">J663</f>
        <v>0</v>
      </c>
      <c r="AA663" s="34">
        <f ca="1">SUM($J663:K663)</f>
        <v>0</v>
      </c>
      <c r="AB663" s="34">
        <f ca="1">SUM($J663:L663)</f>
        <v>0</v>
      </c>
      <c r="AC663" s="34">
        <f ca="1">SUM($J663:M663)</f>
        <v>0</v>
      </c>
      <c r="AD663" s="34">
        <f ca="1">SUM($J663:N663)</f>
        <v>0</v>
      </c>
      <c r="AE663" s="34">
        <f ca="1">SUM($J663:O663)</f>
        <v>0</v>
      </c>
      <c r="AF663" s="34">
        <f ca="1">SUM($J663:P663)</f>
        <v>0</v>
      </c>
      <c r="AG663" s="34">
        <f ca="1">SUM($J663:Q663)</f>
        <v>0</v>
      </c>
      <c r="AH663" s="34">
        <f ca="1">SUM($J663:R663)</f>
        <v>0</v>
      </c>
      <c r="AI663" s="34">
        <f ca="1">SUM($J663:S663)</f>
        <v>0</v>
      </c>
      <c r="AJ663" s="34">
        <f ca="1">SUM($J663:T663)</f>
        <v>0</v>
      </c>
      <c r="AK663" s="34">
        <f ca="1">SUM($J663:U663)</f>
        <v>0</v>
      </c>
      <c r="AL663" s="34">
        <f ca="1">SUM($J663:V663)</f>
        <v>0</v>
      </c>
      <c r="AM663" s="34">
        <f ca="1">SUM($J663:W663)</f>
        <v>0</v>
      </c>
      <c r="AN663" s="38">
        <f ca="1">SUM($J663:X663)</f>
        <v>0</v>
      </c>
      <c r="AO663" s="30"/>
      <c r="AP663" s="29">
        <f ca="1">IF(Data!$H$2="ja",IF(Z663&gt;$G663,Z663-$G663,0),0)</f>
        <v>0</v>
      </c>
      <c r="AQ663" s="29">
        <f ca="1">IF(Data!$H$2="ja",IF(AA663&gt;$G663,AA663-$G663-SUM($AP663:AP663),0),0)</f>
        <v>0</v>
      </c>
      <c r="AR663" s="29">
        <f ca="1">IF(Data!$H$2="ja",IF(AB663&gt;$G663,AB663-$G663-SUM($AP663:AQ663),0),0)</f>
        <v>0</v>
      </c>
      <c r="AS663" s="29">
        <f ca="1">IF(Data!$H$2="ja",IF(AC663&gt;$G663,AC663-$G663-SUM($AP663:AR663),0),0)</f>
        <v>0</v>
      </c>
      <c r="AT663" s="29">
        <f ca="1">IF(Data!$H$2="ja",IF(AD663&gt;$G663,AD663-$G663-SUM($AP663:AS663),0),0)</f>
        <v>0</v>
      </c>
      <c r="AU663" s="29">
        <f ca="1">IF(Data!$H$2="ja",IF(AE663&gt;$G663,AE663-$G663-SUM($AP663:AT663),0),0)</f>
        <v>0</v>
      </c>
      <c r="AV663" s="29">
        <f ca="1">IF(Data!$H$2="ja",IF(AF663&gt;$G663,AF663-$G663-SUM($AP663:AU663),0),0)</f>
        <v>0</v>
      </c>
      <c r="AW663" s="29">
        <f ca="1">IF(Data!$H$2="ja",IF(AG663&gt;$G663,AG663-$G663-SUM($AP663:AV663),0),0)</f>
        <v>0</v>
      </c>
      <c r="AX663" s="29">
        <f ca="1">IF(Data!$H$2="ja",IF(AH663&gt;$G663,AH663-$G663-SUM($AP663:AW663),0),0)</f>
        <v>0</v>
      </c>
      <c r="AY663" s="29">
        <f ca="1">IF(Data!$H$2="ja",IF(AI663&gt;$G663,AI663-$G663-SUM($AP663:AX663),0),0)</f>
        <v>0</v>
      </c>
      <c r="AZ663" s="29">
        <f ca="1">IF(Data!$H$2="ja",IF(AJ663&gt;$G663,AJ663-$G663-SUM($AP663:AY663),0),0)</f>
        <v>0</v>
      </c>
      <c r="BA663" s="29">
        <f ca="1">IF(Data!$H$2="ja",IF(AK663&gt;$G663,AK663-$G663-SUM($AP663:AZ663),0),0)</f>
        <v>0</v>
      </c>
      <c r="BB663" s="29">
        <f ca="1">IF(Data!$H$2="ja",IF(AL663&gt;$G663,AL663-$G663-SUM($AP663:BA663),0),0)</f>
        <v>0</v>
      </c>
      <c r="BC663" s="29">
        <f ca="1">IF(Data!$H$2="ja",IF(AM663&gt;$G663,AM663-$G663-SUM($AP663:BB663),0),0)</f>
        <v>0</v>
      </c>
      <c r="BD663" s="29">
        <f ca="1">IF(Data!$H$2="ja",IF(AN663&gt;$G663,AN663-$G663-SUM($AP663:BC663),0),0)</f>
        <v>0</v>
      </c>
    </row>
    <row r="664" spans="1:56" x14ac:dyDescent="0.2">
      <c r="A664" s="44">
        <v>10</v>
      </c>
      <c r="B664" s="44">
        <f t="shared" si="354"/>
        <v>14</v>
      </c>
      <c r="C664" s="60"/>
      <c r="D664" s="27" t="str">
        <f>Data!B$7</f>
        <v>Bygninger</v>
      </c>
      <c r="E664" s="27"/>
      <c r="F664" s="14"/>
      <c r="G664" s="370">
        <f>HLOOKUP(B664,'Budget &amp; Total'!$1:$44,(30),FALSE)</f>
        <v>0</v>
      </c>
      <c r="H664" s="674">
        <f t="shared" ca="1" si="355"/>
        <v>0</v>
      </c>
      <c r="I664" s="101"/>
      <c r="J664" s="239">
        <f ca="1">HLOOKUP($B664,INDIRECT(J$1&amp;"!$I$2:$x$40"),('Partner-period(er)'!$A664+14),FALSE)</f>
        <v>0</v>
      </c>
      <c r="K664" s="85">
        <f ca="1">HLOOKUP($B664,INDIRECT(K$1&amp;"!$I$2:$x$40"),('Partner-period(er)'!$A664+14),FALSE)</f>
        <v>0</v>
      </c>
      <c r="L664" s="85">
        <f ca="1">HLOOKUP($B664,INDIRECT(L$1&amp;"!$I$2:$x$40"),('Partner-period(er)'!$A664+14),FALSE)</f>
        <v>0</v>
      </c>
      <c r="M664" s="85">
        <f ca="1">HLOOKUP($B664,INDIRECT(M$1&amp;"!$I$2:$x$40"),('Partner-period(er)'!$A664+14),FALSE)</f>
        <v>0</v>
      </c>
      <c r="N664" s="85">
        <f ca="1">HLOOKUP($B664,INDIRECT(N$1&amp;"!$I$2:$x$40"),('Partner-period(er)'!$A664+14),FALSE)</f>
        <v>0</v>
      </c>
      <c r="O664" s="52">
        <f ca="1">HLOOKUP($B664,INDIRECT(O$1&amp;"!$I$2:$x$40"),('Partner-period(er)'!$A664+14),FALSE)</f>
        <v>0</v>
      </c>
      <c r="P664" s="52">
        <f ca="1">HLOOKUP($B664,INDIRECT(P$1&amp;"!$I$2:$x$40"),('Partner-period(er)'!$A664+14),FALSE)</f>
        <v>0</v>
      </c>
      <c r="Q664" s="52">
        <f ca="1">HLOOKUP($B664,INDIRECT(Q$1&amp;"!$I$2:$x$40"),('Partner-period(er)'!$A664+14),FALSE)</f>
        <v>0</v>
      </c>
      <c r="R664" s="52">
        <f ca="1">HLOOKUP($B664,INDIRECT(R$1&amp;"!$I$2:$x$40"),('Partner-period(er)'!$A664+14),FALSE)</f>
        <v>0</v>
      </c>
      <c r="S664" s="52">
        <f ca="1">HLOOKUP($B664,INDIRECT(S$1&amp;"!$I$2:$x$40"),('Partner-period(er)'!$A664+14),FALSE)</f>
        <v>0</v>
      </c>
      <c r="T664" s="52">
        <f ca="1">HLOOKUP($B664,INDIRECT(T$1&amp;"!$I$2:$x$40"),('Partner-period(er)'!$A664+14),FALSE)</f>
        <v>0</v>
      </c>
      <c r="U664" s="52">
        <f ca="1">HLOOKUP($B664,INDIRECT(U$1&amp;"!$I$2:$x$40"),('Partner-period(er)'!$A664+14),FALSE)</f>
        <v>0</v>
      </c>
      <c r="V664" s="52">
        <f ca="1">HLOOKUP($B664,INDIRECT(V$1&amp;"!$I$2:$x$40"),('Partner-period(er)'!$A664+14),FALSE)</f>
        <v>0</v>
      </c>
      <c r="W664" s="52">
        <f ca="1">HLOOKUP($B664,INDIRECT(W$1&amp;"!$I$2:$x$40"),('Partner-period(er)'!$A664+14),FALSE)</f>
        <v>0</v>
      </c>
      <c r="X664" s="567">
        <f ca="1">HLOOKUP($B664,INDIRECT(X$1&amp;"!$I$2:$x$40"),('Partner-period(er)'!$A664+14),FALSE)</f>
        <v>0</v>
      </c>
      <c r="Z664" s="33">
        <f t="shared" ca="1" si="358"/>
        <v>0</v>
      </c>
      <c r="AA664" s="34">
        <f ca="1">SUM($J664:K664)</f>
        <v>0</v>
      </c>
      <c r="AB664" s="34">
        <f ca="1">SUM($J664:L664)</f>
        <v>0</v>
      </c>
      <c r="AC664" s="34">
        <f ca="1">SUM($J664:M664)</f>
        <v>0</v>
      </c>
      <c r="AD664" s="34">
        <f ca="1">SUM($J664:N664)</f>
        <v>0</v>
      </c>
      <c r="AE664" s="34">
        <f ca="1">SUM($J664:O664)</f>
        <v>0</v>
      </c>
      <c r="AF664" s="34">
        <f ca="1">SUM($J664:P664)</f>
        <v>0</v>
      </c>
      <c r="AG664" s="34">
        <f ca="1">SUM($J664:Q664)</f>
        <v>0</v>
      </c>
      <c r="AH664" s="34">
        <f ca="1">SUM($J664:R664)</f>
        <v>0</v>
      </c>
      <c r="AI664" s="34">
        <f ca="1">SUM($J664:S664)</f>
        <v>0</v>
      </c>
      <c r="AJ664" s="34">
        <f ca="1">SUM($J664:T664)</f>
        <v>0</v>
      </c>
      <c r="AK664" s="34">
        <f ca="1">SUM($J664:U664)</f>
        <v>0</v>
      </c>
      <c r="AL664" s="34">
        <f ca="1">SUM($J664:V664)</f>
        <v>0</v>
      </c>
      <c r="AM664" s="34">
        <f ca="1">SUM($J664:W664)</f>
        <v>0</v>
      </c>
      <c r="AN664" s="38">
        <f ca="1">SUM($J664:X664)</f>
        <v>0</v>
      </c>
      <c r="AO664" s="30"/>
      <c r="AP664" s="29">
        <f ca="1">IF(Data!$H$2="ja",IF(Z664&gt;$G664,Z664-$G664,0),0)</f>
        <v>0</v>
      </c>
      <c r="AQ664" s="29">
        <f ca="1">IF(Data!$H$2="ja",IF(AA664&gt;$G664,AA664-$G664-SUM($AP664:AP664),0),0)</f>
        <v>0</v>
      </c>
      <c r="AR664" s="29">
        <f ca="1">IF(Data!$H$2="ja",IF(AB664&gt;$G664,AB664-$G664-SUM($AP664:AQ664),0),0)</f>
        <v>0</v>
      </c>
      <c r="AS664" s="29">
        <f ca="1">IF(Data!$H$2="ja",IF(AC664&gt;$G664,AC664-$G664-SUM($AP664:AR664),0),0)</f>
        <v>0</v>
      </c>
      <c r="AT664" s="29">
        <f ca="1">IF(Data!$H$2="ja",IF(AD664&gt;$G664,AD664-$G664-SUM($AP664:AS664),0),0)</f>
        <v>0</v>
      </c>
      <c r="AU664" s="29">
        <f ca="1">IF(Data!$H$2="ja",IF(AE664&gt;$G664,AE664-$G664-SUM($AP664:AT664),0),0)</f>
        <v>0</v>
      </c>
      <c r="AV664" s="29">
        <f ca="1">IF(Data!$H$2="ja",IF(AF664&gt;$G664,AF664-$G664-SUM($AP664:AU664),0),0)</f>
        <v>0</v>
      </c>
      <c r="AW664" s="29">
        <f ca="1">IF(Data!$H$2="ja",IF(AG664&gt;$G664,AG664-$G664-SUM($AP664:AV664),0),0)</f>
        <v>0</v>
      </c>
      <c r="AX664" s="29">
        <f ca="1">IF(Data!$H$2="ja",IF(AH664&gt;$G664,AH664-$G664-SUM($AP664:AW664),0),0)</f>
        <v>0</v>
      </c>
      <c r="AY664" s="29">
        <f ca="1">IF(Data!$H$2="ja",IF(AI664&gt;$G664,AI664-$G664-SUM($AP664:AX664),0),0)</f>
        <v>0</v>
      </c>
      <c r="AZ664" s="29">
        <f ca="1">IF(Data!$H$2="ja",IF(AJ664&gt;$G664,AJ664-$G664-SUM($AP664:AY664),0),0)</f>
        <v>0</v>
      </c>
      <c r="BA664" s="29">
        <f ca="1">IF(Data!$H$2="ja",IF(AK664&gt;$G664,AK664-$G664-SUM($AP664:AZ664),0),0)</f>
        <v>0</v>
      </c>
      <c r="BB664" s="29">
        <f ca="1">IF(Data!$H$2="ja",IF(AL664&gt;$G664,AL664-$G664-SUM($AP664:BA664),0),0)</f>
        <v>0</v>
      </c>
      <c r="BC664" s="29">
        <f ca="1">IF(Data!$H$2="ja",IF(AM664&gt;$G664,AM664-$G664-SUM($AP664:BB664),0),0)</f>
        <v>0</v>
      </c>
      <c r="BD664" s="29">
        <f ca="1">IF(Data!$H$2="ja",IF(AN664&gt;$G664,AN664-$G664-SUM($AP664:BC664),0),0)</f>
        <v>0</v>
      </c>
    </row>
    <row r="665" spans="1:56" x14ac:dyDescent="0.2">
      <c r="A665" s="44">
        <v>11</v>
      </c>
      <c r="B665" s="44">
        <f t="shared" si="354"/>
        <v>14</v>
      </c>
      <c r="C665" s="60"/>
      <c r="D665" s="27" t="str">
        <f>Data!B$8</f>
        <v>Andre driftsudgifter, herunder materialer</v>
      </c>
      <c r="E665" s="27"/>
      <c r="F665" s="14"/>
      <c r="G665" s="370">
        <f>HLOOKUP(B665,'Budget &amp; Total'!$1:$44,(31),FALSE)</f>
        <v>0</v>
      </c>
      <c r="H665" s="674">
        <f t="shared" ca="1" si="355"/>
        <v>0</v>
      </c>
      <c r="I665" s="101"/>
      <c r="J665" s="239">
        <f ca="1">HLOOKUP($B665,INDIRECT(J$1&amp;"!$I$2:$x$40"),('Partner-period(er)'!$A665+14),FALSE)</f>
        <v>0</v>
      </c>
      <c r="K665" s="85">
        <f ca="1">HLOOKUP($B665,INDIRECT(K$1&amp;"!$I$2:$x$40"),('Partner-period(er)'!$A665+14),FALSE)</f>
        <v>0</v>
      </c>
      <c r="L665" s="85">
        <f ca="1">HLOOKUP($B665,INDIRECT(L$1&amp;"!$I$2:$x$40"),('Partner-period(er)'!$A665+14),FALSE)</f>
        <v>0</v>
      </c>
      <c r="M665" s="85">
        <f ca="1">HLOOKUP($B665,INDIRECT(M$1&amp;"!$I$2:$x$40"),('Partner-period(er)'!$A665+14),FALSE)</f>
        <v>0</v>
      </c>
      <c r="N665" s="85">
        <f ca="1">HLOOKUP($B665,INDIRECT(N$1&amp;"!$I$2:$x$40"),('Partner-period(er)'!$A665+14),FALSE)</f>
        <v>0</v>
      </c>
      <c r="O665" s="52">
        <f ca="1">HLOOKUP($B665,INDIRECT(O$1&amp;"!$I$2:$x$40"),('Partner-period(er)'!$A665+14),FALSE)</f>
        <v>0</v>
      </c>
      <c r="P665" s="52">
        <f ca="1">HLOOKUP($B665,INDIRECT(P$1&amp;"!$I$2:$x$40"),('Partner-period(er)'!$A665+14),FALSE)</f>
        <v>0</v>
      </c>
      <c r="Q665" s="52">
        <f ca="1">HLOOKUP($B665,INDIRECT(Q$1&amp;"!$I$2:$x$40"),('Partner-period(er)'!$A665+14),FALSE)</f>
        <v>0</v>
      </c>
      <c r="R665" s="52">
        <f ca="1">HLOOKUP($B665,INDIRECT(R$1&amp;"!$I$2:$x$40"),('Partner-period(er)'!$A665+14),FALSE)</f>
        <v>0</v>
      </c>
      <c r="S665" s="52">
        <f ca="1">HLOOKUP($B665,INDIRECT(S$1&amp;"!$I$2:$x$40"),('Partner-period(er)'!$A665+14),FALSE)</f>
        <v>0</v>
      </c>
      <c r="T665" s="52">
        <f ca="1">HLOOKUP($B665,INDIRECT(T$1&amp;"!$I$2:$x$40"),('Partner-period(er)'!$A665+14),FALSE)</f>
        <v>0</v>
      </c>
      <c r="U665" s="52">
        <f ca="1">HLOOKUP($B665,INDIRECT(U$1&amp;"!$I$2:$x$40"),('Partner-period(er)'!$A665+14),FALSE)</f>
        <v>0</v>
      </c>
      <c r="V665" s="52">
        <f ca="1">HLOOKUP($B665,INDIRECT(V$1&amp;"!$I$2:$x$40"),('Partner-period(er)'!$A665+14),FALSE)</f>
        <v>0</v>
      </c>
      <c r="W665" s="52">
        <f ca="1">HLOOKUP($B665,INDIRECT(W$1&amp;"!$I$2:$x$40"),('Partner-period(er)'!$A665+14),FALSE)</f>
        <v>0</v>
      </c>
      <c r="X665" s="567">
        <f ca="1">HLOOKUP($B665,INDIRECT(X$1&amp;"!$I$2:$x$40"),('Partner-period(er)'!$A665+14),FALSE)</f>
        <v>0</v>
      </c>
      <c r="Z665" s="33">
        <f t="shared" ca="1" si="358"/>
        <v>0</v>
      </c>
      <c r="AA665" s="34">
        <f ca="1">SUM($J665:K665)</f>
        <v>0</v>
      </c>
      <c r="AB665" s="34">
        <f ca="1">SUM($J665:L665)</f>
        <v>0</v>
      </c>
      <c r="AC665" s="34">
        <f ca="1">SUM($J665:M665)</f>
        <v>0</v>
      </c>
      <c r="AD665" s="34">
        <f ca="1">SUM($J665:N665)</f>
        <v>0</v>
      </c>
      <c r="AE665" s="34">
        <f ca="1">SUM($J665:O665)</f>
        <v>0</v>
      </c>
      <c r="AF665" s="34">
        <f ca="1">SUM($J665:P665)</f>
        <v>0</v>
      </c>
      <c r="AG665" s="34">
        <f ca="1">SUM($J665:Q665)</f>
        <v>0</v>
      </c>
      <c r="AH665" s="34">
        <f ca="1">SUM($J665:R665)</f>
        <v>0</v>
      </c>
      <c r="AI665" s="34">
        <f ca="1">SUM($J665:S665)</f>
        <v>0</v>
      </c>
      <c r="AJ665" s="34">
        <f ca="1">SUM($J665:T665)</f>
        <v>0</v>
      </c>
      <c r="AK665" s="34">
        <f ca="1">SUM($J665:U665)</f>
        <v>0</v>
      </c>
      <c r="AL665" s="34">
        <f ca="1">SUM($J665:V665)</f>
        <v>0</v>
      </c>
      <c r="AM665" s="34">
        <f ca="1">SUM($J665:W665)</f>
        <v>0</v>
      </c>
      <c r="AN665" s="38">
        <f ca="1">SUM($J665:X665)</f>
        <v>0</v>
      </c>
      <c r="AO665" s="30"/>
      <c r="AP665" s="29">
        <f ca="1">IF(Data!$H$2="ja",IF(Z665&gt;$G665,Z665-$G665,0),0)</f>
        <v>0</v>
      </c>
      <c r="AQ665" s="29">
        <f ca="1">IF(Data!$H$2="ja",IF(AA665&gt;$G665,AA665-$G665-SUM($AP665:AP665),0),0)</f>
        <v>0</v>
      </c>
      <c r="AR665" s="29">
        <f ca="1">IF(Data!$H$2="ja",IF(AB665&gt;$G665,AB665-$G665-SUM($AP665:AQ665),0),0)</f>
        <v>0</v>
      </c>
      <c r="AS665" s="29">
        <f ca="1">IF(Data!$H$2="ja",IF(AC665&gt;$G665,AC665-$G665-SUM($AP665:AR665),0),0)</f>
        <v>0</v>
      </c>
      <c r="AT665" s="29">
        <f ca="1">IF(Data!$H$2="ja",IF(AD665&gt;$G665,AD665-$G665-SUM($AP665:AS665),0),0)</f>
        <v>0</v>
      </c>
      <c r="AU665" s="29">
        <f ca="1">IF(Data!$H$2="ja",IF(AE665&gt;$G665,AE665-$G665-SUM($AP665:AT665),0),0)</f>
        <v>0</v>
      </c>
      <c r="AV665" s="29">
        <f ca="1">IF(Data!$H$2="ja",IF(AF665&gt;$G665,AF665-$G665-SUM($AP665:AU665),0),0)</f>
        <v>0</v>
      </c>
      <c r="AW665" s="29">
        <f ca="1">IF(Data!$H$2="ja",IF(AG665&gt;$G665,AG665-$G665-SUM($AP665:AV665),0),0)</f>
        <v>0</v>
      </c>
      <c r="AX665" s="29">
        <f ca="1">IF(Data!$H$2="ja",IF(AH665&gt;$G665,AH665-$G665-SUM($AP665:AW665),0),0)</f>
        <v>0</v>
      </c>
      <c r="AY665" s="29">
        <f ca="1">IF(Data!$H$2="ja",IF(AI665&gt;$G665,AI665-$G665-SUM($AP665:AX665),0),0)</f>
        <v>0</v>
      </c>
      <c r="AZ665" s="29">
        <f ca="1">IF(Data!$H$2="ja",IF(AJ665&gt;$G665,AJ665-$G665-SUM($AP665:AY665),0),0)</f>
        <v>0</v>
      </c>
      <c r="BA665" s="29">
        <f ca="1">IF(Data!$H$2="ja",IF(AK665&gt;$G665,AK665-$G665-SUM($AP665:AZ665),0),0)</f>
        <v>0</v>
      </c>
      <c r="BB665" s="29">
        <f ca="1">IF(Data!$H$2="ja",IF(AL665&gt;$G665,AL665-$G665-SUM($AP665:BA665),0),0)</f>
        <v>0</v>
      </c>
      <c r="BC665" s="29">
        <f ca="1">IF(Data!$H$2="ja",IF(AM665&gt;$G665,AM665-$G665-SUM($AP665:BB665),0),0)</f>
        <v>0</v>
      </c>
      <c r="BD665" s="29">
        <f ca="1">IF(Data!$H$2="ja",IF(AN665&gt;$G665,AN665-$G665-SUM($AP665:BC665),0),0)</f>
        <v>0</v>
      </c>
    </row>
    <row r="666" spans="1:56" x14ac:dyDescent="0.2">
      <c r="A666" s="44">
        <v>12</v>
      </c>
      <c r="B666" s="44">
        <f t="shared" si="354"/>
        <v>14</v>
      </c>
      <c r="C666" s="60"/>
      <c r="D666" s="27" t="str">
        <f>Data!B$9</f>
        <v>Eksterne leverancer / underleverancer</v>
      </c>
      <c r="E666" s="27"/>
      <c r="F666" s="14"/>
      <c r="G666" s="370">
        <f>HLOOKUP(B666,'Budget &amp; Total'!$1:$44,(32),FALSE)</f>
        <v>0</v>
      </c>
      <c r="H666" s="674">
        <f t="shared" ca="1" si="355"/>
        <v>0</v>
      </c>
      <c r="I666" s="101"/>
      <c r="J666" s="239">
        <f ca="1">HLOOKUP($B666,INDIRECT(J$1&amp;"!$I$2:$x$40"),('Partner-period(er)'!$A666+14),FALSE)</f>
        <v>0</v>
      </c>
      <c r="K666" s="85">
        <f ca="1">HLOOKUP($B666,INDIRECT(K$1&amp;"!$I$2:$x$40"),('Partner-period(er)'!$A666+14),FALSE)</f>
        <v>0</v>
      </c>
      <c r="L666" s="85">
        <f ca="1">HLOOKUP($B666,INDIRECT(L$1&amp;"!$I$2:$x$40"),('Partner-period(er)'!$A666+14),FALSE)</f>
        <v>0</v>
      </c>
      <c r="M666" s="85">
        <f ca="1">HLOOKUP($B666,INDIRECT(M$1&amp;"!$I$2:$x$40"),('Partner-period(er)'!$A666+14),FALSE)</f>
        <v>0</v>
      </c>
      <c r="N666" s="85">
        <f ca="1">HLOOKUP($B666,INDIRECT(N$1&amp;"!$I$2:$x$40"),('Partner-period(er)'!$A666+14),FALSE)</f>
        <v>0</v>
      </c>
      <c r="O666" s="52">
        <f ca="1">HLOOKUP($B666,INDIRECT(O$1&amp;"!$I$2:$x$40"),('Partner-period(er)'!$A666+14),FALSE)</f>
        <v>0</v>
      </c>
      <c r="P666" s="52">
        <f ca="1">HLOOKUP($B666,INDIRECT(P$1&amp;"!$I$2:$x$40"),('Partner-period(er)'!$A666+14),FALSE)</f>
        <v>0</v>
      </c>
      <c r="Q666" s="52">
        <f ca="1">HLOOKUP($B666,INDIRECT(Q$1&amp;"!$I$2:$x$40"),('Partner-period(er)'!$A666+14),FALSE)</f>
        <v>0</v>
      </c>
      <c r="R666" s="52">
        <f ca="1">HLOOKUP($B666,INDIRECT(R$1&amp;"!$I$2:$x$40"),('Partner-period(er)'!$A666+14),FALSE)</f>
        <v>0</v>
      </c>
      <c r="S666" s="52">
        <f ca="1">HLOOKUP($B666,INDIRECT(S$1&amp;"!$I$2:$x$40"),('Partner-period(er)'!$A666+14),FALSE)</f>
        <v>0</v>
      </c>
      <c r="T666" s="52">
        <f ca="1">HLOOKUP($B666,INDIRECT(T$1&amp;"!$I$2:$x$40"),('Partner-period(er)'!$A666+14),FALSE)</f>
        <v>0</v>
      </c>
      <c r="U666" s="52">
        <f ca="1">HLOOKUP($B666,INDIRECT(U$1&amp;"!$I$2:$x$40"),('Partner-period(er)'!$A666+14),FALSE)</f>
        <v>0</v>
      </c>
      <c r="V666" s="52">
        <f ca="1">HLOOKUP($B666,INDIRECT(V$1&amp;"!$I$2:$x$40"),('Partner-period(er)'!$A666+14),FALSE)</f>
        <v>0</v>
      </c>
      <c r="W666" s="52">
        <f ca="1">HLOOKUP($B666,INDIRECT(W$1&amp;"!$I$2:$x$40"),('Partner-period(er)'!$A666+14),FALSE)</f>
        <v>0</v>
      </c>
      <c r="X666" s="567">
        <f ca="1">HLOOKUP($B666,INDIRECT(X$1&amp;"!$I$2:$x$40"),('Partner-period(er)'!$A666+14),FALSE)</f>
        <v>0</v>
      </c>
      <c r="Z666" s="33">
        <f t="shared" ca="1" si="358"/>
        <v>0</v>
      </c>
      <c r="AA666" s="34">
        <f ca="1">SUM($J666:K666)</f>
        <v>0</v>
      </c>
      <c r="AB666" s="34">
        <f ca="1">SUM($J666:L666)</f>
        <v>0</v>
      </c>
      <c r="AC666" s="34">
        <f ca="1">SUM($J666:M666)</f>
        <v>0</v>
      </c>
      <c r="AD666" s="34">
        <f ca="1">SUM($J666:N666)</f>
        <v>0</v>
      </c>
      <c r="AE666" s="34">
        <f ca="1">SUM($J666:O666)</f>
        <v>0</v>
      </c>
      <c r="AF666" s="34">
        <f ca="1">SUM($J666:P666)</f>
        <v>0</v>
      </c>
      <c r="AG666" s="34">
        <f ca="1">SUM($J666:Q666)</f>
        <v>0</v>
      </c>
      <c r="AH666" s="34">
        <f ca="1">SUM($J666:R666)</f>
        <v>0</v>
      </c>
      <c r="AI666" s="34">
        <f ca="1">SUM($J666:S666)</f>
        <v>0</v>
      </c>
      <c r="AJ666" s="34">
        <f ca="1">SUM($J666:T666)</f>
        <v>0</v>
      </c>
      <c r="AK666" s="34">
        <f ca="1">SUM($J666:U666)</f>
        <v>0</v>
      </c>
      <c r="AL666" s="34">
        <f ca="1">SUM($J666:V666)</f>
        <v>0</v>
      </c>
      <c r="AM666" s="34">
        <f ca="1">SUM($J666:W666)</f>
        <v>0</v>
      </c>
      <c r="AN666" s="38">
        <f ca="1">SUM($J666:X666)</f>
        <v>0</v>
      </c>
      <c r="AO666" s="30"/>
      <c r="AP666" s="29">
        <f ca="1">IF(Data!$H$2="ja",IF(Z666&gt;$G666,Z666-$G666,0),0)</f>
        <v>0</v>
      </c>
      <c r="AQ666" s="29">
        <f ca="1">IF(Data!$H$2="ja",IF(AA666&gt;$G666,AA666-$G666-SUM($AP666:AP666),0),0)</f>
        <v>0</v>
      </c>
      <c r="AR666" s="29">
        <f ca="1">IF(Data!$H$2="ja",IF(AB666&gt;$G666,AB666-$G666-SUM($AP666:AQ666),0),0)</f>
        <v>0</v>
      </c>
      <c r="AS666" s="29">
        <f ca="1">IF(Data!$H$2="ja",IF(AC666&gt;$G666,AC666-$G666-SUM($AP666:AR666),0),0)</f>
        <v>0</v>
      </c>
      <c r="AT666" s="29">
        <f ca="1">IF(Data!$H$2="ja",IF(AD666&gt;$G666,AD666-$G666-SUM($AP666:AS666),0),0)</f>
        <v>0</v>
      </c>
      <c r="AU666" s="29">
        <f ca="1">IF(Data!$H$2="ja",IF(AE666&gt;$G666,AE666-$G666-SUM($AP666:AT666),0),0)</f>
        <v>0</v>
      </c>
      <c r="AV666" s="29">
        <f ca="1">IF(Data!$H$2="ja",IF(AF666&gt;$G666,AF666-$G666-SUM($AP666:AU666),0),0)</f>
        <v>0</v>
      </c>
      <c r="AW666" s="29">
        <f ca="1">IF(Data!$H$2="ja",IF(AG666&gt;$G666,AG666-$G666-SUM($AP666:AV666),0),0)</f>
        <v>0</v>
      </c>
      <c r="AX666" s="29">
        <f ca="1">IF(Data!$H$2="ja",IF(AH666&gt;$G666,AH666-$G666-SUM($AP666:AW666),0),0)</f>
        <v>0</v>
      </c>
      <c r="AY666" s="29">
        <f ca="1">IF(Data!$H$2="ja",IF(AI666&gt;$G666,AI666-$G666-SUM($AP666:AX666),0),0)</f>
        <v>0</v>
      </c>
      <c r="AZ666" s="29">
        <f ca="1">IF(Data!$H$2="ja",IF(AJ666&gt;$G666,AJ666-$G666-SUM($AP666:AY666),0),0)</f>
        <v>0</v>
      </c>
      <c r="BA666" s="29">
        <f ca="1">IF(Data!$H$2="ja",IF(AK666&gt;$G666,AK666-$G666-SUM($AP666:AZ666),0),0)</f>
        <v>0</v>
      </c>
      <c r="BB666" s="29">
        <f ca="1">IF(Data!$H$2="ja",IF(AL666&gt;$G666,AL666-$G666-SUM($AP666:BA666),0),0)</f>
        <v>0</v>
      </c>
      <c r="BC666" s="29">
        <f ca="1">IF(Data!$H$2="ja",IF(AM666&gt;$G666,AM666-$G666-SUM($AP666:BB666),0),0)</f>
        <v>0</v>
      </c>
      <c r="BD666" s="29">
        <f ca="1">IF(Data!$H$2="ja",IF(AN666&gt;$G666,AN666-$G666-SUM($AP666:BC666),0),0)</f>
        <v>0</v>
      </c>
    </row>
    <row r="667" spans="1:56" x14ac:dyDescent="0.2">
      <c r="A667" s="44">
        <v>13</v>
      </c>
      <c r="B667" s="44">
        <f t="shared" si="354"/>
        <v>14</v>
      </c>
      <c r="C667" s="60"/>
      <c r="D667" s="27" t="str">
        <f>Data!B$10</f>
        <v>Indtægter (negative tal)</v>
      </c>
      <c r="E667" s="27"/>
      <c r="F667" s="14"/>
      <c r="G667" s="370">
        <f>HLOOKUP(B667,'Budget &amp; Total'!$1:$44,(33),FALSE)</f>
        <v>0</v>
      </c>
      <c r="H667" s="674">
        <f t="shared" ca="1" si="355"/>
        <v>0</v>
      </c>
      <c r="I667" s="101"/>
      <c r="J667" s="239">
        <f ca="1">HLOOKUP($B667,INDIRECT(J$1&amp;"!$I$2:$x$40"),('Partner-period(er)'!$A667+14),FALSE)</f>
        <v>0</v>
      </c>
      <c r="K667" s="85">
        <f ca="1">HLOOKUP($B667,INDIRECT(K$1&amp;"!$I$2:$x$40"),('Partner-period(er)'!$A667+14),FALSE)</f>
        <v>0</v>
      </c>
      <c r="L667" s="85">
        <f ca="1">HLOOKUP($B667,INDIRECT(L$1&amp;"!$I$2:$x$40"),('Partner-period(er)'!$A667+14),FALSE)</f>
        <v>0</v>
      </c>
      <c r="M667" s="85">
        <f ca="1">HLOOKUP($B667,INDIRECT(M$1&amp;"!$I$2:$x$40"),('Partner-period(er)'!$A667+14),FALSE)</f>
        <v>0</v>
      </c>
      <c r="N667" s="85">
        <f ca="1">HLOOKUP($B667,INDIRECT(N$1&amp;"!$I$2:$x$40"),('Partner-period(er)'!$A667+14),FALSE)</f>
        <v>0</v>
      </c>
      <c r="O667" s="52">
        <f ca="1">HLOOKUP($B667,INDIRECT(O$1&amp;"!$I$2:$x$40"),('Partner-period(er)'!$A667+14),FALSE)</f>
        <v>0</v>
      </c>
      <c r="P667" s="52">
        <f ca="1">HLOOKUP($B667,INDIRECT(P$1&amp;"!$I$2:$x$40"),('Partner-period(er)'!$A667+14),FALSE)</f>
        <v>0</v>
      </c>
      <c r="Q667" s="52">
        <f ca="1">HLOOKUP($B667,INDIRECT(Q$1&amp;"!$I$2:$x$40"),('Partner-period(er)'!$A667+14),FALSE)</f>
        <v>0</v>
      </c>
      <c r="R667" s="52">
        <f ca="1">HLOOKUP($B667,INDIRECT(R$1&amp;"!$I$2:$x$40"),('Partner-period(er)'!$A667+14),FALSE)</f>
        <v>0</v>
      </c>
      <c r="S667" s="52">
        <f ca="1">HLOOKUP($B667,INDIRECT(S$1&amp;"!$I$2:$x$40"),('Partner-period(er)'!$A667+14),FALSE)</f>
        <v>0</v>
      </c>
      <c r="T667" s="52">
        <f ca="1">HLOOKUP($B667,INDIRECT(T$1&amp;"!$I$2:$x$40"),('Partner-period(er)'!$A667+14),FALSE)</f>
        <v>0</v>
      </c>
      <c r="U667" s="52">
        <f ca="1">HLOOKUP($B667,INDIRECT(U$1&amp;"!$I$2:$x$40"),('Partner-period(er)'!$A667+14),FALSE)</f>
        <v>0</v>
      </c>
      <c r="V667" s="52">
        <f ca="1">HLOOKUP($B667,INDIRECT(V$1&amp;"!$I$2:$x$40"),('Partner-period(er)'!$A667+14),FALSE)</f>
        <v>0</v>
      </c>
      <c r="W667" s="52">
        <f ca="1">HLOOKUP($B667,INDIRECT(W$1&amp;"!$I$2:$x$40"),('Partner-period(er)'!$A667+14),FALSE)</f>
        <v>0</v>
      </c>
      <c r="X667" s="567">
        <f ca="1">HLOOKUP($B667,INDIRECT(X$1&amp;"!$I$2:$x$40"),('Partner-period(er)'!$A667+14),FALSE)</f>
        <v>0</v>
      </c>
      <c r="Z667" s="33">
        <f t="shared" ca="1" si="358"/>
        <v>0</v>
      </c>
      <c r="AA667" s="34">
        <f ca="1">SUM($J667:K667)</f>
        <v>0</v>
      </c>
      <c r="AB667" s="34">
        <f ca="1">SUM($J667:L667)</f>
        <v>0</v>
      </c>
      <c r="AC667" s="34">
        <f ca="1">SUM($J667:M667)</f>
        <v>0</v>
      </c>
      <c r="AD667" s="34">
        <f ca="1">SUM($J667:N667)</f>
        <v>0</v>
      </c>
      <c r="AE667" s="34">
        <f ca="1">SUM($J667:O667)</f>
        <v>0</v>
      </c>
      <c r="AF667" s="34">
        <f ca="1">SUM($J667:P667)</f>
        <v>0</v>
      </c>
      <c r="AG667" s="34">
        <f ca="1">SUM($J667:Q667)</f>
        <v>0</v>
      </c>
      <c r="AH667" s="34">
        <f ca="1">SUM($J667:R667)</f>
        <v>0</v>
      </c>
      <c r="AI667" s="34">
        <f ca="1">SUM($J667:S667)</f>
        <v>0</v>
      </c>
      <c r="AJ667" s="34">
        <f ca="1">SUM($J667:T667)</f>
        <v>0</v>
      </c>
      <c r="AK667" s="34">
        <f ca="1">SUM($J667:U667)</f>
        <v>0</v>
      </c>
      <c r="AL667" s="34">
        <f ca="1">SUM($J667:V667)</f>
        <v>0</v>
      </c>
      <c r="AM667" s="34">
        <f ca="1">SUM($J667:W667)</f>
        <v>0</v>
      </c>
      <c r="AN667" s="38">
        <f ca="1">SUM($J667:X667)</f>
        <v>0</v>
      </c>
      <c r="AO667" s="30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</row>
    <row r="668" spans="1:56" x14ac:dyDescent="0.2">
      <c r="A668" s="44">
        <v>14</v>
      </c>
      <c r="B668" s="44">
        <f t="shared" si="354"/>
        <v>14</v>
      </c>
      <c r="C668" s="60"/>
      <c r="D668" s="27" t="str">
        <f>Data!B$11</f>
        <v>Andet, herunder rejser og formidling</v>
      </c>
      <c r="E668" s="27"/>
      <c r="F668" s="14"/>
      <c r="G668" s="370">
        <f>HLOOKUP(B668,'Budget &amp; Total'!$1:$44,(34),FALSE)</f>
        <v>0</v>
      </c>
      <c r="H668" s="674">
        <f t="shared" ca="1" si="355"/>
        <v>0</v>
      </c>
      <c r="I668" s="101"/>
      <c r="J668" s="239">
        <f ca="1">HLOOKUP($B668,INDIRECT(J$1&amp;"!$I$2:$x$40"),('Partner-period(er)'!$A668+14),FALSE)</f>
        <v>0</v>
      </c>
      <c r="K668" s="85">
        <f ca="1">HLOOKUP($B668,INDIRECT(K$1&amp;"!$I$2:$x$40"),('Partner-period(er)'!$A668+14),FALSE)</f>
        <v>0</v>
      </c>
      <c r="L668" s="85">
        <f ca="1">HLOOKUP($B668,INDIRECT(L$1&amp;"!$I$2:$x$40"),('Partner-period(er)'!$A668+14),FALSE)</f>
        <v>0</v>
      </c>
      <c r="M668" s="85">
        <f ca="1">HLOOKUP($B668,INDIRECT(M$1&amp;"!$I$2:$x$40"),('Partner-period(er)'!$A668+14),FALSE)</f>
        <v>0</v>
      </c>
      <c r="N668" s="85">
        <f ca="1">HLOOKUP($B668,INDIRECT(N$1&amp;"!$I$2:$x$40"),('Partner-period(er)'!$A668+14),FALSE)</f>
        <v>0</v>
      </c>
      <c r="O668" s="52">
        <f ca="1">HLOOKUP($B668,INDIRECT(O$1&amp;"!$I$2:$x$40"),('Partner-period(er)'!$A668+14),FALSE)</f>
        <v>0</v>
      </c>
      <c r="P668" s="52">
        <f ca="1">HLOOKUP($B668,INDIRECT(P$1&amp;"!$I$2:$x$40"),('Partner-period(er)'!$A668+14),FALSE)</f>
        <v>0</v>
      </c>
      <c r="Q668" s="52">
        <f ca="1">HLOOKUP($B668,INDIRECT(Q$1&amp;"!$I$2:$x$40"),('Partner-period(er)'!$A668+14),FALSE)</f>
        <v>0</v>
      </c>
      <c r="R668" s="52">
        <f ca="1">HLOOKUP($B668,INDIRECT(R$1&amp;"!$I$2:$x$40"),('Partner-period(er)'!$A668+14),FALSE)</f>
        <v>0</v>
      </c>
      <c r="S668" s="52">
        <f ca="1">HLOOKUP($B668,INDIRECT(S$1&amp;"!$I$2:$x$40"),('Partner-period(er)'!$A668+14),FALSE)</f>
        <v>0</v>
      </c>
      <c r="T668" s="52">
        <f ca="1">HLOOKUP($B668,INDIRECT(T$1&amp;"!$I$2:$x$40"),('Partner-period(er)'!$A668+14),FALSE)</f>
        <v>0</v>
      </c>
      <c r="U668" s="52">
        <f ca="1">HLOOKUP($B668,INDIRECT(U$1&amp;"!$I$2:$x$40"),('Partner-period(er)'!$A668+14),FALSE)</f>
        <v>0</v>
      </c>
      <c r="V668" s="52">
        <f ca="1">HLOOKUP($B668,INDIRECT(V$1&amp;"!$I$2:$x$40"),('Partner-period(er)'!$A668+14),FALSE)</f>
        <v>0</v>
      </c>
      <c r="W668" s="52">
        <f ca="1">HLOOKUP($B668,INDIRECT(W$1&amp;"!$I$2:$x$40"),('Partner-period(er)'!$A668+14),FALSE)</f>
        <v>0</v>
      </c>
      <c r="X668" s="567">
        <f ca="1">HLOOKUP($B668,INDIRECT(X$1&amp;"!$I$2:$x$40"),('Partner-period(er)'!$A668+14),FALSE)</f>
        <v>0</v>
      </c>
      <c r="Z668" s="33">
        <f t="shared" ca="1" si="358"/>
        <v>0</v>
      </c>
      <c r="AA668" s="34">
        <f ca="1">SUM($J668:K668)</f>
        <v>0</v>
      </c>
      <c r="AB668" s="34">
        <f ca="1">SUM($J668:L668)</f>
        <v>0</v>
      </c>
      <c r="AC668" s="34">
        <f ca="1">SUM($J668:M668)</f>
        <v>0</v>
      </c>
      <c r="AD668" s="34">
        <f ca="1">SUM($J668:N668)</f>
        <v>0</v>
      </c>
      <c r="AE668" s="34">
        <f ca="1">SUM($J668:O668)</f>
        <v>0</v>
      </c>
      <c r="AF668" s="34">
        <f ca="1">SUM($J668:P668)</f>
        <v>0</v>
      </c>
      <c r="AG668" s="34">
        <f ca="1">SUM($J668:Q668)</f>
        <v>0</v>
      </c>
      <c r="AH668" s="34">
        <f ca="1">SUM($J668:R668)</f>
        <v>0</v>
      </c>
      <c r="AI668" s="34">
        <f ca="1">SUM($J668:S668)</f>
        <v>0</v>
      </c>
      <c r="AJ668" s="34">
        <f ca="1">SUM($J668:T668)</f>
        <v>0</v>
      </c>
      <c r="AK668" s="34">
        <f ca="1">SUM($J668:U668)</f>
        <v>0</v>
      </c>
      <c r="AL668" s="34">
        <f ca="1">SUM($J668:V668)</f>
        <v>0</v>
      </c>
      <c r="AM668" s="34">
        <f ca="1">SUM($J668:W668)</f>
        <v>0</v>
      </c>
      <c r="AN668" s="38">
        <f ca="1">SUM($J668:X668)</f>
        <v>0</v>
      </c>
      <c r="AO668" s="30"/>
      <c r="AP668" s="29">
        <f ca="1">IF(Data!$H$2="ja",IF(Z668&gt;$G668,Z668-$G668,0),0)</f>
        <v>0</v>
      </c>
      <c r="AQ668" s="29">
        <f ca="1">IF(Data!$H$2="ja",IF(AA668&gt;$G668,AA668-$G668-SUM($AP668:AP668),0),0)</f>
        <v>0</v>
      </c>
      <c r="AR668" s="29">
        <f ca="1">IF(Data!$H$2="ja",IF(AB668&gt;$G668,AB668-$G668-SUM($AP668:AQ668),0),0)</f>
        <v>0</v>
      </c>
      <c r="AS668" s="29">
        <f ca="1">IF(Data!$H$2="ja",IF(AC668&gt;$G668,AC668-$G668-SUM($AP668:AR668),0),0)</f>
        <v>0</v>
      </c>
      <c r="AT668" s="29">
        <f ca="1">IF(Data!$H$2="ja",IF(AD668&gt;$G668,AD668-$G668-SUM($AP668:AS668),0),0)</f>
        <v>0</v>
      </c>
      <c r="AU668" s="29">
        <f ca="1">IF(Data!$H$2="ja",IF(AE668&gt;$G668,AE668-$G668-SUM($AP668:AT668),0),0)</f>
        <v>0</v>
      </c>
      <c r="AV668" s="29">
        <f ca="1">IF(Data!$H$2="ja",IF(AF668&gt;$G668,AF668-$G668-SUM($AP668:AU668),0),0)</f>
        <v>0</v>
      </c>
      <c r="AW668" s="29">
        <f ca="1">IF(Data!$H$2="ja",IF(AG668&gt;$G668,AG668-$G668-SUM($AP668:AV668),0),0)</f>
        <v>0</v>
      </c>
      <c r="AX668" s="29">
        <f ca="1">IF(Data!$H$2="ja",IF(AH668&gt;$G668,AH668-$G668-SUM($AP668:AW668),0),0)</f>
        <v>0</v>
      </c>
      <c r="AY668" s="29">
        <f ca="1">IF(Data!$H$2="ja",IF(AI668&gt;$G668,AI668-$G668-SUM($AP668:AX668),0),0)</f>
        <v>0</v>
      </c>
      <c r="AZ668" s="29">
        <f ca="1">IF(Data!$H$2="ja",IF(AJ668&gt;$G668,AJ668-$G668-SUM($AP668:AY668),0),0)</f>
        <v>0</v>
      </c>
      <c r="BA668" s="29">
        <f ca="1">IF(Data!$H$2="ja",IF(AK668&gt;$G668,AK668-$G668-SUM($AP668:AZ668),0),0)</f>
        <v>0</v>
      </c>
      <c r="BB668" s="29">
        <f ca="1">IF(Data!$H$2="ja",IF(AL668&gt;$G668,AL668-$G668-SUM($AP668:BA668),0),0)</f>
        <v>0</v>
      </c>
      <c r="BC668" s="29">
        <f ca="1">IF(Data!$H$2="ja",IF(AM668&gt;$G668,AM668-$G668-SUM($AP668:BB668),0),0)</f>
        <v>0</v>
      </c>
      <c r="BD668" s="29">
        <f ca="1">IF(Data!$H$2="ja",IF(AN668&gt;$G668,AN668-$G668-SUM($AP668:BC668),0),0)</f>
        <v>0</v>
      </c>
    </row>
    <row r="669" spans="1:56" x14ac:dyDescent="0.2">
      <c r="A669" s="44">
        <v>15</v>
      </c>
      <c r="B669" s="44">
        <f t="shared" si="354"/>
        <v>14</v>
      </c>
      <c r="C669" s="60"/>
      <c r="D669" s="27" t="str">
        <f>Data!B$12</f>
        <v>Overheadomkostninger</v>
      </c>
      <c r="E669" s="27"/>
      <c r="F669" s="14"/>
      <c r="G669" s="371">
        <f>HLOOKUP(B669,'Budget &amp; Total'!$1:$44,(36),FALSE)</f>
        <v>0</v>
      </c>
      <c r="H669" s="674">
        <f t="shared" ca="1" si="355"/>
        <v>0</v>
      </c>
      <c r="I669" s="101"/>
      <c r="J669" s="239">
        <f ca="1">HLOOKUP($B669,INDIRECT(J$1&amp;"!$I$2:$x$40"),('Partner-period(er)'!$A669+14),FALSE)</f>
        <v>0</v>
      </c>
      <c r="K669" s="85">
        <f ca="1">HLOOKUP($B669,INDIRECT(K$1&amp;"!$I$2:$x$40"),('Partner-period(er)'!$A669+14),FALSE)</f>
        <v>0</v>
      </c>
      <c r="L669" s="85">
        <f ca="1">HLOOKUP($B669,INDIRECT(L$1&amp;"!$I$2:$x$40"),('Partner-period(er)'!$A669+14),FALSE)</f>
        <v>0</v>
      </c>
      <c r="M669" s="85">
        <f ca="1">HLOOKUP($B669,INDIRECT(M$1&amp;"!$I$2:$x$40"),('Partner-period(er)'!$A669+14),FALSE)</f>
        <v>0</v>
      </c>
      <c r="N669" s="85">
        <f ca="1">HLOOKUP($B669,INDIRECT(N$1&amp;"!$I$2:$x$40"),('Partner-period(er)'!$A669+14),FALSE)</f>
        <v>0</v>
      </c>
      <c r="O669" s="52">
        <f ca="1">HLOOKUP($B669,INDIRECT(O$1&amp;"!$I$2:$x$40"),('Partner-period(er)'!$A669+14),FALSE)</f>
        <v>0</v>
      </c>
      <c r="P669" s="52">
        <f ca="1">HLOOKUP($B669,INDIRECT(P$1&amp;"!$I$2:$x$40"),('Partner-period(er)'!$A669+14),FALSE)</f>
        <v>0</v>
      </c>
      <c r="Q669" s="52">
        <f ca="1">HLOOKUP($B669,INDIRECT(Q$1&amp;"!$I$2:$x$40"),('Partner-period(er)'!$A669+14),FALSE)</f>
        <v>0</v>
      </c>
      <c r="R669" s="52">
        <f ca="1">HLOOKUP($B669,INDIRECT(R$1&amp;"!$I$2:$x$40"),('Partner-period(er)'!$A669+14),FALSE)</f>
        <v>0</v>
      </c>
      <c r="S669" s="52">
        <f ca="1">HLOOKUP($B669,INDIRECT(S$1&amp;"!$I$2:$x$40"),('Partner-period(er)'!$A669+14),FALSE)</f>
        <v>0</v>
      </c>
      <c r="T669" s="52">
        <f ca="1">HLOOKUP($B669,INDIRECT(T$1&amp;"!$I$2:$x$40"),('Partner-period(er)'!$A669+14),FALSE)</f>
        <v>0</v>
      </c>
      <c r="U669" s="52">
        <f ca="1">HLOOKUP($B669,INDIRECT(U$1&amp;"!$I$2:$x$40"),('Partner-period(er)'!$A669+14),FALSE)</f>
        <v>0</v>
      </c>
      <c r="V669" s="52">
        <f ca="1">HLOOKUP($B669,INDIRECT(V$1&amp;"!$I$2:$x$40"),('Partner-period(er)'!$A669+14),FALSE)</f>
        <v>0</v>
      </c>
      <c r="W669" s="52">
        <f ca="1">HLOOKUP($B669,INDIRECT(W$1&amp;"!$I$2:$x$40"),('Partner-period(er)'!$A669+14),FALSE)</f>
        <v>0</v>
      </c>
      <c r="X669" s="567">
        <f ca="1">HLOOKUP($B669,INDIRECT(X$1&amp;"!$I$2:$x$40"),('Partner-period(er)'!$A669+14),FALSE)</f>
        <v>0</v>
      </c>
      <c r="Z669" s="33">
        <f t="shared" ca="1" si="358"/>
        <v>0</v>
      </c>
      <c r="AA669" s="34">
        <f ca="1">SUM($J669:K669)</f>
        <v>0</v>
      </c>
      <c r="AB669" s="34">
        <f ca="1">SUM($J669:L669)</f>
        <v>0</v>
      </c>
      <c r="AC669" s="34">
        <f ca="1">SUM($J669:M669)</f>
        <v>0</v>
      </c>
      <c r="AD669" s="34">
        <f ca="1">SUM($J669:N669)</f>
        <v>0</v>
      </c>
      <c r="AE669" s="34">
        <f ca="1">SUM($J669:O669)</f>
        <v>0</v>
      </c>
      <c r="AF669" s="34">
        <f ca="1">SUM($J669:P669)</f>
        <v>0</v>
      </c>
      <c r="AG669" s="34">
        <f ca="1">SUM($J669:Q669)</f>
        <v>0</v>
      </c>
      <c r="AH669" s="34">
        <f ca="1">SUM($J669:R669)</f>
        <v>0</v>
      </c>
      <c r="AI669" s="34">
        <f ca="1">SUM($J669:S669)</f>
        <v>0</v>
      </c>
      <c r="AJ669" s="34">
        <f ca="1">SUM($J669:T669)</f>
        <v>0</v>
      </c>
      <c r="AK669" s="34">
        <f ca="1">SUM($J669:U669)</f>
        <v>0</v>
      </c>
      <c r="AL669" s="34">
        <f ca="1">SUM($J669:V669)</f>
        <v>0</v>
      </c>
      <c r="AM669" s="34">
        <f ca="1">SUM($J669:W669)</f>
        <v>0</v>
      </c>
      <c r="AN669" s="38">
        <f ca="1">SUM($J669:X669)</f>
        <v>0</v>
      </c>
      <c r="AO669" s="30"/>
      <c r="AP669" s="29">
        <f ca="1">IF(Data!$H$2="ja",IF(Z669&gt;$G669,Z669-$G669,0),0)</f>
        <v>0</v>
      </c>
      <c r="AQ669" s="29">
        <f ca="1">IF(Data!$H$2="ja",IF(AA669&gt;$G669,AA669-$G669-SUM($AP669:AP669),0),0)</f>
        <v>0</v>
      </c>
      <c r="AR669" s="29">
        <f ca="1">IF(Data!$H$2="ja",IF(AB669&gt;$G669,AB669-$G669-SUM($AP669:AQ669),0),0)</f>
        <v>0</v>
      </c>
      <c r="AS669" s="29">
        <f ca="1">IF(Data!$H$2="ja",IF(AC669&gt;$G669,AC669-$G669-SUM($AP669:AR669),0),0)</f>
        <v>0</v>
      </c>
      <c r="AT669" s="29">
        <f ca="1">IF(Data!$H$2="ja",IF(AD669&gt;$G669,AD669-$G669-SUM($AP669:AS669),0),0)</f>
        <v>0</v>
      </c>
      <c r="AU669" s="29">
        <f ca="1">IF(Data!$H$2="ja",IF(AE669&gt;$G669,AE669-$G669-SUM($AP669:AT669),0),0)</f>
        <v>0</v>
      </c>
      <c r="AV669" s="29">
        <f ca="1">IF(Data!$H$2="ja",IF(AF669&gt;$G669,AF669-$G669-SUM($AP669:AU669),0),0)</f>
        <v>0</v>
      </c>
      <c r="AW669" s="29">
        <f ca="1">IF(Data!$H$2="ja",IF(AG669&gt;$G669,AG669-$G669-SUM($AP669:AV669),0),0)</f>
        <v>0</v>
      </c>
      <c r="AX669" s="29">
        <f ca="1">IF(Data!$H$2="ja",IF(AH669&gt;$G669,AH669-$G669-SUM($AP669:AW669),0),0)</f>
        <v>0</v>
      </c>
      <c r="AY669" s="29">
        <f ca="1">IF(Data!$H$2="ja",IF(AI669&gt;$G669,AI669-$G669-SUM($AP669:AX669),0),0)</f>
        <v>0</v>
      </c>
      <c r="AZ669" s="29">
        <f ca="1">IF(Data!$H$2="ja",IF(AJ669&gt;$G669,AJ669-$G669-SUM($AP669:AY669),0),0)</f>
        <v>0</v>
      </c>
      <c r="BA669" s="29">
        <f ca="1">IF(Data!$H$2="ja",IF(AK669&gt;$G669,AK669-$G669-SUM($AP669:AZ669),0),0)</f>
        <v>0</v>
      </c>
      <c r="BB669" s="29">
        <f ca="1">IF(Data!$H$2="ja",IF(AL669&gt;$G669,AL669-$G669-SUM($AP669:BA669),0),0)</f>
        <v>0</v>
      </c>
      <c r="BC669" s="29">
        <f ca="1">IF(Data!$H$2="ja",IF(AM669&gt;$G669,AM669-$G669-SUM($AP669:BB669),0),0)</f>
        <v>0</v>
      </c>
      <c r="BD669" s="29">
        <f ca="1">IF(Data!$H$2="ja",IF(AN669&gt;$G669,AN669-$G669-SUM($AP669:BC669),0),0)</f>
        <v>0</v>
      </c>
    </row>
    <row r="670" spans="1:56" x14ac:dyDescent="0.2">
      <c r="A670" s="44">
        <v>16</v>
      </c>
      <c r="B670" s="44">
        <f t="shared" si="354"/>
        <v>14</v>
      </c>
      <c r="C670" s="56"/>
      <c r="D670" s="53" t="str">
        <f>Data!B$19</f>
        <v>Andre omkostninger total</v>
      </c>
      <c r="E670" s="53"/>
      <c r="F670" s="100"/>
      <c r="G670" s="370">
        <f>HLOOKUP(B670,'Budget &amp; Total'!$1:$44,(18+A670),FALSE)</f>
        <v>0</v>
      </c>
      <c r="H670" s="676">
        <f t="shared" ca="1" si="355"/>
        <v>0</v>
      </c>
      <c r="I670" s="101"/>
      <c r="J670" s="301">
        <f ca="1">HLOOKUP($B670,INDIRECT(J$1&amp;"!$I$2:$x$40"),('Partner-period(er)'!$A670+14),FALSE)</f>
        <v>0</v>
      </c>
      <c r="K670" s="89">
        <f ca="1">HLOOKUP($B670,INDIRECT(K$1&amp;"!$I$2:$x$40"),('Partner-period(er)'!$A670+14),FALSE)</f>
        <v>0</v>
      </c>
      <c r="L670" s="89">
        <f ca="1">HLOOKUP($B670,INDIRECT(L$1&amp;"!$I$2:$x$40"),('Partner-period(er)'!$A670+14),FALSE)</f>
        <v>0</v>
      </c>
      <c r="M670" s="89">
        <f ca="1">HLOOKUP($B670,INDIRECT(M$1&amp;"!$I$2:$x$40"),('Partner-period(er)'!$A670+14),FALSE)</f>
        <v>0</v>
      </c>
      <c r="N670" s="89">
        <f ca="1">HLOOKUP($B670,INDIRECT(N$1&amp;"!$I$2:$x$40"),('Partner-period(er)'!$A670+14),FALSE)</f>
        <v>0</v>
      </c>
      <c r="O670" s="570">
        <f ca="1">HLOOKUP($B670,INDIRECT(O$1&amp;"!$I$2:$x$40"),('Partner-period(er)'!$A670+14),FALSE)</f>
        <v>0</v>
      </c>
      <c r="P670" s="570">
        <f ca="1">HLOOKUP($B670,INDIRECT(P$1&amp;"!$I$2:$x$40"),('Partner-period(er)'!$A670+14),FALSE)</f>
        <v>0</v>
      </c>
      <c r="Q670" s="570">
        <f ca="1">HLOOKUP($B670,INDIRECT(Q$1&amp;"!$I$2:$x$40"),('Partner-period(er)'!$A670+14),FALSE)</f>
        <v>0</v>
      </c>
      <c r="R670" s="570">
        <f ca="1">HLOOKUP($B670,INDIRECT(R$1&amp;"!$I$2:$x$40"),('Partner-period(er)'!$A670+14),FALSE)</f>
        <v>0</v>
      </c>
      <c r="S670" s="570">
        <f ca="1">HLOOKUP($B670,INDIRECT(S$1&amp;"!$I$2:$x$40"),('Partner-period(er)'!$A670+14),FALSE)</f>
        <v>0</v>
      </c>
      <c r="T670" s="570">
        <f ca="1">HLOOKUP($B670,INDIRECT(T$1&amp;"!$I$2:$x$40"),('Partner-period(er)'!$A670+14),FALSE)</f>
        <v>0</v>
      </c>
      <c r="U670" s="570">
        <f ca="1">HLOOKUP($B670,INDIRECT(U$1&amp;"!$I$2:$x$40"),('Partner-period(er)'!$A670+14),FALSE)</f>
        <v>0</v>
      </c>
      <c r="V670" s="570">
        <f ca="1">HLOOKUP($B670,INDIRECT(V$1&amp;"!$I$2:$x$40"),('Partner-period(er)'!$A670+14),FALSE)</f>
        <v>0</v>
      </c>
      <c r="W670" s="570">
        <f ca="1">HLOOKUP($B670,INDIRECT(W$1&amp;"!$I$2:$x$40"),('Partner-period(er)'!$A670+14),FALSE)</f>
        <v>0</v>
      </c>
      <c r="X670" s="571">
        <f ca="1">HLOOKUP($B670,INDIRECT(X$1&amp;"!$I$2:$x$40"),('Partner-period(er)'!$A670+14),FALSE)</f>
        <v>0</v>
      </c>
      <c r="Z670" s="33">
        <f t="shared" ca="1" si="358"/>
        <v>0</v>
      </c>
      <c r="AA670" s="34">
        <f ca="1">SUM($J670:K670)</f>
        <v>0</v>
      </c>
      <c r="AB670" s="34">
        <f ca="1">SUM($J670:L670)</f>
        <v>0</v>
      </c>
      <c r="AC670" s="34">
        <f ca="1">SUM($J670:M670)</f>
        <v>0</v>
      </c>
      <c r="AD670" s="34">
        <f ca="1">SUM($J670:N670)</f>
        <v>0</v>
      </c>
      <c r="AE670" s="34">
        <f ca="1">SUM($J670:O670)</f>
        <v>0</v>
      </c>
      <c r="AF670" s="34">
        <f ca="1">SUM($J670:P670)</f>
        <v>0</v>
      </c>
      <c r="AG670" s="34">
        <f ca="1">SUM($J670:Q670)</f>
        <v>0</v>
      </c>
      <c r="AH670" s="34">
        <f ca="1">SUM($J670:R670)</f>
        <v>0</v>
      </c>
      <c r="AI670" s="34">
        <f ca="1">SUM($J670:S670)</f>
        <v>0</v>
      </c>
      <c r="AJ670" s="34">
        <f ca="1">SUM($J670:T670)</f>
        <v>0</v>
      </c>
      <c r="AK670" s="34">
        <f ca="1">SUM($J670:U670)</f>
        <v>0</v>
      </c>
      <c r="AL670" s="34">
        <f ca="1">SUM($J670:V670)</f>
        <v>0</v>
      </c>
      <c r="AM670" s="34">
        <f ca="1">SUM($J670:W670)</f>
        <v>0</v>
      </c>
      <c r="AN670" s="38">
        <f ca="1">SUM($J670:X670)</f>
        <v>0</v>
      </c>
      <c r="AO670" s="30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</row>
    <row r="671" spans="1:56" ht="18" customHeight="1" thickBot="1" x14ac:dyDescent="0.25">
      <c r="A671" s="44">
        <v>17</v>
      </c>
      <c r="B671" s="44">
        <f t="shared" si="354"/>
        <v>14</v>
      </c>
      <c r="C671" s="384" t="str">
        <f>Data!B$55</f>
        <v>Totale omkostninger</v>
      </c>
      <c r="D671" s="385"/>
      <c r="E671" s="385"/>
      <c r="F671" s="386"/>
      <c r="G671" s="387">
        <f>HLOOKUP(B671,'Budget &amp; Total'!$1:$44,(37),FALSE)</f>
        <v>0</v>
      </c>
      <c r="H671" s="677">
        <f t="shared" ca="1" si="355"/>
        <v>0</v>
      </c>
      <c r="I671" s="109"/>
      <c r="J671" s="389">
        <f ca="1">HLOOKUP($B671,INDIRECT(J$1&amp;"!$I$2:$x$40"),('Partner-period(er)'!$A671+14),FALSE)</f>
        <v>0</v>
      </c>
      <c r="K671" s="390">
        <f ca="1">HLOOKUP($B671,INDIRECT(K$1&amp;"!$I$2:$x$40"),('Partner-period(er)'!$A671+14),FALSE)</f>
        <v>0</v>
      </c>
      <c r="L671" s="391">
        <f ca="1">HLOOKUP($B671,INDIRECT(L$1&amp;"!$I$2:$x$40"),('Partner-period(er)'!$A671+14),FALSE)</f>
        <v>0</v>
      </c>
      <c r="M671" s="391">
        <f ca="1">HLOOKUP($B671,INDIRECT(M$1&amp;"!$I$2:$x$40"),('Partner-period(er)'!$A671+14),FALSE)</f>
        <v>0</v>
      </c>
      <c r="N671" s="391">
        <f ca="1">HLOOKUP($B671,INDIRECT(N$1&amp;"!$I$2:$x$40"),('Partner-period(er)'!$A671+14),FALSE)</f>
        <v>0</v>
      </c>
      <c r="O671" s="572">
        <f ca="1">HLOOKUP($B671,INDIRECT(O$1&amp;"!$I$2:$x$40"),('Partner-period(er)'!$A671+14),FALSE)</f>
        <v>0</v>
      </c>
      <c r="P671" s="572">
        <f ca="1">HLOOKUP($B671,INDIRECT(P$1&amp;"!$I$2:$x$40"),('Partner-period(er)'!$A671+14),FALSE)</f>
        <v>0</v>
      </c>
      <c r="Q671" s="572">
        <f ca="1">HLOOKUP($B671,INDIRECT(Q$1&amp;"!$I$2:$x$40"),('Partner-period(er)'!$A671+14),FALSE)</f>
        <v>0</v>
      </c>
      <c r="R671" s="572">
        <f ca="1">HLOOKUP($B671,INDIRECT(R$1&amp;"!$I$2:$x$40"),('Partner-period(er)'!$A671+14),FALSE)</f>
        <v>0</v>
      </c>
      <c r="S671" s="572">
        <f ca="1">HLOOKUP($B671,INDIRECT(S$1&amp;"!$I$2:$x$40"),('Partner-period(er)'!$A671+14),FALSE)</f>
        <v>0</v>
      </c>
      <c r="T671" s="572">
        <f ca="1">HLOOKUP($B671,INDIRECT(T$1&amp;"!$I$2:$x$40"),('Partner-period(er)'!$A671+14),FALSE)</f>
        <v>0</v>
      </c>
      <c r="U671" s="572">
        <f ca="1">HLOOKUP($B671,INDIRECT(U$1&amp;"!$I$2:$x$40"),('Partner-period(er)'!$A671+14),FALSE)</f>
        <v>0</v>
      </c>
      <c r="V671" s="572">
        <f ca="1">HLOOKUP($B671,INDIRECT(V$1&amp;"!$I$2:$x$40"),('Partner-period(er)'!$A671+14),FALSE)</f>
        <v>0</v>
      </c>
      <c r="W671" s="572">
        <f ca="1">HLOOKUP($B671,INDIRECT(W$1&amp;"!$I$2:$x$40"),('Partner-period(er)'!$A671+14),FALSE)</f>
        <v>0</v>
      </c>
      <c r="X671" s="573">
        <f ca="1">HLOOKUP($B671,INDIRECT(X$1&amp;"!$I$2:$x$40"),('Partner-period(er)'!$A671+14),FALSE)</f>
        <v>0</v>
      </c>
      <c r="Z671" s="33">
        <f t="shared" ca="1" si="358"/>
        <v>0</v>
      </c>
      <c r="AA671" s="34">
        <f ca="1">SUM($J671:K671)</f>
        <v>0</v>
      </c>
      <c r="AB671" s="34">
        <f ca="1">SUM($J671:L671)</f>
        <v>0</v>
      </c>
      <c r="AC671" s="34">
        <f ca="1">SUM($J671:M671)</f>
        <v>0</v>
      </c>
      <c r="AD671" s="34">
        <f ca="1">SUM($J671:N671)</f>
        <v>0</v>
      </c>
      <c r="AE671" s="34">
        <f ca="1">SUM($J671:O671)</f>
        <v>0</v>
      </c>
      <c r="AF671" s="34">
        <f ca="1">SUM($J671:P671)</f>
        <v>0</v>
      </c>
      <c r="AG671" s="34">
        <f ca="1">SUM($J671:Q671)</f>
        <v>0</v>
      </c>
      <c r="AH671" s="34">
        <f ca="1">SUM($J671:R671)</f>
        <v>0</v>
      </c>
      <c r="AI671" s="34">
        <f ca="1">SUM($J671:S671)</f>
        <v>0</v>
      </c>
      <c r="AJ671" s="34">
        <f ca="1">SUM($J671:T671)</f>
        <v>0</v>
      </c>
      <c r="AK671" s="34">
        <f ca="1">SUM($J671:U671)</f>
        <v>0</v>
      </c>
      <c r="AL671" s="34">
        <f ca="1">SUM($J671:V671)</f>
        <v>0</v>
      </c>
      <c r="AM671" s="34">
        <f ca="1">SUM($J671:W671)</f>
        <v>0</v>
      </c>
      <c r="AN671" s="38">
        <f ca="1">SUM($J671:X671)</f>
        <v>0</v>
      </c>
      <c r="AO671" s="30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</row>
    <row r="672" spans="1:56" ht="18" customHeight="1" thickTop="1" x14ac:dyDescent="0.2">
      <c r="A672" s="44">
        <v>18</v>
      </c>
      <c r="B672" s="44">
        <f t="shared" si="354"/>
        <v>14</v>
      </c>
      <c r="C672" s="177">
        <f>'Budget &amp; Total'!B$40</f>
        <v>0</v>
      </c>
      <c r="D672" s="27"/>
      <c r="E672" s="27"/>
      <c r="F672" s="14"/>
      <c r="G672" s="370"/>
      <c r="H672" s="674">
        <f t="shared" ca="1" si="355"/>
        <v>0</v>
      </c>
      <c r="I672" s="101"/>
      <c r="J672" s="239">
        <f ca="1">HLOOKUP($B672,INDIRECT(J$1&amp;"!$I$2:$x$40"),('Partner-period(er)'!$A672+14),FALSE)</f>
        <v>0</v>
      </c>
      <c r="K672" s="85">
        <f ca="1">HLOOKUP($B672,INDIRECT(K$1&amp;"!$I$2:$x$40"),('Partner-period(er)'!$A672+14),FALSE)</f>
        <v>0</v>
      </c>
      <c r="L672" s="85">
        <f ca="1">HLOOKUP($B672,INDIRECT(L$1&amp;"!$I$2:$x$40"),('Partner-period(er)'!$A672+14),FALSE)</f>
        <v>0</v>
      </c>
      <c r="M672" s="85">
        <f ca="1">HLOOKUP($B672,INDIRECT(M$1&amp;"!$I$2:$x$40"),('Partner-period(er)'!$A672+14),FALSE)</f>
        <v>0</v>
      </c>
      <c r="N672" s="85">
        <f ca="1">HLOOKUP($B672,INDIRECT(N$1&amp;"!$I$2:$x$40"),('Partner-period(er)'!$A672+14),FALSE)</f>
        <v>0</v>
      </c>
      <c r="O672" s="52">
        <f ca="1">HLOOKUP($B672,INDIRECT(O$1&amp;"!$I$2:$x$40"),('Partner-period(er)'!$A672+14),FALSE)</f>
        <v>0</v>
      </c>
      <c r="P672" s="52">
        <f ca="1">HLOOKUP($B672,INDIRECT(P$1&amp;"!$I$2:$x$40"),('Partner-period(er)'!$A672+14),FALSE)</f>
        <v>0</v>
      </c>
      <c r="Q672" s="52">
        <f ca="1">HLOOKUP($B672,INDIRECT(Q$1&amp;"!$I$2:$x$40"),('Partner-period(er)'!$A672+14),FALSE)</f>
        <v>0</v>
      </c>
      <c r="R672" s="52">
        <f ca="1">HLOOKUP($B672,INDIRECT(R$1&amp;"!$I$2:$x$40"),('Partner-period(er)'!$A672+14),FALSE)</f>
        <v>0</v>
      </c>
      <c r="S672" s="52">
        <f ca="1">HLOOKUP($B672,INDIRECT(S$1&amp;"!$I$2:$x$40"),('Partner-period(er)'!$A672+14),FALSE)</f>
        <v>0</v>
      </c>
      <c r="T672" s="52">
        <f ca="1">HLOOKUP($B672,INDIRECT(T$1&amp;"!$I$2:$x$40"),('Partner-period(er)'!$A672+14),FALSE)</f>
        <v>0</v>
      </c>
      <c r="U672" s="52">
        <f ca="1">HLOOKUP($B672,INDIRECT(U$1&amp;"!$I$2:$x$40"),('Partner-period(er)'!$A672+14),FALSE)</f>
        <v>0</v>
      </c>
      <c r="V672" s="52">
        <f ca="1">HLOOKUP($B672,INDIRECT(V$1&amp;"!$I$2:$x$40"),('Partner-period(er)'!$A672+14),FALSE)</f>
        <v>0</v>
      </c>
      <c r="W672" s="52">
        <f ca="1">HLOOKUP($B672,INDIRECT(W$1&amp;"!$I$2:$x$40"),('Partner-period(er)'!$A672+14),FALSE)</f>
        <v>0</v>
      </c>
      <c r="X672" s="567">
        <f ca="1">HLOOKUP($B672,INDIRECT(X$1&amp;"!$I$2:$x$40"),('Partner-period(er)'!$A672+14),FALSE)</f>
        <v>0</v>
      </c>
      <c r="Z672" s="33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  <c r="AL672" s="34"/>
      <c r="AM672" s="34"/>
      <c r="AN672" s="38"/>
      <c r="AO672" s="30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</row>
    <row r="673" spans="1:56" x14ac:dyDescent="0.2">
      <c r="A673" s="44">
        <v>19</v>
      </c>
      <c r="B673" s="44">
        <f t="shared" si="354"/>
        <v>14</v>
      </c>
      <c r="C673" s="102"/>
      <c r="D673" s="151" t="str">
        <f>Data!B$26</f>
        <v>Beregnet støtte</v>
      </c>
      <c r="E673" s="27"/>
      <c r="F673" s="95">
        <f>HLOOKUP(B672,'Budget &amp; Total'!B:BB,41,FALSE)</f>
        <v>0</v>
      </c>
      <c r="G673" s="372"/>
      <c r="H673" s="674">
        <f t="shared" ca="1" si="355"/>
        <v>0</v>
      </c>
      <c r="I673" s="101"/>
      <c r="J673" s="239">
        <f ca="1">HLOOKUP($B673,INDIRECT(J$1&amp;"!$I$2:$x$40"),('Partner-period(er)'!$A673+14),FALSE)</f>
        <v>0</v>
      </c>
      <c r="K673" s="85">
        <f ca="1">HLOOKUP($B673,INDIRECT(K$1&amp;"!$I$2:$x$40"),('Partner-period(er)'!$A673+14),FALSE)</f>
        <v>0</v>
      </c>
      <c r="L673" s="85">
        <f ca="1">HLOOKUP($B673,INDIRECT(L$1&amp;"!$I$2:$x$40"),('Partner-period(er)'!$A673+14),FALSE)</f>
        <v>0</v>
      </c>
      <c r="M673" s="85">
        <f ca="1">HLOOKUP($B673,INDIRECT(M$1&amp;"!$I$2:$x$40"),('Partner-period(er)'!$A673+14),FALSE)</f>
        <v>0</v>
      </c>
      <c r="N673" s="85">
        <f ca="1">HLOOKUP($B673,INDIRECT(N$1&amp;"!$I$2:$x$40"),('Partner-period(er)'!$A673+14),FALSE)</f>
        <v>0</v>
      </c>
      <c r="O673" s="52">
        <f ca="1">HLOOKUP($B673,INDIRECT(O$1&amp;"!$I$2:$x$40"),('Partner-period(er)'!$A673+14),FALSE)</f>
        <v>0</v>
      </c>
      <c r="P673" s="52">
        <f ca="1">HLOOKUP($B673,INDIRECT(P$1&amp;"!$I$2:$x$40"),('Partner-period(er)'!$A673+14),FALSE)</f>
        <v>0</v>
      </c>
      <c r="Q673" s="52">
        <f ca="1">HLOOKUP($B673,INDIRECT(Q$1&amp;"!$I$2:$x$40"),('Partner-period(er)'!$A673+14),FALSE)</f>
        <v>0</v>
      </c>
      <c r="R673" s="52">
        <f ca="1">HLOOKUP($B673,INDIRECT(R$1&amp;"!$I$2:$x$40"),('Partner-period(er)'!$A673+14),FALSE)</f>
        <v>0</v>
      </c>
      <c r="S673" s="52">
        <f ca="1">HLOOKUP($B673,INDIRECT(S$1&amp;"!$I$2:$x$40"),('Partner-period(er)'!$A673+14),FALSE)</f>
        <v>0</v>
      </c>
      <c r="T673" s="52">
        <f ca="1">HLOOKUP($B673,INDIRECT(T$1&amp;"!$I$2:$x$40"),('Partner-period(er)'!$A673+14),FALSE)</f>
        <v>0</v>
      </c>
      <c r="U673" s="52">
        <f ca="1">HLOOKUP($B673,INDIRECT(U$1&amp;"!$I$2:$x$40"),('Partner-period(er)'!$A673+14),FALSE)</f>
        <v>0</v>
      </c>
      <c r="V673" s="52">
        <f ca="1">HLOOKUP($B673,INDIRECT(V$1&amp;"!$I$2:$x$40"),('Partner-period(er)'!$A673+14),FALSE)</f>
        <v>0</v>
      </c>
      <c r="W673" s="52">
        <f ca="1">HLOOKUP($B673,INDIRECT(W$1&amp;"!$I$2:$x$40"),('Partner-period(er)'!$A673+14),FALSE)</f>
        <v>0</v>
      </c>
      <c r="X673" s="567">
        <f ca="1">HLOOKUP($B673,INDIRECT(X$1&amp;"!$I$2:$x$40"),('Partner-period(er)'!$A673+14),FALSE)</f>
        <v>0</v>
      </c>
      <c r="Z673" s="33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  <c r="AL673" s="34"/>
      <c r="AM673" s="34"/>
      <c r="AN673" s="38"/>
      <c r="AO673" s="30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</row>
    <row r="674" spans="1:56" x14ac:dyDescent="0.2">
      <c r="A674" s="44">
        <v>20</v>
      </c>
      <c r="B674" s="44">
        <f t="shared" si="354"/>
        <v>14</v>
      </c>
      <c r="C674" s="102"/>
      <c r="D674" s="151" t="str">
        <f>Data!B$27</f>
        <v>Forudbetalt støtte (efter aftale)</v>
      </c>
      <c r="E674" s="47"/>
      <c r="F674" s="14"/>
      <c r="G674" s="370"/>
      <c r="H674" s="674">
        <f t="shared" ca="1" si="355"/>
        <v>0</v>
      </c>
      <c r="I674" s="101"/>
      <c r="J674" s="239">
        <f ca="1">HLOOKUP($B674,INDIRECT(J$1&amp;"!$I$2:$x$40"),('Partner-period(er)'!$A674+14),FALSE)</f>
        <v>0</v>
      </c>
      <c r="K674" s="85">
        <f ca="1">HLOOKUP($B674,INDIRECT(K$1&amp;"!$I$2:$x$40"),('Partner-period(er)'!$A674+14),FALSE)</f>
        <v>0</v>
      </c>
      <c r="L674" s="85">
        <f ca="1">HLOOKUP($B674,INDIRECT(L$1&amp;"!$I$2:$x$40"),('Partner-period(er)'!$A674+14),FALSE)</f>
        <v>0</v>
      </c>
      <c r="M674" s="85">
        <f ca="1">HLOOKUP($B674,INDIRECT(M$1&amp;"!$I$2:$x$40"),('Partner-period(er)'!$A674+14),FALSE)</f>
        <v>0</v>
      </c>
      <c r="N674" s="85">
        <f ca="1">HLOOKUP($B674,INDIRECT(N$1&amp;"!$I$2:$x$40"),('Partner-period(er)'!$A674+14),FALSE)</f>
        <v>0</v>
      </c>
      <c r="O674" s="52">
        <f ca="1">HLOOKUP($B674,INDIRECT(O$1&amp;"!$I$2:$x$40"),('Partner-period(er)'!$A674+14),FALSE)</f>
        <v>0</v>
      </c>
      <c r="P674" s="52">
        <f ca="1">HLOOKUP($B674,INDIRECT(P$1&amp;"!$I$2:$x$40"),('Partner-period(er)'!$A674+14),FALSE)</f>
        <v>0</v>
      </c>
      <c r="Q674" s="52">
        <f ca="1">HLOOKUP($B674,INDIRECT(Q$1&amp;"!$I$2:$x$40"),('Partner-period(er)'!$A674+14),FALSE)</f>
        <v>0</v>
      </c>
      <c r="R674" s="52">
        <f ca="1">HLOOKUP($B674,INDIRECT(R$1&amp;"!$I$2:$x$40"),('Partner-period(er)'!$A674+14),FALSE)</f>
        <v>0</v>
      </c>
      <c r="S674" s="52">
        <f ca="1">HLOOKUP($B674,INDIRECT(S$1&amp;"!$I$2:$x$40"),('Partner-period(er)'!$A674+14),FALSE)</f>
        <v>0</v>
      </c>
      <c r="T674" s="52">
        <f ca="1">HLOOKUP($B674,INDIRECT(T$1&amp;"!$I$2:$x$40"),('Partner-period(er)'!$A674+14),FALSE)</f>
        <v>0</v>
      </c>
      <c r="U674" s="52">
        <f ca="1">HLOOKUP($B674,INDIRECT(U$1&amp;"!$I$2:$x$40"),('Partner-period(er)'!$A674+14),FALSE)</f>
        <v>0</v>
      </c>
      <c r="V674" s="52">
        <f ca="1">HLOOKUP($B674,INDIRECT(V$1&amp;"!$I$2:$x$40"),('Partner-period(er)'!$A674+14),FALSE)</f>
        <v>0</v>
      </c>
      <c r="W674" s="52">
        <f ca="1">HLOOKUP($B674,INDIRECT(W$1&amp;"!$I$2:$x$40"),('Partner-period(er)'!$A674+14),FALSE)</f>
        <v>0</v>
      </c>
      <c r="X674" s="567">
        <f ca="1">HLOOKUP($B674,INDIRECT(X$1&amp;"!$I$2:$x$40"),('Partner-period(er)'!$A674+14),FALSE)</f>
        <v>0</v>
      </c>
      <c r="Z674" s="33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  <c r="AL674" s="34"/>
      <c r="AM674" s="34"/>
      <c r="AN674" s="38"/>
      <c r="AO674" s="30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</row>
    <row r="675" spans="1:56" x14ac:dyDescent="0.2">
      <c r="A675" s="44">
        <v>21</v>
      </c>
      <c r="B675" s="44">
        <f t="shared" si="354"/>
        <v>14</v>
      </c>
      <c r="C675" s="60"/>
      <c r="D675" s="151" t="str">
        <f>Data!B$28</f>
        <v>Justering for timepris inklusiv overhead</v>
      </c>
      <c r="E675" s="47"/>
      <c r="F675" s="14"/>
      <c r="G675" s="370"/>
      <c r="H675" s="674">
        <f t="shared" ca="1" si="355"/>
        <v>0</v>
      </c>
      <c r="I675" s="101"/>
      <c r="J675" s="239">
        <f t="shared" ref="J675:X675" ca="1" si="359">(J685+J692)*(1+$F660)*$F673</f>
        <v>0</v>
      </c>
      <c r="K675" s="85">
        <f t="shared" ca="1" si="359"/>
        <v>0</v>
      </c>
      <c r="L675" s="85">
        <f t="shared" ca="1" si="359"/>
        <v>0</v>
      </c>
      <c r="M675" s="85">
        <f t="shared" ca="1" si="359"/>
        <v>0</v>
      </c>
      <c r="N675" s="85">
        <f t="shared" ca="1" si="359"/>
        <v>0</v>
      </c>
      <c r="O675" s="85">
        <f t="shared" ca="1" si="359"/>
        <v>0</v>
      </c>
      <c r="P675" s="85">
        <f t="shared" ca="1" si="359"/>
        <v>0</v>
      </c>
      <c r="Q675" s="85">
        <f t="shared" ca="1" si="359"/>
        <v>0</v>
      </c>
      <c r="R675" s="85">
        <f t="shared" ca="1" si="359"/>
        <v>0</v>
      </c>
      <c r="S675" s="85">
        <f t="shared" ca="1" si="359"/>
        <v>0</v>
      </c>
      <c r="T675" s="85">
        <f t="shared" ca="1" si="359"/>
        <v>0</v>
      </c>
      <c r="U675" s="85">
        <f t="shared" ca="1" si="359"/>
        <v>0</v>
      </c>
      <c r="V675" s="85">
        <f t="shared" ca="1" si="359"/>
        <v>0</v>
      </c>
      <c r="W675" s="85">
        <f t="shared" ca="1" si="359"/>
        <v>0</v>
      </c>
      <c r="X675" s="560">
        <f t="shared" ca="1" si="359"/>
        <v>0</v>
      </c>
      <c r="Z675" s="33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  <c r="AL675" s="34"/>
      <c r="AM675" s="34"/>
      <c r="AN675" s="38"/>
      <c r="AO675" s="30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</row>
    <row r="676" spans="1:56" x14ac:dyDescent="0.2">
      <c r="A676" s="44">
        <v>23</v>
      </c>
      <c r="B676" s="44">
        <f t="shared" si="354"/>
        <v>14</v>
      </c>
      <c r="C676" s="60"/>
      <c r="D676" s="151" t="str">
        <f>Data!B$29</f>
        <v>Justering for budgetoverskridelse</v>
      </c>
      <c r="E676" s="47"/>
      <c r="F676" s="14"/>
      <c r="G676" s="371"/>
      <c r="H676" s="674">
        <f t="shared" ca="1" si="355"/>
        <v>0</v>
      </c>
      <c r="I676" s="101"/>
      <c r="J676" s="231">
        <f t="shared" ref="J676:X676" ca="1" si="360">-AP676*$F673</f>
        <v>0</v>
      </c>
      <c r="K676" s="86">
        <f t="shared" ca="1" si="360"/>
        <v>0</v>
      </c>
      <c r="L676" s="86">
        <f t="shared" ca="1" si="360"/>
        <v>0</v>
      </c>
      <c r="M676" s="86">
        <f t="shared" ca="1" si="360"/>
        <v>0</v>
      </c>
      <c r="N676" s="86">
        <f t="shared" ca="1" si="360"/>
        <v>0</v>
      </c>
      <c r="O676" s="565">
        <f t="shared" ca="1" si="360"/>
        <v>0</v>
      </c>
      <c r="P676" s="565">
        <f t="shared" ca="1" si="360"/>
        <v>0</v>
      </c>
      <c r="Q676" s="565">
        <f t="shared" ca="1" si="360"/>
        <v>0</v>
      </c>
      <c r="R676" s="565">
        <f t="shared" ca="1" si="360"/>
        <v>0</v>
      </c>
      <c r="S676" s="565">
        <f t="shared" ca="1" si="360"/>
        <v>0</v>
      </c>
      <c r="T676" s="565">
        <f t="shared" ca="1" si="360"/>
        <v>0</v>
      </c>
      <c r="U676" s="565">
        <f t="shared" ca="1" si="360"/>
        <v>0</v>
      </c>
      <c r="V676" s="565">
        <f t="shared" ca="1" si="360"/>
        <v>0</v>
      </c>
      <c r="W676" s="565">
        <f t="shared" ca="1" si="360"/>
        <v>0</v>
      </c>
      <c r="X676" s="566">
        <f t="shared" ca="1" si="360"/>
        <v>0</v>
      </c>
      <c r="Z676" s="33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  <c r="AL676" s="34"/>
      <c r="AM676" s="34"/>
      <c r="AN676" s="38"/>
      <c r="AO676" s="30"/>
      <c r="AP676" s="29">
        <f ca="1">SUM(AP661:AP669)</f>
        <v>0</v>
      </c>
      <c r="AQ676" s="29">
        <f t="shared" ref="AQ676:BD676" ca="1" si="361">SUM(AQ661:AQ669)</f>
        <v>0</v>
      </c>
      <c r="AR676" s="29">
        <f t="shared" ca="1" si="361"/>
        <v>0</v>
      </c>
      <c r="AS676" s="29">
        <f t="shared" ca="1" si="361"/>
        <v>0</v>
      </c>
      <c r="AT676" s="29">
        <f t="shared" ca="1" si="361"/>
        <v>0</v>
      </c>
      <c r="AU676" s="29">
        <f t="shared" ca="1" si="361"/>
        <v>0</v>
      </c>
      <c r="AV676" s="29">
        <f t="shared" ca="1" si="361"/>
        <v>0</v>
      </c>
      <c r="AW676" s="29">
        <f t="shared" ca="1" si="361"/>
        <v>0</v>
      </c>
      <c r="AX676" s="29">
        <f t="shared" ca="1" si="361"/>
        <v>0</v>
      </c>
      <c r="AY676" s="29">
        <f t="shared" ca="1" si="361"/>
        <v>0</v>
      </c>
      <c r="AZ676" s="29">
        <f t="shared" ca="1" si="361"/>
        <v>0</v>
      </c>
      <c r="BA676" s="29">
        <f t="shared" ca="1" si="361"/>
        <v>0</v>
      </c>
      <c r="BB676" s="29">
        <f t="shared" ca="1" si="361"/>
        <v>0</v>
      </c>
      <c r="BC676" s="29">
        <f t="shared" ca="1" si="361"/>
        <v>0</v>
      </c>
      <c r="BD676" s="29">
        <f t="shared" ca="1" si="361"/>
        <v>0</v>
      </c>
    </row>
    <row r="677" spans="1:56" x14ac:dyDescent="0.2">
      <c r="A677" s="44">
        <v>24</v>
      </c>
      <c r="B677" s="44">
        <f t="shared" si="354"/>
        <v>14</v>
      </c>
      <c r="C677" s="622"/>
      <c r="D677" s="207" t="str">
        <f>Data!B$30</f>
        <v>Støtte total / til faktura</v>
      </c>
      <c r="E677" s="623"/>
      <c r="F677" s="396"/>
      <c r="G677" s="619">
        <f>HLOOKUP(B673,'Budget &amp; Total'!$1:$44,42,FALSE)</f>
        <v>0</v>
      </c>
      <c r="H677" s="678">
        <f t="shared" ca="1" si="355"/>
        <v>0</v>
      </c>
      <c r="I677" s="108"/>
      <c r="J677" s="394">
        <f t="shared" ref="J677:X677" ca="1" si="362">SUM(J673:J676)</f>
        <v>0</v>
      </c>
      <c r="K677" s="395">
        <f t="shared" ca="1" si="362"/>
        <v>0</v>
      </c>
      <c r="L677" s="395">
        <f t="shared" ca="1" si="362"/>
        <v>0</v>
      </c>
      <c r="M677" s="395">
        <f t="shared" ca="1" si="362"/>
        <v>0</v>
      </c>
      <c r="N677" s="395">
        <f t="shared" ca="1" si="362"/>
        <v>0</v>
      </c>
      <c r="O677" s="574">
        <f t="shared" ca="1" si="362"/>
        <v>0</v>
      </c>
      <c r="P677" s="574">
        <f t="shared" ca="1" si="362"/>
        <v>0</v>
      </c>
      <c r="Q677" s="574">
        <f t="shared" ca="1" si="362"/>
        <v>0</v>
      </c>
      <c r="R677" s="574">
        <f t="shared" ca="1" si="362"/>
        <v>0</v>
      </c>
      <c r="S677" s="574">
        <f t="shared" ca="1" si="362"/>
        <v>0</v>
      </c>
      <c r="T677" s="574">
        <f t="shared" ca="1" si="362"/>
        <v>0</v>
      </c>
      <c r="U677" s="574">
        <f t="shared" ca="1" si="362"/>
        <v>0</v>
      </c>
      <c r="V677" s="574">
        <f t="shared" ca="1" si="362"/>
        <v>0</v>
      </c>
      <c r="W677" s="574">
        <f t="shared" ca="1" si="362"/>
        <v>0</v>
      </c>
      <c r="X677" s="575">
        <f t="shared" ca="1" si="362"/>
        <v>0</v>
      </c>
      <c r="Z677" s="33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  <c r="AL677" s="34"/>
      <c r="AM677" s="34"/>
      <c r="AN677" s="38"/>
      <c r="AO677" s="30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</row>
    <row r="678" spans="1:56" x14ac:dyDescent="0.2">
      <c r="A678" s="44">
        <v>24</v>
      </c>
      <c r="B678" s="44">
        <f t="shared" si="354"/>
        <v>14</v>
      </c>
      <c r="C678" s="103"/>
      <c r="D678" s="195" t="str">
        <f>Data!B$31</f>
        <v>Anden finansiering</v>
      </c>
      <c r="E678" s="54"/>
      <c r="F678" s="400"/>
      <c r="G678" s="620">
        <f>HLOOKUP(B678,'Budget &amp; Total'!$1:$44,43,FALSE)</f>
        <v>0</v>
      </c>
      <c r="H678" s="679">
        <f t="shared" ca="1" si="355"/>
        <v>0</v>
      </c>
      <c r="I678" s="108"/>
      <c r="J678" s="398">
        <f ca="1">HLOOKUP($B677,INDIRECT(J$1&amp;"!$I$2:$x$40"),('Partner-period(er)'!$A678+14),FALSE)</f>
        <v>0</v>
      </c>
      <c r="K678" s="399">
        <f ca="1">HLOOKUP($B677,INDIRECT(K$1&amp;"!$I$2:$x$40"),('Partner-period(er)'!$A678+14),FALSE)</f>
        <v>0</v>
      </c>
      <c r="L678" s="399">
        <f ca="1">HLOOKUP($B677,INDIRECT(L$1&amp;"!$I$2:$x$40"),('Partner-period(er)'!$A678+14),FALSE)</f>
        <v>0</v>
      </c>
      <c r="M678" s="399">
        <f ca="1">HLOOKUP($B677,INDIRECT(M$1&amp;"!$I$2:$x$40"),('Partner-period(er)'!$A678+14),FALSE)</f>
        <v>0</v>
      </c>
      <c r="N678" s="399">
        <f ca="1">HLOOKUP($B677,INDIRECT(N$1&amp;"!$I$2:$x$40"),('Partner-period(er)'!$A678+14),FALSE)</f>
        <v>0</v>
      </c>
      <c r="O678" s="576">
        <f ca="1">HLOOKUP($B677,INDIRECT(O$1&amp;"!$I$2:$x$40"),('Partner-period(er)'!$A678+14),FALSE)</f>
        <v>0</v>
      </c>
      <c r="P678" s="576">
        <f ca="1">HLOOKUP($B677,INDIRECT(P$1&amp;"!$I$2:$x$40"),('Partner-period(er)'!$A678+14),FALSE)</f>
        <v>0</v>
      </c>
      <c r="Q678" s="576">
        <f ca="1">HLOOKUP($B677,INDIRECT(Q$1&amp;"!$I$2:$x$40"),('Partner-period(er)'!$A678+14),FALSE)</f>
        <v>0</v>
      </c>
      <c r="R678" s="576">
        <f ca="1">HLOOKUP($B677,INDIRECT(R$1&amp;"!$I$2:$x$40"),('Partner-period(er)'!$A678+14),FALSE)</f>
        <v>0</v>
      </c>
      <c r="S678" s="576">
        <f ca="1">HLOOKUP($B677,INDIRECT(S$1&amp;"!$I$2:$x$40"),('Partner-period(er)'!$A678+14),FALSE)</f>
        <v>0</v>
      </c>
      <c r="T678" s="576">
        <f ca="1">HLOOKUP($B677,INDIRECT(T$1&amp;"!$I$2:$x$40"),('Partner-period(er)'!$A678+14),FALSE)</f>
        <v>0</v>
      </c>
      <c r="U678" s="576">
        <f ca="1">HLOOKUP($B677,INDIRECT(U$1&amp;"!$I$2:$x$40"),('Partner-period(er)'!$A678+14),FALSE)</f>
        <v>0</v>
      </c>
      <c r="V678" s="576">
        <f ca="1">HLOOKUP($B677,INDIRECT(V$1&amp;"!$I$2:$x$40"),('Partner-period(er)'!$A678+14),FALSE)</f>
        <v>0</v>
      </c>
      <c r="W678" s="576">
        <f ca="1">HLOOKUP($B677,INDIRECT(W$1&amp;"!$I$2:$x$40"),('Partner-period(er)'!$A678+14),FALSE)</f>
        <v>0</v>
      </c>
      <c r="X678" s="577">
        <f ca="1">HLOOKUP($B677,INDIRECT(X$1&amp;"!$I$2:$x$40"),('Partner-period(er)'!$A678+14),FALSE)</f>
        <v>0</v>
      </c>
      <c r="Z678" s="33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  <c r="AL678" s="34"/>
      <c r="AM678" s="34"/>
      <c r="AN678" s="38"/>
      <c r="AO678" s="30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</row>
    <row r="679" spans="1:56" ht="13.5" thickBot="1" x14ac:dyDescent="0.25">
      <c r="A679" s="44">
        <v>26</v>
      </c>
      <c r="B679" s="44">
        <f t="shared" si="354"/>
        <v>14</v>
      </c>
      <c r="C679" s="401"/>
      <c r="D679" s="211" t="str">
        <f>Data!B$32</f>
        <v>Egenfinansiering</v>
      </c>
      <c r="E679" s="55"/>
      <c r="F679" s="93"/>
      <c r="G679" s="621">
        <f>HLOOKUP(B679,'Budget &amp; Total'!$1:$44,44,FALSE)</f>
        <v>0</v>
      </c>
      <c r="H679" s="680">
        <f t="shared" ca="1" si="355"/>
        <v>0</v>
      </c>
      <c r="I679" s="108"/>
      <c r="J679" s="403">
        <f t="shared" ref="J679:X679" ca="1" si="363">J671-J677-J678</f>
        <v>0</v>
      </c>
      <c r="K679" s="91">
        <f t="shared" ca="1" si="363"/>
        <v>0</v>
      </c>
      <c r="L679" s="91">
        <f t="shared" ca="1" si="363"/>
        <v>0</v>
      </c>
      <c r="M679" s="91">
        <f t="shared" ca="1" si="363"/>
        <v>0</v>
      </c>
      <c r="N679" s="91">
        <f t="shared" ca="1" si="363"/>
        <v>0</v>
      </c>
      <c r="O679" s="578">
        <f t="shared" ca="1" si="363"/>
        <v>0</v>
      </c>
      <c r="P679" s="578">
        <f t="shared" ca="1" si="363"/>
        <v>0</v>
      </c>
      <c r="Q679" s="578">
        <f t="shared" ca="1" si="363"/>
        <v>0</v>
      </c>
      <c r="R679" s="578">
        <f t="shared" ca="1" si="363"/>
        <v>0</v>
      </c>
      <c r="S679" s="578">
        <f t="shared" ca="1" si="363"/>
        <v>0</v>
      </c>
      <c r="T679" s="578">
        <f t="shared" ca="1" si="363"/>
        <v>0</v>
      </c>
      <c r="U679" s="578">
        <f t="shared" ca="1" si="363"/>
        <v>0</v>
      </c>
      <c r="V679" s="578">
        <f t="shared" ca="1" si="363"/>
        <v>0</v>
      </c>
      <c r="W679" s="578">
        <f t="shared" ca="1" si="363"/>
        <v>0</v>
      </c>
      <c r="X679" s="579">
        <f t="shared" ca="1" si="363"/>
        <v>0</v>
      </c>
      <c r="Z679" s="35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9"/>
      <c r="AO679" s="30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</row>
    <row r="680" spans="1:56" ht="19.5" customHeight="1" x14ac:dyDescent="0.2">
      <c r="A680" s="44">
        <v>29</v>
      </c>
      <c r="C680" s="118" t="str">
        <f>Data!$B$95</f>
        <v>Kontrol for overskridelse af timepriser</v>
      </c>
      <c r="D680" s="88"/>
      <c r="E680" s="88"/>
      <c r="F680" s="14"/>
      <c r="G680" s="87"/>
      <c r="H680" s="87"/>
      <c r="I680" s="87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67"/>
    </row>
    <row r="681" spans="1:56" ht="13.5" customHeight="1" x14ac:dyDescent="0.2">
      <c r="A681" s="44">
        <v>30</v>
      </c>
      <c r="C681" s="264" t="s">
        <v>41</v>
      </c>
      <c r="D681" s="265"/>
      <c r="E681" s="266"/>
      <c r="F681" s="289" t="s">
        <v>40</v>
      </c>
      <c r="G681" s="111"/>
      <c r="H681" s="267"/>
      <c r="I681" s="267"/>
      <c r="J681" s="268">
        <f ca="1">J655</f>
        <v>0</v>
      </c>
      <c r="K681" s="269">
        <f t="shared" ref="K681:X681" ca="1" si="364">K655+J681</f>
        <v>0</v>
      </c>
      <c r="L681" s="269">
        <f t="shared" ca="1" si="364"/>
        <v>0</v>
      </c>
      <c r="M681" s="269">
        <f t="shared" ca="1" si="364"/>
        <v>0</v>
      </c>
      <c r="N681" s="269">
        <f t="shared" ca="1" si="364"/>
        <v>0</v>
      </c>
      <c r="O681" s="269">
        <f t="shared" ca="1" si="364"/>
        <v>0</v>
      </c>
      <c r="P681" s="269">
        <f t="shared" ca="1" si="364"/>
        <v>0</v>
      </c>
      <c r="Q681" s="269">
        <f t="shared" ca="1" si="364"/>
        <v>0</v>
      </c>
      <c r="R681" s="269">
        <f t="shared" ca="1" si="364"/>
        <v>0</v>
      </c>
      <c r="S681" s="269">
        <f t="shared" ca="1" si="364"/>
        <v>0</v>
      </c>
      <c r="T681" s="269">
        <f t="shared" ca="1" si="364"/>
        <v>0</v>
      </c>
      <c r="U681" s="269">
        <f t="shared" ca="1" si="364"/>
        <v>0</v>
      </c>
      <c r="V681" s="269">
        <f t="shared" ca="1" si="364"/>
        <v>0</v>
      </c>
      <c r="W681" s="269">
        <f t="shared" ca="1" si="364"/>
        <v>0</v>
      </c>
      <c r="X681" s="270">
        <f t="shared" ca="1" si="364"/>
        <v>0</v>
      </c>
    </row>
    <row r="682" spans="1:56" ht="13.5" customHeight="1" x14ac:dyDescent="0.2">
      <c r="A682" s="44">
        <v>31</v>
      </c>
      <c r="C682" s="271"/>
      <c r="D682" s="19"/>
      <c r="E682" s="272"/>
      <c r="F682" s="290" t="s">
        <v>42</v>
      </c>
      <c r="G682" s="18"/>
      <c r="H682" s="19"/>
      <c r="I682" s="19"/>
      <c r="J682" s="273">
        <f ca="1">J658</f>
        <v>0</v>
      </c>
      <c r="K682" s="274">
        <f t="shared" ref="K682:X682" ca="1" si="365">K658+J682</f>
        <v>0</v>
      </c>
      <c r="L682" s="274">
        <f t="shared" ca="1" si="365"/>
        <v>0</v>
      </c>
      <c r="M682" s="274">
        <f t="shared" ca="1" si="365"/>
        <v>0</v>
      </c>
      <c r="N682" s="274">
        <f t="shared" ca="1" si="365"/>
        <v>0</v>
      </c>
      <c r="O682" s="274">
        <f t="shared" ca="1" si="365"/>
        <v>0</v>
      </c>
      <c r="P682" s="274">
        <f t="shared" ca="1" si="365"/>
        <v>0</v>
      </c>
      <c r="Q682" s="274">
        <f t="shared" ca="1" si="365"/>
        <v>0</v>
      </c>
      <c r="R682" s="274">
        <f t="shared" ca="1" si="365"/>
        <v>0</v>
      </c>
      <c r="S682" s="274">
        <f t="shared" ca="1" si="365"/>
        <v>0</v>
      </c>
      <c r="T682" s="274">
        <f t="shared" ca="1" si="365"/>
        <v>0</v>
      </c>
      <c r="U682" s="274">
        <f t="shared" ca="1" si="365"/>
        <v>0</v>
      </c>
      <c r="V682" s="274">
        <f t="shared" ca="1" si="365"/>
        <v>0</v>
      </c>
      <c r="W682" s="274">
        <f t="shared" ca="1" si="365"/>
        <v>0</v>
      </c>
      <c r="X682" s="275">
        <f t="shared" ca="1" si="365"/>
        <v>0</v>
      </c>
    </row>
    <row r="683" spans="1:56" ht="13.5" customHeight="1" x14ac:dyDescent="0.2">
      <c r="A683" s="44">
        <v>32</v>
      </c>
      <c r="C683" s="276"/>
      <c r="D683" s="19"/>
      <c r="E683" s="19"/>
      <c r="F683" s="291" t="s">
        <v>124</v>
      </c>
      <c r="G683" s="18"/>
      <c r="H683" s="277"/>
      <c r="I683" s="277"/>
      <c r="J683" s="278">
        <f t="shared" ref="J683:X683" ca="1" si="366">J681*$F658</f>
        <v>0</v>
      </c>
      <c r="K683" s="279">
        <f t="shared" ca="1" si="366"/>
        <v>0</v>
      </c>
      <c r="L683" s="279">
        <f t="shared" ca="1" si="366"/>
        <v>0</v>
      </c>
      <c r="M683" s="279">
        <f t="shared" ca="1" si="366"/>
        <v>0</v>
      </c>
      <c r="N683" s="279">
        <f t="shared" ca="1" si="366"/>
        <v>0</v>
      </c>
      <c r="O683" s="279">
        <f t="shared" ca="1" si="366"/>
        <v>0</v>
      </c>
      <c r="P683" s="279">
        <f t="shared" ca="1" si="366"/>
        <v>0</v>
      </c>
      <c r="Q683" s="279">
        <f t="shared" ca="1" si="366"/>
        <v>0</v>
      </c>
      <c r="R683" s="279">
        <f t="shared" ca="1" si="366"/>
        <v>0</v>
      </c>
      <c r="S683" s="279">
        <f t="shared" ca="1" si="366"/>
        <v>0</v>
      </c>
      <c r="T683" s="279">
        <f t="shared" ca="1" si="366"/>
        <v>0</v>
      </c>
      <c r="U683" s="279">
        <f t="shared" ca="1" si="366"/>
        <v>0</v>
      </c>
      <c r="V683" s="279">
        <f t="shared" ca="1" si="366"/>
        <v>0</v>
      </c>
      <c r="W683" s="279">
        <f t="shared" ca="1" si="366"/>
        <v>0</v>
      </c>
      <c r="X683" s="280">
        <f t="shared" ca="1" si="366"/>
        <v>0</v>
      </c>
    </row>
    <row r="684" spans="1:56" ht="13.5" customHeight="1" x14ac:dyDescent="0.2">
      <c r="A684" s="44">
        <v>33</v>
      </c>
      <c r="C684" s="276"/>
      <c r="D684" s="19"/>
      <c r="E684" s="272"/>
      <c r="F684" s="290" t="s">
        <v>123</v>
      </c>
      <c r="G684" s="18"/>
      <c r="H684" s="281"/>
      <c r="I684" s="281"/>
      <c r="J684" s="278">
        <f ca="1">MIN(J682:J683)</f>
        <v>0</v>
      </c>
      <c r="K684" s="279">
        <f t="shared" ref="K684:X684" ca="1" si="367">MIN(K682:K683)-MIN(J682:J683)</f>
        <v>0</v>
      </c>
      <c r="L684" s="279">
        <f t="shared" ca="1" si="367"/>
        <v>0</v>
      </c>
      <c r="M684" s="279">
        <f t="shared" ca="1" si="367"/>
        <v>0</v>
      </c>
      <c r="N684" s="279">
        <f t="shared" ca="1" si="367"/>
        <v>0</v>
      </c>
      <c r="O684" s="279">
        <f t="shared" ca="1" si="367"/>
        <v>0</v>
      </c>
      <c r="P684" s="279">
        <f t="shared" ca="1" si="367"/>
        <v>0</v>
      </c>
      <c r="Q684" s="279">
        <f t="shared" ca="1" si="367"/>
        <v>0</v>
      </c>
      <c r="R684" s="279">
        <f t="shared" ca="1" si="367"/>
        <v>0</v>
      </c>
      <c r="S684" s="279">
        <f t="shared" ca="1" si="367"/>
        <v>0</v>
      </c>
      <c r="T684" s="279">
        <f t="shared" ca="1" si="367"/>
        <v>0</v>
      </c>
      <c r="U684" s="279">
        <f t="shared" ca="1" si="367"/>
        <v>0</v>
      </c>
      <c r="V684" s="279">
        <f t="shared" ca="1" si="367"/>
        <v>0</v>
      </c>
      <c r="W684" s="279">
        <f t="shared" ca="1" si="367"/>
        <v>0</v>
      </c>
      <c r="X684" s="280">
        <f t="shared" ca="1" si="367"/>
        <v>0</v>
      </c>
      <c r="AO684" s="30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</row>
    <row r="685" spans="1:56" ht="13.5" customHeight="1" x14ac:dyDescent="0.2">
      <c r="A685" s="44">
        <v>34</v>
      </c>
      <c r="C685" s="276"/>
      <c r="D685" s="19"/>
      <c r="E685" s="272"/>
      <c r="F685" s="290" t="s">
        <v>118</v>
      </c>
      <c r="G685" s="18"/>
      <c r="H685" s="277"/>
      <c r="I685" s="277"/>
      <c r="J685" s="278">
        <f t="shared" ref="J685:X685" ca="1" si="368">J684-J658</f>
        <v>0</v>
      </c>
      <c r="K685" s="279">
        <f t="shared" ca="1" si="368"/>
        <v>0</v>
      </c>
      <c r="L685" s="279">
        <f t="shared" ca="1" si="368"/>
        <v>0</v>
      </c>
      <c r="M685" s="279">
        <f t="shared" ca="1" si="368"/>
        <v>0</v>
      </c>
      <c r="N685" s="279">
        <f t="shared" ca="1" si="368"/>
        <v>0</v>
      </c>
      <c r="O685" s="279">
        <f t="shared" ca="1" si="368"/>
        <v>0</v>
      </c>
      <c r="P685" s="279">
        <f t="shared" ca="1" si="368"/>
        <v>0</v>
      </c>
      <c r="Q685" s="279">
        <f t="shared" ca="1" si="368"/>
        <v>0</v>
      </c>
      <c r="R685" s="279">
        <f t="shared" ca="1" si="368"/>
        <v>0</v>
      </c>
      <c r="S685" s="279">
        <f t="shared" ca="1" si="368"/>
        <v>0</v>
      </c>
      <c r="T685" s="279">
        <f t="shared" ca="1" si="368"/>
        <v>0</v>
      </c>
      <c r="U685" s="279">
        <f t="shared" ca="1" si="368"/>
        <v>0</v>
      </c>
      <c r="V685" s="279">
        <f t="shared" ca="1" si="368"/>
        <v>0</v>
      </c>
      <c r="W685" s="279">
        <f t="shared" ca="1" si="368"/>
        <v>0</v>
      </c>
      <c r="X685" s="280">
        <f t="shared" ca="1" si="368"/>
        <v>0</v>
      </c>
    </row>
    <row r="686" spans="1:56" ht="13.5" customHeight="1" x14ac:dyDescent="0.2">
      <c r="A686" s="44">
        <v>35</v>
      </c>
      <c r="C686" s="276"/>
      <c r="D686" s="19"/>
      <c r="E686" s="272"/>
      <c r="F686" s="290" t="s">
        <v>119</v>
      </c>
      <c r="G686" s="18"/>
      <c r="H686" s="277"/>
      <c r="I686" s="277"/>
      <c r="J686" s="278">
        <f ca="1">-J685</f>
        <v>0</v>
      </c>
      <c r="K686" s="279">
        <f ca="1">-SUM($J685:K685)</f>
        <v>0</v>
      </c>
      <c r="L686" s="279">
        <f ca="1">-SUM($J685:L685)</f>
        <v>0</v>
      </c>
      <c r="M686" s="279">
        <f ca="1">-SUM($J685:M685)</f>
        <v>0</v>
      </c>
      <c r="N686" s="279">
        <f ca="1">-SUM($J685:N685)</f>
        <v>0</v>
      </c>
      <c r="O686" s="279">
        <f ca="1">-SUM($J685:O685)</f>
        <v>0</v>
      </c>
      <c r="P686" s="279">
        <f ca="1">-SUM($J685:P685)</f>
        <v>0</v>
      </c>
      <c r="Q686" s="279">
        <f ca="1">-SUM($J685:Q685)</f>
        <v>0</v>
      </c>
      <c r="R686" s="279">
        <f ca="1">-SUM($J685:R685)</f>
        <v>0</v>
      </c>
      <c r="S686" s="279">
        <f ca="1">-SUM($J685:S685)</f>
        <v>0</v>
      </c>
      <c r="T686" s="279">
        <f ca="1">-SUM($J685:T685)</f>
        <v>0</v>
      </c>
      <c r="U686" s="279">
        <f ca="1">-SUM($J685:U685)</f>
        <v>0</v>
      </c>
      <c r="V686" s="279">
        <f ca="1">-SUM($J685:V685)</f>
        <v>0</v>
      </c>
      <c r="W686" s="279">
        <f ca="1">-SUM($J685:W685)</f>
        <v>0</v>
      </c>
      <c r="X686" s="280">
        <f ca="1">-SUM($J685:X685)</f>
        <v>0</v>
      </c>
    </row>
    <row r="687" spans="1:56" ht="1.5" customHeight="1" x14ac:dyDescent="0.2">
      <c r="C687" s="282"/>
      <c r="D687" s="283"/>
      <c r="E687" s="283"/>
      <c r="F687" s="292"/>
      <c r="G687" s="284"/>
      <c r="H687" s="284"/>
      <c r="I687" s="284"/>
      <c r="J687" s="273"/>
      <c r="K687" s="274"/>
      <c r="L687" s="274"/>
      <c r="M687" s="274">
        <f ca="1">IF(M655&gt;0,(M683-SUM($J684:L684))/M655,0)</f>
        <v>0</v>
      </c>
      <c r="N687" s="274">
        <f ca="1">IF(N655&gt;0,(N683-SUM($J684:M684))/N655,0)</f>
        <v>0</v>
      </c>
      <c r="O687" s="274">
        <f ca="1">IF(O655&gt;0,(O683-SUM($J684:N684))/O655,0)</f>
        <v>0</v>
      </c>
      <c r="P687" s="274">
        <f ca="1">IF(P655&gt;0,(P683-SUM($J684:O684))/P655,0)</f>
        <v>0</v>
      </c>
      <c r="Q687" s="274">
        <f ca="1">IF(Q655&gt;0,(Q683-SUM($J684:P684))/Q655,0)</f>
        <v>0</v>
      </c>
      <c r="R687" s="274">
        <f ca="1">IF(R655&gt;0,(R683-SUM($J684:Q684))/R655,0)</f>
        <v>0</v>
      </c>
      <c r="S687" s="274">
        <f ca="1">IF(S655&gt;0,(S683-SUM($J684:R684))/S655,0)</f>
        <v>0</v>
      </c>
      <c r="T687" s="274">
        <f ca="1">IF(T655&gt;0,(T683-SUM($J684:S684))/T655,0)</f>
        <v>0</v>
      </c>
      <c r="U687" s="274">
        <f ca="1">IF(U655&gt;0,(U683-SUM($J684:T684))/U655,0)</f>
        <v>0</v>
      </c>
      <c r="V687" s="274">
        <f ca="1">IF(V655&gt;0,(V683-SUM($J684:U684))/V655,0)</f>
        <v>0</v>
      </c>
      <c r="W687" s="274">
        <f ca="1">IF(W655&gt;0,(W683-SUM($J684:V684))/W655,0)</f>
        <v>0</v>
      </c>
      <c r="X687" s="275">
        <f ca="1">IF(X655&gt;0,(X683-SUM($J684:W684))/X655,0)</f>
        <v>0</v>
      </c>
    </row>
    <row r="688" spans="1:56" ht="13.5" customHeight="1" x14ac:dyDescent="0.2">
      <c r="A688" s="44">
        <v>36</v>
      </c>
      <c r="C688" s="276" t="s">
        <v>45</v>
      </c>
      <c r="D688" s="19"/>
      <c r="E688" s="272"/>
      <c r="F688" s="290" t="s">
        <v>40</v>
      </c>
      <c r="G688" s="18"/>
      <c r="H688" s="18"/>
      <c r="I688" s="18"/>
      <c r="J688" s="278">
        <f ca="1">J656</f>
        <v>0</v>
      </c>
      <c r="K688" s="279">
        <f t="shared" ref="K688:X688" ca="1" si="369">K656+J688</f>
        <v>0</v>
      </c>
      <c r="L688" s="279">
        <f t="shared" ca="1" si="369"/>
        <v>0</v>
      </c>
      <c r="M688" s="279">
        <f t="shared" ca="1" si="369"/>
        <v>0</v>
      </c>
      <c r="N688" s="279">
        <f t="shared" ca="1" si="369"/>
        <v>0</v>
      </c>
      <c r="O688" s="279">
        <f t="shared" ca="1" si="369"/>
        <v>0</v>
      </c>
      <c r="P688" s="279">
        <f t="shared" ca="1" si="369"/>
        <v>0</v>
      </c>
      <c r="Q688" s="279">
        <f t="shared" ca="1" si="369"/>
        <v>0</v>
      </c>
      <c r="R688" s="279">
        <f t="shared" ca="1" si="369"/>
        <v>0</v>
      </c>
      <c r="S688" s="279">
        <f t="shared" ca="1" si="369"/>
        <v>0</v>
      </c>
      <c r="T688" s="279">
        <f t="shared" ca="1" si="369"/>
        <v>0</v>
      </c>
      <c r="U688" s="279">
        <f t="shared" ca="1" si="369"/>
        <v>0</v>
      </c>
      <c r="V688" s="279">
        <f t="shared" ca="1" si="369"/>
        <v>0</v>
      </c>
      <c r="W688" s="279">
        <f t="shared" ca="1" si="369"/>
        <v>0</v>
      </c>
      <c r="X688" s="280">
        <f t="shared" ca="1" si="369"/>
        <v>0</v>
      </c>
    </row>
    <row r="689" spans="1:56" ht="13.5" customHeight="1" x14ac:dyDescent="0.2">
      <c r="A689" s="44">
        <v>37</v>
      </c>
      <c r="C689" s="276"/>
      <c r="D689" s="19"/>
      <c r="E689" s="272"/>
      <c r="F689" s="290" t="s">
        <v>42</v>
      </c>
      <c r="G689" s="18"/>
      <c r="H689" s="18"/>
      <c r="I689" s="18"/>
      <c r="J689" s="278">
        <f ca="1">J659</f>
        <v>0</v>
      </c>
      <c r="K689" s="279">
        <f t="shared" ref="K689:X689" ca="1" si="370">K659+J689</f>
        <v>0</v>
      </c>
      <c r="L689" s="279">
        <f t="shared" ca="1" si="370"/>
        <v>0</v>
      </c>
      <c r="M689" s="279">
        <f t="shared" ca="1" si="370"/>
        <v>0</v>
      </c>
      <c r="N689" s="279">
        <f t="shared" ca="1" si="370"/>
        <v>0</v>
      </c>
      <c r="O689" s="279">
        <f t="shared" ca="1" si="370"/>
        <v>0</v>
      </c>
      <c r="P689" s="279">
        <f t="shared" ca="1" si="370"/>
        <v>0</v>
      </c>
      <c r="Q689" s="279">
        <f t="shared" ca="1" si="370"/>
        <v>0</v>
      </c>
      <c r="R689" s="279">
        <f t="shared" ca="1" si="370"/>
        <v>0</v>
      </c>
      <c r="S689" s="279">
        <f t="shared" ca="1" si="370"/>
        <v>0</v>
      </c>
      <c r="T689" s="279">
        <f t="shared" ca="1" si="370"/>
        <v>0</v>
      </c>
      <c r="U689" s="279">
        <f t="shared" ca="1" si="370"/>
        <v>0</v>
      </c>
      <c r="V689" s="279">
        <f t="shared" ca="1" si="370"/>
        <v>0</v>
      </c>
      <c r="W689" s="279">
        <f t="shared" ca="1" si="370"/>
        <v>0</v>
      </c>
      <c r="X689" s="280">
        <f t="shared" ca="1" si="370"/>
        <v>0</v>
      </c>
    </row>
    <row r="690" spans="1:56" ht="13.5" customHeight="1" x14ac:dyDescent="0.2">
      <c r="A690" s="44">
        <v>38</v>
      </c>
      <c r="C690" s="285"/>
      <c r="D690" s="19"/>
      <c r="E690" s="19"/>
      <c r="F690" s="291" t="s">
        <v>124</v>
      </c>
      <c r="G690" s="18"/>
      <c r="H690" s="18"/>
      <c r="I690" s="18"/>
      <c r="J690" s="278">
        <f t="shared" ref="J690:X690" ca="1" si="371">J688*$F659</f>
        <v>0</v>
      </c>
      <c r="K690" s="279">
        <f t="shared" ca="1" si="371"/>
        <v>0</v>
      </c>
      <c r="L690" s="279">
        <f t="shared" ca="1" si="371"/>
        <v>0</v>
      </c>
      <c r="M690" s="279">
        <f t="shared" ca="1" si="371"/>
        <v>0</v>
      </c>
      <c r="N690" s="279">
        <f t="shared" ca="1" si="371"/>
        <v>0</v>
      </c>
      <c r="O690" s="279">
        <f t="shared" ca="1" si="371"/>
        <v>0</v>
      </c>
      <c r="P690" s="279">
        <f t="shared" ca="1" si="371"/>
        <v>0</v>
      </c>
      <c r="Q690" s="279">
        <f t="shared" ca="1" si="371"/>
        <v>0</v>
      </c>
      <c r="R690" s="279">
        <f t="shared" ca="1" si="371"/>
        <v>0</v>
      </c>
      <c r="S690" s="279">
        <f t="shared" ca="1" si="371"/>
        <v>0</v>
      </c>
      <c r="T690" s="279">
        <f t="shared" ca="1" si="371"/>
        <v>0</v>
      </c>
      <c r="U690" s="279">
        <f t="shared" ca="1" si="371"/>
        <v>0</v>
      </c>
      <c r="V690" s="279">
        <f t="shared" ca="1" si="371"/>
        <v>0</v>
      </c>
      <c r="W690" s="279">
        <f t="shared" ca="1" si="371"/>
        <v>0</v>
      </c>
      <c r="X690" s="280">
        <f t="shared" ca="1" si="371"/>
        <v>0</v>
      </c>
    </row>
    <row r="691" spans="1:56" ht="13.5" customHeight="1" x14ac:dyDescent="0.2">
      <c r="A691" s="44">
        <v>39</v>
      </c>
      <c r="C691" s="276"/>
      <c r="D691" s="19"/>
      <c r="E691" s="272"/>
      <c r="F691" s="290" t="s">
        <v>123</v>
      </c>
      <c r="G691" s="18"/>
      <c r="H691" s="18"/>
      <c r="I691" s="18"/>
      <c r="J691" s="278">
        <f ca="1">MIN(J689:J690)</f>
        <v>0</v>
      </c>
      <c r="K691" s="279">
        <f t="shared" ref="K691:X691" ca="1" si="372">MIN(K689:K690)-MIN(J689:J690)</f>
        <v>0</v>
      </c>
      <c r="L691" s="279">
        <f t="shared" ca="1" si="372"/>
        <v>0</v>
      </c>
      <c r="M691" s="279">
        <f t="shared" ca="1" si="372"/>
        <v>0</v>
      </c>
      <c r="N691" s="279">
        <f t="shared" ca="1" si="372"/>
        <v>0</v>
      </c>
      <c r="O691" s="279">
        <f t="shared" ca="1" si="372"/>
        <v>0</v>
      </c>
      <c r="P691" s="279">
        <f t="shared" ca="1" si="372"/>
        <v>0</v>
      </c>
      <c r="Q691" s="279">
        <f t="shared" ca="1" si="372"/>
        <v>0</v>
      </c>
      <c r="R691" s="279">
        <f t="shared" ca="1" si="372"/>
        <v>0</v>
      </c>
      <c r="S691" s="279">
        <f t="shared" ca="1" si="372"/>
        <v>0</v>
      </c>
      <c r="T691" s="279">
        <f t="shared" ca="1" si="372"/>
        <v>0</v>
      </c>
      <c r="U691" s="279">
        <f t="shared" ca="1" si="372"/>
        <v>0</v>
      </c>
      <c r="V691" s="279">
        <f t="shared" ca="1" si="372"/>
        <v>0</v>
      </c>
      <c r="W691" s="279">
        <f t="shared" ca="1" si="372"/>
        <v>0</v>
      </c>
      <c r="X691" s="280">
        <f t="shared" ca="1" si="372"/>
        <v>0</v>
      </c>
    </row>
    <row r="692" spans="1:56" ht="13.5" customHeight="1" x14ac:dyDescent="0.2">
      <c r="A692" s="44">
        <v>40</v>
      </c>
      <c r="C692" s="276"/>
      <c r="D692" s="19"/>
      <c r="E692" s="272"/>
      <c r="F692" s="290" t="s">
        <v>118</v>
      </c>
      <c r="G692" s="18"/>
      <c r="H692" s="18"/>
      <c r="I692" s="18"/>
      <c r="J692" s="278">
        <f t="shared" ref="J692:X692" ca="1" si="373">J691-J659</f>
        <v>0</v>
      </c>
      <c r="K692" s="279">
        <f t="shared" ca="1" si="373"/>
        <v>0</v>
      </c>
      <c r="L692" s="279">
        <f t="shared" ca="1" si="373"/>
        <v>0</v>
      </c>
      <c r="M692" s="279">
        <f t="shared" ca="1" si="373"/>
        <v>0</v>
      </c>
      <c r="N692" s="279">
        <f t="shared" ca="1" si="373"/>
        <v>0</v>
      </c>
      <c r="O692" s="279">
        <f t="shared" ca="1" si="373"/>
        <v>0</v>
      </c>
      <c r="P692" s="279">
        <f t="shared" ca="1" si="373"/>
        <v>0</v>
      </c>
      <c r="Q692" s="279">
        <f t="shared" ca="1" si="373"/>
        <v>0</v>
      </c>
      <c r="R692" s="279">
        <f t="shared" ca="1" si="373"/>
        <v>0</v>
      </c>
      <c r="S692" s="279">
        <f t="shared" ca="1" si="373"/>
        <v>0</v>
      </c>
      <c r="T692" s="279">
        <f t="shared" ca="1" si="373"/>
        <v>0</v>
      </c>
      <c r="U692" s="279">
        <f t="shared" ca="1" si="373"/>
        <v>0</v>
      </c>
      <c r="V692" s="279">
        <f t="shared" ca="1" si="373"/>
        <v>0</v>
      </c>
      <c r="W692" s="279">
        <f t="shared" ca="1" si="373"/>
        <v>0</v>
      </c>
      <c r="X692" s="280">
        <f t="shared" ca="1" si="373"/>
        <v>0</v>
      </c>
    </row>
    <row r="693" spans="1:56" ht="13.5" customHeight="1" x14ac:dyDescent="0.2">
      <c r="A693" s="44">
        <v>41</v>
      </c>
      <c r="C693" s="276"/>
      <c r="D693" s="19"/>
      <c r="E693" s="272"/>
      <c r="F693" s="290" t="s">
        <v>119</v>
      </c>
      <c r="G693" s="18"/>
      <c r="H693" s="18"/>
      <c r="I693" s="18"/>
      <c r="J693" s="278">
        <f ca="1">-J692</f>
        <v>0</v>
      </c>
      <c r="K693" s="279">
        <f ca="1">-SUM($J692:K692)</f>
        <v>0</v>
      </c>
      <c r="L693" s="279">
        <f ca="1">-SUM($J692:L692)</f>
        <v>0</v>
      </c>
      <c r="M693" s="279">
        <f ca="1">-SUM($J692:M692)</f>
        <v>0</v>
      </c>
      <c r="N693" s="279">
        <f ca="1">-SUM($J692:N692)</f>
        <v>0</v>
      </c>
      <c r="O693" s="279">
        <f ca="1">-SUM($J692:O692)</f>
        <v>0</v>
      </c>
      <c r="P693" s="279">
        <f ca="1">-SUM($J692:P692)</f>
        <v>0</v>
      </c>
      <c r="Q693" s="279">
        <f ca="1">-SUM($J692:Q692)</f>
        <v>0</v>
      </c>
      <c r="R693" s="279">
        <f ca="1">-SUM($J692:R692)</f>
        <v>0</v>
      </c>
      <c r="S693" s="279">
        <f ca="1">-SUM($J692:S692)</f>
        <v>0</v>
      </c>
      <c r="T693" s="279">
        <f ca="1">-SUM($J692:T692)</f>
        <v>0</v>
      </c>
      <c r="U693" s="279">
        <f ca="1">-SUM($J692:U692)</f>
        <v>0</v>
      </c>
      <c r="V693" s="279">
        <f ca="1">-SUM($J692:V692)</f>
        <v>0</v>
      </c>
      <c r="W693" s="279">
        <f ca="1">-SUM($J692:W692)</f>
        <v>0</v>
      </c>
      <c r="X693" s="280">
        <f ca="1">-SUM($J692:X692)</f>
        <v>0</v>
      </c>
    </row>
    <row r="694" spans="1:56" ht="13.5" customHeight="1" x14ac:dyDescent="0.2">
      <c r="A694" s="44">
        <v>42</v>
      </c>
      <c r="B694" s="232"/>
      <c r="C694" s="264" t="s">
        <v>76</v>
      </c>
      <c r="D694" s="265"/>
      <c r="E694" s="265"/>
      <c r="F694" s="293" t="s">
        <v>68</v>
      </c>
      <c r="G694" s="111"/>
      <c r="H694" s="111"/>
      <c r="I694" s="111"/>
      <c r="J694" s="286">
        <f t="shared" ref="J694:X694" ca="1" si="374">(J692+J685)*$F660</f>
        <v>0</v>
      </c>
      <c r="K694" s="287">
        <f t="shared" ca="1" si="374"/>
        <v>0</v>
      </c>
      <c r="L694" s="287">
        <f t="shared" ca="1" si="374"/>
        <v>0</v>
      </c>
      <c r="M694" s="287">
        <f t="shared" ca="1" si="374"/>
        <v>0</v>
      </c>
      <c r="N694" s="287">
        <f t="shared" ca="1" si="374"/>
        <v>0</v>
      </c>
      <c r="O694" s="287">
        <f t="shared" ca="1" si="374"/>
        <v>0</v>
      </c>
      <c r="P694" s="287">
        <f t="shared" ca="1" si="374"/>
        <v>0</v>
      </c>
      <c r="Q694" s="287">
        <f t="shared" ca="1" si="374"/>
        <v>0</v>
      </c>
      <c r="R694" s="287">
        <f t="shared" ca="1" si="374"/>
        <v>0</v>
      </c>
      <c r="S694" s="287">
        <f t="shared" ca="1" si="374"/>
        <v>0</v>
      </c>
      <c r="T694" s="287">
        <f t="shared" ca="1" si="374"/>
        <v>0</v>
      </c>
      <c r="U694" s="287">
        <f t="shared" ca="1" si="374"/>
        <v>0</v>
      </c>
      <c r="V694" s="287">
        <f t="shared" ca="1" si="374"/>
        <v>0</v>
      </c>
      <c r="W694" s="287">
        <f t="shared" ca="1" si="374"/>
        <v>0</v>
      </c>
      <c r="X694" s="288">
        <f t="shared" ca="1" si="374"/>
        <v>0</v>
      </c>
    </row>
    <row r="695" spans="1:56" ht="13.5" customHeight="1" x14ac:dyDescent="0.2">
      <c r="A695" s="44">
        <v>43</v>
      </c>
      <c r="C695" s="276"/>
      <c r="D695" s="19"/>
      <c r="E695" s="19"/>
      <c r="F695" s="290" t="str">
        <f>Data!B$99</f>
        <v>Støttet overhead</v>
      </c>
      <c r="G695" s="18"/>
      <c r="H695" s="18"/>
      <c r="I695" s="18"/>
      <c r="J695" s="278">
        <f t="shared" ref="J695:X695" ca="1" si="375">(J691+J684)*$F660</f>
        <v>0</v>
      </c>
      <c r="K695" s="279">
        <f t="shared" ca="1" si="375"/>
        <v>0</v>
      </c>
      <c r="L695" s="279">
        <f t="shared" ca="1" si="375"/>
        <v>0</v>
      </c>
      <c r="M695" s="279">
        <f t="shared" ca="1" si="375"/>
        <v>0</v>
      </c>
      <c r="N695" s="279">
        <f t="shared" ca="1" si="375"/>
        <v>0</v>
      </c>
      <c r="O695" s="279">
        <f t="shared" ca="1" si="375"/>
        <v>0</v>
      </c>
      <c r="P695" s="279">
        <f t="shared" ca="1" si="375"/>
        <v>0</v>
      </c>
      <c r="Q695" s="279">
        <f t="shared" ca="1" si="375"/>
        <v>0</v>
      </c>
      <c r="R695" s="279">
        <f t="shared" ca="1" si="375"/>
        <v>0</v>
      </c>
      <c r="S695" s="279">
        <f t="shared" ca="1" si="375"/>
        <v>0</v>
      </c>
      <c r="T695" s="279">
        <f t="shared" ca="1" si="375"/>
        <v>0</v>
      </c>
      <c r="U695" s="279">
        <f t="shared" ca="1" si="375"/>
        <v>0</v>
      </c>
      <c r="V695" s="279">
        <f t="shared" ca="1" si="375"/>
        <v>0</v>
      </c>
      <c r="W695" s="279">
        <f t="shared" ca="1" si="375"/>
        <v>0</v>
      </c>
      <c r="X695" s="280">
        <f t="shared" ca="1" si="375"/>
        <v>0</v>
      </c>
    </row>
    <row r="696" spans="1:56" ht="13.5" customHeight="1" x14ac:dyDescent="0.2">
      <c r="C696" s="264" t="s">
        <v>125</v>
      </c>
      <c r="D696" s="265"/>
      <c r="E696" s="265"/>
      <c r="F696" s="294" t="str">
        <f>Data!B$33</f>
        <v>Udbetalingsloft</v>
      </c>
      <c r="G696" s="111"/>
      <c r="H696" s="111"/>
      <c r="I696" s="111"/>
      <c r="J696" s="286">
        <f t="shared" ref="J696:X696" ca="1" si="376">(J683+J690)*(1+$F660)*$F673</f>
        <v>0</v>
      </c>
      <c r="K696" s="287">
        <f t="shared" ca="1" si="376"/>
        <v>0</v>
      </c>
      <c r="L696" s="287">
        <f t="shared" ca="1" si="376"/>
        <v>0</v>
      </c>
      <c r="M696" s="287">
        <f t="shared" ca="1" si="376"/>
        <v>0</v>
      </c>
      <c r="N696" s="287">
        <f t="shared" ca="1" si="376"/>
        <v>0</v>
      </c>
      <c r="O696" s="287">
        <f t="shared" ca="1" si="376"/>
        <v>0</v>
      </c>
      <c r="P696" s="287">
        <f t="shared" ca="1" si="376"/>
        <v>0</v>
      </c>
      <c r="Q696" s="287">
        <f t="shared" ca="1" si="376"/>
        <v>0</v>
      </c>
      <c r="R696" s="287">
        <f t="shared" ca="1" si="376"/>
        <v>0</v>
      </c>
      <c r="S696" s="287">
        <f t="shared" ca="1" si="376"/>
        <v>0</v>
      </c>
      <c r="T696" s="287">
        <f t="shared" ca="1" si="376"/>
        <v>0</v>
      </c>
      <c r="U696" s="287">
        <f t="shared" ca="1" si="376"/>
        <v>0</v>
      </c>
      <c r="V696" s="287">
        <f t="shared" ca="1" si="376"/>
        <v>0</v>
      </c>
      <c r="W696" s="287">
        <f t="shared" ca="1" si="376"/>
        <v>0</v>
      </c>
      <c r="X696" s="288">
        <f t="shared" ca="1" si="376"/>
        <v>0</v>
      </c>
    </row>
    <row r="697" spans="1:56" ht="13.5" customHeight="1" x14ac:dyDescent="0.2">
      <c r="C697" s="276"/>
      <c r="D697" s="19"/>
      <c r="E697" s="19"/>
      <c r="F697" s="295" t="str">
        <f>Data!B$34</f>
        <v>Til/fra pulje</v>
      </c>
      <c r="G697" s="18"/>
      <c r="H697" s="18"/>
      <c r="I697" s="18"/>
      <c r="J697" s="278">
        <f t="shared" ref="J697:X697" ca="1" si="377">(J685+J692)*(1+$F660)*$F673</f>
        <v>0</v>
      </c>
      <c r="K697" s="279">
        <f t="shared" ca="1" si="377"/>
        <v>0</v>
      </c>
      <c r="L697" s="279">
        <f t="shared" ca="1" si="377"/>
        <v>0</v>
      </c>
      <c r="M697" s="279">
        <f t="shared" ca="1" si="377"/>
        <v>0</v>
      </c>
      <c r="N697" s="279">
        <f t="shared" ca="1" si="377"/>
        <v>0</v>
      </c>
      <c r="O697" s="279">
        <f t="shared" ca="1" si="377"/>
        <v>0</v>
      </c>
      <c r="P697" s="279">
        <f t="shared" ca="1" si="377"/>
        <v>0</v>
      </c>
      <c r="Q697" s="279">
        <f t="shared" ca="1" si="377"/>
        <v>0</v>
      </c>
      <c r="R697" s="279">
        <f t="shared" ca="1" si="377"/>
        <v>0</v>
      </c>
      <c r="S697" s="279">
        <f t="shared" ca="1" si="377"/>
        <v>0</v>
      </c>
      <c r="T697" s="279">
        <f t="shared" ca="1" si="377"/>
        <v>0</v>
      </c>
      <c r="U697" s="279">
        <f t="shared" ca="1" si="377"/>
        <v>0</v>
      </c>
      <c r="V697" s="279">
        <f t="shared" ca="1" si="377"/>
        <v>0</v>
      </c>
      <c r="W697" s="279">
        <f t="shared" ca="1" si="377"/>
        <v>0</v>
      </c>
      <c r="X697" s="280">
        <f t="shared" ca="1" si="377"/>
        <v>0</v>
      </c>
    </row>
    <row r="698" spans="1:56" ht="13.5" customHeight="1" x14ac:dyDescent="0.2">
      <c r="C698" s="282"/>
      <c r="D698" s="283"/>
      <c r="E698" s="283"/>
      <c r="F698" s="296" t="str">
        <f>Data!B$35</f>
        <v>Pulje for tilbageholdt støtte</v>
      </c>
      <c r="G698" s="284"/>
      <c r="H698" s="284"/>
      <c r="I698" s="284"/>
      <c r="J698" s="273">
        <f t="shared" ref="J698:X698" ca="1" si="378">(J686+J693)*(1+$F660)*$F673</f>
        <v>0</v>
      </c>
      <c r="K698" s="274">
        <f t="shared" ca="1" si="378"/>
        <v>0</v>
      </c>
      <c r="L698" s="274">
        <f t="shared" ca="1" si="378"/>
        <v>0</v>
      </c>
      <c r="M698" s="274">
        <f t="shared" ca="1" si="378"/>
        <v>0</v>
      </c>
      <c r="N698" s="274">
        <f t="shared" ca="1" si="378"/>
        <v>0</v>
      </c>
      <c r="O698" s="274">
        <f t="shared" ca="1" si="378"/>
        <v>0</v>
      </c>
      <c r="P698" s="274">
        <f t="shared" ca="1" si="378"/>
        <v>0</v>
      </c>
      <c r="Q698" s="274">
        <f t="shared" ca="1" si="378"/>
        <v>0</v>
      </c>
      <c r="R698" s="274">
        <f t="shared" ca="1" si="378"/>
        <v>0</v>
      </c>
      <c r="S698" s="274">
        <f t="shared" ca="1" si="378"/>
        <v>0</v>
      </c>
      <c r="T698" s="274">
        <f t="shared" ca="1" si="378"/>
        <v>0</v>
      </c>
      <c r="U698" s="274">
        <f t="shared" ca="1" si="378"/>
        <v>0</v>
      </c>
      <c r="V698" s="274">
        <f t="shared" ca="1" si="378"/>
        <v>0</v>
      </c>
      <c r="W698" s="274">
        <f t="shared" ca="1" si="378"/>
        <v>0</v>
      </c>
      <c r="X698" s="275">
        <f t="shared" ca="1" si="378"/>
        <v>0</v>
      </c>
    </row>
    <row r="699" spans="1:56" ht="13.5" customHeight="1" x14ac:dyDescent="0.2">
      <c r="C699" s="721" t="s">
        <v>274</v>
      </c>
      <c r="D699" s="722"/>
      <c r="E699" s="722"/>
      <c r="F699" s="723"/>
      <c r="G699" s="723"/>
      <c r="H699" s="723"/>
      <c r="I699" s="723"/>
      <c r="J699" s="724">
        <f ca="1">J674</f>
        <v>0</v>
      </c>
      <c r="K699" s="725">
        <f ca="1">SUM($J674:K674)</f>
        <v>0</v>
      </c>
      <c r="L699" s="725">
        <f ca="1">SUM($J674:L674)</f>
        <v>0</v>
      </c>
      <c r="M699" s="725">
        <f ca="1">SUM($J674:M674)</f>
        <v>0</v>
      </c>
      <c r="N699" s="725">
        <f ca="1">SUM($J674:N674)</f>
        <v>0</v>
      </c>
      <c r="O699" s="725">
        <f ca="1">SUM($J674:O674)</f>
        <v>0</v>
      </c>
      <c r="P699" s="725">
        <f ca="1">SUM($J674:P674)</f>
        <v>0</v>
      </c>
      <c r="Q699" s="725">
        <f ca="1">SUM($J674:Q674)</f>
        <v>0</v>
      </c>
      <c r="R699" s="725">
        <f ca="1">SUM($J674:R674)</f>
        <v>0</v>
      </c>
      <c r="S699" s="725">
        <f ca="1">SUM($J674:S674)</f>
        <v>0</v>
      </c>
      <c r="T699" s="725">
        <f ca="1">SUM($J674:T674)</f>
        <v>0</v>
      </c>
      <c r="U699" s="725">
        <f ca="1">SUM($J674:U674)</f>
        <v>0</v>
      </c>
      <c r="V699" s="725">
        <f ca="1">SUM($J674:V674)</f>
        <v>0</v>
      </c>
      <c r="W699" s="725">
        <f ca="1">SUM($J674:W674)</f>
        <v>0</v>
      </c>
      <c r="X699" s="726">
        <f ca="1">SUM($J674:X674)</f>
        <v>0</v>
      </c>
    </row>
    <row r="700" spans="1:56" ht="13.5" customHeight="1" x14ac:dyDescent="0.2">
      <c r="J700" s="23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56" ht="13.5" customHeight="1" x14ac:dyDescent="0.2"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56" x14ac:dyDescent="0.2">
      <c r="B702" s="28"/>
      <c r="C702" s="404" t="str">
        <f>Data!B$53</f>
        <v>Virksomhed</v>
      </c>
      <c r="D702" s="405"/>
      <c r="E702" s="611">
        <f>HLOOKUP(B703,'Budget &amp; Total'!A:BB,6,FALSE)</f>
        <v>0</v>
      </c>
      <c r="F702" s="984">
        <f>HLOOKUP(B703,'Budget &amp; Total'!A:BB,5,FALSE)</f>
        <v>0</v>
      </c>
      <c r="G702" s="984"/>
      <c r="H702" s="984"/>
      <c r="I702" s="110"/>
      <c r="J702" s="111" t="str">
        <f ca="1">J$1</f>
        <v>P1</v>
      </c>
      <c r="K702" s="111" t="str">
        <f t="shared" ref="K702:X702" ca="1" si="379">K$1</f>
        <v>P2</v>
      </c>
      <c r="L702" s="111" t="str">
        <f t="shared" ca="1" si="379"/>
        <v>P3</v>
      </c>
      <c r="M702" s="111" t="str">
        <f t="shared" ca="1" si="379"/>
        <v>P4</v>
      </c>
      <c r="N702" s="111" t="str">
        <f t="shared" ca="1" si="379"/>
        <v>P5</v>
      </c>
      <c r="O702" s="111" t="str">
        <f t="shared" ca="1" si="379"/>
        <v>P6</v>
      </c>
      <c r="P702" s="111" t="str">
        <f t="shared" ca="1" si="379"/>
        <v>P7</v>
      </c>
      <c r="Q702" s="111" t="str">
        <f t="shared" ca="1" si="379"/>
        <v>P8</v>
      </c>
      <c r="R702" s="111" t="str">
        <f t="shared" ca="1" si="379"/>
        <v>P9</v>
      </c>
      <c r="S702" s="111" t="str">
        <f t="shared" ca="1" si="379"/>
        <v>P10</v>
      </c>
      <c r="T702" s="111" t="str">
        <f t="shared" ca="1" si="379"/>
        <v>P11</v>
      </c>
      <c r="U702" s="111" t="str">
        <f t="shared" ca="1" si="379"/>
        <v>P12</v>
      </c>
      <c r="V702" s="111" t="str">
        <f t="shared" ca="1" si="379"/>
        <v>P13</v>
      </c>
      <c r="W702" s="111" t="str">
        <f t="shared" ca="1" si="379"/>
        <v>P14</v>
      </c>
      <c r="X702" s="112" t="str">
        <f t="shared" ca="1" si="379"/>
        <v>P15</v>
      </c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X702" s="2"/>
      <c r="AY702" s="2"/>
      <c r="AZ702" s="2"/>
      <c r="BA702" s="2"/>
      <c r="BB702" s="2"/>
      <c r="BC702" s="2"/>
      <c r="BD702" s="2"/>
    </row>
    <row r="703" spans="1:56" ht="18.75" customHeight="1" x14ac:dyDescent="0.2">
      <c r="B703" s="445">
        <f>B653+1</f>
        <v>15</v>
      </c>
      <c r="C703" s="113" t="str">
        <f>Data!B$52</f>
        <v>Projekt</v>
      </c>
      <c r="D703" s="303"/>
      <c r="E703" s="449">
        <f>'Budget &amp; Total'!$C$5</f>
        <v>0</v>
      </c>
      <c r="F703" s="985">
        <f>'Budget &amp; Total'!$C$8</f>
        <v>0</v>
      </c>
      <c r="G703" s="985"/>
      <c r="H703" s="985"/>
      <c r="I703" s="115"/>
      <c r="J703" s="116">
        <f ca="1">INDIRECT(J$1&amp;"!d$5")</f>
        <v>42005</v>
      </c>
      <c r="K703" s="116">
        <f ca="1">INDIRECT(K$1&amp;"!d$5")</f>
        <v>1</v>
      </c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714"/>
      <c r="Z703">
        <v>1</v>
      </c>
      <c r="AA703">
        <v>2</v>
      </c>
      <c r="AB703">
        <v>3</v>
      </c>
      <c r="AC703">
        <v>4</v>
      </c>
      <c r="AD703">
        <v>5</v>
      </c>
      <c r="AE703">
        <v>6</v>
      </c>
      <c r="AF703">
        <v>7</v>
      </c>
      <c r="AG703">
        <v>8</v>
      </c>
      <c r="AH703">
        <v>9</v>
      </c>
      <c r="AI703">
        <v>10</v>
      </c>
      <c r="AJ703">
        <v>11</v>
      </c>
      <c r="AK703">
        <v>12</v>
      </c>
      <c r="AL703">
        <v>13</v>
      </c>
      <c r="AM703">
        <v>14</v>
      </c>
      <c r="AN703">
        <v>15</v>
      </c>
    </row>
    <row r="704" spans="1:56" ht="13.5" thickBot="1" x14ac:dyDescent="0.25">
      <c r="B704" s="44">
        <f>B703</f>
        <v>15</v>
      </c>
      <c r="C704" s="117"/>
      <c r="D704" s="114"/>
      <c r="E704" s="114"/>
      <c r="F704" s="46"/>
      <c r="G704" s="666" t="s">
        <v>5</v>
      </c>
      <c r="H704" s="667">
        <f>Data!B703</f>
        <v>0</v>
      </c>
      <c r="I704" s="18"/>
      <c r="J704" s="116">
        <f ca="1">INDIRECT(J$1&amp;"!f$5")</f>
        <v>0</v>
      </c>
      <c r="K704" s="116">
        <f ca="1">INDIRECT(K$1&amp;"!f$5")</f>
        <v>0</v>
      </c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714"/>
      <c r="Z704" s="2">
        <f t="shared" ref="Z704:AN704" ca="1" si="380">J704+20</f>
        <v>20</v>
      </c>
      <c r="AA704" s="2">
        <f t="shared" ca="1" si="380"/>
        <v>20</v>
      </c>
      <c r="AB704" s="2">
        <f t="shared" si="380"/>
        <v>20</v>
      </c>
      <c r="AC704" s="2">
        <f t="shared" si="380"/>
        <v>20</v>
      </c>
      <c r="AD704" s="2">
        <f t="shared" si="380"/>
        <v>20</v>
      </c>
      <c r="AE704" s="2">
        <f t="shared" si="380"/>
        <v>20</v>
      </c>
      <c r="AF704" s="2">
        <f t="shared" si="380"/>
        <v>20</v>
      </c>
      <c r="AG704" s="2">
        <f t="shared" si="380"/>
        <v>20</v>
      </c>
      <c r="AH704" s="2">
        <f t="shared" si="380"/>
        <v>20</v>
      </c>
      <c r="AI704" s="2">
        <f t="shared" si="380"/>
        <v>20</v>
      </c>
      <c r="AJ704" s="2">
        <f t="shared" si="380"/>
        <v>20</v>
      </c>
      <c r="AK704" s="2">
        <f t="shared" si="380"/>
        <v>20</v>
      </c>
      <c r="AL704" s="2">
        <f t="shared" si="380"/>
        <v>20</v>
      </c>
      <c r="AM704" s="2">
        <f t="shared" si="380"/>
        <v>20</v>
      </c>
      <c r="AN704" s="2">
        <f t="shared" si="380"/>
        <v>20</v>
      </c>
    </row>
    <row r="705" spans="1:56" x14ac:dyDescent="0.2">
      <c r="A705" s="44">
        <v>1</v>
      </c>
      <c r="B705" s="44">
        <f t="shared" ref="B705:B729" si="381">B704</f>
        <v>15</v>
      </c>
      <c r="C705" s="57" t="str">
        <f>Data!B$24</f>
        <v>Timer</v>
      </c>
      <c r="D705" s="97" t="str">
        <f>Data!B$13</f>
        <v>Funktionær timer</v>
      </c>
      <c r="E705" s="97"/>
      <c r="F705" s="58"/>
      <c r="G705" s="369">
        <f>HLOOKUP(B705,'Budget &amp; Total'!$1:$44,(19),FALSE)</f>
        <v>0</v>
      </c>
      <c r="H705" s="672">
        <f ca="1">SUM(J705:X705)</f>
        <v>0</v>
      </c>
      <c r="I705" s="101"/>
      <c r="J705" s="230">
        <f ca="1">HLOOKUP($B705,INDIRECT(J$1&amp;"!$I$2:$x$40"),('Partner-period(er)'!$A705+14),FALSE)</f>
        <v>0</v>
      </c>
      <c r="K705" s="98">
        <f ca="1">HLOOKUP($B705,INDIRECT(K$1&amp;"!$I$2:$x$40"),('Partner-period(er)'!$A705+14),FALSE)</f>
        <v>0</v>
      </c>
      <c r="L705" s="98">
        <f ca="1">HLOOKUP($B705,INDIRECT(L$1&amp;"!$I$2:$x$40"),('Partner-period(er)'!$A705+14),FALSE)</f>
        <v>0</v>
      </c>
      <c r="M705" s="98">
        <f ca="1">HLOOKUP($B705,INDIRECT(M$1&amp;"!$I$2:$x$40"),('Partner-period(er)'!$A705+14),FALSE)</f>
        <v>0</v>
      </c>
      <c r="N705" s="98">
        <f ca="1">HLOOKUP($B705,INDIRECT(N$1&amp;"!$I$2:$x$40"),('Partner-period(er)'!$A705+14),FALSE)</f>
        <v>0</v>
      </c>
      <c r="O705" s="563">
        <f ca="1">HLOOKUP($B705,INDIRECT(O$1&amp;"!$I$2:$x$40"),('Partner-period(er)'!$A705+14),FALSE)</f>
        <v>0</v>
      </c>
      <c r="P705" s="563">
        <f ca="1">HLOOKUP($B705,INDIRECT(P$1&amp;"!$I$2:$x$40"),('Partner-period(er)'!$A705+14),FALSE)</f>
        <v>0</v>
      </c>
      <c r="Q705" s="563">
        <f ca="1">HLOOKUP($B705,INDIRECT(Q$1&amp;"!$I$2:$x$40"),('Partner-period(er)'!$A705+14),FALSE)</f>
        <v>0</v>
      </c>
      <c r="R705" s="563">
        <f ca="1">HLOOKUP($B705,INDIRECT(R$1&amp;"!$I$2:$x$40"),('Partner-period(er)'!$A705+14),FALSE)</f>
        <v>0</v>
      </c>
      <c r="S705" s="563">
        <f ca="1">HLOOKUP($B705,INDIRECT(S$1&amp;"!$I$2:$x$40"),('Partner-period(er)'!$A705+14),FALSE)</f>
        <v>0</v>
      </c>
      <c r="T705" s="563">
        <f ca="1">HLOOKUP($B705,INDIRECT(T$1&amp;"!$I$2:$x$40"),('Partner-period(er)'!$A705+14),FALSE)</f>
        <v>0</v>
      </c>
      <c r="U705" s="563">
        <f ca="1">HLOOKUP($B705,INDIRECT(U$1&amp;"!$I$2:$x$40"),('Partner-period(er)'!$A705+14),FALSE)</f>
        <v>0</v>
      </c>
      <c r="V705" s="563">
        <f ca="1">HLOOKUP($B705,INDIRECT(V$1&amp;"!$I$2:$x$40"),('Partner-period(er)'!$A705+14),FALSE)</f>
        <v>0</v>
      </c>
      <c r="W705" s="563">
        <f ca="1">HLOOKUP($B705,INDIRECT(W$1&amp;"!$I$2:$x$40"),('Partner-period(er)'!$A705+14),FALSE)</f>
        <v>0</v>
      </c>
      <c r="X705" s="564">
        <f ca="1">HLOOKUP($B705,INDIRECT(X$1&amp;"!$I$2:$x$40"),('Partner-period(er)'!$A705+14),FALSE)</f>
        <v>0</v>
      </c>
      <c r="Z705" s="31">
        <f ca="1">J705</f>
        <v>0</v>
      </c>
      <c r="AA705" s="32">
        <f ca="1">SUM($J705:K705)</f>
        <v>0</v>
      </c>
      <c r="AB705" s="32">
        <f ca="1">SUM($J705:L705)</f>
        <v>0</v>
      </c>
      <c r="AC705" s="32">
        <f ca="1">SUM($J705:M705)</f>
        <v>0</v>
      </c>
      <c r="AD705" s="32">
        <f ca="1">SUM($J705:N705)</f>
        <v>0</v>
      </c>
      <c r="AE705" s="32">
        <f ca="1">SUM($J705:O705)</f>
        <v>0</v>
      </c>
      <c r="AF705" s="32">
        <f ca="1">SUM($J705:P705)</f>
        <v>0</v>
      </c>
      <c r="AG705" s="32">
        <f ca="1">SUM($J705:Q705)</f>
        <v>0</v>
      </c>
      <c r="AH705" s="32">
        <f ca="1">SUM($J705:R705)</f>
        <v>0</v>
      </c>
      <c r="AI705" s="32">
        <f ca="1">SUM($J705:S705)</f>
        <v>0</v>
      </c>
      <c r="AJ705" s="32">
        <f ca="1">SUM($J705:T705)</f>
        <v>0</v>
      </c>
      <c r="AK705" s="32">
        <f ca="1">SUM($J705:U705)</f>
        <v>0</v>
      </c>
      <c r="AL705" s="32">
        <f ca="1">SUM($J705:V705)</f>
        <v>0</v>
      </c>
      <c r="AM705" s="32">
        <f ca="1">SUM($J705:W705)</f>
        <v>0</v>
      </c>
      <c r="AN705" s="37">
        <f ca="1">SUM($J705:X705)</f>
        <v>0</v>
      </c>
      <c r="AO705" s="30"/>
      <c r="AP705" s="29"/>
      <c r="AQ705" s="29"/>
      <c r="AR705" s="29"/>
      <c r="AS705" s="29"/>
      <c r="AT705" s="29"/>
    </row>
    <row r="706" spans="1:56" x14ac:dyDescent="0.2">
      <c r="A706" s="44">
        <v>2</v>
      </c>
      <c r="B706" s="44">
        <f t="shared" si="381"/>
        <v>15</v>
      </c>
      <c r="C706" s="661">
        <f>Data!L702</f>
        <v>0</v>
      </c>
      <c r="D706" s="27" t="str">
        <f>Data!B$14</f>
        <v>Teknisk/adm timer</v>
      </c>
      <c r="E706" s="27"/>
      <c r="F706" s="14"/>
      <c r="G706" s="370">
        <f>HLOOKUP(B706,'Budget &amp; Total'!$1:$44,(20),FALSE)</f>
        <v>0</v>
      </c>
      <c r="H706" s="673">
        <f t="shared" ref="H706:H729" ca="1" si="382">SUM(J706:X706)</f>
        <v>0</v>
      </c>
      <c r="I706" s="101"/>
      <c r="J706" s="231">
        <f ca="1">HLOOKUP($B706,INDIRECT(J$1&amp;"!$I$2:$x$40"),('Partner-period(er)'!$A706+14),FALSE)</f>
        <v>0</v>
      </c>
      <c r="K706" s="86">
        <f ca="1">HLOOKUP($B706,INDIRECT(K$1&amp;"!$I$2:$x$40"),('Partner-period(er)'!$A706+14),FALSE)</f>
        <v>0</v>
      </c>
      <c r="L706" s="86">
        <f ca="1">HLOOKUP($B706,INDIRECT(L$1&amp;"!$I$2:$x$40"),('Partner-period(er)'!$A706+14),FALSE)</f>
        <v>0</v>
      </c>
      <c r="M706" s="86">
        <f ca="1">HLOOKUP($B706,INDIRECT(M$1&amp;"!$I$2:$x$40"),('Partner-period(er)'!$A706+14),FALSE)</f>
        <v>0</v>
      </c>
      <c r="N706" s="86">
        <f ca="1">HLOOKUP($B706,INDIRECT(N$1&amp;"!$I$2:$x$40"),('Partner-period(er)'!$A706+14),FALSE)</f>
        <v>0</v>
      </c>
      <c r="O706" s="565">
        <f ca="1">HLOOKUP($B706,INDIRECT(O$1&amp;"!$I$2:$x$40"),('Partner-period(er)'!$A706+14),FALSE)</f>
        <v>0</v>
      </c>
      <c r="P706" s="565">
        <f ca="1">HLOOKUP($B706,INDIRECT(P$1&amp;"!$I$2:$x$40"),('Partner-period(er)'!$A706+14),FALSE)</f>
        <v>0</v>
      </c>
      <c r="Q706" s="565">
        <f ca="1">HLOOKUP($B706,INDIRECT(Q$1&amp;"!$I$2:$x$40"),('Partner-period(er)'!$A706+14),FALSE)</f>
        <v>0</v>
      </c>
      <c r="R706" s="565">
        <f ca="1">HLOOKUP($B706,INDIRECT(R$1&amp;"!$I$2:$x$40"),('Partner-period(er)'!$A706+14),FALSE)</f>
        <v>0</v>
      </c>
      <c r="S706" s="565">
        <f ca="1">HLOOKUP($B706,INDIRECT(S$1&amp;"!$I$2:$x$40"),('Partner-period(er)'!$A706+14),FALSE)</f>
        <v>0</v>
      </c>
      <c r="T706" s="565">
        <f ca="1">HLOOKUP($B706,INDIRECT(T$1&amp;"!$I$2:$x$40"),('Partner-period(er)'!$A706+14),FALSE)</f>
        <v>0</v>
      </c>
      <c r="U706" s="565">
        <f ca="1">HLOOKUP($B706,INDIRECT(U$1&amp;"!$I$2:$x$40"),('Partner-period(er)'!$A706+14),FALSE)</f>
        <v>0</v>
      </c>
      <c r="V706" s="565">
        <f ca="1">HLOOKUP($B706,INDIRECT(V$1&amp;"!$I$2:$x$40"),('Partner-period(er)'!$A706+14),FALSE)</f>
        <v>0</v>
      </c>
      <c r="W706" s="565">
        <f ca="1">HLOOKUP($B706,INDIRECT(W$1&amp;"!$I$2:$x$40"),('Partner-period(er)'!$A706+14),FALSE)</f>
        <v>0</v>
      </c>
      <c r="X706" s="566">
        <f ca="1">HLOOKUP($B706,INDIRECT(X$1&amp;"!$I$2:$x$40"),('Partner-period(er)'!$A706+14),FALSE)</f>
        <v>0</v>
      </c>
      <c r="Z706" s="33">
        <f ca="1">J706</f>
        <v>0</v>
      </c>
      <c r="AA706" s="34">
        <f ca="1">SUM($J706:K706)</f>
        <v>0</v>
      </c>
      <c r="AB706" s="34">
        <f ca="1">SUM($J706:L706)</f>
        <v>0</v>
      </c>
      <c r="AC706" s="34">
        <f ca="1">SUM($J706:M706)</f>
        <v>0</v>
      </c>
      <c r="AD706" s="34">
        <f ca="1">SUM($J706:N706)</f>
        <v>0</v>
      </c>
      <c r="AE706" s="34">
        <f ca="1">SUM($J706:O706)</f>
        <v>0</v>
      </c>
      <c r="AF706" s="34">
        <f ca="1">SUM($J706:P706)</f>
        <v>0</v>
      </c>
      <c r="AG706" s="34">
        <f ca="1">SUM($J706:Q706)</f>
        <v>0</v>
      </c>
      <c r="AH706" s="34">
        <f ca="1">SUM($J706:R706)</f>
        <v>0</v>
      </c>
      <c r="AI706" s="34">
        <f ca="1">SUM($J706:S706)</f>
        <v>0</v>
      </c>
      <c r="AJ706" s="34">
        <f ca="1">SUM($J706:T706)</f>
        <v>0</v>
      </c>
      <c r="AK706" s="34">
        <f ca="1">SUM($J706:U706)</f>
        <v>0</v>
      </c>
      <c r="AL706" s="34">
        <f ca="1">SUM($J706:V706)</f>
        <v>0</v>
      </c>
      <c r="AM706" s="34">
        <f ca="1">SUM($J706:W706)</f>
        <v>0</v>
      </c>
      <c r="AN706" s="38">
        <f ca="1">SUM($J706:X706)</f>
        <v>0</v>
      </c>
      <c r="AO706" s="30"/>
      <c r="AP706" s="29"/>
      <c r="AQ706" s="29"/>
      <c r="AR706" s="29"/>
      <c r="AS706" s="29"/>
      <c r="AT706" s="29"/>
    </row>
    <row r="707" spans="1:56" x14ac:dyDescent="0.2">
      <c r="A707" s="44">
        <v>3</v>
      </c>
      <c r="B707" s="44">
        <f t="shared" si="381"/>
        <v>15</v>
      </c>
      <c r="C707" s="57" t="str">
        <f>Data!B$5</f>
        <v>Personaleudgifter</v>
      </c>
      <c r="D707" s="96"/>
      <c r="E707" s="96"/>
      <c r="F707" s="58"/>
      <c r="G707" s="369"/>
      <c r="H707" s="674">
        <f t="shared" ca="1" si="382"/>
        <v>0</v>
      </c>
      <c r="I707" s="101"/>
      <c r="J707" s="239">
        <f ca="1">HLOOKUP($B707,INDIRECT(J$1&amp;"!$I$2:$x$40"),('Partner-period(er)'!$A707+14),FALSE)</f>
        <v>0</v>
      </c>
      <c r="K707" s="85">
        <f ca="1">HLOOKUP($B707,INDIRECT(K$1&amp;"!$I$2:$x$40"),('Partner-period(er)'!$A707+14),FALSE)</f>
        <v>0</v>
      </c>
      <c r="L707" s="85">
        <f ca="1">HLOOKUP($B707,INDIRECT(L$1&amp;"!$I$2:$x$40"),('Partner-period(er)'!$A707+14),FALSE)</f>
        <v>0</v>
      </c>
      <c r="M707" s="85">
        <f ca="1">HLOOKUP($B707,INDIRECT(M$1&amp;"!$I$2:$x$40"),('Partner-period(er)'!$A707+14),FALSE)</f>
        <v>0</v>
      </c>
      <c r="N707" s="85">
        <f ca="1">HLOOKUP($B707,INDIRECT(N$1&amp;"!$I$2:$x$40"),('Partner-period(er)'!$A707+14),FALSE)</f>
        <v>0</v>
      </c>
      <c r="O707" s="52">
        <f ca="1">HLOOKUP($B707,INDIRECT(O$1&amp;"!$I$2:$x$40"),('Partner-period(er)'!$A707+14),FALSE)</f>
        <v>0</v>
      </c>
      <c r="P707" s="52">
        <f ca="1">HLOOKUP($B707,INDIRECT(P$1&amp;"!$I$2:$x$40"),('Partner-period(er)'!$A707+14),FALSE)</f>
        <v>0</v>
      </c>
      <c r="Q707" s="52">
        <f ca="1">HLOOKUP($B707,INDIRECT(Q$1&amp;"!$I$2:$x$40"),('Partner-period(er)'!$A707+14),FALSE)</f>
        <v>0</v>
      </c>
      <c r="R707" s="52">
        <f ca="1">HLOOKUP($B707,INDIRECT(R$1&amp;"!$I$2:$x$40"),('Partner-period(er)'!$A707+14),FALSE)</f>
        <v>0</v>
      </c>
      <c r="S707" s="52">
        <f ca="1">HLOOKUP($B707,INDIRECT(S$1&amp;"!$I$2:$x$40"),('Partner-period(er)'!$A707+14),FALSE)</f>
        <v>0</v>
      </c>
      <c r="T707" s="52">
        <f ca="1">HLOOKUP($B707,INDIRECT(T$1&amp;"!$I$2:$x$40"),('Partner-period(er)'!$A707+14),FALSE)</f>
        <v>0</v>
      </c>
      <c r="U707" s="52">
        <f ca="1">HLOOKUP($B707,INDIRECT(U$1&amp;"!$I$2:$x$40"),('Partner-period(er)'!$A707+14),FALSE)</f>
        <v>0</v>
      </c>
      <c r="V707" s="52">
        <f ca="1">HLOOKUP($B707,INDIRECT(V$1&amp;"!$I$2:$x$40"),('Partner-period(er)'!$A707+14),FALSE)</f>
        <v>0</v>
      </c>
      <c r="W707" s="52">
        <f ca="1">HLOOKUP($B707,INDIRECT(W$1&amp;"!$I$2:$x$40"),('Partner-period(er)'!$A707+14),FALSE)</f>
        <v>0</v>
      </c>
      <c r="X707" s="567">
        <f ca="1">HLOOKUP($B707,INDIRECT(X$1&amp;"!$I$2:$x$40"),('Partner-period(er)'!$A707+14),FALSE)</f>
        <v>0</v>
      </c>
      <c r="Z707" s="33">
        <f ca="1">J707</f>
        <v>0</v>
      </c>
      <c r="AA707" s="34">
        <f ca="1">SUM($J707:K707)</f>
        <v>0</v>
      </c>
      <c r="AB707" s="34">
        <f ca="1">SUM($J707:L707)</f>
        <v>0</v>
      </c>
      <c r="AC707" s="34">
        <f ca="1">SUM($J707:M707)</f>
        <v>0</v>
      </c>
      <c r="AD707" s="34">
        <f ca="1">SUM($J707:N707)</f>
        <v>0</v>
      </c>
      <c r="AE707" s="34">
        <f ca="1">SUM($J707:O707)</f>
        <v>0</v>
      </c>
      <c r="AF707" s="34">
        <f ca="1">SUM($J707:P707)</f>
        <v>0</v>
      </c>
      <c r="AG707" s="34">
        <f ca="1">SUM($J707:Q707)</f>
        <v>0</v>
      </c>
      <c r="AH707" s="34">
        <f ca="1">SUM($J707:R707)</f>
        <v>0</v>
      </c>
      <c r="AI707" s="34">
        <f ca="1">SUM($J707:S707)</f>
        <v>0</v>
      </c>
      <c r="AJ707" s="34">
        <f ca="1">SUM($J707:T707)</f>
        <v>0</v>
      </c>
      <c r="AK707" s="34">
        <f ca="1">SUM($J707:U707)</f>
        <v>0</v>
      </c>
      <c r="AL707" s="34">
        <f ca="1">SUM($J707:V707)</f>
        <v>0</v>
      </c>
      <c r="AM707" s="34">
        <f ca="1">SUM($J707:W707)</f>
        <v>0</v>
      </c>
      <c r="AN707" s="38">
        <f ca="1">SUM($J707:X707)</f>
        <v>0</v>
      </c>
      <c r="AO707" s="30"/>
      <c r="AP707" s="29"/>
      <c r="AQ707" s="29"/>
      <c r="AR707" s="29"/>
      <c r="AS707" s="29"/>
      <c r="AT707" s="29"/>
    </row>
    <row r="708" spans="1:56" x14ac:dyDescent="0.2">
      <c r="A708" s="44">
        <v>4</v>
      </c>
      <c r="B708" s="44">
        <f t="shared" si="381"/>
        <v>15</v>
      </c>
      <c r="C708" s="66"/>
      <c r="D708" s="27" t="str">
        <f>Data!B$15</f>
        <v>Funktionær løn</v>
      </c>
      <c r="E708" s="27"/>
      <c r="F708" s="94">
        <f>HLOOKUP(B708,'Budget &amp; Total'!B:BB,49,FALSE)</f>
        <v>0</v>
      </c>
      <c r="G708" s="370">
        <f>HLOOKUP(B708,'Budget &amp; Total'!$1:$44,(23),FALSE)</f>
        <v>0</v>
      </c>
      <c r="H708" s="674">
        <f t="shared" ca="1" si="382"/>
        <v>0</v>
      </c>
      <c r="I708" s="101"/>
      <c r="J708" s="239">
        <f ca="1">HLOOKUP($B708,INDIRECT(J$1&amp;"!$I$2:$x$40"),('Partner-period(er)'!$A708+14),FALSE)</f>
        <v>0</v>
      </c>
      <c r="K708" s="85">
        <f ca="1">HLOOKUP($B708,INDIRECT(K$1&amp;"!$I$2:$x$40"),('Partner-period(er)'!$A708+14),FALSE)</f>
        <v>0</v>
      </c>
      <c r="L708" s="85">
        <f ca="1">HLOOKUP($B708,INDIRECT(L$1&amp;"!$I$2:$x$40"),('Partner-period(er)'!$A708+14),FALSE)</f>
        <v>0</v>
      </c>
      <c r="M708" s="85">
        <f ca="1">HLOOKUP($B708,INDIRECT(M$1&amp;"!$I$2:$x$40"),('Partner-period(er)'!$A708+14),FALSE)</f>
        <v>0</v>
      </c>
      <c r="N708" s="85">
        <f ca="1">HLOOKUP($B708,INDIRECT(N$1&amp;"!$I$2:$x$40"),('Partner-period(er)'!$A708+14),FALSE)</f>
        <v>0</v>
      </c>
      <c r="O708" s="52">
        <f ca="1">HLOOKUP($B708,INDIRECT(O$1&amp;"!$I$2:$x$40"),('Partner-period(er)'!$A708+14),FALSE)</f>
        <v>0</v>
      </c>
      <c r="P708" s="52">
        <f ca="1">HLOOKUP($B708,INDIRECT(P$1&amp;"!$I$2:$x$40"),('Partner-period(er)'!$A708+14),FALSE)</f>
        <v>0</v>
      </c>
      <c r="Q708" s="52">
        <f ca="1">HLOOKUP($B708,INDIRECT(Q$1&amp;"!$I$2:$x$40"),('Partner-period(er)'!$A708+14),FALSE)</f>
        <v>0</v>
      </c>
      <c r="R708" s="52">
        <f ca="1">HLOOKUP($B708,INDIRECT(R$1&amp;"!$I$2:$x$40"),('Partner-period(er)'!$A708+14),FALSE)</f>
        <v>0</v>
      </c>
      <c r="S708" s="52">
        <f ca="1">HLOOKUP($B708,INDIRECT(S$1&amp;"!$I$2:$x$40"),('Partner-period(er)'!$A708+14),FALSE)</f>
        <v>0</v>
      </c>
      <c r="T708" s="52">
        <f ca="1">HLOOKUP($B708,INDIRECT(T$1&amp;"!$I$2:$x$40"),('Partner-period(er)'!$A708+14),FALSE)</f>
        <v>0</v>
      </c>
      <c r="U708" s="52">
        <f ca="1">HLOOKUP($B708,INDIRECT(U$1&amp;"!$I$2:$x$40"),('Partner-period(er)'!$A708+14),FALSE)</f>
        <v>0</v>
      </c>
      <c r="V708" s="52">
        <f ca="1">HLOOKUP($B708,INDIRECT(V$1&amp;"!$I$2:$x$40"),('Partner-period(er)'!$A708+14),FALSE)</f>
        <v>0</v>
      </c>
      <c r="W708" s="52">
        <f ca="1">HLOOKUP($B708,INDIRECT(W$1&amp;"!$I$2:$x$40"),('Partner-period(er)'!$A708+14),FALSE)</f>
        <v>0</v>
      </c>
      <c r="X708" s="567">
        <f ca="1">HLOOKUP($B708,INDIRECT(X$1&amp;"!$I$2:$x$40"),('Partner-period(er)'!$A708+14),FALSE)</f>
        <v>0</v>
      </c>
      <c r="Z708" s="40">
        <f ca="1">J734</f>
        <v>0</v>
      </c>
      <c r="AA708" s="41">
        <f ca="1">SUM($J734:K734)</f>
        <v>0</v>
      </c>
      <c r="AB708" s="41">
        <f ca="1">SUM($J734:L734)</f>
        <v>0</v>
      </c>
      <c r="AC708" s="41">
        <f ca="1">SUM($J734:M734)</f>
        <v>0</v>
      </c>
      <c r="AD708" s="41">
        <f ca="1">SUM($J734:N734)</f>
        <v>0</v>
      </c>
      <c r="AE708" s="41">
        <f ca="1">SUM($J734:O734)</f>
        <v>0</v>
      </c>
      <c r="AF708" s="41">
        <f ca="1">SUM($J734:P734)</f>
        <v>0</v>
      </c>
      <c r="AG708" s="41">
        <f ca="1">SUM($J734:Q734)</f>
        <v>0</v>
      </c>
      <c r="AH708" s="41">
        <f ca="1">SUM($J734:R734)</f>
        <v>0</v>
      </c>
      <c r="AI708" s="41">
        <f ca="1">SUM($J734:S734)</f>
        <v>0</v>
      </c>
      <c r="AJ708" s="41">
        <f ca="1">SUM($J734:T734)</f>
        <v>0</v>
      </c>
      <c r="AK708" s="41">
        <f ca="1">SUM($J734:U734)</f>
        <v>0</v>
      </c>
      <c r="AL708" s="41">
        <f ca="1">SUM($J734:V734)</f>
        <v>0</v>
      </c>
      <c r="AM708" s="41">
        <f ca="1">SUM($J734:W734)</f>
        <v>0</v>
      </c>
      <c r="AN708" s="42">
        <f ca="1">SUM($J734:X734)</f>
        <v>0</v>
      </c>
      <c r="AO708" s="30"/>
      <c r="AP708" s="29">
        <f ca="1">IF(Data!$H$2="ja",IF(Z708&gt;$G708,Z708-$G708,0),0)</f>
        <v>0</v>
      </c>
      <c r="AQ708" s="29">
        <f ca="1">IF(Data!$H$2="ja",IF(AA708&gt;$G708,AA708-$G708-SUM($AP708:AP708),0),0)</f>
        <v>0</v>
      </c>
      <c r="AR708" s="29">
        <f ca="1">IF(Data!$H$2="ja",IF(AB708&gt;$G708,AB708-$G708-SUM($AP708:AQ708),0),0)</f>
        <v>0</v>
      </c>
      <c r="AS708" s="29">
        <f ca="1">IF(Data!$H$2="ja",IF(AC708&gt;$G708,AC708-$G708-SUM($AP708:AR708),0),0)</f>
        <v>0</v>
      </c>
      <c r="AT708" s="29">
        <f ca="1">IF(Data!$H$2="ja",IF(AD708&gt;$G708,AD708-$G708-SUM($AP708:AS708),0),0)</f>
        <v>0</v>
      </c>
      <c r="AU708" s="29">
        <f ca="1">IF(Data!$H$2="ja",IF(AE708&gt;$G708,AE708-$G708-SUM($AP708:AT708),0),0)</f>
        <v>0</v>
      </c>
      <c r="AV708" s="29">
        <f ca="1">IF(Data!$H$2="ja",IF(AF708&gt;$G708,AF708-$G708-SUM($AP708:AU708),0),0)</f>
        <v>0</v>
      </c>
      <c r="AW708" s="29">
        <f ca="1">IF(Data!$H$2="ja",IF(AG708&gt;$G708,AG708-$G708-SUM($AP708:AV708),0),0)</f>
        <v>0</v>
      </c>
      <c r="AX708" s="29">
        <f ca="1">IF(Data!$H$2="ja",IF(AH708&gt;$G708,AH708-$G708-SUM($AP708:AW708),0),0)</f>
        <v>0</v>
      </c>
      <c r="AY708" s="29">
        <f ca="1">IF(Data!$H$2="ja",IF(AI708&gt;$G708,AI708-$G708-SUM($AP708:AX708),0),0)</f>
        <v>0</v>
      </c>
      <c r="AZ708" s="29">
        <f ca="1">IF(Data!$H$2="ja",IF(AJ708&gt;$G708,AJ708-$G708-SUM($AP708:AY708),0),0)</f>
        <v>0</v>
      </c>
      <c r="BA708" s="29">
        <f ca="1">IF(Data!$H$2="ja",IF(AK708&gt;$G708,AK708-$G708-SUM($AP708:AZ708),0),0)</f>
        <v>0</v>
      </c>
      <c r="BB708" s="29">
        <f ca="1">IF(Data!$H$2="ja",IF(AL708&gt;$G708,AL708-$G708-SUM($AP708:BA708),0),0)</f>
        <v>0</v>
      </c>
      <c r="BC708" s="29">
        <f ca="1">IF(Data!$H$2="ja",IF(AM708&gt;$G708,AM708-$G708-SUM($AP708:BB708),0),0)</f>
        <v>0</v>
      </c>
      <c r="BD708" s="29">
        <f ca="1">IF(Data!$H$2="ja",IF(AN708&gt;$G708,AN708-$G708-SUM($AP708:BC708),0),0)</f>
        <v>0</v>
      </c>
    </row>
    <row r="709" spans="1:56" x14ac:dyDescent="0.2">
      <c r="A709" s="44">
        <v>5</v>
      </c>
      <c r="B709" s="44">
        <f t="shared" si="381"/>
        <v>15</v>
      </c>
      <c r="C709" s="60"/>
      <c r="D709" s="27" t="str">
        <f>Data!B$16</f>
        <v>Teknisk/adm løn</v>
      </c>
      <c r="E709" s="27"/>
      <c r="F709" s="94">
        <f>HLOOKUP(B708,'Budget &amp; Total'!B:BB,50,FALSE)</f>
        <v>0</v>
      </c>
      <c r="G709" s="370">
        <f>HLOOKUP(B709,'Budget &amp; Total'!$1:$44,(24),FALSE)</f>
        <v>0</v>
      </c>
      <c r="H709" s="674">
        <f t="shared" ca="1" si="382"/>
        <v>0</v>
      </c>
      <c r="I709" s="101"/>
      <c r="J709" s="239">
        <f ca="1">HLOOKUP($B709,INDIRECT(J$1&amp;"!$I$2:$x$40"),('Partner-period(er)'!$A709+14),FALSE)</f>
        <v>0</v>
      </c>
      <c r="K709" s="85">
        <f ca="1">HLOOKUP($B709,INDIRECT(K$1&amp;"!$I$2:$x$40"),('Partner-period(er)'!$A709+14),FALSE)</f>
        <v>0</v>
      </c>
      <c r="L709" s="85">
        <f ca="1">HLOOKUP($B709,INDIRECT(L$1&amp;"!$I$2:$x$40"),('Partner-period(er)'!$A709+14),FALSE)</f>
        <v>0</v>
      </c>
      <c r="M709" s="85">
        <f ca="1">HLOOKUP($B709,INDIRECT(M$1&amp;"!$I$2:$x$40"),('Partner-period(er)'!$A709+14),FALSE)</f>
        <v>0</v>
      </c>
      <c r="N709" s="85">
        <f ca="1">HLOOKUP($B709,INDIRECT(N$1&amp;"!$I$2:$x$40"),('Partner-period(er)'!$A709+14),FALSE)</f>
        <v>0</v>
      </c>
      <c r="O709" s="52">
        <f ca="1">HLOOKUP($B709,INDIRECT(O$1&amp;"!$I$2:$x$40"),('Partner-period(er)'!$A709+14),FALSE)</f>
        <v>0</v>
      </c>
      <c r="P709" s="52">
        <f ca="1">HLOOKUP($B709,INDIRECT(P$1&amp;"!$I$2:$x$40"),('Partner-period(er)'!$A709+14),FALSE)</f>
        <v>0</v>
      </c>
      <c r="Q709" s="52">
        <f ca="1">HLOOKUP($B709,INDIRECT(Q$1&amp;"!$I$2:$x$40"),('Partner-period(er)'!$A709+14),FALSE)</f>
        <v>0</v>
      </c>
      <c r="R709" s="52">
        <f ca="1">HLOOKUP($B709,INDIRECT(R$1&amp;"!$I$2:$x$40"),('Partner-period(er)'!$A709+14),FALSE)</f>
        <v>0</v>
      </c>
      <c r="S709" s="52">
        <f ca="1">HLOOKUP($B709,INDIRECT(S$1&amp;"!$I$2:$x$40"),('Partner-period(er)'!$A709+14),FALSE)</f>
        <v>0</v>
      </c>
      <c r="T709" s="52">
        <f ca="1">HLOOKUP($B709,INDIRECT(T$1&amp;"!$I$2:$x$40"),('Partner-period(er)'!$A709+14),FALSE)</f>
        <v>0</v>
      </c>
      <c r="U709" s="52">
        <f ca="1">HLOOKUP($B709,INDIRECT(U$1&amp;"!$I$2:$x$40"),('Partner-period(er)'!$A709+14),FALSE)</f>
        <v>0</v>
      </c>
      <c r="V709" s="52">
        <f ca="1">HLOOKUP($B709,INDIRECT(V$1&amp;"!$I$2:$x$40"),('Partner-period(er)'!$A709+14),FALSE)</f>
        <v>0</v>
      </c>
      <c r="W709" s="52">
        <f ca="1">HLOOKUP($B709,INDIRECT(W$1&amp;"!$I$2:$x$40"),('Partner-period(er)'!$A709+14),FALSE)</f>
        <v>0</v>
      </c>
      <c r="X709" s="567">
        <f ca="1">HLOOKUP($B709,INDIRECT(X$1&amp;"!$I$2:$x$40"),('Partner-period(er)'!$A709+14),FALSE)</f>
        <v>0</v>
      </c>
      <c r="Z709" s="40">
        <f ca="1">J741</f>
        <v>0</v>
      </c>
      <c r="AA709" s="41">
        <f ca="1">SUM($J741:K741)</f>
        <v>0</v>
      </c>
      <c r="AB709" s="41">
        <f ca="1">SUM($J741:L741)</f>
        <v>0</v>
      </c>
      <c r="AC709" s="41">
        <f ca="1">SUM($J741:M741)</f>
        <v>0</v>
      </c>
      <c r="AD709" s="41">
        <f ca="1">SUM($J741:N741)</f>
        <v>0</v>
      </c>
      <c r="AE709" s="41">
        <f ca="1">SUM($J741:O741)</f>
        <v>0</v>
      </c>
      <c r="AF709" s="41">
        <f ca="1">SUM($J741:P741)</f>
        <v>0</v>
      </c>
      <c r="AG709" s="41">
        <f ca="1">SUM($J741:Q741)</f>
        <v>0</v>
      </c>
      <c r="AH709" s="41">
        <f ca="1">SUM($J741:R741)</f>
        <v>0</v>
      </c>
      <c r="AI709" s="41">
        <f ca="1">SUM($J741:S741)</f>
        <v>0</v>
      </c>
      <c r="AJ709" s="41">
        <f ca="1">SUM($J741:T741)</f>
        <v>0</v>
      </c>
      <c r="AK709" s="41">
        <f ca="1">SUM($J741:U741)</f>
        <v>0</v>
      </c>
      <c r="AL709" s="41">
        <f ca="1">SUM($J741:V741)</f>
        <v>0</v>
      </c>
      <c r="AM709" s="41">
        <f ca="1">SUM($J741:W741)</f>
        <v>0</v>
      </c>
      <c r="AN709" s="41">
        <f ca="1">SUM($J741:X741)</f>
        <v>0</v>
      </c>
      <c r="AO709" s="30"/>
      <c r="AP709" s="29">
        <f ca="1">IF(Data!$H$2="ja",IF(Z709&gt;$G709,Z709-$G709,0),0)</f>
        <v>0</v>
      </c>
      <c r="AQ709" s="29">
        <f ca="1">IF(Data!$H$2="ja",IF(AA709&gt;$G709,AA709-$G709-SUM($AP709:AP709),0),0)</f>
        <v>0</v>
      </c>
      <c r="AR709" s="29">
        <f ca="1">IF(Data!$H$2="ja",IF(AB709&gt;$G709,AB709-$G709-SUM($AP709:AQ709),0),0)</f>
        <v>0</v>
      </c>
      <c r="AS709" s="29">
        <f ca="1">IF(Data!$H$2="ja",IF(AC709&gt;$G709,AC709-$G709-SUM($AP709:AR709),0),0)</f>
        <v>0</v>
      </c>
      <c r="AT709" s="29">
        <f ca="1">IF(Data!$H$2="ja",IF(AD709&gt;$G709,AD709-$G709-SUM($AP709:AS709),0),0)</f>
        <v>0</v>
      </c>
      <c r="AU709" s="29">
        <f ca="1">IF(Data!$H$2="ja",IF(AE709&gt;$G709,AE709-$G709-SUM($AP709:AT709),0),0)</f>
        <v>0</v>
      </c>
      <c r="AV709" s="29">
        <f ca="1">IF(Data!$H$2="ja",IF(AF709&gt;$G709,AF709-$G709-SUM($AP709:AU709),0),0)</f>
        <v>0</v>
      </c>
      <c r="AW709" s="29">
        <f ca="1">IF(Data!$H$2="ja",IF(AG709&gt;$G709,AG709-$G709-SUM($AP709:AV709),0),0)</f>
        <v>0</v>
      </c>
      <c r="AX709" s="29">
        <f ca="1">IF(Data!$H$2="ja",IF(AH709&gt;$G709,AH709-$G709-SUM($AP709:AW709),0),0)</f>
        <v>0</v>
      </c>
      <c r="AY709" s="29">
        <f ca="1">IF(Data!$H$2="ja",IF(AI709&gt;$G709,AI709-$G709-SUM($AP709:AX709),0),0)</f>
        <v>0</v>
      </c>
      <c r="AZ709" s="29">
        <f ca="1">IF(Data!$H$2="ja",IF(AJ709&gt;$G709,AJ709-$G709-SUM($AP709:AY709),0),0)</f>
        <v>0</v>
      </c>
      <c r="BA709" s="29">
        <f ca="1">IF(Data!$H$2="ja",IF(AK709&gt;$G709,AK709-$G709-SUM($AP709:AZ709),0),0)</f>
        <v>0</v>
      </c>
      <c r="BB709" s="29">
        <f ca="1">IF(Data!$H$2="ja",IF(AL709&gt;$G709,AL709-$G709-SUM($AP709:BA709),0),0)</f>
        <v>0</v>
      </c>
      <c r="BC709" s="29">
        <f ca="1">IF(Data!$H$2="ja",IF(AM709&gt;$G709,AM709-$G709-SUM($AP709:BB709),0),0)</f>
        <v>0</v>
      </c>
      <c r="BD709" s="29">
        <f ca="1">IF(Data!$H$2="ja",IF(AN709&gt;$G709,AN709-$G709-SUM($AP709:BC709),0),0)</f>
        <v>0</v>
      </c>
    </row>
    <row r="710" spans="1:56" x14ac:dyDescent="0.2">
      <c r="A710" s="44">
        <v>6</v>
      </c>
      <c r="B710" s="44">
        <f t="shared" si="381"/>
        <v>15</v>
      </c>
      <c r="C710" s="61"/>
      <c r="D710" s="62" t="str">
        <f>Data!B$17</f>
        <v>Overhead løn</v>
      </c>
      <c r="E710" s="62"/>
      <c r="F710" s="99">
        <f>HLOOKUP(B708,'Budget &amp; Total'!B:BB,25,FALSE)</f>
        <v>0</v>
      </c>
      <c r="G710" s="371">
        <f>HLOOKUP(B710,'Budget &amp; Total'!$1:$44,(26),FALSE)</f>
        <v>0</v>
      </c>
      <c r="H710" s="673">
        <f t="shared" ca="1" si="382"/>
        <v>0</v>
      </c>
      <c r="I710" s="101"/>
      <c r="J710" s="239">
        <f ca="1">HLOOKUP($B710,INDIRECT(J$1&amp;"!$I$2:$x$40"),('Partner-period(er)'!$A710+14),FALSE)</f>
        <v>0</v>
      </c>
      <c r="K710" s="85">
        <f ca="1">HLOOKUP($B710,INDIRECT(K$1&amp;"!$I$2:$x$40"),('Partner-period(er)'!$A710+14),FALSE)</f>
        <v>0</v>
      </c>
      <c r="L710" s="85">
        <f ca="1">HLOOKUP($B710,INDIRECT(L$1&amp;"!$I$2:$x$40"),('Partner-period(er)'!$A710+14),FALSE)</f>
        <v>0</v>
      </c>
      <c r="M710" s="85">
        <f ca="1">HLOOKUP($B710,INDIRECT(M$1&amp;"!$I$2:$x$40"),('Partner-period(er)'!$A710+14),FALSE)</f>
        <v>0</v>
      </c>
      <c r="N710" s="85">
        <f ca="1">HLOOKUP($B710,INDIRECT(N$1&amp;"!$I$2:$x$40"),('Partner-period(er)'!$A710+14),FALSE)</f>
        <v>0</v>
      </c>
      <c r="O710" s="52">
        <f ca="1">HLOOKUP($B710,INDIRECT(O$1&amp;"!$I$2:$x$40"),('Partner-period(er)'!$A710+14),FALSE)</f>
        <v>0</v>
      </c>
      <c r="P710" s="52">
        <f ca="1">HLOOKUP($B710,INDIRECT(P$1&amp;"!$I$2:$x$40"),('Partner-period(er)'!$A710+14),FALSE)</f>
        <v>0</v>
      </c>
      <c r="Q710" s="52">
        <f ca="1">HLOOKUP($B710,INDIRECT(Q$1&amp;"!$I$2:$x$40"),('Partner-period(er)'!$A710+14),FALSE)</f>
        <v>0</v>
      </c>
      <c r="R710" s="52">
        <f ca="1">HLOOKUP($B710,INDIRECT(R$1&amp;"!$I$2:$x$40"),('Partner-period(er)'!$A710+14),FALSE)</f>
        <v>0</v>
      </c>
      <c r="S710" s="52">
        <f ca="1">HLOOKUP($B710,INDIRECT(S$1&amp;"!$I$2:$x$40"),('Partner-period(er)'!$A710+14),FALSE)</f>
        <v>0</v>
      </c>
      <c r="T710" s="52">
        <f ca="1">HLOOKUP($B710,INDIRECT(T$1&amp;"!$I$2:$x$40"),('Partner-period(er)'!$A710+14),FALSE)</f>
        <v>0</v>
      </c>
      <c r="U710" s="52">
        <f ca="1">HLOOKUP($B710,INDIRECT(U$1&amp;"!$I$2:$x$40"),('Partner-period(er)'!$A710+14),FALSE)</f>
        <v>0</v>
      </c>
      <c r="V710" s="52">
        <f ca="1">HLOOKUP($B710,INDIRECT(V$1&amp;"!$I$2:$x$40"),('Partner-period(er)'!$A710+14),FALSE)</f>
        <v>0</v>
      </c>
      <c r="W710" s="52">
        <f ca="1">HLOOKUP($B710,INDIRECT(W$1&amp;"!$I$2:$x$40"),('Partner-period(er)'!$A710+14),FALSE)</f>
        <v>0</v>
      </c>
      <c r="X710" s="567">
        <f ca="1">HLOOKUP($B710,INDIRECT(X$1&amp;"!$I$2:$x$40"),('Partner-period(er)'!$A710+14),FALSE)</f>
        <v>0</v>
      </c>
      <c r="Z710" s="40">
        <f ca="1">J710+J744</f>
        <v>0</v>
      </c>
      <c r="AA710" s="41">
        <f ca="1">SUM($J744:K744)+SUM($J710:K710)</f>
        <v>0</v>
      </c>
      <c r="AB710" s="41">
        <f ca="1">SUM($J744:L744)+SUM($J710:L710)</f>
        <v>0</v>
      </c>
      <c r="AC710" s="41">
        <f ca="1">SUM($J744:M744)+SUM($J710:M710)</f>
        <v>0</v>
      </c>
      <c r="AD710" s="41">
        <f ca="1">SUM($J744:N744)+SUM($J710:N710)</f>
        <v>0</v>
      </c>
      <c r="AE710" s="41">
        <f ca="1">SUM($J744:O744)+SUM($J710:O710)</f>
        <v>0</v>
      </c>
      <c r="AF710" s="41">
        <f ca="1">SUM($J744:P744)+SUM($J710:P710)</f>
        <v>0</v>
      </c>
      <c r="AG710" s="41">
        <f ca="1">SUM($J744:Q744)+SUM($J710:Q710)</f>
        <v>0</v>
      </c>
      <c r="AH710" s="41">
        <f ca="1">SUM($J744:R744)+SUM($J710:R710)</f>
        <v>0</v>
      </c>
      <c r="AI710" s="41">
        <f ca="1">SUM($J744:S744)+SUM($J710:S710)</f>
        <v>0</v>
      </c>
      <c r="AJ710" s="41">
        <f ca="1">SUM($J744:T744)+SUM($J710:T710)</f>
        <v>0</v>
      </c>
      <c r="AK710" s="41">
        <f ca="1">SUM($J744:U744)+SUM($J710:U710)</f>
        <v>0</v>
      </c>
      <c r="AL710" s="41">
        <f ca="1">SUM($J744:V744)+SUM($J710:V710)</f>
        <v>0</v>
      </c>
      <c r="AM710" s="41">
        <f ca="1">SUM($J744:W744)+SUM($J710:W710)</f>
        <v>0</v>
      </c>
      <c r="AN710" s="41">
        <f ca="1">SUM($J744:X744)+SUM($J710:X710)</f>
        <v>0</v>
      </c>
      <c r="AO710" s="30"/>
      <c r="AP710" s="29">
        <f ca="1">IF(Data!$H$2="ja",IF(Z710&gt;$G710,Z710-$G710,0),0)</f>
        <v>0</v>
      </c>
      <c r="AQ710" s="29">
        <f ca="1">IF(Data!$H$2="ja",IF(AA710&gt;$G710,AA710-$G710-SUM($AP710:AP710),0),0)</f>
        <v>0</v>
      </c>
      <c r="AR710" s="29">
        <f ca="1">IF(Data!$H$2="ja",IF(AB710&gt;$G710,AB710-$G710-SUM($AP710:AQ710),0),0)</f>
        <v>0</v>
      </c>
      <c r="AS710" s="29">
        <f ca="1">IF(Data!$H$2="ja",IF(AC710&gt;$G710,AC710-$G710-SUM($AP710:AR710),0),0)</f>
        <v>0</v>
      </c>
      <c r="AT710" s="29">
        <f ca="1">IF(Data!$H$2="ja",IF(AD710&gt;$G710,AD710-$G710-SUM($AP710:AS710),0),0)</f>
        <v>0</v>
      </c>
      <c r="AU710" s="29">
        <f ca="1">IF(Data!$H$2="ja",IF(AE710&gt;$G710,AE710-$G710-SUM($AP710:AT710),0),0)</f>
        <v>0</v>
      </c>
      <c r="AV710" s="29">
        <f ca="1">IF(Data!$H$2="ja",IF(AF710&gt;$G710,AF710-$G710-SUM($AP710:AU710),0),0)</f>
        <v>0</v>
      </c>
      <c r="AW710" s="29">
        <f ca="1">IF(Data!$H$2="ja",IF(AG710&gt;$G710,AG710-$G710-SUM($AP710:AV710),0),0)</f>
        <v>0</v>
      </c>
      <c r="AX710" s="29">
        <f ca="1">IF(Data!$H$2="ja",IF(AH710&gt;$G710,AH710-$G710-SUM($AP710:AW710),0),0)</f>
        <v>0</v>
      </c>
      <c r="AY710" s="29">
        <f ca="1">IF(Data!$H$2="ja",IF(AI710&gt;$G710,AI710-$G710-SUM($AP710:AX710),0),0)</f>
        <v>0</v>
      </c>
      <c r="AZ710" s="29">
        <f ca="1">IF(Data!$H$2="ja",IF(AJ710&gt;$G710,AJ710-$G710-SUM($AP710:AY710),0),0)</f>
        <v>0</v>
      </c>
      <c r="BA710" s="29">
        <f ca="1">IF(Data!$H$2="ja",IF(AK710&gt;$G710,AK710-$G710-SUM($AP710:AZ710),0),0)</f>
        <v>0</v>
      </c>
      <c r="BB710" s="29">
        <f ca="1">IF(Data!$H$2="ja",IF(AL710&gt;$G710,AL710-$G710-SUM($AP710:BA710),0),0)</f>
        <v>0</v>
      </c>
      <c r="BC710" s="29">
        <f ca="1">IF(Data!$H$2="ja",IF(AM710&gt;$G710,AM710-$G710-SUM($AP710:BB710),0),0)</f>
        <v>0</v>
      </c>
      <c r="BD710" s="29">
        <f ca="1">IF(Data!$H$2="ja",IF(AN710&gt;$G710,AN710-$G710-SUM($AP710:BC710),0),0)</f>
        <v>0</v>
      </c>
    </row>
    <row r="711" spans="1:56" x14ac:dyDescent="0.2">
      <c r="A711" s="44">
        <v>7</v>
      </c>
      <c r="B711" s="44">
        <f t="shared" si="381"/>
        <v>15</v>
      </c>
      <c r="C711" s="90"/>
      <c r="D711" s="55" t="str">
        <f>Data!B$39</f>
        <v>Lønomkostninger total</v>
      </c>
      <c r="E711" s="55"/>
      <c r="F711" s="84"/>
      <c r="G711" s="370">
        <f>HLOOKUP(B711,'Budget &amp; Total'!$1:$44,(27),FALSE)</f>
        <v>0</v>
      </c>
      <c r="H711" s="675">
        <f t="shared" ca="1" si="382"/>
        <v>0</v>
      </c>
      <c r="I711" s="108"/>
      <c r="J711" s="301">
        <f ca="1">HLOOKUP($B711,INDIRECT(J$1&amp;"!$I$2:$x$40"),('Partner-period(er)'!$A711+14),FALSE)</f>
        <v>0</v>
      </c>
      <c r="K711" s="89">
        <f ca="1">HLOOKUP($B711,INDIRECT(K$1&amp;"!$I$2:$x$40"),('Partner-period(er)'!$A711+14),FALSE)</f>
        <v>0</v>
      </c>
      <c r="L711" s="302">
        <f ca="1">HLOOKUP($B711,INDIRECT(L$1&amp;"!$I$2:$x$40"),('Partner-period(er)'!$A711+14),FALSE)</f>
        <v>0</v>
      </c>
      <c r="M711" s="302">
        <f ca="1">HLOOKUP($B711,INDIRECT(M$1&amp;"!$I$2:$x$40"),('Partner-period(er)'!$A711+14),FALSE)</f>
        <v>0</v>
      </c>
      <c r="N711" s="302">
        <f ca="1">HLOOKUP($B711,INDIRECT(N$1&amp;"!$I$2:$x$40"),('Partner-period(er)'!$A711+14),FALSE)</f>
        <v>0</v>
      </c>
      <c r="O711" s="568">
        <f ca="1">HLOOKUP($B711,INDIRECT(O$1&amp;"!$I$2:$x$40"),('Partner-period(er)'!$A711+14),FALSE)</f>
        <v>0</v>
      </c>
      <c r="P711" s="568">
        <f ca="1">HLOOKUP($B711,INDIRECT(P$1&amp;"!$I$2:$x$40"),('Partner-period(er)'!$A711+14),FALSE)</f>
        <v>0</v>
      </c>
      <c r="Q711" s="568">
        <f ca="1">HLOOKUP($B711,INDIRECT(Q$1&amp;"!$I$2:$x$40"),('Partner-period(er)'!$A711+14),FALSE)</f>
        <v>0</v>
      </c>
      <c r="R711" s="568">
        <f ca="1">HLOOKUP($B711,INDIRECT(R$1&amp;"!$I$2:$x$40"),('Partner-period(er)'!$A711+14),FALSE)</f>
        <v>0</v>
      </c>
      <c r="S711" s="568">
        <f ca="1">HLOOKUP($B711,INDIRECT(S$1&amp;"!$I$2:$x$40"),('Partner-period(er)'!$A711+14),FALSE)</f>
        <v>0</v>
      </c>
      <c r="T711" s="568">
        <f ca="1">HLOOKUP($B711,INDIRECT(T$1&amp;"!$I$2:$x$40"),('Partner-period(er)'!$A711+14),FALSE)</f>
        <v>0</v>
      </c>
      <c r="U711" s="568">
        <f ca="1">HLOOKUP($B711,INDIRECT(U$1&amp;"!$I$2:$x$40"),('Partner-period(er)'!$A711+14),FALSE)</f>
        <v>0</v>
      </c>
      <c r="V711" s="568">
        <f ca="1">HLOOKUP($B711,INDIRECT(V$1&amp;"!$I$2:$x$40"),('Partner-period(er)'!$A711+14),FALSE)</f>
        <v>0</v>
      </c>
      <c r="W711" s="568">
        <f ca="1">HLOOKUP($B711,INDIRECT(W$1&amp;"!$I$2:$x$40"),('Partner-period(er)'!$A711+14),FALSE)</f>
        <v>0</v>
      </c>
      <c r="X711" s="569">
        <f ca="1">HLOOKUP($B711,INDIRECT(X$1&amp;"!$I$2:$x$40"),('Partner-period(er)'!$A711+14),FALSE)</f>
        <v>0</v>
      </c>
      <c r="Z711" s="33">
        <f t="shared" ref="Z711:AN711" ca="1" si="383">SUM(Z708:Z710)</f>
        <v>0</v>
      </c>
      <c r="AA711" s="34">
        <f t="shared" ca="1" si="383"/>
        <v>0</v>
      </c>
      <c r="AB711" s="34">
        <f t="shared" ca="1" si="383"/>
        <v>0</v>
      </c>
      <c r="AC711" s="34">
        <f t="shared" ca="1" si="383"/>
        <v>0</v>
      </c>
      <c r="AD711" s="34">
        <f t="shared" ca="1" si="383"/>
        <v>0</v>
      </c>
      <c r="AE711" s="34">
        <f t="shared" ca="1" si="383"/>
        <v>0</v>
      </c>
      <c r="AF711" s="34">
        <f t="shared" ca="1" si="383"/>
        <v>0</v>
      </c>
      <c r="AG711" s="34">
        <f t="shared" ca="1" si="383"/>
        <v>0</v>
      </c>
      <c r="AH711" s="34">
        <f t="shared" ca="1" si="383"/>
        <v>0</v>
      </c>
      <c r="AI711" s="34">
        <f t="shared" ca="1" si="383"/>
        <v>0</v>
      </c>
      <c r="AJ711" s="34">
        <f t="shared" ca="1" si="383"/>
        <v>0</v>
      </c>
      <c r="AK711" s="34">
        <f t="shared" ca="1" si="383"/>
        <v>0</v>
      </c>
      <c r="AL711" s="34">
        <f t="shared" ca="1" si="383"/>
        <v>0</v>
      </c>
      <c r="AM711" s="34">
        <f t="shared" ca="1" si="383"/>
        <v>0</v>
      </c>
      <c r="AN711" s="38">
        <f t="shared" ca="1" si="383"/>
        <v>0</v>
      </c>
      <c r="AO711" s="30"/>
      <c r="AP711" s="29">
        <f t="shared" ref="AP711:BD711" ca="1" si="384">SUM(AP708:AP710)</f>
        <v>0</v>
      </c>
      <c r="AQ711" s="29">
        <f t="shared" ca="1" si="384"/>
        <v>0</v>
      </c>
      <c r="AR711" s="29">
        <f t="shared" ca="1" si="384"/>
        <v>0</v>
      </c>
      <c r="AS711" s="29">
        <f t="shared" ca="1" si="384"/>
        <v>0</v>
      </c>
      <c r="AT711" s="29">
        <f t="shared" ca="1" si="384"/>
        <v>0</v>
      </c>
      <c r="AU711" s="29">
        <f t="shared" ca="1" si="384"/>
        <v>0</v>
      </c>
      <c r="AV711" s="29">
        <f t="shared" ca="1" si="384"/>
        <v>0</v>
      </c>
      <c r="AW711" s="29">
        <f t="shared" ca="1" si="384"/>
        <v>0</v>
      </c>
      <c r="AX711" s="29">
        <f t="shared" ca="1" si="384"/>
        <v>0</v>
      </c>
      <c r="AY711" s="29">
        <f t="shared" ca="1" si="384"/>
        <v>0</v>
      </c>
      <c r="AZ711" s="29">
        <f t="shared" ca="1" si="384"/>
        <v>0</v>
      </c>
      <c r="BA711" s="29">
        <f t="shared" ca="1" si="384"/>
        <v>0</v>
      </c>
      <c r="BB711" s="29">
        <f t="shared" ca="1" si="384"/>
        <v>0</v>
      </c>
      <c r="BC711" s="29">
        <f t="shared" ca="1" si="384"/>
        <v>0</v>
      </c>
      <c r="BD711" s="29">
        <f t="shared" ca="1" si="384"/>
        <v>0</v>
      </c>
    </row>
    <row r="712" spans="1:56" x14ac:dyDescent="0.2">
      <c r="B712" s="44">
        <f t="shared" si="381"/>
        <v>15</v>
      </c>
      <c r="C712" s="59" t="str">
        <f>Data!B$18</f>
        <v>Andre omkostninger</v>
      </c>
      <c r="D712" s="27"/>
      <c r="E712" s="27"/>
      <c r="F712" s="14"/>
      <c r="G712" s="369"/>
      <c r="H712" s="674">
        <f t="shared" ca="1" si="382"/>
        <v>0</v>
      </c>
      <c r="I712" s="101"/>
      <c r="J712" s="239">
        <f ca="1">HLOOKUP($B712,INDIRECT(J$1&amp;"!$I$2:$x$40"),('Partner-period(er)'!$A712+14),FALSE)</f>
        <v>0</v>
      </c>
      <c r="K712" s="85">
        <f ca="1">HLOOKUP($B712,INDIRECT(K$1&amp;"!$I$2:$x$40"),('Partner-period(er)'!$A712+14),FALSE)</f>
        <v>0</v>
      </c>
      <c r="L712" s="85">
        <f ca="1">HLOOKUP($B712,INDIRECT(L$1&amp;"!$I$2:$x$40"),('Partner-period(er)'!$A712+14),FALSE)</f>
        <v>0</v>
      </c>
      <c r="M712" s="85">
        <f ca="1">HLOOKUP($B712,INDIRECT(M$1&amp;"!$I$2:$x$40"),('Partner-period(er)'!$A712+14),FALSE)</f>
        <v>0</v>
      </c>
      <c r="N712" s="85">
        <f ca="1">HLOOKUP($B712,INDIRECT(N$1&amp;"!$I$2:$x$40"),('Partner-period(er)'!$A712+14),FALSE)</f>
        <v>0</v>
      </c>
      <c r="O712" s="52">
        <f ca="1">HLOOKUP($B712,INDIRECT(O$1&amp;"!$I$2:$x$40"),('Partner-period(er)'!$A712+14),FALSE)</f>
        <v>0</v>
      </c>
      <c r="P712" s="52">
        <f ca="1">HLOOKUP($B712,INDIRECT(P$1&amp;"!$I$2:$x$40"),('Partner-period(er)'!$A712+14),FALSE)</f>
        <v>0</v>
      </c>
      <c r="Q712" s="52">
        <f ca="1">HLOOKUP($B712,INDIRECT(Q$1&amp;"!$I$2:$x$40"),('Partner-period(er)'!$A712+14),FALSE)</f>
        <v>0</v>
      </c>
      <c r="R712" s="52">
        <f ca="1">HLOOKUP($B712,INDIRECT(R$1&amp;"!$I$2:$x$40"),('Partner-period(er)'!$A712+14),FALSE)</f>
        <v>0</v>
      </c>
      <c r="S712" s="52">
        <f ca="1">HLOOKUP($B712,INDIRECT(S$1&amp;"!$I$2:$x$40"),('Partner-period(er)'!$A712+14),FALSE)</f>
        <v>0</v>
      </c>
      <c r="T712" s="52">
        <f ca="1">HLOOKUP($B712,INDIRECT(T$1&amp;"!$I$2:$x$40"),('Partner-period(er)'!$A712+14),FALSE)</f>
        <v>0</v>
      </c>
      <c r="U712" s="52">
        <f ca="1">HLOOKUP($B712,INDIRECT(U$1&amp;"!$I$2:$x$40"),('Partner-period(er)'!$A712+14),FALSE)</f>
        <v>0</v>
      </c>
      <c r="V712" s="52">
        <f ca="1">HLOOKUP($B712,INDIRECT(V$1&amp;"!$I$2:$x$40"),('Partner-period(er)'!$A712+14),FALSE)</f>
        <v>0</v>
      </c>
      <c r="W712" s="52">
        <f ca="1">HLOOKUP($B712,INDIRECT(W$1&amp;"!$I$2:$x$40"),('Partner-period(er)'!$A712+14),FALSE)</f>
        <v>0</v>
      </c>
      <c r="X712" s="567">
        <f ca="1">HLOOKUP($B712,INDIRECT(X$1&amp;"!$I$2:$x$40"),('Partner-period(er)'!$A712+14),FALSE)</f>
        <v>0</v>
      </c>
      <c r="Z712" s="33"/>
      <c r="AA712" s="34"/>
      <c r="AB712" s="34"/>
      <c r="AC712" s="34"/>
      <c r="AD712" s="34"/>
      <c r="AE712" s="34"/>
      <c r="AF712" s="34"/>
      <c r="AG712" s="34"/>
      <c r="AH712" s="34"/>
      <c r="AI712" s="34"/>
      <c r="AJ712" s="34"/>
      <c r="AK712" s="34"/>
      <c r="AL712" s="34"/>
      <c r="AM712" s="34"/>
      <c r="AN712" s="38"/>
      <c r="AO712" s="30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</row>
    <row r="713" spans="1:56" x14ac:dyDescent="0.2">
      <c r="A713" s="44">
        <v>9</v>
      </c>
      <c r="B713" s="44">
        <f t="shared" si="381"/>
        <v>15</v>
      </c>
      <c r="C713" s="60"/>
      <c r="D713" s="27" t="str">
        <f>Data!B$6</f>
        <v>Instrumenter og udstyr</v>
      </c>
      <c r="E713" s="27"/>
      <c r="F713" s="14"/>
      <c r="G713" s="370">
        <f>HLOOKUP(B713,'Budget &amp; Total'!$1:$44,(29),FALSE)</f>
        <v>0</v>
      </c>
      <c r="H713" s="674">
        <f t="shared" ca="1" si="382"/>
        <v>0</v>
      </c>
      <c r="I713" s="101"/>
      <c r="J713" s="239">
        <f ca="1">HLOOKUP($B713,INDIRECT(J$1&amp;"!$I$2:$x$40"),('Partner-period(er)'!$A713+14),FALSE)</f>
        <v>0</v>
      </c>
      <c r="K713" s="85">
        <f ca="1">HLOOKUP($B713,INDIRECT(K$1&amp;"!$I$2:$x$40"),('Partner-period(er)'!$A713+14),FALSE)</f>
        <v>0</v>
      </c>
      <c r="L713" s="85">
        <f ca="1">HLOOKUP($B713,INDIRECT(L$1&amp;"!$I$2:$x$40"),('Partner-period(er)'!$A713+14),FALSE)</f>
        <v>0</v>
      </c>
      <c r="M713" s="85">
        <f ca="1">HLOOKUP($B713,INDIRECT(M$1&amp;"!$I$2:$x$40"),('Partner-period(er)'!$A713+14),FALSE)</f>
        <v>0</v>
      </c>
      <c r="N713" s="85">
        <f ca="1">HLOOKUP($B713,INDIRECT(N$1&amp;"!$I$2:$x$40"),('Partner-period(er)'!$A713+14),FALSE)</f>
        <v>0</v>
      </c>
      <c r="O713" s="52">
        <f ca="1">HLOOKUP($B713,INDIRECT(O$1&amp;"!$I$2:$x$40"),('Partner-period(er)'!$A713+14),FALSE)</f>
        <v>0</v>
      </c>
      <c r="P713" s="52">
        <f ca="1">HLOOKUP($B713,INDIRECT(P$1&amp;"!$I$2:$x$40"),('Partner-period(er)'!$A713+14),FALSE)</f>
        <v>0</v>
      </c>
      <c r="Q713" s="52">
        <f ca="1">HLOOKUP($B713,INDIRECT(Q$1&amp;"!$I$2:$x$40"),('Partner-period(er)'!$A713+14),FALSE)</f>
        <v>0</v>
      </c>
      <c r="R713" s="52">
        <f ca="1">HLOOKUP($B713,INDIRECT(R$1&amp;"!$I$2:$x$40"),('Partner-period(er)'!$A713+14),FALSE)</f>
        <v>0</v>
      </c>
      <c r="S713" s="52">
        <f ca="1">HLOOKUP($B713,INDIRECT(S$1&amp;"!$I$2:$x$40"),('Partner-period(er)'!$A713+14),FALSE)</f>
        <v>0</v>
      </c>
      <c r="T713" s="52">
        <f ca="1">HLOOKUP($B713,INDIRECT(T$1&amp;"!$I$2:$x$40"),('Partner-period(er)'!$A713+14),FALSE)</f>
        <v>0</v>
      </c>
      <c r="U713" s="52">
        <f ca="1">HLOOKUP($B713,INDIRECT(U$1&amp;"!$I$2:$x$40"),('Partner-period(er)'!$A713+14),FALSE)</f>
        <v>0</v>
      </c>
      <c r="V713" s="52">
        <f ca="1">HLOOKUP($B713,INDIRECT(V$1&amp;"!$I$2:$x$40"),('Partner-period(er)'!$A713+14),FALSE)</f>
        <v>0</v>
      </c>
      <c r="W713" s="52">
        <f ca="1">HLOOKUP($B713,INDIRECT(W$1&amp;"!$I$2:$x$40"),('Partner-period(er)'!$A713+14),FALSE)</f>
        <v>0</v>
      </c>
      <c r="X713" s="567">
        <f ca="1">HLOOKUP($B713,INDIRECT(X$1&amp;"!$I$2:$x$40"),('Partner-period(er)'!$A713+14),FALSE)</f>
        <v>0</v>
      </c>
      <c r="Z713" s="33">
        <f t="shared" ref="Z713:Z721" ca="1" si="385">J713</f>
        <v>0</v>
      </c>
      <c r="AA713" s="34">
        <f ca="1">SUM($J713:K713)</f>
        <v>0</v>
      </c>
      <c r="AB713" s="34">
        <f ca="1">SUM($J713:L713)</f>
        <v>0</v>
      </c>
      <c r="AC713" s="34">
        <f ca="1">SUM($J713:M713)</f>
        <v>0</v>
      </c>
      <c r="AD713" s="34">
        <f ca="1">SUM($J713:N713)</f>
        <v>0</v>
      </c>
      <c r="AE713" s="34">
        <f ca="1">SUM($J713:O713)</f>
        <v>0</v>
      </c>
      <c r="AF713" s="34">
        <f ca="1">SUM($J713:P713)</f>
        <v>0</v>
      </c>
      <c r="AG713" s="34">
        <f ca="1">SUM($J713:Q713)</f>
        <v>0</v>
      </c>
      <c r="AH713" s="34">
        <f ca="1">SUM($J713:R713)</f>
        <v>0</v>
      </c>
      <c r="AI713" s="34">
        <f ca="1">SUM($J713:S713)</f>
        <v>0</v>
      </c>
      <c r="AJ713" s="34">
        <f ca="1">SUM($J713:T713)</f>
        <v>0</v>
      </c>
      <c r="AK713" s="34">
        <f ca="1">SUM($J713:U713)</f>
        <v>0</v>
      </c>
      <c r="AL713" s="34">
        <f ca="1">SUM($J713:V713)</f>
        <v>0</v>
      </c>
      <c r="AM713" s="34">
        <f ca="1">SUM($J713:W713)</f>
        <v>0</v>
      </c>
      <c r="AN713" s="38">
        <f ca="1">SUM($J713:X713)</f>
        <v>0</v>
      </c>
      <c r="AO713" s="30"/>
      <c r="AP713" s="29">
        <f ca="1">IF(Data!$H$2="ja",IF(Z713&gt;$G713,Z713-$G713,0),0)</f>
        <v>0</v>
      </c>
      <c r="AQ713" s="29">
        <f ca="1">IF(Data!$H$2="ja",IF(AA713&gt;$G713,AA713-$G713-SUM($AP713:AP713),0),0)</f>
        <v>0</v>
      </c>
      <c r="AR713" s="29">
        <f ca="1">IF(Data!$H$2="ja",IF(AB713&gt;$G713,AB713-$G713-SUM($AP713:AQ713),0),0)</f>
        <v>0</v>
      </c>
      <c r="AS713" s="29">
        <f ca="1">IF(Data!$H$2="ja",IF(AC713&gt;$G713,AC713-$G713-SUM($AP713:AR713),0),0)</f>
        <v>0</v>
      </c>
      <c r="AT713" s="29">
        <f ca="1">IF(Data!$H$2="ja",IF(AD713&gt;$G713,AD713-$G713-SUM($AP713:AS713),0),0)</f>
        <v>0</v>
      </c>
      <c r="AU713" s="29">
        <f ca="1">IF(Data!$H$2="ja",IF(AE713&gt;$G713,AE713-$G713-SUM($AP713:AT713),0),0)</f>
        <v>0</v>
      </c>
      <c r="AV713" s="29">
        <f ca="1">IF(Data!$H$2="ja",IF(AF713&gt;$G713,AF713-$G713-SUM($AP713:AU713),0),0)</f>
        <v>0</v>
      </c>
      <c r="AW713" s="29">
        <f ca="1">IF(Data!$H$2="ja",IF(AG713&gt;$G713,AG713-$G713-SUM($AP713:AV713),0),0)</f>
        <v>0</v>
      </c>
      <c r="AX713" s="29">
        <f ca="1">IF(Data!$H$2="ja",IF(AH713&gt;$G713,AH713-$G713-SUM($AP713:AW713),0),0)</f>
        <v>0</v>
      </c>
      <c r="AY713" s="29">
        <f ca="1">IF(Data!$H$2="ja",IF(AI713&gt;$G713,AI713-$G713-SUM($AP713:AX713),0),0)</f>
        <v>0</v>
      </c>
      <c r="AZ713" s="29">
        <f ca="1">IF(Data!$H$2="ja",IF(AJ713&gt;$G713,AJ713-$G713-SUM($AP713:AY713),0),0)</f>
        <v>0</v>
      </c>
      <c r="BA713" s="29">
        <f ca="1">IF(Data!$H$2="ja",IF(AK713&gt;$G713,AK713-$G713-SUM($AP713:AZ713),0),0)</f>
        <v>0</v>
      </c>
      <c r="BB713" s="29">
        <f ca="1">IF(Data!$H$2="ja",IF(AL713&gt;$G713,AL713-$G713-SUM($AP713:BA713),0),0)</f>
        <v>0</v>
      </c>
      <c r="BC713" s="29">
        <f ca="1">IF(Data!$H$2="ja",IF(AM713&gt;$G713,AM713-$G713-SUM($AP713:BB713),0),0)</f>
        <v>0</v>
      </c>
      <c r="BD713" s="29">
        <f ca="1">IF(Data!$H$2="ja",IF(AN713&gt;$G713,AN713-$G713-SUM($AP713:BC713),0),0)</f>
        <v>0</v>
      </c>
    </row>
    <row r="714" spans="1:56" x14ac:dyDescent="0.2">
      <c r="A714" s="44">
        <v>10</v>
      </c>
      <c r="B714" s="44">
        <f t="shared" si="381"/>
        <v>15</v>
      </c>
      <c r="C714" s="60"/>
      <c r="D714" s="27" t="str">
        <f>Data!B$7</f>
        <v>Bygninger</v>
      </c>
      <c r="E714" s="27"/>
      <c r="F714" s="14"/>
      <c r="G714" s="370">
        <f>HLOOKUP(B714,'Budget &amp; Total'!$1:$44,(30),FALSE)</f>
        <v>0</v>
      </c>
      <c r="H714" s="674">
        <f t="shared" ca="1" si="382"/>
        <v>0</v>
      </c>
      <c r="I714" s="101"/>
      <c r="J714" s="239">
        <f ca="1">HLOOKUP($B714,INDIRECT(J$1&amp;"!$I$2:$x$40"),('Partner-period(er)'!$A714+14),FALSE)</f>
        <v>0</v>
      </c>
      <c r="K714" s="85">
        <f ca="1">HLOOKUP($B714,INDIRECT(K$1&amp;"!$I$2:$x$40"),('Partner-period(er)'!$A714+14),FALSE)</f>
        <v>0</v>
      </c>
      <c r="L714" s="85">
        <f ca="1">HLOOKUP($B714,INDIRECT(L$1&amp;"!$I$2:$x$40"),('Partner-period(er)'!$A714+14),FALSE)</f>
        <v>0</v>
      </c>
      <c r="M714" s="85">
        <f ca="1">HLOOKUP($B714,INDIRECT(M$1&amp;"!$I$2:$x$40"),('Partner-period(er)'!$A714+14),FALSE)</f>
        <v>0</v>
      </c>
      <c r="N714" s="85">
        <f ca="1">HLOOKUP($B714,INDIRECT(N$1&amp;"!$I$2:$x$40"),('Partner-period(er)'!$A714+14),FALSE)</f>
        <v>0</v>
      </c>
      <c r="O714" s="52">
        <f ca="1">HLOOKUP($B714,INDIRECT(O$1&amp;"!$I$2:$x$40"),('Partner-period(er)'!$A714+14),FALSE)</f>
        <v>0</v>
      </c>
      <c r="P714" s="52">
        <f ca="1">HLOOKUP($B714,INDIRECT(P$1&amp;"!$I$2:$x$40"),('Partner-period(er)'!$A714+14),FALSE)</f>
        <v>0</v>
      </c>
      <c r="Q714" s="52">
        <f ca="1">HLOOKUP($B714,INDIRECT(Q$1&amp;"!$I$2:$x$40"),('Partner-period(er)'!$A714+14),FALSE)</f>
        <v>0</v>
      </c>
      <c r="R714" s="52">
        <f ca="1">HLOOKUP($B714,INDIRECT(R$1&amp;"!$I$2:$x$40"),('Partner-period(er)'!$A714+14),FALSE)</f>
        <v>0</v>
      </c>
      <c r="S714" s="52">
        <f ca="1">HLOOKUP($B714,INDIRECT(S$1&amp;"!$I$2:$x$40"),('Partner-period(er)'!$A714+14),FALSE)</f>
        <v>0</v>
      </c>
      <c r="T714" s="52">
        <f ca="1">HLOOKUP($B714,INDIRECT(T$1&amp;"!$I$2:$x$40"),('Partner-period(er)'!$A714+14),FALSE)</f>
        <v>0</v>
      </c>
      <c r="U714" s="52">
        <f ca="1">HLOOKUP($B714,INDIRECT(U$1&amp;"!$I$2:$x$40"),('Partner-period(er)'!$A714+14),FALSE)</f>
        <v>0</v>
      </c>
      <c r="V714" s="52">
        <f ca="1">HLOOKUP($B714,INDIRECT(V$1&amp;"!$I$2:$x$40"),('Partner-period(er)'!$A714+14),FALSE)</f>
        <v>0</v>
      </c>
      <c r="W714" s="52">
        <f ca="1">HLOOKUP($B714,INDIRECT(W$1&amp;"!$I$2:$x$40"),('Partner-period(er)'!$A714+14),FALSE)</f>
        <v>0</v>
      </c>
      <c r="X714" s="567">
        <f ca="1">HLOOKUP($B714,INDIRECT(X$1&amp;"!$I$2:$x$40"),('Partner-period(er)'!$A714+14),FALSE)</f>
        <v>0</v>
      </c>
      <c r="Z714" s="33">
        <f t="shared" ca="1" si="385"/>
        <v>0</v>
      </c>
      <c r="AA714" s="34">
        <f ca="1">SUM($J714:K714)</f>
        <v>0</v>
      </c>
      <c r="AB714" s="34">
        <f ca="1">SUM($J714:L714)</f>
        <v>0</v>
      </c>
      <c r="AC714" s="34">
        <f ca="1">SUM($J714:M714)</f>
        <v>0</v>
      </c>
      <c r="AD714" s="34">
        <f ca="1">SUM($J714:N714)</f>
        <v>0</v>
      </c>
      <c r="AE714" s="34">
        <f ca="1">SUM($J714:O714)</f>
        <v>0</v>
      </c>
      <c r="AF714" s="34">
        <f ca="1">SUM($J714:P714)</f>
        <v>0</v>
      </c>
      <c r="AG714" s="34">
        <f ca="1">SUM($J714:Q714)</f>
        <v>0</v>
      </c>
      <c r="AH714" s="34">
        <f ca="1">SUM($J714:R714)</f>
        <v>0</v>
      </c>
      <c r="AI714" s="34">
        <f ca="1">SUM($J714:S714)</f>
        <v>0</v>
      </c>
      <c r="AJ714" s="34">
        <f ca="1">SUM($J714:T714)</f>
        <v>0</v>
      </c>
      <c r="AK714" s="34">
        <f ca="1">SUM($J714:U714)</f>
        <v>0</v>
      </c>
      <c r="AL714" s="34">
        <f ca="1">SUM($J714:V714)</f>
        <v>0</v>
      </c>
      <c r="AM714" s="34">
        <f ca="1">SUM($J714:W714)</f>
        <v>0</v>
      </c>
      <c r="AN714" s="38">
        <f ca="1">SUM($J714:X714)</f>
        <v>0</v>
      </c>
      <c r="AO714" s="30"/>
      <c r="AP714" s="29">
        <f ca="1">IF(Data!$H$2="ja",IF(Z714&gt;$G714,Z714-$G714,0),0)</f>
        <v>0</v>
      </c>
      <c r="AQ714" s="29">
        <f ca="1">IF(Data!$H$2="ja",IF(AA714&gt;$G714,AA714-$G714-SUM($AP714:AP714),0),0)</f>
        <v>0</v>
      </c>
      <c r="AR714" s="29">
        <f ca="1">IF(Data!$H$2="ja",IF(AB714&gt;$G714,AB714-$G714-SUM($AP714:AQ714),0),0)</f>
        <v>0</v>
      </c>
      <c r="AS714" s="29">
        <f ca="1">IF(Data!$H$2="ja",IF(AC714&gt;$G714,AC714-$G714-SUM($AP714:AR714),0),0)</f>
        <v>0</v>
      </c>
      <c r="AT714" s="29">
        <f ca="1">IF(Data!$H$2="ja",IF(AD714&gt;$G714,AD714-$G714-SUM($AP714:AS714),0),0)</f>
        <v>0</v>
      </c>
      <c r="AU714" s="29">
        <f ca="1">IF(Data!$H$2="ja",IF(AE714&gt;$G714,AE714-$G714-SUM($AP714:AT714),0),0)</f>
        <v>0</v>
      </c>
      <c r="AV714" s="29">
        <f ca="1">IF(Data!$H$2="ja",IF(AF714&gt;$G714,AF714-$G714-SUM($AP714:AU714),0),0)</f>
        <v>0</v>
      </c>
      <c r="AW714" s="29">
        <f ca="1">IF(Data!$H$2="ja",IF(AG714&gt;$G714,AG714-$G714-SUM($AP714:AV714),0),0)</f>
        <v>0</v>
      </c>
      <c r="AX714" s="29">
        <f ca="1">IF(Data!$H$2="ja",IF(AH714&gt;$G714,AH714-$G714-SUM($AP714:AW714),0),0)</f>
        <v>0</v>
      </c>
      <c r="AY714" s="29">
        <f ca="1">IF(Data!$H$2="ja",IF(AI714&gt;$G714,AI714-$G714-SUM($AP714:AX714),0),0)</f>
        <v>0</v>
      </c>
      <c r="AZ714" s="29">
        <f ca="1">IF(Data!$H$2="ja",IF(AJ714&gt;$G714,AJ714-$G714-SUM($AP714:AY714),0),0)</f>
        <v>0</v>
      </c>
      <c r="BA714" s="29">
        <f ca="1">IF(Data!$H$2="ja",IF(AK714&gt;$G714,AK714-$G714-SUM($AP714:AZ714),0),0)</f>
        <v>0</v>
      </c>
      <c r="BB714" s="29">
        <f ca="1">IF(Data!$H$2="ja",IF(AL714&gt;$G714,AL714-$G714-SUM($AP714:BA714),0),0)</f>
        <v>0</v>
      </c>
      <c r="BC714" s="29">
        <f ca="1">IF(Data!$H$2="ja",IF(AM714&gt;$G714,AM714-$G714-SUM($AP714:BB714),0),0)</f>
        <v>0</v>
      </c>
      <c r="BD714" s="29">
        <f ca="1">IF(Data!$H$2="ja",IF(AN714&gt;$G714,AN714-$G714-SUM($AP714:BC714),0),0)</f>
        <v>0</v>
      </c>
    </row>
    <row r="715" spans="1:56" x14ac:dyDescent="0.2">
      <c r="A715" s="44">
        <v>11</v>
      </c>
      <c r="B715" s="44">
        <f t="shared" si="381"/>
        <v>15</v>
      </c>
      <c r="C715" s="60"/>
      <c r="D715" s="27" t="str">
        <f>Data!B$8</f>
        <v>Andre driftsudgifter, herunder materialer</v>
      </c>
      <c r="E715" s="27"/>
      <c r="F715" s="14"/>
      <c r="G715" s="370">
        <f>HLOOKUP(B715,'Budget &amp; Total'!$1:$44,(31),FALSE)</f>
        <v>0</v>
      </c>
      <c r="H715" s="674">
        <f t="shared" ca="1" si="382"/>
        <v>0</v>
      </c>
      <c r="I715" s="101"/>
      <c r="J715" s="239">
        <f ca="1">HLOOKUP($B715,INDIRECT(J$1&amp;"!$I$2:$x$40"),('Partner-period(er)'!$A715+14),FALSE)</f>
        <v>0</v>
      </c>
      <c r="K715" s="85">
        <f ca="1">HLOOKUP($B715,INDIRECT(K$1&amp;"!$I$2:$x$40"),('Partner-period(er)'!$A715+14),FALSE)</f>
        <v>0</v>
      </c>
      <c r="L715" s="85">
        <f ca="1">HLOOKUP($B715,INDIRECT(L$1&amp;"!$I$2:$x$40"),('Partner-period(er)'!$A715+14),FALSE)</f>
        <v>0</v>
      </c>
      <c r="M715" s="85">
        <f ca="1">HLOOKUP($B715,INDIRECT(M$1&amp;"!$I$2:$x$40"),('Partner-period(er)'!$A715+14),FALSE)</f>
        <v>0</v>
      </c>
      <c r="N715" s="85">
        <f ca="1">HLOOKUP($B715,INDIRECT(N$1&amp;"!$I$2:$x$40"),('Partner-period(er)'!$A715+14),FALSE)</f>
        <v>0</v>
      </c>
      <c r="O715" s="52">
        <f ca="1">HLOOKUP($B715,INDIRECT(O$1&amp;"!$I$2:$x$40"),('Partner-period(er)'!$A715+14),FALSE)</f>
        <v>0</v>
      </c>
      <c r="P715" s="52">
        <f ca="1">HLOOKUP($B715,INDIRECT(P$1&amp;"!$I$2:$x$40"),('Partner-period(er)'!$A715+14),FALSE)</f>
        <v>0</v>
      </c>
      <c r="Q715" s="52">
        <f ca="1">HLOOKUP($B715,INDIRECT(Q$1&amp;"!$I$2:$x$40"),('Partner-period(er)'!$A715+14),FALSE)</f>
        <v>0</v>
      </c>
      <c r="R715" s="52">
        <f ca="1">HLOOKUP($B715,INDIRECT(R$1&amp;"!$I$2:$x$40"),('Partner-period(er)'!$A715+14),FALSE)</f>
        <v>0</v>
      </c>
      <c r="S715" s="52">
        <f ca="1">HLOOKUP($B715,INDIRECT(S$1&amp;"!$I$2:$x$40"),('Partner-period(er)'!$A715+14),FALSE)</f>
        <v>0</v>
      </c>
      <c r="T715" s="52">
        <f ca="1">HLOOKUP($B715,INDIRECT(T$1&amp;"!$I$2:$x$40"),('Partner-period(er)'!$A715+14),FALSE)</f>
        <v>0</v>
      </c>
      <c r="U715" s="52">
        <f ca="1">HLOOKUP($B715,INDIRECT(U$1&amp;"!$I$2:$x$40"),('Partner-period(er)'!$A715+14),FALSE)</f>
        <v>0</v>
      </c>
      <c r="V715" s="52">
        <f ca="1">HLOOKUP($B715,INDIRECT(V$1&amp;"!$I$2:$x$40"),('Partner-period(er)'!$A715+14),FALSE)</f>
        <v>0</v>
      </c>
      <c r="W715" s="52">
        <f ca="1">HLOOKUP($B715,INDIRECT(W$1&amp;"!$I$2:$x$40"),('Partner-period(er)'!$A715+14),FALSE)</f>
        <v>0</v>
      </c>
      <c r="X715" s="567">
        <f ca="1">HLOOKUP($B715,INDIRECT(X$1&amp;"!$I$2:$x$40"),('Partner-period(er)'!$A715+14),FALSE)</f>
        <v>0</v>
      </c>
      <c r="Z715" s="33">
        <f t="shared" ca="1" si="385"/>
        <v>0</v>
      </c>
      <c r="AA715" s="34">
        <f ca="1">SUM($J715:K715)</f>
        <v>0</v>
      </c>
      <c r="AB715" s="34">
        <f ca="1">SUM($J715:L715)</f>
        <v>0</v>
      </c>
      <c r="AC715" s="34">
        <f ca="1">SUM($J715:M715)</f>
        <v>0</v>
      </c>
      <c r="AD715" s="34">
        <f ca="1">SUM($J715:N715)</f>
        <v>0</v>
      </c>
      <c r="AE715" s="34">
        <f ca="1">SUM($J715:O715)</f>
        <v>0</v>
      </c>
      <c r="AF715" s="34">
        <f ca="1">SUM($J715:P715)</f>
        <v>0</v>
      </c>
      <c r="AG715" s="34">
        <f ca="1">SUM($J715:Q715)</f>
        <v>0</v>
      </c>
      <c r="AH715" s="34">
        <f ca="1">SUM($J715:R715)</f>
        <v>0</v>
      </c>
      <c r="AI715" s="34">
        <f ca="1">SUM($J715:S715)</f>
        <v>0</v>
      </c>
      <c r="AJ715" s="34">
        <f ca="1">SUM($J715:T715)</f>
        <v>0</v>
      </c>
      <c r="AK715" s="34">
        <f ca="1">SUM($J715:U715)</f>
        <v>0</v>
      </c>
      <c r="AL715" s="34">
        <f ca="1">SUM($J715:V715)</f>
        <v>0</v>
      </c>
      <c r="AM715" s="34">
        <f ca="1">SUM($J715:W715)</f>
        <v>0</v>
      </c>
      <c r="AN715" s="38">
        <f ca="1">SUM($J715:X715)</f>
        <v>0</v>
      </c>
      <c r="AO715" s="30"/>
      <c r="AP715" s="29">
        <f ca="1">IF(Data!$H$2="ja",IF(Z715&gt;$G715,Z715-$G715,0),0)</f>
        <v>0</v>
      </c>
      <c r="AQ715" s="29">
        <f ca="1">IF(Data!$H$2="ja",IF(AA715&gt;$G715,AA715-$G715-SUM($AP715:AP715),0),0)</f>
        <v>0</v>
      </c>
      <c r="AR715" s="29">
        <f ca="1">IF(Data!$H$2="ja",IF(AB715&gt;$G715,AB715-$G715-SUM($AP715:AQ715),0),0)</f>
        <v>0</v>
      </c>
      <c r="AS715" s="29">
        <f ca="1">IF(Data!$H$2="ja",IF(AC715&gt;$G715,AC715-$G715-SUM($AP715:AR715),0),0)</f>
        <v>0</v>
      </c>
      <c r="AT715" s="29">
        <f ca="1">IF(Data!$H$2="ja",IF(AD715&gt;$G715,AD715-$G715-SUM($AP715:AS715),0),0)</f>
        <v>0</v>
      </c>
      <c r="AU715" s="29">
        <f ca="1">IF(Data!$H$2="ja",IF(AE715&gt;$G715,AE715-$G715-SUM($AP715:AT715),0),0)</f>
        <v>0</v>
      </c>
      <c r="AV715" s="29">
        <f ca="1">IF(Data!$H$2="ja",IF(AF715&gt;$G715,AF715-$G715-SUM($AP715:AU715),0),0)</f>
        <v>0</v>
      </c>
      <c r="AW715" s="29">
        <f ca="1">IF(Data!$H$2="ja",IF(AG715&gt;$G715,AG715-$G715-SUM($AP715:AV715),0),0)</f>
        <v>0</v>
      </c>
      <c r="AX715" s="29">
        <f ca="1">IF(Data!$H$2="ja",IF(AH715&gt;$G715,AH715-$G715-SUM($AP715:AW715),0),0)</f>
        <v>0</v>
      </c>
      <c r="AY715" s="29">
        <f ca="1">IF(Data!$H$2="ja",IF(AI715&gt;$G715,AI715-$G715-SUM($AP715:AX715),0),0)</f>
        <v>0</v>
      </c>
      <c r="AZ715" s="29">
        <f ca="1">IF(Data!$H$2="ja",IF(AJ715&gt;$G715,AJ715-$G715-SUM($AP715:AY715),0),0)</f>
        <v>0</v>
      </c>
      <c r="BA715" s="29">
        <f ca="1">IF(Data!$H$2="ja",IF(AK715&gt;$G715,AK715-$G715-SUM($AP715:AZ715),0),0)</f>
        <v>0</v>
      </c>
      <c r="BB715" s="29">
        <f ca="1">IF(Data!$H$2="ja",IF(AL715&gt;$G715,AL715-$G715-SUM($AP715:BA715),0),0)</f>
        <v>0</v>
      </c>
      <c r="BC715" s="29">
        <f ca="1">IF(Data!$H$2="ja",IF(AM715&gt;$G715,AM715-$G715-SUM($AP715:BB715),0),0)</f>
        <v>0</v>
      </c>
      <c r="BD715" s="29">
        <f ca="1">IF(Data!$H$2="ja",IF(AN715&gt;$G715,AN715-$G715-SUM($AP715:BC715),0),0)</f>
        <v>0</v>
      </c>
    </row>
    <row r="716" spans="1:56" x14ac:dyDescent="0.2">
      <c r="A716" s="44">
        <v>12</v>
      </c>
      <c r="B716" s="44">
        <f t="shared" si="381"/>
        <v>15</v>
      </c>
      <c r="C716" s="60"/>
      <c r="D716" s="27" t="str">
        <f>Data!B$9</f>
        <v>Eksterne leverancer / underleverancer</v>
      </c>
      <c r="E716" s="27"/>
      <c r="F716" s="14"/>
      <c r="G716" s="370">
        <f>HLOOKUP(B716,'Budget &amp; Total'!$1:$44,(32),FALSE)</f>
        <v>0</v>
      </c>
      <c r="H716" s="674">
        <f t="shared" ca="1" si="382"/>
        <v>0</v>
      </c>
      <c r="I716" s="101"/>
      <c r="J716" s="239">
        <f ca="1">HLOOKUP($B716,INDIRECT(J$1&amp;"!$I$2:$x$40"),('Partner-period(er)'!$A716+14),FALSE)</f>
        <v>0</v>
      </c>
      <c r="K716" s="85">
        <f ca="1">HLOOKUP($B716,INDIRECT(K$1&amp;"!$I$2:$x$40"),('Partner-period(er)'!$A716+14),FALSE)</f>
        <v>0</v>
      </c>
      <c r="L716" s="85">
        <f ca="1">HLOOKUP($B716,INDIRECT(L$1&amp;"!$I$2:$x$40"),('Partner-period(er)'!$A716+14),FALSE)</f>
        <v>0</v>
      </c>
      <c r="M716" s="85">
        <f ca="1">HLOOKUP($B716,INDIRECT(M$1&amp;"!$I$2:$x$40"),('Partner-period(er)'!$A716+14),FALSE)</f>
        <v>0</v>
      </c>
      <c r="N716" s="85">
        <f ca="1">HLOOKUP($B716,INDIRECT(N$1&amp;"!$I$2:$x$40"),('Partner-period(er)'!$A716+14),FALSE)</f>
        <v>0</v>
      </c>
      <c r="O716" s="52">
        <f ca="1">HLOOKUP($B716,INDIRECT(O$1&amp;"!$I$2:$x$40"),('Partner-period(er)'!$A716+14),FALSE)</f>
        <v>0</v>
      </c>
      <c r="P716" s="52">
        <f ca="1">HLOOKUP($B716,INDIRECT(P$1&amp;"!$I$2:$x$40"),('Partner-period(er)'!$A716+14),FALSE)</f>
        <v>0</v>
      </c>
      <c r="Q716" s="52">
        <f ca="1">HLOOKUP($B716,INDIRECT(Q$1&amp;"!$I$2:$x$40"),('Partner-period(er)'!$A716+14),FALSE)</f>
        <v>0</v>
      </c>
      <c r="R716" s="52">
        <f ca="1">HLOOKUP($B716,INDIRECT(R$1&amp;"!$I$2:$x$40"),('Partner-period(er)'!$A716+14),FALSE)</f>
        <v>0</v>
      </c>
      <c r="S716" s="52">
        <f ca="1">HLOOKUP($B716,INDIRECT(S$1&amp;"!$I$2:$x$40"),('Partner-period(er)'!$A716+14),FALSE)</f>
        <v>0</v>
      </c>
      <c r="T716" s="52">
        <f ca="1">HLOOKUP($B716,INDIRECT(T$1&amp;"!$I$2:$x$40"),('Partner-period(er)'!$A716+14),FALSE)</f>
        <v>0</v>
      </c>
      <c r="U716" s="52">
        <f ca="1">HLOOKUP($B716,INDIRECT(U$1&amp;"!$I$2:$x$40"),('Partner-period(er)'!$A716+14),FALSE)</f>
        <v>0</v>
      </c>
      <c r="V716" s="52">
        <f ca="1">HLOOKUP($B716,INDIRECT(V$1&amp;"!$I$2:$x$40"),('Partner-period(er)'!$A716+14),FALSE)</f>
        <v>0</v>
      </c>
      <c r="W716" s="52">
        <f ca="1">HLOOKUP($B716,INDIRECT(W$1&amp;"!$I$2:$x$40"),('Partner-period(er)'!$A716+14),FALSE)</f>
        <v>0</v>
      </c>
      <c r="X716" s="567">
        <f ca="1">HLOOKUP($B716,INDIRECT(X$1&amp;"!$I$2:$x$40"),('Partner-period(er)'!$A716+14),FALSE)</f>
        <v>0</v>
      </c>
      <c r="Z716" s="33">
        <f t="shared" ca="1" si="385"/>
        <v>0</v>
      </c>
      <c r="AA716" s="34">
        <f ca="1">SUM($J716:K716)</f>
        <v>0</v>
      </c>
      <c r="AB716" s="34">
        <f ca="1">SUM($J716:L716)</f>
        <v>0</v>
      </c>
      <c r="AC716" s="34">
        <f ca="1">SUM($J716:M716)</f>
        <v>0</v>
      </c>
      <c r="AD716" s="34">
        <f ca="1">SUM($J716:N716)</f>
        <v>0</v>
      </c>
      <c r="AE716" s="34">
        <f ca="1">SUM($J716:O716)</f>
        <v>0</v>
      </c>
      <c r="AF716" s="34">
        <f ca="1">SUM($J716:P716)</f>
        <v>0</v>
      </c>
      <c r="AG716" s="34">
        <f ca="1">SUM($J716:Q716)</f>
        <v>0</v>
      </c>
      <c r="AH716" s="34">
        <f ca="1">SUM($J716:R716)</f>
        <v>0</v>
      </c>
      <c r="AI716" s="34">
        <f ca="1">SUM($J716:S716)</f>
        <v>0</v>
      </c>
      <c r="AJ716" s="34">
        <f ca="1">SUM($J716:T716)</f>
        <v>0</v>
      </c>
      <c r="AK716" s="34">
        <f ca="1">SUM($J716:U716)</f>
        <v>0</v>
      </c>
      <c r="AL716" s="34">
        <f ca="1">SUM($J716:V716)</f>
        <v>0</v>
      </c>
      <c r="AM716" s="34">
        <f ca="1">SUM($J716:W716)</f>
        <v>0</v>
      </c>
      <c r="AN716" s="38">
        <f ca="1">SUM($J716:X716)</f>
        <v>0</v>
      </c>
      <c r="AO716" s="30"/>
      <c r="AP716" s="29">
        <f ca="1">IF(Data!$H$2="ja",IF(Z716&gt;$G716,Z716-$G716,0),0)</f>
        <v>0</v>
      </c>
      <c r="AQ716" s="29">
        <f ca="1">IF(Data!$H$2="ja",IF(AA716&gt;$G716,AA716-$G716-SUM($AP716:AP716),0),0)</f>
        <v>0</v>
      </c>
      <c r="AR716" s="29">
        <f ca="1">IF(Data!$H$2="ja",IF(AB716&gt;$G716,AB716-$G716-SUM($AP716:AQ716),0),0)</f>
        <v>0</v>
      </c>
      <c r="AS716" s="29">
        <f ca="1">IF(Data!$H$2="ja",IF(AC716&gt;$G716,AC716-$G716-SUM($AP716:AR716),0),0)</f>
        <v>0</v>
      </c>
      <c r="AT716" s="29">
        <f ca="1">IF(Data!$H$2="ja",IF(AD716&gt;$G716,AD716-$G716-SUM($AP716:AS716),0),0)</f>
        <v>0</v>
      </c>
      <c r="AU716" s="29">
        <f ca="1">IF(Data!$H$2="ja",IF(AE716&gt;$G716,AE716-$G716-SUM($AP716:AT716),0),0)</f>
        <v>0</v>
      </c>
      <c r="AV716" s="29">
        <f ca="1">IF(Data!$H$2="ja",IF(AF716&gt;$G716,AF716-$G716-SUM($AP716:AU716),0),0)</f>
        <v>0</v>
      </c>
      <c r="AW716" s="29">
        <f ca="1">IF(Data!$H$2="ja",IF(AG716&gt;$G716,AG716-$G716-SUM($AP716:AV716),0),0)</f>
        <v>0</v>
      </c>
      <c r="AX716" s="29">
        <f ca="1">IF(Data!$H$2="ja",IF(AH716&gt;$G716,AH716-$G716-SUM($AP716:AW716),0),0)</f>
        <v>0</v>
      </c>
      <c r="AY716" s="29">
        <f ca="1">IF(Data!$H$2="ja",IF(AI716&gt;$G716,AI716-$G716-SUM($AP716:AX716),0),0)</f>
        <v>0</v>
      </c>
      <c r="AZ716" s="29">
        <f ca="1">IF(Data!$H$2="ja",IF(AJ716&gt;$G716,AJ716-$G716-SUM($AP716:AY716),0),0)</f>
        <v>0</v>
      </c>
      <c r="BA716" s="29">
        <f ca="1">IF(Data!$H$2="ja",IF(AK716&gt;$G716,AK716-$G716-SUM($AP716:AZ716),0),0)</f>
        <v>0</v>
      </c>
      <c r="BB716" s="29">
        <f ca="1">IF(Data!$H$2="ja",IF(AL716&gt;$G716,AL716-$G716-SUM($AP716:BA716),0),0)</f>
        <v>0</v>
      </c>
      <c r="BC716" s="29">
        <f ca="1">IF(Data!$H$2="ja",IF(AM716&gt;$G716,AM716-$G716-SUM($AP716:BB716),0),0)</f>
        <v>0</v>
      </c>
      <c r="BD716" s="29">
        <f ca="1">IF(Data!$H$2="ja",IF(AN716&gt;$G716,AN716-$G716-SUM($AP716:BC716),0),0)</f>
        <v>0</v>
      </c>
    </row>
    <row r="717" spans="1:56" x14ac:dyDescent="0.2">
      <c r="A717" s="44">
        <v>13</v>
      </c>
      <c r="B717" s="44">
        <f t="shared" si="381"/>
        <v>15</v>
      </c>
      <c r="C717" s="60"/>
      <c r="D717" s="27" t="str">
        <f>Data!B$10</f>
        <v>Indtægter (negative tal)</v>
      </c>
      <c r="E717" s="27"/>
      <c r="F717" s="14"/>
      <c r="G717" s="370">
        <f>HLOOKUP(B717,'Budget &amp; Total'!$1:$44,(33),FALSE)</f>
        <v>0</v>
      </c>
      <c r="H717" s="674">
        <f t="shared" ca="1" si="382"/>
        <v>0</v>
      </c>
      <c r="I717" s="101"/>
      <c r="J717" s="239">
        <f ca="1">HLOOKUP($B717,INDIRECT(J$1&amp;"!$I$2:$x$40"),('Partner-period(er)'!$A717+14),FALSE)</f>
        <v>0</v>
      </c>
      <c r="K717" s="85">
        <f ca="1">HLOOKUP($B717,INDIRECT(K$1&amp;"!$I$2:$x$40"),('Partner-period(er)'!$A717+14),FALSE)</f>
        <v>0</v>
      </c>
      <c r="L717" s="85">
        <f ca="1">HLOOKUP($B717,INDIRECT(L$1&amp;"!$I$2:$x$40"),('Partner-period(er)'!$A717+14),FALSE)</f>
        <v>0</v>
      </c>
      <c r="M717" s="85">
        <f ca="1">HLOOKUP($B717,INDIRECT(M$1&amp;"!$I$2:$x$40"),('Partner-period(er)'!$A717+14),FALSE)</f>
        <v>0</v>
      </c>
      <c r="N717" s="85">
        <f ca="1">HLOOKUP($B717,INDIRECT(N$1&amp;"!$I$2:$x$40"),('Partner-period(er)'!$A717+14),FALSE)</f>
        <v>0</v>
      </c>
      <c r="O717" s="52">
        <f ca="1">HLOOKUP($B717,INDIRECT(O$1&amp;"!$I$2:$x$40"),('Partner-period(er)'!$A717+14),FALSE)</f>
        <v>0</v>
      </c>
      <c r="P717" s="52">
        <f ca="1">HLOOKUP($B717,INDIRECT(P$1&amp;"!$I$2:$x$40"),('Partner-period(er)'!$A717+14),FALSE)</f>
        <v>0</v>
      </c>
      <c r="Q717" s="52">
        <f ca="1">HLOOKUP($B717,INDIRECT(Q$1&amp;"!$I$2:$x$40"),('Partner-period(er)'!$A717+14),FALSE)</f>
        <v>0</v>
      </c>
      <c r="R717" s="52">
        <f ca="1">HLOOKUP($B717,INDIRECT(R$1&amp;"!$I$2:$x$40"),('Partner-period(er)'!$A717+14),FALSE)</f>
        <v>0</v>
      </c>
      <c r="S717" s="52">
        <f ca="1">HLOOKUP($B717,INDIRECT(S$1&amp;"!$I$2:$x$40"),('Partner-period(er)'!$A717+14),FALSE)</f>
        <v>0</v>
      </c>
      <c r="T717" s="52">
        <f ca="1">HLOOKUP($B717,INDIRECT(T$1&amp;"!$I$2:$x$40"),('Partner-period(er)'!$A717+14),FALSE)</f>
        <v>0</v>
      </c>
      <c r="U717" s="52">
        <f ca="1">HLOOKUP($B717,INDIRECT(U$1&amp;"!$I$2:$x$40"),('Partner-period(er)'!$A717+14),FALSE)</f>
        <v>0</v>
      </c>
      <c r="V717" s="52">
        <f ca="1">HLOOKUP($B717,INDIRECT(V$1&amp;"!$I$2:$x$40"),('Partner-period(er)'!$A717+14),FALSE)</f>
        <v>0</v>
      </c>
      <c r="W717" s="52">
        <f ca="1">HLOOKUP($B717,INDIRECT(W$1&amp;"!$I$2:$x$40"),('Partner-period(er)'!$A717+14),FALSE)</f>
        <v>0</v>
      </c>
      <c r="X717" s="567">
        <f ca="1">HLOOKUP($B717,INDIRECT(X$1&amp;"!$I$2:$x$40"),('Partner-period(er)'!$A717+14),FALSE)</f>
        <v>0</v>
      </c>
      <c r="Z717" s="33">
        <f t="shared" ca="1" si="385"/>
        <v>0</v>
      </c>
      <c r="AA717" s="34">
        <f ca="1">SUM($J717:K717)</f>
        <v>0</v>
      </c>
      <c r="AB717" s="34">
        <f ca="1">SUM($J717:L717)</f>
        <v>0</v>
      </c>
      <c r="AC717" s="34">
        <f ca="1">SUM($J717:M717)</f>
        <v>0</v>
      </c>
      <c r="AD717" s="34">
        <f ca="1">SUM($J717:N717)</f>
        <v>0</v>
      </c>
      <c r="AE717" s="34">
        <f ca="1">SUM($J717:O717)</f>
        <v>0</v>
      </c>
      <c r="AF717" s="34">
        <f ca="1">SUM($J717:P717)</f>
        <v>0</v>
      </c>
      <c r="AG717" s="34">
        <f ca="1">SUM($J717:Q717)</f>
        <v>0</v>
      </c>
      <c r="AH717" s="34">
        <f ca="1">SUM($J717:R717)</f>
        <v>0</v>
      </c>
      <c r="AI717" s="34">
        <f ca="1">SUM($J717:S717)</f>
        <v>0</v>
      </c>
      <c r="AJ717" s="34">
        <f ca="1">SUM($J717:T717)</f>
        <v>0</v>
      </c>
      <c r="AK717" s="34">
        <f ca="1">SUM($J717:U717)</f>
        <v>0</v>
      </c>
      <c r="AL717" s="34">
        <f ca="1">SUM($J717:V717)</f>
        <v>0</v>
      </c>
      <c r="AM717" s="34">
        <f ca="1">SUM($J717:W717)</f>
        <v>0</v>
      </c>
      <c r="AN717" s="38">
        <f ca="1">SUM($J717:X717)</f>
        <v>0</v>
      </c>
      <c r="AO717" s="30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</row>
    <row r="718" spans="1:56" x14ac:dyDescent="0.2">
      <c r="A718" s="44">
        <v>14</v>
      </c>
      <c r="B718" s="44">
        <f t="shared" si="381"/>
        <v>15</v>
      </c>
      <c r="C718" s="60"/>
      <c r="D718" s="27" t="str">
        <f>Data!B$11</f>
        <v>Andet, herunder rejser og formidling</v>
      </c>
      <c r="E718" s="27"/>
      <c r="F718" s="14"/>
      <c r="G718" s="370">
        <f>HLOOKUP(B718,'Budget &amp; Total'!$1:$44,(34),FALSE)</f>
        <v>0</v>
      </c>
      <c r="H718" s="674">
        <f t="shared" ca="1" si="382"/>
        <v>0</v>
      </c>
      <c r="I718" s="101"/>
      <c r="J718" s="239">
        <f ca="1">HLOOKUP($B718,INDIRECT(J$1&amp;"!$I$2:$x$40"),('Partner-period(er)'!$A718+14),FALSE)</f>
        <v>0</v>
      </c>
      <c r="K718" s="85">
        <f ca="1">HLOOKUP($B718,INDIRECT(K$1&amp;"!$I$2:$x$40"),('Partner-period(er)'!$A718+14),FALSE)</f>
        <v>0</v>
      </c>
      <c r="L718" s="85">
        <f ca="1">HLOOKUP($B718,INDIRECT(L$1&amp;"!$I$2:$x$40"),('Partner-period(er)'!$A718+14),FALSE)</f>
        <v>0</v>
      </c>
      <c r="M718" s="85">
        <f ca="1">HLOOKUP($B718,INDIRECT(M$1&amp;"!$I$2:$x$40"),('Partner-period(er)'!$A718+14),FALSE)</f>
        <v>0</v>
      </c>
      <c r="N718" s="85">
        <f ca="1">HLOOKUP($B718,INDIRECT(N$1&amp;"!$I$2:$x$40"),('Partner-period(er)'!$A718+14),FALSE)</f>
        <v>0</v>
      </c>
      <c r="O718" s="52">
        <f ca="1">HLOOKUP($B718,INDIRECT(O$1&amp;"!$I$2:$x$40"),('Partner-period(er)'!$A718+14),FALSE)</f>
        <v>0</v>
      </c>
      <c r="P718" s="52">
        <f ca="1">HLOOKUP($B718,INDIRECT(P$1&amp;"!$I$2:$x$40"),('Partner-period(er)'!$A718+14),FALSE)</f>
        <v>0</v>
      </c>
      <c r="Q718" s="52">
        <f ca="1">HLOOKUP($B718,INDIRECT(Q$1&amp;"!$I$2:$x$40"),('Partner-period(er)'!$A718+14),FALSE)</f>
        <v>0</v>
      </c>
      <c r="R718" s="52">
        <f ca="1">HLOOKUP($B718,INDIRECT(R$1&amp;"!$I$2:$x$40"),('Partner-period(er)'!$A718+14),FALSE)</f>
        <v>0</v>
      </c>
      <c r="S718" s="52">
        <f ca="1">HLOOKUP($B718,INDIRECT(S$1&amp;"!$I$2:$x$40"),('Partner-period(er)'!$A718+14),FALSE)</f>
        <v>0</v>
      </c>
      <c r="T718" s="52">
        <f ca="1">HLOOKUP($B718,INDIRECT(T$1&amp;"!$I$2:$x$40"),('Partner-period(er)'!$A718+14),FALSE)</f>
        <v>0</v>
      </c>
      <c r="U718" s="52">
        <f ca="1">HLOOKUP($B718,INDIRECT(U$1&amp;"!$I$2:$x$40"),('Partner-period(er)'!$A718+14),FALSE)</f>
        <v>0</v>
      </c>
      <c r="V718" s="52">
        <f ca="1">HLOOKUP($B718,INDIRECT(V$1&amp;"!$I$2:$x$40"),('Partner-period(er)'!$A718+14),FALSE)</f>
        <v>0</v>
      </c>
      <c r="W718" s="52">
        <f ca="1">HLOOKUP($B718,INDIRECT(W$1&amp;"!$I$2:$x$40"),('Partner-period(er)'!$A718+14),FALSE)</f>
        <v>0</v>
      </c>
      <c r="X718" s="567">
        <f ca="1">HLOOKUP($B718,INDIRECT(X$1&amp;"!$I$2:$x$40"),('Partner-period(er)'!$A718+14),FALSE)</f>
        <v>0</v>
      </c>
      <c r="Z718" s="33">
        <f t="shared" ca="1" si="385"/>
        <v>0</v>
      </c>
      <c r="AA718" s="34">
        <f ca="1">SUM($J718:K718)</f>
        <v>0</v>
      </c>
      <c r="AB718" s="34">
        <f ca="1">SUM($J718:L718)</f>
        <v>0</v>
      </c>
      <c r="AC718" s="34">
        <f ca="1">SUM($J718:M718)</f>
        <v>0</v>
      </c>
      <c r="AD718" s="34">
        <f ca="1">SUM($J718:N718)</f>
        <v>0</v>
      </c>
      <c r="AE718" s="34">
        <f ca="1">SUM($J718:O718)</f>
        <v>0</v>
      </c>
      <c r="AF718" s="34">
        <f ca="1">SUM($J718:P718)</f>
        <v>0</v>
      </c>
      <c r="AG718" s="34">
        <f ca="1">SUM($J718:Q718)</f>
        <v>0</v>
      </c>
      <c r="AH718" s="34">
        <f ca="1">SUM($J718:R718)</f>
        <v>0</v>
      </c>
      <c r="AI718" s="34">
        <f ca="1">SUM($J718:S718)</f>
        <v>0</v>
      </c>
      <c r="AJ718" s="34">
        <f ca="1">SUM($J718:T718)</f>
        <v>0</v>
      </c>
      <c r="AK718" s="34">
        <f ca="1">SUM($J718:U718)</f>
        <v>0</v>
      </c>
      <c r="AL718" s="34">
        <f ca="1">SUM($J718:V718)</f>
        <v>0</v>
      </c>
      <c r="AM718" s="34">
        <f ca="1">SUM($J718:W718)</f>
        <v>0</v>
      </c>
      <c r="AN718" s="38">
        <f ca="1">SUM($J718:X718)</f>
        <v>0</v>
      </c>
      <c r="AO718" s="30"/>
      <c r="AP718" s="29">
        <f ca="1">IF(Data!$H$2="ja",IF(Z718&gt;$G718,Z718-$G718,0),0)</f>
        <v>0</v>
      </c>
      <c r="AQ718" s="29">
        <f ca="1">IF(Data!$H$2="ja",IF(AA718&gt;$G718,AA718-$G718-SUM($AP718:AP718),0),0)</f>
        <v>0</v>
      </c>
      <c r="AR718" s="29">
        <f ca="1">IF(Data!$H$2="ja",IF(AB718&gt;$G718,AB718-$G718-SUM($AP718:AQ718),0),0)</f>
        <v>0</v>
      </c>
      <c r="AS718" s="29">
        <f ca="1">IF(Data!$H$2="ja",IF(AC718&gt;$G718,AC718-$G718-SUM($AP718:AR718),0),0)</f>
        <v>0</v>
      </c>
      <c r="AT718" s="29">
        <f ca="1">IF(Data!$H$2="ja",IF(AD718&gt;$G718,AD718-$G718-SUM($AP718:AS718),0),0)</f>
        <v>0</v>
      </c>
      <c r="AU718" s="29">
        <f ca="1">IF(Data!$H$2="ja",IF(AE718&gt;$G718,AE718-$G718-SUM($AP718:AT718),0),0)</f>
        <v>0</v>
      </c>
      <c r="AV718" s="29">
        <f ca="1">IF(Data!$H$2="ja",IF(AF718&gt;$G718,AF718-$G718-SUM($AP718:AU718),0),0)</f>
        <v>0</v>
      </c>
      <c r="AW718" s="29">
        <f ca="1">IF(Data!$H$2="ja",IF(AG718&gt;$G718,AG718-$G718-SUM($AP718:AV718),0),0)</f>
        <v>0</v>
      </c>
      <c r="AX718" s="29">
        <f ca="1">IF(Data!$H$2="ja",IF(AH718&gt;$G718,AH718-$G718-SUM($AP718:AW718),0),0)</f>
        <v>0</v>
      </c>
      <c r="AY718" s="29">
        <f ca="1">IF(Data!$H$2="ja",IF(AI718&gt;$G718,AI718-$G718-SUM($AP718:AX718),0),0)</f>
        <v>0</v>
      </c>
      <c r="AZ718" s="29">
        <f ca="1">IF(Data!$H$2="ja",IF(AJ718&gt;$G718,AJ718-$G718-SUM($AP718:AY718),0),0)</f>
        <v>0</v>
      </c>
      <c r="BA718" s="29">
        <f ca="1">IF(Data!$H$2="ja",IF(AK718&gt;$G718,AK718-$G718-SUM($AP718:AZ718),0),0)</f>
        <v>0</v>
      </c>
      <c r="BB718" s="29">
        <f ca="1">IF(Data!$H$2="ja",IF(AL718&gt;$G718,AL718-$G718-SUM($AP718:BA718),0),0)</f>
        <v>0</v>
      </c>
      <c r="BC718" s="29">
        <f ca="1">IF(Data!$H$2="ja",IF(AM718&gt;$G718,AM718-$G718-SUM($AP718:BB718),0),0)</f>
        <v>0</v>
      </c>
      <c r="BD718" s="29">
        <f ca="1">IF(Data!$H$2="ja",IF(AN718&gt;$G718,AN718-$G718-SUM($AP718:BC718),0),0)</f>
        <v>0</v>
      </c>
    </row>
    <row r="719" spans="1:56" x14ac:dyDescent="0.2">
      <c r="A719" s="44">
        <v>15</v>
      </c>
      <c r="B719" s="44">
        <f t="shared" si="381"/>
        <v>15</v>
      </c>
      <c r="C719" s="60"/>
      <c r="D719" s="27" t="str">
        <f>Data!B$12</f>
        <v>Overheadomkostninger</v>
      </c>
      <c r="E719" s="27"/>
      <c r="F719" s="14"/>
      <c r="G719" s="371">
        <f>HLOOKUP(B719,'Budget &amp; Total'!$1:$44,(36),FALSE)</f>
        <v>0</v>
      </c>
      <c r="H719" s="674">
        <f t="shared" ca="1" si="382"/>
        <v>0</v>
      </c>
      <c r="I719" s="101"/>
      <c r="J719" s="239">
        <f ca="1">HLOOKUP($B719,INDIRECT(J$1&amp;"!$I$2:$x$40"),('Partner-period(er)'!$A719+14),FALSE)</f>
        <v>0</v>
      </c>
      <c r="K719" s="85">
        <f ca="1">HLOOKUP($B719,INDIRECT(K$1&amp;"!$I$2:$x$40"),('Partner-period(er)'!$A719+14),FALSE)</f>
        <v>0</v>
      </c>
      <c r="L719" s="85">
        <f ca="1">HLOOKUP($B719,INDIRECT(L$1&amp;"!$I$2:$x$40"),('Partner-period(er)'!$A719+14),FALSE)</f>
        <v>0</v>
      </c>
      <c r="M719" s="85">
        <f ca="1">HLOOKUP($B719,INDIRECT(M$1&amp;"!$I$2:$x$40"),('Partner-period(er)'!$A719+14),FALSE)</f>
        <v>0</v>
      </c>
      <c r="N719" s="85">
        <f ca="1">HLOOKUP($B719,INDIRECT(N$1&amp;"!$I$2:$x$40"),('Partner-period(er)'!$A719+14),FALSE)</f>
        <v>0</v>
      </c>
      <c r="O719" s="52">
        <f ca="1">HLOOKUP($B719,INDIRECT(O$1&amp;"!$I$2:$x$40"),('Partner-period(er)'!$A719+14),FALSE)</f>
        <v>0</v>
      </c>
      <c r="P719" s="52">
        <f ca="1">HLOOKUP($B719,INDIRECT(P$1&amp;"!$I$2:$x$40"),('Partner-period(er)'!$A719+14),FALSE)</f>
        <v>0</v>
      </c>
      <c r="Q719" s="52">
        <f ca="1">HLOOKUP($B719,INDIRECT(Q$1&amp;"!$I$2:$x$40"),('Partner-period(er)'!$A719+14),FALSE)</f>
        <v>0</v>
      </c>
      <c r="R719" s="52">
        <f ca="1">HLOOKUP($B719,INDIRECT(R$1&amp;"!$I$2:$x$40"),('Partner-period(er)'!$A719+14),FALSE)</f>
        <v>0</v>
      </c>
      <c r="S719" s="52">
        <f ca="1">HLOOKUP($B719,INDIRECT(S$1&amp;"!$I$2:$x$40"),('Partner-period(er)'!$A719+14),FALSE)</f>
        <v>0</v>
      </c>
      <c r="T719" s="52">
        <f ca="1">HLOOKUP($B719,INDIRECT(T$1&amp;"!$I$2:$x$40"),('Partner-period(er)'!$A719+14),FALSE)</f>
        <v>0</v>
      </c>
      <c r="U719" s="52">
        <f ca="1">HLOOKUP($B719,INDIRECT(U$1&amp;"!$I$2:$x$40"),('Partner-period(er)'!$A719+14),FALSE)</f>
        <v>0</v>
      </c>
      <c r="V719" s="52">
        <f ca="1">HLOOKUP($B719,INDIRECT(V$1&amp;"!$I$2:$x$40"),('Partner-period(er)'!$A719+14),FALSE)</f>
        <v>0</v>
      </c>
      <c r="W719" s="52">
        <f ca="1">HLOOKUP($B719,INDIRECT(W$1&amp;"!$I$2:$x$40"),('Partner-period(er)'!$A719+14),FALSE)</f>
        <v>0</v>
      </c>
      <c r="X719" s="567">
        <f ca="1">HLOOKUP($B719,INDIRECT(X$1&amp;"!$I$2:$x$40"),('Partner-period(er)'!$A719+14),FALSE)</f>
        <v>0</v>
      </c>
      <c r="Z719" s="33">
        <f t="shared" ca="1" si="385"/>
        <v>0</v>
      </c>
      <c r="AA719" s="34">
        <f ca="1">SUM($J719:K719)</f>
        <v>0</v>
      </c>
      <c r="AB719" s="34">
        <f ca="1">SUM($J719:L719)</f>
        <v>0</v>
      </c>
      <c r="AC719" s="34">
        <f ca="1">SUM($J719:M719)</f>
        <v>0</v>
      </c>
      <c r="AD719" s="34">
        <f ca="1">SUM($J719:N719)</f>
        <v>0</v>
      </c>
      <c r="AE719" s="34">
        <f ca="1">SUM($J719:O719)</f>
        <v>0</v>
      </c>
      <c r="AF719" s="34">
        <f ca="1">SUM($J719:P719)</f>
        <v>0</v>
      </c>
      <c r="AG719" s="34">
        <f ca="1">SUM($J719:Q719)</f>
        <v>0</v>
      </c>
      <c r="AH719" s="34">
        <f ca="1">SUM($J719:R719)</f>
        <v>0</v>
      </c>
      <c r="AI719" s="34">
        <f ca="1">SUM($J719:S719)</f>
        <v>0</v>
      </c>
      <c r="AJ719" s="34">
        <f ca="1">SUM($J719:T719)</f>
        <v>0</v>
      </c>
      <c r="AK719" s="34">
        <f ca="1">SUM($J719:U719)</f>
        <v>0</v>
      </c>
      <c r="AL719" s="34">
        <f ca="1">SUM($J719:V719)</f>
        <v>0</v>
      </c>
      <c r="AM719" s="34">
        <f ca="1">SUM($J719:W719)</f>
        <v>0</v>
      </c>
      <c r="AN719" s="38">
        <f ca="1">SUM($J719:X719)</f>
        <v>0</v>
      </c>
      <c r="AO719" s="30"/>
      <c r="AP719" s="29">
        <f ca="1">IF(Data!$H$2="ja",IF(Z719&gt;$G719,Z719-$G719,0),0)</f>
        <v>0</v>
      </c>
      <c r="AQ719" s="29">
        <f ca="1">IF(Data!$H$2="ja",IF(AA719&gt;$G719,AA719-$G719-SUM($AP719:AP719),0),0)</f>
        <v>0</v>
      </c>
      <c r="AR719" s="29">
        <f ca="1">IF(Data!$H$2="ja",IF(AB719&gt;$G719,AB719-$G719-SUM($AP719:AQ719),0),0)</f>
        <v>0</v>
      </c>
      <c r="AS719" s="29">
        <f ca="1">IF(Data!$H$2="ja",IF(AC719&gt;$G719,AC719-$G719-SUM($AP719:AR719),0),0)</f>
        <v>0</v>
      </c>
      <c r="AT719" s="29">
        <f ca="1">IF(Data!$H$2="ja",IF(AD719&gt;$G719,AD719-$G719-SUM($AP719:AS719),0),0)</f>
        <v>0</v>
      </c>
      <c r="AU719" s="29">
        <f ca="1">IF(Data!$H$2="ja",IF(AE719&gt;$G719,AE719-$G719-SUM($AP719:AT719),0),0)</f>
        <v>0</v>
      </c>
      <c r="AV719" s="29">
        <f ca="1">IF(Data!$H$2="ja",IF(AF719&gt;$G719,AF719-$G719-SUM($AP719:AU719),0),0)</f>
        <v>0</v>
      </c>
      <c r="AW719" s="29">
        <f ca="1">IF(Data!$H$2="ja",IF(AG719&gt;$G719,AG719-$G719-SUM($AP719:AV719),0),0)</f>
        <v>0</v>
      </c>
      <c r="AX719" s="29">
        <f ca="1">IF(Data!$H$2="ja",IF(AH719&gt;$G719,AH719-$G719-SUM($AP719:AW719),0),0)</f>
        <v>0</v>
      </c>
      <c r="AY719" s="29">
        <f ca="1">IF(Data!$H$2="ja",IF(AI719&gt;$G719,AI719-$G719-SUM($AP719:AX719),0),0)</f>
        <v>0</v>
      </c>
      <c r="AZ719" s="29">
        <f ca="1">IF(Data!$H$2="ja",IF(AJ719&gt;$G719,AJ719-$G719-SUM($AP719:AY719),0),0)</f>
        <v>0</v>
      </c>
      <c r="BA719" s="29">
        <f ca="1">IF(Data!$H$2="ja",IF(AK719&gt;$G719,AK719-$G719-SUM($AP719:AZ719),0),0)</f>
        <v>0</v>
      </c>
      <c r="BB719" s="29">
        <f ca="1">IF(Data!$H$2="ja",IF(AL719&gt;$G719,AL719-$G719-SUM($AP719:BA719),0),0)</f>
        <v>0</v>
      </c>
      <c r="BC719" s="29">
        <f ca="1">IF(Data!$H$2="ja",IF(AM719&gt;$G719,AM719-$G719-SUM($AP719:BB719),0),0)</f>
        <v>0</v>
      </c>
      <c r="BD719" s="29">
        <f ca="1">IF(Data!$H$2="ja",IF(AN719&gt;$G719,AN719-$G719-SUM($AP719:BC719),0),0)</f>
        <v>0</v>
      </c>
    </row>
    <row r="720" spans="1:56" x14ac:dyDescent="0.2">
      <c r="A720" s="44">
        <v>16</v>
      </c>
      <c r="B720" s="44">
        <f t="shared" si="381"/>
        <v>15</v>
      </c>
      <c r="C720" s="56"/>
      <c r="D720" s="53" t="str">
        <f>Data!B$19</f>
        <v>Andre omkostninger total</v>
      </c>
      <c r="E720" s="53"/>
      <c r="F720" s="100"/>
      <c r="G720" s="370">
        <f>HLOOKUP(B720,'Budget &amp; Total'!$1:$44,(18+A720),FALSE)</f>
        <v>0</v>
      </c>
      <c r="H720" s="676">
        <f t="shared" ca="1" si="382"/>
        <v>0</v>
      </c>
      <c r="I720" s="101"/>
      <c r="J720" s="301">
        <f ca="1">HLOOKUP($B720,INDIRECT(J$1&amp;"!$I$2:$x$40"),('Partner-period(er)'!$A720+14),FALSE)</f>
        <v>0</v>
      </c>
      <c r="K720" s="89">
        <f ca="1">HLOOKUP($B720,INDIRECT(K$1&amp;"!$I$2:$x$40"),('Partner-period(er)'!$A720+14),FALSE)</f>
        <v>0</v>
      </c>
      <c r="L720" s="89">
        <f ca="1">HLOOKUP($B720,INDIRECT(L$1&amp;"!$I$2:$x$40"),('Partner-period(er)'!$A720+14),FALSE)</f>
        <v>0</v>
      </c>
      <c r="M720" s="89">
        <f ca="1">HLOOKUP($B720,INDIRECT(M$1&amp;"!$I$2:$x$40"),('Partner-period(er)'!$A720+14),FALSE)</f>
        <v>0</v>
      </c>
      <c r="N720" s="89">
        <f ca="1">HLOOKUP($B720,INDIRECT(N$1&amp;"!$I$2:$x$40"),('Partner-period(er)'!$A720+14),FALSE)</f>
        <v>0</v>
      </c>
      <c r="O720" s="570">
        <f ca="1">HLOOKUP($B720,INDIRECT(O$1&amp;"!$I$2:$x$40"),('Partner-period(er)'!$A720+14),FALSE)</f>
        <v>0</v>
      </c>
      <c r="P720" s="570">
        <f ca="1">HLOOKUP($B720,INDIRECT(P$1&amp;"!$I$2:$x$40"),('Partner-period(er)'!$A720+14),FALSE)</f>
        <v>0</v>
      </c>
      <c r="Q720" s="570">
        <f ca="1">HLOOKUP($B720,INDIRECT(Q$1&amp;"!$I$2:$x$40"),('Partner-period(er)'!$A720+14),FALSE)</f>
        <v>0</v>
      </c>
      <c r="R720" s="570">
        <f ca="1">HLOOKUP($B720,INDIRECT(R$1&amp;"!$I$2:$x$40"),('Partner-period(er)'!$A720+14),FALSE)</f>
        <v>0</v>
      </c>
      <c r="S720" s="570">
        <f ca="1">HLOOKUP($B720,INDIRECT(S$1&amp;"!$I$2:$x$40"),('Partner-period(er)'!$A720+14),FALSE)</f>
        <v>0</v>
      </c>
      <c r="T720" s="570">
        <f ca="1">HLOOKUP($B720,INDIRECT(T$1&amp;"!$I$2:$x$40"),('Partner-period(er)'!$A720+14),FALSE)</f>
        <v>0</v>
      </c>
      <c r="U720" s="570">
        <f ca="1">HLOOKUP($B720,INDIRECT(U$1&amp;"!$I$2:$x$40"),('Partner-period(er)'!$A720+14),FALSE)</f>
        <v>0</v>
      </c>
      <c r="V720" s="570">
        <f ca="1">HLOOKUP($B720,INDIRECT(V$1&amp;"!$I$2:$x$40"),('Partner-period(er)'!$A720+14),FALSE)</f>
        <v>0</v>
      </c>
      <c r="W720" s="570">
        <f ca="1">HLOOKUP($B720,INDIRECT(W$1&amp;"!$I$2:$x$40"),('Partner-period(er)'!$A720+14),FALSE)</f>
        <v>0</v>
      </c>
      <c r="X720" s="571">
        <f ca="1">HLOOKUP($B720,INDIRECT(X$1&amp;"!$I$2:$x$40"),('Partner-period(er)'!$A720+14),FALSE)</f>
        <v>0</v>
      </c>
      <c r="Z720" s="33">
        <f t="shared" ca="1" si="385"/>
        <v>0</v>
      </c>
      <c r="AA720" s="34">
        <f ca="1">SUM($J720:K720)</f>
        <v>0</v>
      </c>
      <c r="AB720" s="34">
        <f ca="1">SUM($J720:L720)</f>
        <v>0</v>
      </c>
      <c r="AC720" s="34">
        <f ca="1">SUM($J720:M720)</f>
        <v>0</v>
      </c>
      <c r="AD720" s="34">
        <f ca="1">SUM($J720:N720)</f>
        <v>0</v>
      </c>
      <c r="AE720" s="34">
        <f ca="1">SUM($J720:O720)</f>
        <v>0</v>
      </c>
      <c r="AF720" s="34">
        <f ca="1">SUM($J720:P720)</f>
        <v>0</v>
      </c>
      <c r="AG720" s="34">
        <f ca="1">SUM($J720:Q720)</f>
        <v>0</v>
      </c>
      <c r="AH720" s="34">
        <f ca="1">SUM($J720:R720)</f>
        <v>0</v>
      </c>
      <c r="AI720" s="34">
        <f ca="1">SUM($J720:S720)</f>
        <v>0</v>
      </c>
      <c r="AJ720" s="34">
        <f ca="1">SUM($J720:T720)</f>
        <v>0</v>
      </c>
      <c r="AK720" s="34">
        <f ca="1">SUM($J720:U720)</f>
        <v>0</v>
      </c>
      <c r="AL720" s="34">
        <f ca="1">SUM($J720:V720)</f>
        <v>0</v>
      </c>
      <c r="AM720" s="34">
        <f ca="1">SUM($J720:W720)</f>
        <v>0</v>
      </c>
      <c r="AN720" s="38">
        <f ca="1">SUM($J720:X720)</f>
        <v>0</v>
      </c>
      <c r="AO720" s="30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</row>
    <row r="721" spans="1:56" ht="18" customHeight="1" thickBot="1" x14ac:dyDescent="0.25">
      <c r="A721" s="44">
        <v>17</v>
      </c>
      <c r="B721" s="44">
        <f t="shared" si="381"/>
        <v>15</v>
      </c>
      <c r="C721" s="384" t="str">
        <f>Data!B$55</f>
        <v>Totale omkostninger</v>
      </c>
      <c r="D721" s="385"/>
      <c r="E721" s="385"/>
      <c r="F721" s="386"/>
      <c r="G721" s="387">
        <f>HLOOKUP(B721,'Budget &amp; Total'!$1:$44,(37),FALSE)</f>
        <v>0</v>
      </c>
      <c r="H721" s="677">
        <f t="shared" ca="1" si="382"/>
        <v>0</v>
      </c>
      <c r="I721" s="109"/>
      <c r="J721" s="389">
        <f ca="1">HLOOKUP($B721,INDIRECT(J$1&amp;"!$I$2:$x$40"),('Partner-period(er)'!$A721+14),FALSE)</f>
        <v>0</v>
      </c>
      <c r="K721" s="390">
        <f ca="1">HLOOKUP($B721,INDIRECT(K$1&amp;"!$I$2:$x$40"),('Partner-period(er)'!$A721+14),FALSE)</f>
        <v>0</v>
      </c>
      <c r="L721" s="391">
        <f ca="1">HLOOKUP($B721,INDIRECT(L$1&amp;"!$I$2:$x$40"),('Partner-period(er)'!$A721+14),FALSE)</f>
        <v>0</v>
      </c>
      <c r="M721" s="391">
        <f ca="1">HLOOKUP($B721,INDIRECT(M$1&amp;"!$I$2:$x$40"),('Partner-period(er)'!$A721+14),FALSE)</f>
        <v>0</v>
      </c>
      <c r="N721" s="391">
        <f ca="1">HLOOKUP($B721,INDIRECT(N$1&amp;"!$I$2:$x$40"),('Partner-period(er)'!$A721+14),FALSE)</f>
        <v>0</v>
      </c>
      <c r="O721" s="572">
        <f ca="1">HLOOKUP($B721,INDIRECT(O$1&amp;"!$I$2:$x$40"),('Partner-period(er)'!$A721+14),FALSE)</f>
        <v>0</v>
      </c>
      <c r="P721" s="572">
        <f ca="1">HLOOKUP($B721,INDIRECT(P$1&amp;"!$I$2:$x$40"),('Partner-period(er)'!$A721+14),FALSE)</f>
        <v>0</v>
      </c>
      <c r="Q721" s="572">
        <f ca="1">HLOOKUP($B721,INDIRECT(Q$1&amp;"!$I$2:$x$40"),('Partner-period(er)'!$A721+14),FALSE)</f>
        <v>0</v>
      </c>
      <c r="R721" s="572">
        <f ca="1">HLOOKUP($B721,INDIRECT(R$1&amp;"!$I$2:$x$40"),('Partner-period(er)'!$A721+14),FALSE)</f>
        <v>0</v>
      </c>
      <c r="S721" s="572">
        <f ca="1">HLOOKUP($B721,INDIRECT(S$1&amp;"!$I$2:$x$40"),('Partner-period(er)'!$A721+14),FALSE)</f>
        <v>0</v>
      </c>
      <c r="T721" s="572">
        <f ca="1">HLOOKUP($B721,INDIRECT(T$1&amp;"!$I$2:$x$40"),('Partner-period(er)'!$A721+14),FALSE)</f>
        <v>0</v>
      </c>
      <c r="U721" s="572">
        <f ca="1">HLOOKUP($B721,INDIRECT(U$1&amp;"!$I$2:$x$40"),('Partner-period(er)'!$A721+14),FALSE)</f>
        <v>0</v>
      </c>
      <c r="V721" s="572">
        <f ca="1">HLOOKUP($B721,INDIRECT(V$1&amp;"!$I$2:$x$40"),('Partner-period(er)'!$A721+14),FALSE)</f>
        <v>0</v>
      </c>
      <c r="W721" s="572">
        <f ca="1">HLOOKUP($B721,INDIRECT(W$1&amp;"!$I$2:$x$40"),('Partner-period(er)'!$A721+14),FALSE)</f>
        <v>0</v>
      </c>
      <c r="X721" s="573">
        <f ca="1">HLOOKUP($B721,INDIRECT(X$1&amp;"!$I$2:$x$40"),('Partner-period(er)'!$A721+14),FALSE)</f>
        <v>0</v>
      </c>
      <c r="Z721" s="33">
        <f t="shared" ca="1" si="385"/>
        <v>0</v>
      </c>
      <c r="AA721" s="34">
        <f ca="1">SUM($J721:K721)</f>
        <v>0</v>
      </c>
      <c r="AB721" s="34">
        <f ca="1">SUM($J721:L721)</f>
        <v>0</v>
      </c>
      <c r="AC721" s="34">
        <f ca="1">SUM($J721:M721)</f>
        <v>0</v>
      </c>
      <c r="AD721" s="34">
        <f ca="1">SUM($J721:N721)</f>
        <v>0</v>
      </c>
      <c r="AE721" s="34">
        <f ca="1">SUM($J721:O721)</f>
        <v>0</v>
      </c>
      <c r="AF721" s="34">
        <f ca="1">SUM($J721:P721)</f>
        <v>0</v>
      </c>
      <c r="AG721" s="34">
        <f ca="1">SUM($J721:Q721)</f>
        <v>0</v>
      </c>
      <c r="AH721" s="34">
        <f ca="1">SUM($J721:R721)</f>
        <v>0</v>
      </c>
      <c r="AI721" s="34">
        <f ca="1">SUM($J721:S721)</f>
        <v>0</v>
      </c>
      <c r="AJ721" s="34">
        <f ca="1">SUM($J721:T721)</f>
        <v>0</v>
      </c>
      <c r="AK721" s="34">
        <f ca="1">SUM($J721:U721)</f>
        <v>0</v>
      </c>
      <c r="AL721" s="34">
        <f ca="1">SUM($J721:V721)</f>
        <v>0</v>
      </c>
      <c r="AM721" s="34">
        <f ca="1">SUM($J721:W721)</f>
        <v>0</v>
      </c>
      <c r="AN721" s="38">
        <f ca="1">SUM($J721:X721)</f>
        <v>0</v>
      </c>
      <c r="AO721" s="30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</row>
    <row r="722" spans="1:56" ht="18" customHeight="1" thickTop="1" x14ac:dyDescent="0.2">
      <c r="A722" s="44">
        <v>18</v>
      </c>
      <c r="B722" s="44">
        <f t="shared" si="381"/>
        <v>15</v>
      </c>
      <c r="C722" s="177">
        <f>'Budget &amp; Total'!B$40</f>
        <v>0</v>
      </c>
      <c r="D722" s="27"/>
      <c r="E722" s="27"/>
      <c r="F722" s="14"/>
      <c r="G722" s="370"/>
      <c r="H722" s="674">
        <f t="shared" ca="1" si="382"/>
        <v>0</v>
      </c>
      <c r="I722" s="101"/>
      <c r="J722" s="239">
        <f ca="1">HLOOKUP($B722,INDIRECT(J$1&amp;"!$I$2:$x$40"),('Partner-period(er)'!$A722+14),FALSE)</f>
        <v>0</v>
      </c>
      <c r="K722" s="85">
        <f ca="1">HLOOKUP($B722,INDIRECT(K$1&amp;"!$I$2:$x$40"),('Partner-period(er)'!$A722+14),FALSE)</f>
        <v>0</v>
      </c>
      <c r="L722" s="85">
        <f ca="1">HLOOKUP($B722,INDIRECT(L$1&amp;"!$I$2:$x$40"),('Partner-period(er)'!$A722+14),FALSE)</f>
        <v>0</v>
      </c>
      <c r="M722" s="85">
        <f ca="1">HLOOKUP($B722,INDIRECT(M$1&amp;"!$I$2:$x$40"),('Partner-period(er)'!$A722+14),FALSE)</f>
        <v>0</v>
      </c>
      <c r="N722" s="85">
        <f ca="1">HLOOKUP($B722,INDIRECT(N$1&amp;"!$I$2:$x$40"),('Partner-period(er)'!$A722+14),FALSE)</f>
        <v>0</v>
      </c>
      <c r="O722" s="52">
        <f ca="1">HLOOKUP($B722,INDIRECT(O$1&amp;"!$I$2:$x$40"),('Partner-period(er)'!$A722+14),FALSE)</f>
        <v>0</v>
      </c>
      <c r="P722" s="52">
        <f ca="1">HLOOKUP($B722,INDIRECT(P$1&amp;"!$I$2:$x$40"),('Partner-period(er)'!$A722+14),FALSE)</f>
        <v>0</v>
      </c>
      <c r="Q722" s="52">
        <f ca="1">HLOOKUP($B722,INDIRECT(Q$1&amp;"!$I$2:$x$40"),('Partner-period(er)'!$A722+14),FALSE)</f>
        <v>0</v>
      </c>
      <c r="R722" s="52">
        <f ca="1">HLOOKUP($B722,INDIRECT(R$1&amp;"!$I$2:$x$40"),('Partner-period(er)'!$A722+14),FALSE)</f>
        <v>0</v>
      </c>
      <c r="S722" s="52">
        <f ca="1">HLOOKUP($B722,INDIRECT(S$1&amp;"!$I$2:$x$40"),('Partner-period(er)'!$A722+14),FALSE)</f>
        <v>0</v>
      </c>
      <c r="T722" s="52">
        <f ca="1">HLOOKUP($B722,INDIRECT(T$1&amp;"!$I$2:$x$40"),('Partner-period(er)'!$A722+14),FALSE)</f>
        <v>0</v>
      </c>
      <c r="U722" s="52">
        <f ca="1">HLOOKUP($B722,INDIRECT(U$1&amp;"!$I$2:$x$40"),('Partner-period(er)'!$A722+14),FALSE)</f>
        <v>0</v>
      </c>
      <c r="V722" s="52">
        <f ca="1">HLOOKUP($B722,INDIRECT(V$1&amp;"!$I$2:$x$40"),('Partner-period(er)'!$A722+14),FALSE)</f>
        <v>0</v>
      </c>
      <c r="W722" s="52">
        <f ca="1">HLOOKUP($B722,INDIRECT(W$1&amp;"!$I$2:$x$40"),('Partner-period(er)'!$A722+14),FALSE)</f>
        <v>0</v>
      </c>
      <c r="X722" s="567">
        <f ca="1">HLOOKUP($B722,INDIRECT(X$1&amp;"!$I$2:$x$40"),('Partner-period(er)'!$A722+14),FALSE)</f>
        <v>0</v>
      </c>
      <c r="Z722" s="33"/>
      <c r="AA722" s="34"/>
      <c r="AB722" s="34"/>
      <c r="AC722" s="34"/>
      <c r="AD722" s="34"/>
      <c r="AE722" s="34"/>
      <c r="AF722" s="34"/>
      <c r="AG722" s="34"/>
      <c r="AH722" s="34"/>
      <c r="AI722" s="34"/>
      <c r="AJ722" s="34"/>
      <c r="AK722" s="34"/>
      <c r="AL722" s="34"/>
      <c r="AM722" s="34"/>
      <c r="AN722" s="38"/>
      <c r="AO722" s="30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</row>
    <row r="723" spans="1:56" x14ac:dyDescent="0.2">
      <c r="A723" s="44">
        <v>19</v>
      </c>
      <c r="B723" s="44">
        <f t="shared" si="381"/>
        <v>15</v>
      </c>
      <c r="C723" s="102"/>
      <c r="D723" s="151" t="str">
        <f>Data!B$26</f>
        <v>Beregnet støtte</v>
      </c>
      <c r="E723" s="27"/>
      <c r="F723" s="95">
        <f>HLOOKUP(B722,'Budget &amp; Total'!B:BB,41,FALSE)</f>
        <v>0</v>
      </c>
      <c r="G723" s="372"/>
      <c r="H723" s="674">
        <f t="shared" ca="1" si="382"/>
        <v>0</v>
      </c>
      <c r="I723" s="101"/>
      <c r="J723" s="239">
        <f ca="1">HLOOKUP($B723,INDIRECT(J$1&amp;"!$I$2:$x$40"),('Partner-period(er)'!$A723+14),FALSE)</f>
        <v>0</v>
      </c>
      <c r="K723" s="85">
        <f ca="1">HLOOKUP($B723,INDIRECT(K$1&amp;"!$I$2:$x$40"),('Partner-period(er)'!$A723+14),FALSE)</f>
        <v>0</v>
      </c>
      <c r="L723" s="85">
        <f ca="1">HLOOKUP($B723,INDIRECT(L$1&amp;"!$I$2:$x$40"),('Partner-period(er)'!$A723+14),FALSE)</f>
        <v>0</v>
      </c>
      <c r="M723" s="85">
        <f ca="1">HLOOKUP($B723,INDIRECT(M$1&amp;"!$I$2:$x$40"),('Partner-period(er)'!$A723+14),FALSE)</f>
        <v>0</v>
      </c>
      <c r="N723" s="85">
        <f ca="1">HLOOKUP($B723,INDIRECT(N$1&amp;"!$I$2:$x$40"),('Partner-period(er)'!$A723+14),FALSE)</f>
        <v>0</v>
      </c>
      <c r="O723" s="52">
        <f ca="1">HLOOKUP($B723,INDIRECT(O$1&amp;"!$I$2:$x$40"),('Partner-period(er)'!$A723+14),FALSE)</f>
        <v>0</v>
      </c>
      <c r="P723" s="52">
        <f ca="1">HLOOKUP($B723,INDIRECT(P$1&amp;"!$I$2:$x$40"),('Partner-period(er)'!$A723+14),FALSE)</f>
        <v>0</v>
      </c>
      <c r="Q723" s="52">
        <f ca="1">HLOOKUP($B723,INDIRECT(Q$1&amp;"!$I$2:$x$40"),('Partner-period(er)'!$A723+14),FALSE)</f>
        <v>0</v>
      </c>
      <c r="R723" s="52">
        <f ca="1">HLOOKUP($B723,INDIRECT(R$1&amp;"!$I$2:$x$40"),('Partner-period(er)'!$A723+14),FALSE)</f>
        <v>0</v>
      </c>
      <c r="S723" s="52">
        <f ca="1">HLOOKUP($B723,INDIRECT(S$1&amp;"!$I$2:$x$40"),('Partner-period(er)'!$A723+14),FALSE)</f>
        <v>0</v>
      </c>
      <c r="T723" s="52">
        <f ca="1">HLOOKUP($B723,INDIRECT(T$1&amp;"!$I$2:$x$40"),('Partner-period(er)'!$A723+14),FALSE)</f>
        <v>0</v>
      </c>
      <c r="U723" s="52">
        <f ca="1">HLOOKUP($B723,INDIRECT(U$1&amp;"!$I$2:$x$40"),('Partner-period(er)'!$A723+14),FALSE)</f>
        <v>0</v>
      </c>
      <c r="V723" s="52">
        <f ca="1">HLOOKUP($B723,INDIRECT(V$1&amp;"!$I$2:$x$40"),('Partner-period(er)'!$A723+14),FALSE)</f>
        <v>0</v>
      </c>
      <c r="W723" s="52">
        <f ca="1">HLOOKUP($B723,INDIRECT(W$1&amp;"!$I$2:$x$40"),('Partner-period(er)'!$A723+14),FALSE)</f>
        <v>0</v>
      </c>
      <c r="X723" s="567">
        <f ca="1">HLOOKUP($B723,INDIRECT(X$1&amp;"!$I$2:$x$40"),('Partner-period(er)'!$A723+14),FALSE)</f>
        <v>0</v>
      </c>
      <c r="Z723" s="33"/>
      <c r="AA723" s="34"/>
      <c r="AB723" s="34"/>
      <c r="AC723" s="34"/>
      <c r="AD723" s="34"/>
      <c r="AE723" s="34"/>
      <c r="AF723" s="34"/>
      <c r="AG723" s="34"/>
      <c r="AH723" s="34"/>
      <c r="AI723" s="34"/>
      <c r="AJ723" s="34"/>
      <c r="AK723" s="34"/>
      <c r="AL723" s="34"/>
      <c r="AM723" s="34"/>
      <c r="AN723" s="38"/>
      <c r="AO723" s="30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</row>
    <row r="724" spans="1:56" x14ac:dyDescent="0.2">
      <c r="A724" s="44">
        <v>20</v>
      </c>
      <c r="B724" s="44">
        <f t="shared" si="381"/>
        <v>15</v>
      </c>
      <c r="C724" s="102"/>
      <c r="D724" s="151" t="str">
        <f>Data!B$27</f>
        <v>Forudbetalt støtte (efter aftale)</v>
      </c>
      <c r="E724" s="47"/>
      <c r="F724" s="14"/>
      <c r="G724" s="370"/>
      <c r="H724" s="674">
        <f t="shared" ca="1" si="382"/>
        <v>0</v>
      </c>
      <c r="I724" s="101"/>
      <c r="J724" s="239">
        <f ca="1">HLOOKUP($B724,INDIRECT(J$1&amp;"!$I$2:$x$40"),('Partner-period(er)'!$A724+14),FALSE)</f>
        <v>0</v>
      </c>
      <c r="K724" s="85">
        <f ca="1">HLOOKUP($B724,INDIRECT(K$1&amp;"!$I$2:$x$40"),('Partner-period(er)'!$A724+14),FALSE)</f>
        <v>0</v>
      </c>
      <c r="L724" s="85">
        <f ca="1">HLOOKUP($B724,INDIRECT(L$1&amp;"!$I$2:$x$40"),('Partner-period(er)'!$A724+14),FALSE)</f>
        <v>0</v>
      </c>
      <c r="M724" s="85">
        <f ca="1">HLOOKUP($B724,INDIRECT(M$1&amp;"!$I$2:$x$40"),('Partner-period(er)'!$A724+14),FALSE)</f>
        <v>0</v>
      </c>
      <c r="N724" s="85">
        <f ca="1">HLOOKUP($B724,INDIRECT(N$1&amp;"!$I$2:$x$40"),('Partner-period(er)'!$A724+14),FALSE)</f>
        <v>0</v>
      </c>
      <c r="O724" s="52">
        <f ca="1">HLOOKUP($B724,INDIRECT(O$1&amp;"!$I$2:$x$40"),('Partner-period(er)'!$A724+14),FALSE)</f>
        <v>0</v>
      </c>
      <c r="P724" s="52">
        <f ca="1">HLOOKUP($B724,INDIRECT(P$1&amp;"!$I$2:$x$40"),('Partner-period(er)'!$A724+14),FALSE)</f>
        <v>0</v>
      </c>
      <c r="Q724" s="52">
        <f ca="1">HLOOKUP($B724,INDIRECT(Q$1&amp;"!$I$2:$x$40"),('Partner-period(er)'!$A724+14),FALSE)</f>
        <v>0</v>
      </c>
      <c r="R724" s="52">
        <f ca="1">HLOOKUP($B724,INDIRECT(R$1&amp;"!$I$2:$x$40"),('Partner-period(er)'!$A724+14),FALSE)</f>
        <v>0</v>
      </c>
      <c r="S724" s="52">
        <f ca="1">HLOOKUP($B724,INDIRECT(S$1&amp;"!$I$2:$x$40"),('Partner-period(er)'!$A724+14),FALSE)</f>
        <v>0</v>
      </c>
      <c r="T724" s="52">
        <f ca="1">HLOOKUP($B724,INDIRECT(T$1&amp;"!$I$2:$x$40"),('Partner-period(er)'!$A724+14),FALSE)</f>
        <v>0</v>
      </c>
      <c r="U724" s="52">
        <f ca="1">HLOOKUP($B724,INDIRECT(U$1&amp;"!$I$2:$x$40"),('Partner-period(er)'!$A724+14),FALSE)</f>
        <v>0</v>
      </c>
      <c r="V724" s="52">
        <f ca="1">HLOOKUP($B724,INDIRECT(V$1&amp;"!$I$2:$x$40"),('Partner-period(er)'!$A724+14),FALSE)</f>
        <v>0</v>
      </c>
      <c r="W724" s="52">
        <f ca="1">HLOOKUP($B724,INDIRECT(W$1&amp;"!$I$2:$x$40"),('Partner-period(er)'!$A724+14),FALSE)</f>
        <v>0</v>
      </c>
      <c r="X724" s="567">
        <f ca="1">HLOOKUP($B724,INDIRECT(X$1&amp;"!$I$2:$x$40"),('Partner-period(er)'!$A724+14),FALSE)</f>
        <v>0</v>
      </c>
      <c r="Z724" s="33"/>
      <c r="AA724" s="34"/>
      <c r="AB724" s="34"/>
      <c r="AC724" s="34"/>
      <c r="AD724" s="34"/>
      <c r="AE724" s="34"/>
      <c r="AF724" s="34"/>
      <c r="AG724" s="34"/>
      <c r="AH724" s="34"/>
      <c r="AI724" s="34"/>
      <c r="AJ724" s="34"/>
      <c r="AK724" s="34"/>
      <c r="AL724" s="34"/>
      <c r="AM724" s="34"/>
      <c r="AN724" s="38"/>
      <c r="AO724" s="30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</row>
    <row r="725" spans="1:56" x14ac:dyDescent="0.2">
      <c r="A725" s="44">
        <v>21</v>
      </c>
      <c r="B725" s="44">
        <f t="shared" si="381"/>
        <v>15</v>
      </c>
      <c r="C725" s="60"/>
      <c r="D725" s="151" t="str">
        <f>Data!B$28</f>
        <v>Justering for timepris inklusiv overhead</v>
      </c>
      <c r="E725" s="47"/>
      <c r="F725" s="14"/>
      <c r="G725" s="370"/>
      <c r="H725" s="674">
        <f t="shared" ca="1" si="382"/>
        <v>0</v>
      </c>
      <c r="I725" s="101"/>
      <c r="J725" s="239">
        <f ca="1">(J735+J742)*(1+$F710)*$F723</f>
        <v>0</v>
      </c>
      <c r="K725" s="85">
        <f t="shared" ref="K725:X725" ca="1" si="386">(K735+K742)*(1+$F710)*$F723</f>
        <v>0</v>
      </c>
      <c r="L725" s="85">
        <f t="shared" ca="1" si="386"/>
        <v>0</v>
      </c>
      <c r="M725" s="85">
        <f t="shared" ca="1" si="386"/>
        <v>0</v>
      </c>
      <c r="N725" s="85">
        <f t="shared" ca="1" si="386"/>
        <v>0</v>
      </c>
      <c r="O725" s="85">
        <f t="shared" ca="1" si="386"/>
        <v>0</v>
      </c>
      <c r="P725" s="85">
        <f t="shared" ca="1" si="386"/>
        <v>0</v>
      </c>
      <c r="Q725" s="85">
        <f t="shared" ca="1" si="386"/>
        <v>0</v>
      </c>
      <c r="R725" s="85">
        <f t="shared" ca="1" si="386"/>
        <v>0</v>
      </c>
      <c r="S725" s="85">
        <f t="shared" ca="1" si="386"/>
        <v>0</v>
      </c>
      <c r="T725" s="85">
        <f t="shared" ca="1" si="386"/>
        <v>0</v>
      </c>
      <c r="U725" s="85">
        <f t="shared" ca="1" si="386"/>
        <v>0</v>
      </c>
      <c r="V725" s="85">
        <f t="shared" ca="1" si="386"/>
        <v>0</v>
      </c>
      <c r="W725" s="85">
        <f t="shared" ca="1" si="386"/>
        <v>0</v>
      </c>
      <c r="X725" s="560">
        <f t="shared" ca="1" si="386"/>
        <v>0</v>
      </c>
      <c r="Z725" s="33"/>
      <c r="AA725" s="34"/>
      <c r="AB725" s="34"/>
      <c r="AC725" s="34"/>
      <c r="AD725" s="34"/>
      <c r="AE725" s="34"/>
      <c r="AF725" s="34"/>
      <c r="AG725" s="34"/>
      <c r="AH725" s="34"/>
      <c r="AI725" s="34"/>
      <c r="AJ725" s="34"/>
      <c r="AK725" s="34"/>
      <c r="AL725" s="34"/>
      <c r="AM725" s="34"/>
      <c r="AN725" s="38"/>
      <c r="AO725" s="30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</row>
    <row r="726" spans="1:56" x14ac:dyDescent="0.2">
      <c r="A726" s="44">
        <v>23</v>
      </c>
      <c r="B726" s="44">
        <f t="shared" si="381"/>
        <v>15</v>
      </c>
      <c r="C726" s="60"/>
      <c r="D726" s="151" t="str">
        <f>Data!B$29</f>
        <v>Justering for budgetoverskridelse</v>
      </c>
      <c r="E726" s="47"/>
      <c r="F726" s="14"/>
      <c r="G726" s="371"/>
      <c r="H726" s="674">
        <f t="shared" ca="1" si="382"/>
        <v>0</v>
      </c>
      <c r="I726" s="101"/>
      <c r="J726" s="231">
        <f ca="1">-AP726*$F723</f>
        <v>0</v>
      </c>
      <c r="K726" s="86">
        <f ca="1">-AQ726*$F723</f>
        <v>0</v>
      </c>
      <c r="L726" s="86">
        <f t="shared" ref="L726:X726" ca="1" si="387">-AR726*$F723</f>
        <v>0</v>
      </c>
      <c r="M726" s="86">
        <f t="shared" ca="1" si="387"/>
        <v>0</v>
      </c>
      <c r="N726" s="86">
        <f t="shared" ca="1" si="387"/>
        <v>0</v>
      </c>
      <c r="O726" s="565">
        <f t="shared" ca="1" si="387"/>
        <v>0</v>
      </c>
      <c r="P726" s="565">
        <f t="shared" ca="1" si="387"/>
        <v>0</v>
      </c>
      <c r="Q726" s="565">
        <f t="shared" ca="1" si="387"/>
        <v>0</v>
      </c>
      <c r="R726" s="565">
        <f t="shared" ca="1" si="387"/>
        <v>0</v>
      </c>
      <c r="S726" s="565">
        <f t="shared" ca="1" si="387"/>
        <v>0</v>
      </c>
      <c r="T726" s="565">
        <f t="shared" ca="1" si="387"/>
        <v>0</v>
      </c>
      <c r="U726" s="565">
        <f t="shared" ca="1" si="387"/>
        <v>0</v>
      </c>
      <c r="V726" s="565">
        <f t="shared" ca="1" si="387"/>
        <v>0</v>
      </c>
      <c r="W726" s="565">
        <f t="shared" ca="1" si="387"/>
        <v>0</v>
      </c>
      <c r="X726" s="566">
        <f t="shared" ca="1" si="387"/>
        <v>0</v>
      </c>
      <c r="Z726" s="33"/>
      <c r="AA726" s="34"/>
      <c r="AB726" s="34"/>
      <c r="AC726" s="34"/>
      <c r="AD726" s="34"/>
      <c r="AE726" s="34"/>
      <c r="AF726" s="34"/>
      <c r="AG726" s="34"/>
      <c r="AH726" s="34"/>
      <c r="AI726" s="34"/>
      <c r="AJ726" s="34"/>
      <c r="AK726" s="34"/>
      <c r="AL726" s="34"/>
      <c r="AM726" s="34"/>
      <c r="AN726" s="38"/>
      <c r="AO726" s="30"/>
      <c r="AP726" s="29">
        <f ca="1">SUM(AP711:AP719)</f>
        <v>0</v>
      </c>
      <c r="AQ726" s="29">
        <f t="shared" ref="AQ726:BD726" ca="1" si="388">SUM(AQ711:AQ719)</f>
        <v>0</v>
      </c>
      <c r="AR726" s="29">
        <f t="shared" ca="1" si="388"/>
        <v>0</v>
      </c>
      <c r="AS726" s="29">
        <f t="shared" ca="1" si="388"/>
        <v>0</v>
      </c>
      <c r="AT726" s="29">
        <f t="shared" ca="1" si="388"/>
        <v>0</v>
      </c>
      <c r="AU726" s="29">
        <f t="shared" ca="1" si="388"/>
        <v>0</v>
      </c>
      <c r="AV726" s="29">
        <f t="shared" ca="1" si="388"/>
        <v>0</v>
      </c>
      <c r="AW726" s="29">
        <f t="shared" ca="1" si="388"/>
        <v>0</v>
      </c>
      <c r="AX726" s="29">
        <f t="shared" ca="1" si="388"/>
        <v>0</v>
      </c>
      <c r="AY726" s="29">
        <f t="shared" ca="1" si="388"/>
        <v>0</v>
      </c>
      <c r="AZ726" s="29">
        <f t="shared" ca="1" si="388"/>
        <v>0</v>
      </c>
      <c r="BA726" s="29">
        <f t="shared" ca="1" si="388"/>
        <v>0</v>
      </c>
      <c r="BB726" s="29">
        <f t="shared" ca="1" si="388"/>
        <v>0</v>
      </c>
      <c r="BC726" s="29">
        <f t="shared" ca="1" si="388"/>
        <v>0</v>
      </c>
      <c r="BD726" s="29">
        <f t="shared" ca="1" si="388"/>
        <v>0</v>
      </c>
    </row>
    <row r="727" spans="1:56" x14ac:dyDescent="0.2">
      <c r="A727" s="44">
        <v>24</v>
      </c>
      <c r="B727" s="44">
        <f t="shared" si="381"/>
        <v>15</v>
      </c>
      <c r="C727" s="622"/>
      <c r="D727" s="207" t="str">
        <f>Data!B$30</f>
        <v>Støtte total / til faktura</v>
      </c>
      <c r="E727" s="623"/>
      <c r="F727" s="396"/>
      <c r="G727" s="619">
        <f>HLOOKUP(B723,'Budget &amp; Total'!$1:$44,42,FALSE)</f>
        <v>0</v>
      </c>
      <c r="H727" s="678">
        <f t="shared" ca="1" si="382"/>
        <v>0</v>
      </c>
      <c r="I727" s="108"/>
      <c r="J727" s="394">
        <f ca="1">SUM(J723:J726)</f>
        <v>0</v>
      </c>
      <c r="K727" s="395">
        <f ca="1">SUM(K723:K726)</f>
        <v>0</v>
      </c>
      <c r="L727" s="395">
        <f t="shared" ref="L727:X727" ca="1" si="389">SUM(L723:L726)</f>
        <v>0</v>
      </c>
      <c r="M727" s="395">
        <f t="shared" ca="1" si="389"/>
        <v>0</v>
      </c>
      <c r="N727" s="395">
        <f t="shared" ca="1" si="389"/>
        <v>0</v>
      </c>
      <c r="O727" s="574">
        <f t="shared" ca="1" si="389"/>
        <v>0</v>
      </c>
      <c r="P727" s="574">
        <f t="shared" ca="1" si="389"/>
        <v>0</v>
      </c>
      <c r="Q727" s="574">
        <f t="shared" ca="1" si="389"/>
        <v>0</v>
      </c>
      <c r="R727" s="574">
        <f t="shared" ca="1" si="389"/>
        <v>0</v>
      </c>
      <c r="S727" s="574">
        <f t="shared" ca="1" si="389"/>
        <v>0</v>
      </c>
      <c r="T727" s="574">
        <f t="shared" ca="1" si="389"/>
        <v>0</v>
      </c>
      <c r="U727" s="574">
        <f t="shared" ca="1" si="389"/>
        <v>0</v>
      </c>
      <c r="V727" s="574">
        <f t="shared" ca="1" si="389"/>
        <v>0</v>
      </c>
      <c r="W727" s="574">
        <f t="shared" ca="1" si="389"/>
        <v>0</v>
      </c>
      <c r="X727" s="575">
        <f t="shared" ca="1" si="389"/>
        <v>0</v>
      </c>
      <c r="Z727" s="33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  <c r="AK727" s="34"/>
      <c r="AL727" s="34"/>
      <c r="AM727" s="34"/>
      <c r="AN727" s="38"/>
      <c r="AO727" s="30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</row>
    <row r="728" spans="1:56" x14ac:dyDescent="0.2">
      <c r="A728" s="44">
        <v>24</v>
      </c>
      <c r="B728" s="44">
        <f t="shared" si="381"/>
        <v>15</v>
      </c>
      <c r="C728" s="103"/>
      <c r="D728" s="195" t="str">
        <f>Data!B$31</f>
        <v>Anden finansiering</v>
      </c>
      <c r="E728" s="54"/>
      <c r="F728" s="400"/>
      <c r="G728" s="620">
        <f>HLOOKUP(B728,'Budget &amp; Total'!$1:$44,43,FALSE)</f>
        <v>0</v>
      </c>
      <c r="H728" s="679">
        <f t="shared" ca="1" si="382"/>
        <v>0</v>
      </c>
      <c r="I728" s="108"/>
      <c r="J728" s="398">
        <f ca="1">HLOOKUP($B727,INDIRECT(J$1&amp;"!$I$2:$x$40"),('Partner-period(er)'!$A728+14),FALSE)</f>
        <v>0</v>
      </c>
      <c r="K728" s="399">
        <f ca="1">HLOOKUP($B727,INDIRECT(K$1&amp;"!$I$2:$x$40"),('Partner-period(er)'!$A728+14),FALSE)</f>
        <v>0</v>
      </c>
      <c r="L728" s="399">
        <f ca="1">HLOOKUP($B727,INDIRECT(L$1&amp;"!$I$2:$x$40"),('Partner-period(er)'!$A728+14),FALSE)</f>
        <v>0</v>
      </c>
      <c r="M728" s="399">
        <f ca="1">HLOOKUP($B727,INDIRECT(M$1&amp;"!$I$2:$x$40"),('Partner-period(er)'!$A728+14),FALSE)</f>
        <v>0</v>
      </c>
      <c r="N728" s="399">
        <f ca="1">HLOOKUP($B727,INDIRECT(N$1&amp;"!$I$2:$x$40"),('Partner-period(er)'!$A728+14),FALSE)</f>
        <v>0</v>
      </c>
      <c r="O728" s="576">
        <f ca="1">HLOOKUP($B727,INDIRECT(O$1&amp;"!$I$2:$x$40"),('Partner-period(er)'!$A728+14),FALSE)</f>
        <v>0</v>
      </c>
      <c r="P728" s="576">
        <f ca="1">HLOOKUP($B727,INDIRECT(P$1&amp;"!$I$2:$x$40"),('Partner-period(er)'!$A728+14),FALSE)</f>
        <v>0</v>
      </c>
      <c r="Q728" s="576">
        <f ca="1">HLOOKUP($B727,INDIRECT(Q$1&amp;"!$I$2:$x$40"),('Partner-period(er)'!$A728+14),FALSE)</f>
        <v>0</v>
      </c>
      <c r="R728" s="576">
        <f ca="1">HLOOKUP($B727,INDIRECT(R$1&amp;"!$I$2:$x$40"),('Partner-period(er)'!$A728+14),FALSE)</f>
        <v>0</v>
      </c>
      <c r="S728" s="576">
        <f ca="1">HLOOKUP($B727,INDIRECT(S$1&amp;"!$I$2:$x$40"),('Partner-period(er)'!$A728+14),FALSE)</f>
        <v>0</v>
      </c>
      <c r="T728" s="576">
        <f ca="1">HLOOKUP($B727,INDIRECT(T$1&amp;"!$I$2:$x$40"),('Partner-period(er)'!$A728+14),FALSE)</f>
        <v>0</v>
      </c>
      <c r="U728" s="576">
        <f ca="1">HLOOKUP($B727,INDIRECT(U$1&amp;"!$I$2:$x$40"),('Partner-period(er)'!$A728+14),FALSE)</f>
        <v>0</v>
      </c>
      <c r="V728" s="576">
        <f ca="1">HLOOKUP($B727,INDIRECT(V$1&amp;"!$I$2:$x$40"),('Partner-period(er)'!$A728+14),FALSE)</f>
        <v>0</v>
      </c>
      <c r="W728" s="576">
        <f ca="1">HLOOKUP($B727,INDIRECT(W$1&amp;"!$I$2:$x$40"),('Partner-period(er)'!$A728+14),FALSE)</f>
        <v>0</v>
      </c>
      <c r="X728" s="577">
        <f ca="1">HLOOKUP($B727,INDIRECT(X$1&amp;"!$I$2:$x$40"),('Partner-period(er)'!$A728+14),FALSE)</f>
        <v>0</v>
      </c>
      <c r="Z728" s="33"/>
      <c r="AA728" s="34"/>
      <c r="AB728" s="34"/>
      <c r="AC728" s="34"/>
      <c r="AD728" s="34"/>
      <c r="AE728" s="34"/>
      <c r="AF728" s="34"/>
      <c r="AG728" s="34"/>
      <c r="AH728" s="34"/>
      <c r="AI728" s="34"/>
      <c r="AJ728" s="34"/>
      <c r="AK728" s="34"/>
      <c r="AL728" s="34"/>
      <c r="AM728" s="34"/>
      <c r="AN728" s="38"/>
      <c r="AO728" s="30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</row>
    <row r="729" spans="1:56" ht="13.5" thickBot="1" x14ac:dyDescent="0.25">
      <c r="A729" s="44">
        <v>26</v>
      </c>
      <c r="B729" s="44">
        <f t="shared" si="381"/>
        <v>15</v>
      </c>
      <c r="C729" s="401"/>
      <c r="D729" s="211" t="str">
        <f>Data!B$32</f>
        <v>Egenfinansiering</v>
      </c>
      <c r="E729" s="55"/>
      <c r="F729" s="93"/>
      <c r="G729" s="621">
        <f>HLOOKUP(B729,'Budget &amp; Total'!$1:$44,44,FALSE)</f>
        <v>0</v>
      </c>
      <c r="H729" s="680">
        <f t="shared" ca="1" si="382"/>
        <v>0</v>
      </c>
      <c r="I729" s="108"/>
      <c r="J729" s="403">
        <f ca="1">J721-J727-J728</f>
        <v>0</v>
      </c>
      <c r="K729" s="91">
        <f ca="1">K721-K727-K728</f>
        <v>0</v>
      </c>
      <c r="L729" s="91">
        <f t="shared" ref="L729:X729" ca="1" si="390">L721-L727-L728</f>
        <v>0</v>
      </c>
      <c r="M729" s="91">
        <f t="shared" ca="1" si="390"/>
        <v>0</v>
      </c>
      <c r="N729" s="91">
        <f t="shared" ca="1" si="390"/>
        <v>0</v>
      </c>
      <c r="O729" s="578">
        <f t="shared" ca="1" si="390"/>
        <v>0</v>
      </c>
      <c r="P729" s="578">
        <f t="shared" ca="1" si="390"/>
        <v>0</v>
      </c>
      <c r="Q729" s="578">
        <f t="shared" ca="1" si="390"/>
        <v>0</v>
      </c>
      <c r="R729" s="578">
        <f t="shared" ca="1" si="390"/>
        <v>0</v>
      </c>
      <c r="S729" s="578">
        <f t="shared" ca="1" si="390"/>
        <v>0</v>
      </c>
      <c r="T729" s="578">
        <f t="shared" ca="1" si="390"/>
        <v>0</v>
      </c>
      <c r="U729" s="578">
        <f t="shared" ca="1" si="390"/>
        <v>0</v>
      </c>
      <c r="V729" s="578">
        <f t="shared" ca="1" si="390"/>
        <v>0</v>
      </c>
      <c r="W729" s="578">
        <f t="shared" ca="1" si="390"/>
        <v>0</v>
      </c>
      <c r="X729" s="579">
        <f t="shared" ca="1" si="390"/>
        <v>0</v>
      </c>
      <c r="Z729" s="35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9"/>
      <c r="AO729" s="30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</row>
    <row r="730" spans="1:56" ht="19.5" customHeight="1" x14ac:dyDescent="0.2">
      <c r="A730" s="44">
        <v>29</v>
      </c>
      <c r="C730" s="118" t="str">
        <f>Data!$B$95</f>
        <v>Kontrol for overskridelse af timepriser</v>
      </c>
      <c r="D730" s="88"/>
      <c r="E730" s="88"/>
      <c r="F730" s="14"/>
      <c r="G730" s="87"/>
      <c r="H730" s="87"/>
      <c r="I730" s="87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67"/>
    </row>
    <row r="731" spans="1:56" ht="13.5" customHeight="1" x14ac:dyDescent="0.2">
      <c r="A731" s="44">
        <v>30</v>
      </c>
      <c r="C731" s="264" t="s">
        <v>41</v>
      </c>
      <c r="D731" s="265"/>
      <c r="E731" s="266"/>
      <c r="F731" s="289" t="s">
        <v>40</v>
      </c>
      <c r="G731" s="111"/>
      <c r="H731" s="267"/>
      <c r="I731" s="267"/>
      <c r="J731" s="268">
        <f ca="1">J705</f>
        <v>0</v>
      </c>
      <c r="K731" s="269">
        <f t="shared" ref="K731:X731" ca="1" si="391">K705+J731</f>
        <v>0</v>
      </c>
      <c r="L731" s="269">
        <f t="shared" ca="1" si="391"/>
        <v>0</v>
      </c>
      <c r="M731" s="269">
        <f t="shared" ca="1" si="391"/>
        <v>0</v>
      </c>
      <c r="N731" s="269">
        <f t="shared" ca="1" si="391"/>
        <v>0</v>
      </c>
      <c r="O731" s="269">
        <f t="shared" ca="1" si="391"/>
        <v>0</v>
      </c>
      <c r="P731" s="269">
        <f t="shared" ca="1" si="391"/>
        <v>0</v>
      </c>
      <c r="Q731" s="269">
        <f t="shared" ca="1" si="391"/>
        <v>0</v>
      </c>
      <c r="R731" s="269">
        <f t="shared" ca="1" si="391"/>
        <v>0</v>
      </c>
      <c r="S731" s="269">
        <f t="shared" ca="1" si="391"/>
        <v>0</v>
      </c>
      <c r="T731" s="269">
        <f t="shared" ca="1" si="391"/>
        <v>0</v>
      </c>
      <c r="U731" s="269">
        <f t="shared" ca="1" si="391"/>
        <v>0</v>
      </c>
      <c r="V731" s="269">
        <f t="shared" ca="1" si="391"/>
        <v>0</v>
      </c>
      <c r="W731" s="269">
        <f t="shared" ca="1" si="391"/>
        <v>0</v>
      </c>
      <c r="X731" s="270">
        <f t="shared" ca="1" si="391"/>
        <v>0</v>
      </c>
    </row>
    <row r="732" spans="1:56" ht="13.5" customHeight="1" x14ac:dyDescent="0.2">
      <c r="A732" s="44">
        <v>31</v>
      </c>
      <c r="C732" s="271"/>
      <c r="D732" s="19"/>
      <c r="E732" s="272"/>
      <c r="F732" s="290" t="s">
        <v>42</v>
      </c>
      <c r="G732" s="18"/>
      <c r="H732" s="19"/>
      <c r="I732" s="19"/>
      <c r="J732" s="273">
        <f ca="1">J708</f>
        <v>0</v>
      </c>
      <c r="K732" s="274">
        <f t="shared" ref="K732:X732" ca="1" si="392">K708+J732</f>
        <v>0</v>
      </c>
      <c r="L732" s="274">
        <f t="shared" ca="1" si="392"/>
        <v>0</v>
      </c>
      <c r="M732" s="274">
        <f t="shared" ca="1" si="392"/>
        <v>0</v>
      </c>
      <c r="N732" s="274">
        <f t="shared" ca="1" si="392"/>
        <v>0</v>
      </c>
      <c r="O732" s="274">
        <f t="shared" ca="1" si="392"/>
        <v>0</v>
      </c>
      <c r="P732" s="274">
        <f t="shared" ca="1" si="392"/>
        <v>0</v>
      </c>
      <c r="Q732" s="274">
        <f t="shared" ca="1" si="392"/>
        <v>0</v>
      </c>
      <c r="R732" s="274">
        <f t="shared" ca="1" si="392"/>
        <v>0</v>
      </c>
      <c r="S732" s="274">
        <f t="shared" ca="1" si="392"/>
        <v>0</v>
      </c>
      <c r="T732" s="274">
        <f t="shared" ca="1" si="392"/>
        <v>0</v>
      </c>
      <c r="U732" s="274">
        <f t="shared" ca="1" si="392"/>
        <v>0</v>
      </c>
      <c r="V732" s="274">
        <f t="shared" ca="1" si="392"/>
        <v>0</v>
      </c>
      <c r="W732" s="274">
        <f t="shared" ca="1" si="392"/>
        <v>0</v>
      </c>
      <c r="X732" s="275">
        <f t="shared" ca="1" si="392"/>
        <v>0</v>
      </c>
    </row>
    <row r="733" spans="1:56" ht="13.5" customHeight="1" x14ac:dyDescent="0.2">
      <c r="A733" s="44">
        <v>32</v>
      </c>
      <c r="C733" s="276"/>
      <c r="D733" s="19"/>
      <c r="E733" s="19"/>
      <c r="F733" s="291" t="s">
        <v>124</v>
      </c>
      <c r="G733" s="18"/>
      <c r="H733" s="277"/>
      <c r="I733" s="277"/>
      <c r="J733" s="278">
        <f ca="1">J731*$F708</f>
        <v>0</v>
      </c>
      <c r="K733" s="279">
        <f t="shared" ref="K733:X733" ca="1" si="393">K731*$F708</f>
        <v>0</v>
      </c>
      <c r="L733" s="279">
        <f t="shared" ca="1" si="393"/>
        <v>0</v>
      </c>
      <c r="M733" s="279">
        <f t="shared" ca="1" si="393"/>
        <v>0</v>
      </c>
      <c r="N733" s="279">
        <f t="shared" ca="1" si="393"/>
        <v>0</v>
      </c>
      <c r="O733" s="279">
        <f t="shared" ca="1" si="393"/>
        <v>0</v>
      </c>
      <c r="P733" s="279">
        <f t="shared" ca="1" si="393"/>
        <v>0</v>
      </c>
      <c r="Q733" s="279">
        <f t="shared" ca="1" si="393"/>
        <v>0</v>
      </c>
      <c r="R733" s="279">
        <f t="shared" ca="1" si="393"/>
        <v>0</v>
      </c>
      <c r="S733" s="279">
        <f t="shared" ca="1" si="393"/>
        <v>0</v>
      </c>
      <c r="T733" s="279">
        <f t="shared" ca="1" si="393"/>
        <v>0</v>
      </c>
      <c r="U733" s="279">
        <f t="shared" ca="1" si="393"/>
        <v>0</v>
      </c>
      <c r="V733" s="279">
        <f t="shared" ca="1" si="393"/>
        <v>0</v>
      </c>
      <c r="W733" s="279">
        <f t="shared" ca="1" si="393"/>
        <v>0</v>
      </c>
      <c r="X733" s="280">
        <f t="shared" ca="1" si="393"/>
        <v>0</v>
      </c>
    </row>
    <row r="734" spans="1:56" ht="13.5" customHeight="1" x14ac:dyDescent="0.2">
      <c r="A734" s="44">
        <v>33</v>
      </c>
      <c r="C734" s="276"/>
      <c r="D734" s="19"/>
      <c r="E734" s="272"/>
      <c r="F734" s="290" t="s">
        <v>123</v>
      </c>
      <c r="G734" s="18"/>
      <c r="H734" s="281"/>
      <c r="I734" s="281"/>
      <c r="J734" s="278">
        <f ca="1">MIN(J732:J733)</f>
        <v>0</v>
      </c>
      <c r="K734" s="279">
        <f t="shared" ref="K734:X734" ca="1" si="394">MIN(K732:K733)-MIN(J732:J733)</f>
        <v>0</v>
      </c>
      <c r="L734" s="279">
        <f t="shared" ca="1" si="394"/>
        <v>0</v>
      </c>
      <c r="M734" s="279">
        <f t="shared" ca="1" si="394"/>
        <v>0</v>
      </c>
      <c r="N734" s="279">
        <f t="shared" ca="1" si="394"/>
        <v>0</v>
      </c>
      <c r="O734" s="279">
        <f t="shared" ca="1" si="394"/>
        <v>0</v>
      </c>
      <c r="P734" s="279">
        <f t="shared" ca="1" si="394"/>
        <v>0</v>
      </c>
      <c r="Q734" s="279">
        <f t="shared" ca="1" si="394"/>
        <v>0</v>
      </c>
      <c r="R734" s="279">
        <f t="shared" ca="1" si="394"/>
        <v>0</v>
      </c>
      <c r="S734" s="279">
        <f t="shared" ca="1" si="394"/>
        <v>0</v>
      </c>
      <c r="T734" s="279">
        <f t="shared" ca="1" si="394"/>
        <v>0</v>
      </c>
      <c r="U734" s="279">
        <f t="shared" ca="1" si="394"/>
        <v>0</v>
      </c>
      <c r="V734" s="279">
        <f t="shared" ca="1" si="394"/>
        <v>0</v>
      </c>
      <c r="W734" s="279">
        <f t="shared" ca="1" si="394"/>
        <v>0</v>
      </c>
      <c r="X734" s="280">
        <f t="shared" ca="1" si="394"/>
        <v>0</v>
      </c>
      <c r="AO734" s="30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</row>
    <row r="735" spans="1:56" ht="13.5" customHeight="1" x14ac:dyDescent="0.2">
      <c r="A735" s="44">
        <v>34</v>
      </c>
      <c r="C735" s="276"/>
      <c r="D735" s="19"/>
      <c r="E735" s="272"/>
      <c r="F735" s="290" t="s">
        <v>118</v>
      </c>
      <c r="G735" s="18"/>
      <c r="H735" s="277"/>
      <c r="I735" s="277"/>
      <c r="J735" s="278">
        <f ca="1">J734-J708</f>
        <v>0</v>
      </c>
      <c r="K735" s="279">
        <f ca="1">K734-K708</f>
        <v>0</v>
      </c>
      <c r="L735" s="279">
        <f t="shared" ref="L735:X735" ca="1" si="395">L734-L708</f>
        <v>0</v>
      </c>
      <c r="M735" s="279">
        <f t="shared" ca="1" si="395"/>
        <v>0</v>
      </c>
      <c r="N735" s="279">
        <f t="shared" ca="1" si="395"/>
        <v>0</v>
      </c>
      <c r="O735" s="279">
        <f t="shared" ca="1" si="395"/>
        <v>0</v>
      </c>
      <c r="P735" s="279">
        <f t="shared" ca="1" si="395"/>
        <v>0</v>
      </c>
      <c r="Q735" s="279">
        <f t="shared" ca="1" si="395"/>
        <v>0</v>
      </c>
      <c r="R735" s="279">
        <f t="shared" ca="1" si="395"/>
        <v>0</v>
      </c>
      <c r="S735" s="279">
        <f t="shared" ca="1" si="395"/>
        <v>0</v>
      </c>
      <c r="T735" s="279">
        <f t="shared" ca="1" si="395"/>
        <v>0</v>
      </c>
      <c r="U735" s="279">
        <f t="shared" ca="1" si="395"/>
        <v>0</v>
      </c>
      <c r="V735" s="279">
        <f t="shared" ca="1" si="395"/>
        <v>0</v>
      </c>
      <c r="W735" s="279">
        <f t="shared" ca="1" si="395"/>
        <v>0</v>
      </c>
      <c r="X735" s="280">
        <f t="shared" ca="1" si="395"/>
        <v>0</v>
      </c>
    </row>
    <row r="736" spans="1:56" ht="13.5" customHeight="1" x14ac:dyDescent="0.2">
      <c r="A736" s="44">
        <v>35</v>
      </c>
      <c r="C736" s="276"/>
      <c r="D736" s="19"/>
      <c r="E736" s="272"/>
      <c r="F736" s="290" t="s">
        <v>119</v>
      </c>
      <c r="G736" s="18"/>
      <c r="H736" s="277"/>
      <c r="I736" s="277"/>
      <c r="J736" s="278">
        <f ca="1">-J735</f>
        <v>0</v>
      </c>
      <c r="K736" s="279">
        <f ca="1">-SUM($J735:K735)</f>
        <v>0</v>
      </c>
      <c r="L736" s="279">
        <f ca="1">-SUM($J735:L735)</f>
        <v>0</v>
      </c>
      <c r="M736" s="279">
        <f ca="1">-SUM($J735:M735)</f>
        <v>0</v>
      </c>
      <c r="N736" s="279">
        <f ca="1">-SUM($J735:N735)</f>
        <v>0</v>
      </c>
      <c r="O736" s="279">
        <f ca="1">-SUM($J735:O735)</f>
        <v>0</v>
      </c>
      <c r="P736" s="279">
        <f ca="1">-SUM($J735:P735)</f>
        <v>0</v>
      </c>
      <c r="Q736" s="279">
        <f ca="1">-SUM($J735:Q735)</f>
        <v>0</v>
      </c>
      <c r="R736" s="279">
        <f ca="1">-SUM($J735:R735)</f>
        <v>0</v>
      </c>
      <c r="S736" s="279">
        <f ca="1">-SUM($J735:S735)</f>
        <v>0</v>
      </c>
      <c r="T736" s="279">
        <f ca="1">-SUM($J735:T735)</f>
        <v>0</v>
      </c>
      <c r="U736" s="279">
        <f ca="1">-SUM($J735:U735)</f>
        <v>0</v>
      </c>
      <c r="V736" s="279">
        <f ca="1">-SUM($J735:V735)</f>
        <v>0</v>
      </c>
      <c r="W736" s="279">
        <f ca="1">-SUM($J735:W735)</f>
        <v>0</v>
      </c>
      <c r="X736" s="280">
        <f ca="1">-SUM($J735:X735)</f>
        <v>0</v>
      </c>
    </row>
    <row r="737" spans="1:24" ht="1.5" customHeight="1" x14ac:dyDescent="0.2">
      <c r="C737" s="282"/>
      <c r="D737" s="283"/>
      <c r="E737" s="283"/>
      <c r="F737" s="292"/>
      <c r="G737" s="284"/>
      <c r="H737" s="284"/>
      <c r="I737" s="284"/>
      <c r="J737" s="273"/>
      <c r="K737" s="274"/>
      <c r="L737" s="274"/>
      <c r="M737" s="274">
        <f ca="1">IF(M705&gt;0,(M733-SUM($J734:L734))/M705,0)</f>
        <v>0</v>
      </c>
      <c r="N737" s="274">
        <f ca="1">IF(N705&gt;0,(N733-SUM($J734:M734))/N705,0)</f>
        <v>0</v>
      </c>
      <c r="O737" s="274">
        <f ca="1">IF(O705&gt;0,(O733-SUM($J734:N734))/O705,0)</f>
        <v>0</v>
      </c>
      <c r="P737" s="274">
        <f ca="1">IF(P705&gt;0,(P733-SUM($J734:O734))/P705,0)</f>
        <v>0</v>
      </c>
      <c r="Q737" s="274">
        <f ca="1">IF(Q705&gt;0,(Q733-SUM($J734:P734))/Q705,0)</f>
        <v>0</v>
      </c>
      <c r="R737" s="274">
        <f ca="1">IF(R705&gt;0,(R733-SUM($J734:Q734))/R705,0)</f>
        <v>0</v>
      </c>
      <c r="S737" s="274">
        <f ca="1">IF(S705&gt;0,(S733-SUM($J734:R734))/S705,0)</f>
        <v>0</v>
      </c>
      <c r="T737" s="274">
        <f ca="1">IF(T705&gt;0,(T733-SUM($J734:S734))/T705,0)</f>
        <v>0</v>
      </c>
      <c r="U737" s="274">
        <f ca="1">IF(U705&gt;0,(U733-SUM($J734:T734))/U705,0)</f>
        <v>0</v>
      </c>
      <c r="V737" s="274">
        <f ca="1">IF(V705&gt;0,(V733-SUM($J734:U734))/V705,0)</f>
        <v>0</v>
      </c>
      <c r="W737" s="274">
        <f ca="1">IF(W705&gt;0,(W733-SUM($J734:V734))/W705,0)</f>
        <v>0</v>
      </c>
      <c r="X737" s="275">
        <f ca="1">IF(X705&gt;0,(X733-SUM($J734:W734))/X705,0)</f>
        <v>0</v>
      </c>
    </row>
    <row r="738" spans="1:24" ht="13.5" customHeight="1" x14ac:dyDescent="0.2">
      <c r="A738" s="44">
        <v>36</v>
      </c>
      <c r="C738" s="276" t="s">
        <v>45</v>
      </c>
      <c r="D738" s="19"/>
      <c r="E738" s="272"/>
      <c r="F738" s="290" t="s">
        <v>40</v>
      </c>
      <c r="G738" s="18"/>
      <c r="H738" s="18"/>
      <c r="I738" s="18"/>
      <c r="J738" s="278">
        <f ca="1">J706</f>
        <v>0</v>
      </c>
      <c r="K738" s="279">
        <f t="shared" ref="K738:X738" ca="1" si="396">K706+J738</f>
        <v>0</v>
      </c>
      <c r="L738" s="279">
        <f t="shared" ca="1" si="396"/>
        <v>0</v>
      </c>
      <c r="M738" s="279">
        <f t="shared" ca="1" si="396"/>
        <v>0</v>
      </c>
      <c r="N738" s="279">
        <f t="shared" ca="1" si="396"/>
        <v>0</v>
      </c>
      <c r="O738" s="279">
        <f t="shared" ca="1" si="396"/>
        <v>0</v>
      </c>
      <c r="P738" s="279">
        <f t="shared" ca="1" si="396"/>
        <v>0</v>
      </c>
      <c r="Q738" s="279">
        <f t="shared" ca="1" si="396"/>
        <v>0</v>
      </c>
      <c r="R738" s="279">
        <f t="shared" ca="1" si="396"/>
        <v>0</v>
      </c>
      <c r="S738" s="279">
        <f t="shared" ca="1" si="396"/>
        <v>0</v>
      </c>
      <c r="T738" s="279">
        <f t="shared" ca="1" si="396"/>
        <v>0</v>
      </c>
      <c r="U738" s="279">
        <f t="shared" ca="1" si="396"/>
        <v>0</v>
      </c>
      <c r="V738" s="279">
        <f t="shared" ca="1" si="396"/>
        <v>0</v>
      </c>
      <c r="W738" s="279">
        <f t="shared" ca="1" si="396"/>
        <v>0</v>
      </c>
      <c r="X738" s="280">
        <f t="shared" ca="1" si="396"/>
        <v>0</v>
      </c>
    </row>
    <row r="739" spans="1:24" ht="13.5" customHeight="1" x14ac:dyDescent="0.2">
      <c r="A739" s="44">
        <v>37</v>
      </c>
      <c r="C739" s="276"/>
      <c r="D739" s="19"/>
      <c r="E739" s="272"/>
      <c r="F739" s="290" t="s">
        <v>42</v>
      </c>
      <c r="G739" s="18"/>
      <c r="H739" s="18"/>
      <c r="I739" s="18"/>
      <c r="J739" s="278">
        <f ca="1">J709</f>
        <v>0</v>
      </c>
      <c r="K739" s="279">
        <f t="shared" ref="K739:X739" ca="1" si="397">K709+J739</f>
        <v>0</v>
      </c>
      <c r="L739" s="279">
        <f t="shared" ca="1" si="397"/>
        <v>0</v>
      </c>
      <c r="M739" s="279">
        <f t="shared" ca="1" si="397"/>
        <v>0</v>
      </c>
      <c r="N739" s="279">
        <f t="shared" ca="1" si="397"/>
        <v>0</v>
      </c>
      <c r="O739" s="279">
        <f t="shared" ca="1" si="397"/>
        <v>0</v>
      </c>
      <c r="P739" s="279">
        <f t="shared" ca="1" si="397"/>
        <v>0</v>
      </c>
      <c r="Q739" s="279">
        <f t="shared" ca="1" si="397"/>
        <v>0</v>
      </c>
      <c r="R739" s="279">
        <f t="shared" ca="1" si="397"/>
        <v>0</v>
      </c>
      <c r="S739" s="279">
        <f t="shared" ca="1" si="397"/>
        <v>0</v>
      </c>
      <c r="T739" s="279">
        <f t="shared" ca="1" si="397"/>
        <v>0</v>
      </c>
      <c r="U739" s="279">
        <f t="shared" ca="1" si="397"/>
        <v>0</v>
      </c>
      <c r="V739" s="279">
        <f t="shared" ca="1" si="397"/>
        <v>0</v>
      </c>
      <c r="W739" s="279">
        <f t="shared" ca="1" si="397"/>
        <v>0</v>
      </c>
      <c r="X739" s="280">
        <f t="shared" ca="1" si="397"/>
        <v>0</v>
      </c>
    </row>
    <row r="740" spans="1:24" ht="13.5" customHeight="1" x14ac:dyDescent="0.2">
      <c r="A740" s="44">
        <v>38</v>
      </c>
      <c r="C740" s="285"/>
      <c r="D740" s="19"/>
      <c r="E740" s="19"/>
      <c r="F740" s="291" t="s">
        <v>124</v>
      </c>
      <c r="G740" s="18"/>
      <c r="H740" s="18"/>
      <c r="I740" s="18"/>
      <c r="J740" s="278">
        <f ca="1">J738*$F709</f>
        <v>0</v>
      </c>
      <c r="K740" s="279">
        <f ca="1">K738*$F709</f>
        <v>0</v>
      </c>
      <c r="L740" s="279">
        <f t="shared" ref="L740:X740" ca="1" si="398">L738*$F709</f>
        <v>0</v>
      </c>
      <c r="M740" s="279">
        <f t="shared" ca="1" si="398"/>
        <v>0</v>
      </c>
      <c r="N740" s="279">
        <f t="shared" ca="1" si="398"/>
        <v>0</v>
      </c>
      <c r="O740" s="279">
        <f t="shared" ca="1" si="398"/>
        <v>0</v>
      </c>
      <c r="P740" s="279">
        <f t="shared" ca="1" si="398"/>
        <v>0</v>
      </c>
      <c r="Q740" s="279">
        <f t="shared" ca="1" si="398"/>
        <v>0</v>
      </c>
      <c r="R740" s="279">
        <f t="shared" ca="1" si="398"/>
        <v>0</v>
      </c>
      <c r="S740" s="279">
        <f t="shared" ca="1" si="398"/>
        <v>0</v>
      </c>
      <c r="T740" s="279">
        <f t="shared" ca="1" si="398"/>
        <v>0</v>
      </c>
      <c r="U740" s="279">
        <f t="shared" ca="1" si="398"/>
        <v>0</v>
      </c>
      <c r="V740" s="279">
        <f t="shared" ca="1" si="398"/>
        <v>0</v>
      </c>
      <c r="W740" s="279">
        <f t="shared" ca="1" si="398"/>
        <v>0</v>
      </c>
      <c r="X740" s="280">
        <f t="shared" ca="1" si="398"/>
        <v>0</v>
      </c>
    </row>
    <row r="741" spans="1:24" ht="13.5" customHeight="1" x14ac:dyDescent="0.2">
      <c r="A741" s="44">
        <v>39</v>
      </c>
      <c r="C741" s="276"/>
      <c r="D741" s="19"/>
      <c r="E741" s="272"/>
      <c r="F741" s="290" t="s">
        <v>123</v>
      </c>
      <c r="G741" s="18"/>
      <c r="H741" s="18"/>
      <c r="I741" s="18"/>
      <c r="J741" s="278">
        <f ca="1">MIN(J739:J740)</f>
        <v>0</v>
      </c>
      <c r="K741" s="279">
        <f t="shared" ref="K741:X741" ca="1" si="399">MIN(K739:K740)-MIN(J739:J740)</f>
        <v>0</v>
      </c>
      <c r="L741" s="279">
        <f t="shared" ca="1" si="399"/>
        <v>0</v>
      </c>
      <c r="M741" s="279">
        <f t="shared" ca="1" si="399"/>
        <v>0</v>
      </c>
      <c r="N741" s="279">
        <f t="shared" ca="1" si="399"/>
        <v>0</v>
      </c>
      <c r="O741" s="279">
        <f t="shared" ca="1" si="399"/>
        <v>0</v>
      </c>
      <c r="P741" s="279">
        <f t="shared" ca="1" si="399"/>
        <v>0</v>
      </c>
      <c r="Q741" s="279">
        <f t="shared" ca="1" si="399"/>
        <v>0</v>
      </c>
      <c r="R741" s="279">
        <f t="shared" ca="1" si="399"/>
        <v>0</v>
      </c>
      <c r="S741" s="279">
        <f t="shared" ca="1" si="399"/>
        <v>0</v>
      </c>
      <c r="T741" s="279">
        <f t="shared" ca="1" si="399"/>
        <v>0</v>
      </c>
      <c r="U741" s="279">
        <f t="shared" ca="1" si="399"/>
        <v>0</v>
      </c>
      <c r="V741" s="279">
        <f t="shared" ca="1" si="399"/>
        <v>0</v>
      </c>
      <c r="W741" s="279">
        <f t="shared" ca="1" si="399"/>
        <v>0</v>
      </c>
      <c r="X741" s="280">
        <f t="shared" ca="1" si="399"/>
        <v>0</v>
      </c>
    </row>
    <row r="742" spans="1:24" ht="13.5" customHeight="1" x14ac:dyDescent="0.2">
      <c r="A742" s="44">
        <v>40</v>
      </c>
      <c r="C742" s="276"/>
      <c r="D742" s="19"/>
      <c r="E742" s="272"/>
      <c r="F742" s="290" t="s">
        <v>118</v>
      </c>
      <c r="G742" s="18"/>
      <c r="H742" s="18"/>
      <c r="I742" s="18"/>
      <c r="J742" s="278">
        <f t="shared" ref="J742:X742" ca="1" si="400">J741-J709</f>
        <v>0</v>
      </c>
      <c r="K742" s="279">
        <f t="shared" ca="1" si="400"/>
        <v>0</v>
      </c>
      <c r="L742" s="279">
        <f t="shared" ca="1" si="400"/>
        <v>0</v>
      </c>
      <c r="M742" s="279">
        <f t="shared" ca="1" si="400"/>
        <v>0</v>
      </c>
      <c r="N742" s="279">
        <f t="shared" ca="1" si="400"/>
        <v>0</v>
      </c>
      <c r="O742" s="279">
        <f t="shared" ca="1" si="400"/>
        <v>0</v>
      </c>
      <c r="P742" s="279">
        <f t="shared" ca="1" si="400"/>
        <v>0</v>
      </c>
      <c r="Q742" s="279">
        <f t="shared" ca="1" si="400"/>
        <v>0</v>
      </c>
      <c r="R742" s="279">
        <f t="shared" ca="1" si="400"/>
        <v>0</v>
      </c>
      <c r="S742" s="279">
        <f t="shared" ca="1" si="400"/>
        <v>0</v>
      </c>
      <c r="T742" s="279">
        <f t="shared" ca="1" si="400"/>
        <v>0</v>
      </c>
      <c r="U742" s="279">
        <f t="shared" ca="1" si="400"/>
        <v>0</v>
      </c>
      <c r="V742" s="279">
        <f t="shared" ca="1" si="400"/>
        <v>0</v>
      </c>
      <c r="W742" s="279">
        <f t="shared" ca="1" si="400"/>
        <v>0</v>
      </c>
      <c r="X742" s="280">
        <f t="shared" ca="1" si="400"/>
        <v>0</v>
      </c>
    </row>
    <row r="743" spans="1:24" ht="13.5" customHeight="1" x14ac:dyDescent="0.2">
      <c r="A743" s="44">
        <v>41</v>
      </c>
      <c r="C743" s="276"/>
      <c r="D743" s="19"/>
      <c r="E743" s="272"/>
      <c r="F743" s="290" t="s">
        <v>119</v>
      </c>
      <c r="G743" s="18"/>
      <c r="H743" s="18"/>
      <c r="I743" s="18"/>
      <c r="J743" s="278">
        <f ca="1">-J742</f>
        <v>0</v>
      </c>
      <c r="K743" s="279">
        <f ca="1">-SUM($J742:K742)</f>
        <v>0</v>
      </c>
      <c r="L743" s="279">
        <f ca="1">-SUM($J742:L742)</f>
        <v>0</v>
      </c>
      <c r="M743" s="279">
        <f ca="1">-SUM($J742:M742)</f>
        <v>0</v>
      </c>
      <c r="N743" s="279">
        <f ca="1">-SUM($J742:N742)</f>
        <v>0</v>
      </c>
      <c r="O743" s="279">
        <f ca="1">-SUM($J742:O742)</f>
        <v>0</v>
      </c>
      <c r="P743" s="279">
        <f ca="1">-SUM($J742:P742)</f>
        <v>0</v>
      </c>
      <c r="Q743" s="279">
        <f ca="1">-SUM($J742:Q742)</f>
        <v>0</v>
      </c>
      <c r="R743" s="279">
        <f ca="1">-SUM($J742:R742)</f>
        <v>0</v>
      </c>
      <c r="S743" s="279">
        <f ca="1">-SUM($J742:S742)</f>
        <v>0</v>
      </c>
      <c r="T743" s="279">
        <f ca="1">-SUM($J742:T742)</f>
        <v>0</v>
      </c>
      <c r="U743" s="279">
        <f ca="1">-SUM($J742:U742)</f>
        <v>0</v>
      </c>
      <c r="V743" s="279">
        <f ca="1">-SUM($J742:V742)</f>
        <v>0</v>
      </c>
      <c r="W743" s="279">
        <f ca="1">-SUM($J742:W742)</f>
        <v>0</v>
      </c>
      <c r="X743" s="280">
        <f ca="1">-SUM($J742:X742)</f>
        <v>0</v>
      </c>
    </row>
    <row r="744" spans="1:24" ht="13.5" customHeight="1" x14ac:dyDescent="0.2">
      <c r="A744" s="44">
        <v>42</v>
      </c>
      <c r="B744" s="232"/>
      <c r="C744" s="264" t="s">
        <v>76</v>
      </c>
      <c r="D744" s="265"/>
      <c r="E744" s="265"/>
      <c r="F744" s="293" t="s">
        <v>68</v>
      </c>
      <c r="G744" s="111"/>
      <c r="H744" s="111"/>
      <c r="I744" s="111"/>
      <c r="J744" s="286">
        <f t="shared" ref="J744:X744" ca="1" si="401">(J742+J735)*$F710</f>
        <v>0</v>
      </c>
      <c r="K744" s="287">
        <f t="shared" ca="1" si="401"/>
        <v>0</v>
      </c>
      <c r="L744" s="287">
        <f t="shared" ca="1" si="401"/>
        <v>0</v>
      </c>
      <c r="M744" s="287">
        <f t="shared" ca="1" si="401"/>
        <v>0</v>
      </c>
      <c r="N744" s="287">
        <f t="shared" ca="1" si="401"/>
        <v>0</v>
      </c>
      <c r="O744" s="287">
        <f t="shared" ca="1" si="401"/>
        <v>0</v>
      </c>
      <c r="P744" s="287">
        <f t="shared" ca="1" si="401"/>
        <v>0</v>
      </c>
      <c r="Q744" s="287">
        <f t="shared" ca="1" si="401"/>
        <v>0</v>
      </c>
      <c r="R744" s="287">
        <f t="shared" ca="1" si="401"/>
        <v>0</v>
      </c>
      <c r="S744" s="287">
        <f t="shared" ca="1" si="401"/>
        <v>0</v>
      </c>
      <c r="T744" s="287">
        <f t="shared" ca="1" si="401"/>
        <v>0</v>
      </c>
      <c r="U744" s="287">
        <f t="shared" ca="1" si="401"/>
        <v>0</v>
      </c>
      <c r="V744" s="287">
        <f t="shared" ca="1" si="401"/>
        <v>0</v>
      </c>
      <c r="W744" s="287">
        <f t="shared" ca="1" si="401"/>
        <v>0</v>
      </c>
      <c r="X744" s="288">
        <f t="shared" ca="1" si="401"/>
        <v>0</v>
      </c>
    </row>
    <row r="745" spans="1:24" ht="13.5" customHeight="1" x14ac:dyDescent="0.2">
      <c r="A745" s="44">
        <v>43</v>
      </c>
      <c r="C745" s="276"/>
      <c r="D745" s="19"/>
      <c r="E745" s="19"/>
      <c r="F745" s="290" t="str">
        <f>Data!B$99</f>
        <v>Støttet overhead</v>
      </c>
      <c r="G745" s="18"/>
      <c r="H745" s="18"/>
      <c r="I745" s="18"/>
      <c r="J745" s="278">
        <f ca="1">(J741+J734)*$F710</f>
        <v>0</v>
      </c>
      <c r="K745" s="279">
        <f ca="1">(K741+K734)*$F710</f>
        <v>0</v>
      </c>
      <c r="L745" s="279">
        <f t="shared" ref="L745:X745" ca="1" si="402">(L741+L734)*$F710</f>
        <v>0</v>
      </c>
      <c r="M745" s="279">
        <f t="shared" ca="1" si="402"/>
        <v>0</v>
      </c>
      <c r="N745" s="279">
        <f t="shared" ca="1" si="402"/>
        <v>0</v>
      </c>
      <c r="O745" s="279">
        <f t="shared" ca="1" si="402"/>
        <v>0</v>
      </c>
      <c r="P745" s="279">
        <f t="shared" ca="1" si="402"/>
        <v>0</v>
      </c>
      <c r="Q745" s="279">
        <f t="shared" ca="1" si="402"/>
        <v>0</v>
      </c>
      <c r="R745" s="279">
        <f t="shared" ca="1" si="402"/>
        <v>0</v>
      </c>
      <c r="S745" s="279">
        <f t="shared" ca="1" si="402"/>
        <v>0</v>
      </c>
      <c r="T745" s="279">
        <f t="shared" ca="1" si="402"/>
        <v>0</v>
      </c>
      <c r="U745" s="279">
        <f t="shared" ca="1" si="402"/>
        <v>0</v>
      </c>
      <c r="V745" s="279">
        <f t="shared" ca="1" si="402"/>
        <v>0</v>
      </c>
      <c r="W745" s="279">
        <f t="shared" ca="1" si="402"/>
        <v>0</v>
      </c>
      <c r="X745" s="280">
        <f t="shared" ca="1" si="402"/>
        <v>0</v>
      </c>
    </row>
    <row r="746" spans="1:24" ht="13.5" customHeight="1" x14ac:dyDescent="0.2">
      <c r="C746" s="264" t="s">
        <v>125</v>
      </c>
      <c r="D746" s="265"/>
      <c r="E746" s="265"/>
      <c r="F746" s="294" t="str">
        <f>Data!B$33</f>
        <v>Udbetalingsloft</v>
      </c>
      <c r="G746" s="111"/>
      <c r="H746" s="111"/>
      <c r="I746" s="111"/>
      <c r="J746" s="286">
        <f ca="1">(J733+J740)*(1+$F710)*$F723</f>
        <v>0</v>
      </c>
      <c r="K746" s="287">
        <f t="shared" ref="K746:X746" ca="1" si="403">(K733+K740)*(1+$F710)*$F723</f>
        <v>0</v>
      </c>
      <c r="L746" s="287">
        <f t="shared" ca="1" si="403"/>
        <v>0</v>
      </c>
      <c r="M746" s="287">
        <f t="shared" ca="1" si="403"/>
        <v>0</v>
      </c>
      <c r="N746" s="287">
        <f t="shared" ca="1" si="403"/>
        <v>0</v>
      </c>
      <c r="O746" s="287">
        <f t="shared" ca="1" si="403"/>
        <v>0</v>
      </c>
      <c r="P746" s="287">
        <f t="shared" ca="1" si="403"/>
        <v>0</v>
      </c>
      <c r="Q746" s="287">
        <f t="shared" ca="1" si="403"/>
        <v>0</v>
      </c>
      <c r="R746" s="287">
        <f t="shared" ca="1" si="403"/>
        <v>0</v>
      </c>
      <c r="S746" s="287">
        <f t="shared" ca="1" si="403"/>
        <v>0</v>
      </c>
      <c r="T746" s="287">
        <f t="shared" ca="1" si="403"/>
        <v>0</v>
      </c>
      <c r="U746" s="287">
        <f t="shared" ca="1" si="403"/>
        <v>0</v>
      </c>
      <c r="V746" s="287">
        <f t="shared" ca="1" si="403"/>
        <v>0</v>
      </c>
      <c r="W746" s="287">
        <f t="shared" ca="1" si="403"/>
        <v>0</v>
      </c>
      <c r="X746" s="288">
        <f t="shared" ca="1" si="403"/>
        <v>0</v>
      </c>
    </row>
    <row r="747" spans="1:24" ht="13.5" customHeight="1" x14ac:dyDescent="0.2">
      <c r="C747" s="276"/>
      <c r="D747" s="19"/>
      <c r="E747" s="19"/>
      <c r="F747" s="295" t="str">
        <f>Data!B$34</f>
        <v>Til/fra pulje</v>
      </c>
      <c r="G747" s="18"/>
      <c r="H747" s="18"/>
      <c r="I747" s="18"/>
      <c r="J747" s="278">
        <f ca="1">(J735+J742)*(1+$F710)*$F723</f>
        <v>0</v>
      </c>
      <c r="K747" s="279">
        <f t="shared" ref="K747:X747" ca="1" si="404">(K735+K742)*(1+$F710)*$F723</f>
        <v>0</v>
      </c>
      <c r="L747" s="279">
        <f t="shared" ca="1" si="404"/>
        <v>0</v>
      </c>
      <c r="M747" s="279">
        <f t="shared" ca="1" si="404"/>
        <v>0</v>
      </c>
      <c r="N747" s="279">
        <f t="shared" ca="1" si="404"/>
        <v>0</v>
      </c>
      <c r="O747" s="279">
        <f t="shared" ca="1" si="404"/>
        <v>0</v>
      </c>
      <c r="P747" s="279">
        <f t="shared" ca="1" si="404"/>
        <v>0</v>
      </c>
      <c r="Q747" s="279">
        <f t="shared" ca="1" si="404"/>
        <v>0</v>
      </c>
      <c r="R747" s="279">
        <f t="shared" ca="1" si="404"/>
        <v>0</v>
      </c>
      <c r="S747" s="279">
        <f t="shared" ca="1" si="404"/>
        <v>0</v>
      </c>
      <c r="T747" s="279">
        <f t="shared" ca="1" si="404"/>
        <v>0</v>
      </c>
      <c r="U747" s="279">
        <f t="shared" ca="1" si="404"/>
        <v>0</v>
      </c>
      <c r="V747" s="279">
        <f t="shared" ca="1" si="404"/>
        <v>0</v>
      </c>
      <c r="W747" s="279">
        <f t="shared" ca="1" si="404"/>
        <v>0</v>
      </c>
      <c r="X747" s="280">
        <f t="shared" ca="1" si="404"/>
        <v>0</v>
      </c>
    </row>
    <row r="748" spans="1:24" ht="13.5" customHeight="1" x14ac:dyDescent="0.2">
      <c r="C748" s="282"/>
      <c r="D748" s="283"/>
      <c r="E748" s="283"/>
      <c r="F748" s="296" t="str">
        <f>Data!B$35</f>
        <v>Pulje for tilbageholdt støtte</v>
      </c>
      <c r="G748" s="284"/>
      <c r="H748" s="284"/>
      <c r="I748" s="284"/>
      <c r="J748" s="273">
        <f ca="1">(J736+J743)*(1+$F710)*$F723</f>
        <v>0</v>
      </c>
      <c r="K748" s="274">
        <f t="shared" ref="K748:X748" ca="1" si="405">(K736+K743)*(1+$F710)*$F723</f>
        <v>0</v>
      </c>
      <c r="L748" s="274">
        <f t="shared" ca="1" si="405"/>
        <v>0</v>
      </c>
      <c r="M748" s="274">
        <f t="shared" ca="1" si="405"/>
        <v>0</v>
      </c>
      <c r="N748" s="274">
        <f t="shared" ca="1" si="405"/>
        <v>0</v>
      </c>
      <c r="O748" s="274">
        <f t="shared" ca="1" si="405"/>
        <v>0</v>
      </c>
      <c r="P748" s="274">
        <f t="shared" ca="1" si="405"/>
        <v>0</v>
      </c>
      <c r="Q748" s="274">
        <f t="shared" ca="1" si="405"/>
        <v>0</v>
      </c>
      <c r="R748" s="274">
        <f t="shared" ca="1" si="405"/>
        <v>0</v>
      </c>
      <c r="S748" s="274">
        <f t="shared" ca="1" si="405"/>
        <v>0</v>
      </c>
      <c r="T748" s="274">
        <f t="shared" ca="1" si="405"/>
        <v>0</v>
      </c>
      <c r="U748" s="274">
        <f t="shared" ca="1" si="405"/>
        <v>0</v>
      </c>
      <c r="V748" s="274">
        <f t="shared" ca="1" si="405"/>
        <v>0</v>
      </c>
      <c r="W748" s="274">
        <f t="shared" ca="1" si="405"/>
        <v>0</v>
      </c>
      <c r="X748" s="275">
        <f t="shared" ca="1" si="405"/>
        <v>0</v>
      </c>
    </row>
    <row r="749" spans="1:24" ht="13.5" customHeight="1" x14ac:dyDescent="0.2">
      <c r="A749" s="44" t="s">
        <v>275</v>
      </c>
      <c r="C749" s="721" t="s">
        <v>274</v>
      </c>
      <c r="D749" s="722"/>
      <c r="E749" s="722"/>
      <c r="F749" s="723"/>
      <c r="G749" s="723"/>
      <c r="H749" s="723"/>
      <c r="I749" s="723"/>
      <c r="J749" s="724">
        <f ca="1">J724</f>
        <v>0</v>
      </c>
      <c r="K749" s="725">
        <f ca="1">SUM($J724:K724)</f>
        <v>0</v>
      </c>
      <c r="L749" s="725">
        <f ca="1">SUM($J724:L724)</f>
        <v>0</v>
      </c>
      <c r="M749" s="725">
        <f ca="1">SUM($J724:M724)</f>
        <v>0</v>
      </c>
      <c r="N749" s="725">
        <f ca="1">SUM($J724:N724)</f>
        <v>0</v>
      </c>
      <c r="O749" s="725">
        <f ca="1">SUM($J724:O724)</f>
        <v>0</v>
      </c>
      <c r="P749" s="725">
        <f ca="1">SUM($J724:P724)</f>
        <v>0</v>
      </c>
      <c r="Q749" s="725">
        <f ca="1">SUM($J724:Q724)</f>
        <v>0</v>
      </c>
      <c r="R749" s="725">
        <f ca="1">SUM($J724:R724)</f>
        <v>0</v>
      </c>
      <c r="S749" s="725">
        <f ca="1">SUM($J724:S724)</f>
        <v>0</v>
      </c>
      <c r="T749" s="725">
        <f ca="1">SUM($J724:T724)</f>
        <v>0</v>
      </c>
      <c r="U749" s="725">
        <f ca="1">SUM($J724:U724)</f>
        <v>0</v>
      </c>
      <c r="V749" s="725">
        <f ca="1">SUM($J724:V724)</f>
        <v>0</v>
      </c>
      <c r="W749" s="725">
        <f ca="1">SUM($J724:W724)</f>
        <v>0</v>
      </c>
      <c r="X749" s="726">
        <f ca="1">SUM($J724:X724)</f>
        <v>0</v>
      </c>
    </row>
    <row r="750" spans="1:24" ht="13.5" customHeight="1" x14ac:dyDescent="0.2">
      <c r="J750" s="233"/>
      <c r="K750"/>
    </row>
    <row r="751" spans="1:24" ht="13.5" customHeight="1" x14ac:dyDescent="0.2"/>
  </sheetData>
  <sheetProtection password="DEDB" sheet="1" objects="1" scenarios="1"/>
  <mergeCells count="30">
    <mergeCell ref="F2:H2"/>
    <mergeCell ref="F52:H52"/>
    <mergeCell ref="F53:H53"/>
    <mergeCell ref="F102:H102"/>
    <mergeCell ref="F103:H103"/>
    <mergeCell ref="F152:H152"/>
    <mergeCell ref="F153:H153"/>
    <mergeCell ref="F202:H202"/>
    <mergeCell ref="F203:H203"/>
    <mergeCell ref="F3:H3"/>
    <mergeCell ref="F353:H353"/>
    <mergeCell ref="F402:H402"/>
    <mergeCell ref="F403:H403"/>
    <mergeCell ref="F452:H452"/>
    <mergeCell ref="F453:H453"/>
    <mergeCell ref="F252:H252"/>
    <mergeCell ref="F253:H253"/>
    <mergeCell ref="F302:H302"/>
    <mergeCell ref="F303:H303"/>
    <mergeCell ref="F352:H352"/>
    <mergeCell ref="F603:H603"/>
    <mergeCell ref="F652:H652"/>
    <mergeCell ref="F653:H653"/>
    <mergeCell ref="F702:H702"/>
    <mergeCell ref="F703:H703"/>
    <mergeCell ref="F502:H502"/>
    <mergeCell ref="F503:H503"/>
    <mergeCell ref="F552:H552"/>
    <mergeCell ref="F553:H553"/>
    <mergeCell ref="F602:H602"/>
  </mergeCells>
  <conditionalFormatting sqref="H4">
    <cfRule type="expression" dxfId="15" priority="19">
      <formula>$C$6=2</formula>
    </cfRule>
  </conditionalFormatting>
  <conditionalFormatting sqref="H54">
    <cfRule type="expression" dxfId="14" priority="14">
      <formula>$C$6=2</formula>
    </cfRule>
  </conditionalFormatting>
  <conditionalFormatting sqref="H104">
    <cfRule type="expression" dxfId="13" priority="13">
      <formula>$C$6=2</formula>
    </cfRule>
  </conditionalFormatting>
  <conditionalFormatting sqref="H154">
    <cfRule type="expression" dxfId="12" priority="12">
      <formula>$C$6=2</formula>
    </cfRule>
  </conditionalFormatting>
  <conditionalFormatting sqref="H204">
    <cfRule type="expression" dxfId="11" priority="11">
      <formula>$C$6=2</formula>
    </cfRule>
  </conditionalFormatting>
  <conditionalFormatting sqref="H254">
    <cfRule type="expression" dxfId="10" priority="10">
      <formula>$C$6=2</formula>
    </cfRule>
  </conditionalFormatting>
  <conditionalFormatting sqref="H304">
    <cfRule type="expression" dxfId="9" priority="9">
      <formula>$C$6=2</formula>
    </cfRule>
  </conditionalFormatting>
  <conditionalFormatting sqref="H354">
    <cfRule type="expression" dxfId="8" priority="8">
      <formula>$C$6=2</formula>
    </cfRule>
  </conditionalFormatting>
  <conditionalFormatting sqref="H404">
    <cfRule type="expression" dxfId="7" priority="7">
      <formula>$C$6=2</formula>
    </cfRule>
  </conditionalFormatting>
  <conditionalFormatting sqref="H454">
    <cfRule type="expression" dxfId="6" priority="6">
      <formula>$C$6=2</formula>
    </cfRule>
  </conditionalFormatting>
  <conditionalFormatting sqref="H504">
    <cfRule type="expression" dxfId="5" priority="5">
      <formula>$C$6=2</formula>
    </cfRule>
  </conditionalFormatting>
  <conditionalFormatting sqref="H554">
    <cfRule type="expression" dxfId="4" priority="4">
      <formula>$C$6=2</formula>
    </cfRule>
  </conditionalFormatting>
  <conditionalFormatting sqref="H604">
    <cfRule type="expression" dxfId="3" priority="3">
      <formula>$C$6=2</formula>
    </cfRule>
  </conditionalFormatting>
  <conditionalFormatting sqref="H654">
    <cfRule type="expression" dxfId="2" priority="2">
      <formula>$C$6=2</formula>
    </cfRule>
  </conditionalFormatting>
  <conditionalFormatting sqref="H704">
    <cfRule type="expression" dxfId="1" priority="1">
      <formula>$C$6=2</formula>
    </cfRule>
  </conditionalFormatting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Footer>&amp;L&amp;G</oddFooter>
  </headerFooter>
  <rowBreaks count="14" manualBreakCount="14">
    <brk id="50" max="16383" man="1"/>
    <brk id="101" max="16383" man="1"/>
    <brk id="151" max="16383" man="1"/>
    <brk id="201" max="16383" man="1"/>
    <brk id="251" max="16383" man="1"/>
    <brk id="301" max="16383" man="1"/>
    <brk id="351" max="16383" man="1"/>
    <brk id="401" max="16383" man="1"/>
    <brk id="451" max="16383" man="1"/>
    <brk id="501" max="16383" man="1"/>
    <brk id="551" max="16383" man="1"/>
    <brk id="601" max="16383" man="1"/>
    <brk id="651" max="16383" man="1"/>
    <brk id="701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0"/>
  <sheetViews>
    <sheetView workbookViewId="0">
      <selection activeCell="G47" sqref="G47"/>
    </sheetView>
  </sheetViews>
  <sheetFormatPr defaultRowHeight="12.75" x14ac:dyDescent="0.2"/>
  <cols>
    <col min="1" max="1" width="5.7109375" customWidth="1"/>
    <col min="2" max="2" width="5.5703125" customWidth="1"/>
    <col min="3" max="3" width="11.5703125" customWidth="1"/>
    <col min="4" max="4" width="14.140625" customWidth="1"/>
    <col min="5" max="6" width="11.85546875" customWidth="1"/>
    <col min="7" max="7" width="2.140625" customWidth="1"/>
    <col min="8" max="21" width="9.42578125" customWidth="1"/>
    <col min="22" max="22" width="10.28515625" customWidth="1"/>
    <col min="24" max="26" width="10.140625" hidden="1" customWidth="1"/>
    <col min="27" max="38" width="10.28515625" hidden="1" customWidth="1"/>
  </cols>
  <sheetData>
    <row r="1" spans="1:38" x14ac:dyDescent="0.2">
      <c r="A1" s="404" t="str">
        <f>Data!B52</f>
        <v>Projekt</v>
      </c>
      <c r="B1" s="405"/>
      <c r="C1" s="406" t="s">
        <v>30</v>
      </c>
      <c r="D1" s="407" t="s">
        <v>29</v>
      </c>
      <c r="E1" s="110"/>
      <c r="F1" s="110"/>
      <c r="G1" s="110"/>
      <c r="H1" s="651" t="s">
        <v>193</v>
      </c>
      <c r="I1" s="652" t="s">
        <v>194</v>
      </c>
      <c r="J1" s="652" t="s">
        <v>195</v>
      </c>
      <c r="K1" s="652" t="s">
        <v>196</v>
      </c>
      <c r="L1" s="652" t="s">
        <v>197</v>
      </c>
      <c r="M1" s="652" t="s">
        <v>198</v>
      </c>
      <c r="N1" s="652" t="s">
        <v>199</v>
      </c>
      <c r="O1" s="652" t="s">
        <v>200</v>
      </c>
      <c r="P1" s="652" t="s">
        <v>201</v>
      </c>
      <c r="Q1" s="652" t="s">
        <v>202</v>
      </c>
      <c r="R1" s="652" t="s">
        <v>203</v>
      </c>
      <c r="S1" s="652" t="s">
        <v>204</v>
      </c>
      <c r="T1" s="652" t="s">
        <v>205</v>
      </c>
      <c r="U1" s="652" t="s">
        <v>206</v>
      </c>
      <c r="V1" s="653" t="s">
        <v>207</v>
      </c>
      <c r="X1" s="580" t="s">
        <v>193</v>
      </c>
      <c r="Y1" s="580" t="s">
        <v>194</v>
      </c>
      <c r="Z1" s="580" t="s">
        <v>195</v>
      </c>
      <c r="AA1" s="580" t="s">
        <v>196</v>
      </c>
      <c r="AB1" s="580" t="s">
        <v>197</v>
      </c>
      <c r="AC1" s="580" t="s">
        <v>198</v>
      </c>
      <c r="AD1" s="580" t="s">
        <v>199</v>
      </c>
      <c r="AE1" s="580" t="s">
        <v>200</v>
      </c>
      <c r="AF1" s="580" t="s">
        <v>201</v>
      </c>
      <c r="AG1" s="580" t="s">
        <v>202</v>
      </c>
      <c r="AH1" s="580" t="s">
        <v>203</v>
      </c>
      <c r="AI1" s="580" t="s">
        <v>204</v>
      </c>
      <c r="AJ1" s="580" t="s">
        <v>205</v>
      </c>
      <c r="AK1" s="580" t="s">
        <v>206</v>
      </c>
      <c r="AL1" s="580" t="s">
        <v>207</v>
      </c>
    </row>
    <row r="2" spans="1:38" x14ac:dyDescent="0.2">
      <c r="A2" s="113"/>
      <c r="B2" s="303"/>
      <c r="C2" s="449"/>
      <c r="D2" s="409"/>
      <c r="E2" s="46"/>
      <c r="F2" s="46"/>
      <c r="G2" s="46"/>
      <c r="H2" s="264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2"/>
      <c r="X2" s="287" t="s">
        <v>194</v>
      </c>
      <c r="Y2" s="287" t="s">
        <v>195</v>
      </c>
      <c r="Z2" s="287" t="s">
        <v>196</v>
      </c>
      <c r="AA2" s="287" t="s">
        <v>197</v>
      </c>
      <c r="AB2" s="287" t="s">
        <v>198</v>
      </c>
      <c r="AC2" s="287" t="s">
        <v>199</v>
      </c>
      <c r="AD2" s="287" t="s">
        <v>200</v>
      </c>
      <c r="AE2" s="287" t="s">
        <v>201</v>
      </c>
      <c r="AF2" s="287" t="s">
        <v>202</v>
      </c>
      <c r="AG2" s="287" t="s">
        <v>203</v>
      </c>
      <c r="AH2" s="287" t="s">
        <v>204</v>
      </c>
      <c r="AI2" s="287" t="s">
        <v>205</v>
      </c>
      <c r="AJ2" s="287" t="s">
        <v>206</v>
      </c>
      <c r="AK2" s="287" t="s">
        <v>207</v>
      </c>
      <c r="AL2" s="288"/>
    </row>
    <row r="3" spans="1:38" x14ac:dyDescent="0.2">
      <c r="A3" s="113"/>
      <c r="B3" s="303"/>
      <c r="C3" s="408"/>
      <c r="D3" s="409"/>
      <c r="E3" s="46"/>
      <c r="F3" s="115" t="str">
        <f>Data!B54</f>
        <v>Fra-til</v>
      </c>
      <c r="G3" s="115"/>
      <c r="H3" s="654">
        <f ca="1">INDIRECT(H$1&amp;"!$d5")</f>
        <v>42005</v>
      </c>
      <c r="I3" s="116">
        <f t="shared" ref="I3:V3" ca="1" si="0">INDIRECT(I$1&amp;"!$d5")</f>
        <v>1</v>
      </c>
      <c r="J3" s="116">
        <f t="shared" ca="1" si="0"/>
        <v>1</v>
      </c>
      <c r="K3" s="116">
        <f t="shared" ca="1" si="0"/>
        <v>1</v>
      </c>
      <c r="L3" s="116">
        <f t="shared" ca="1" si="0"/>
        <v>1</v>
      </c>
      <c r="M3" s="116">
        <f t="shared" ca="1" si="0"/>
        <v>1</v>
      </c>
      <c r="N3" s="116">
        <f t="shared" ca="1" si="0"/>
        <v>1</v>
      </c>
      <c r="O3" s="116">
        <f t="shared" ca="1" si="0"/>
        <v>1</v>
      </c>
      <c r="P3" s="116">
        <f t="shared" ca="1" si="0"/>
        <v>1</v>
      </c>
      <c r="Q3" s="116">
        <f t="shared" ca="1" si="0"/>
        <v>1</v>
      </c>
      <c r="R3" s="116">
        <f t="shared" ca="1" si="0"/>
        <v>1</v>
      </c>
      <c r="S3" s="116">
        <f t="shared" ca="1" si="0"/>
        <v>1</v>
      </c>
      <c r="T3" s="116">
        <f t="shared" ca="1" si="0"/>
        <v>1</v>
      </c>
      <c r="U3" s="116">
        <f t="shared" ca="1" si="0"/>
        <v>1</v>
      </c>
      <c r="V3" s="655">
        <f t="shared" ca="1" si="0"/>
        <v>1</v>
      </c>
      <c r="X3" s="608">
        <f ca="1">INDIRECT(X$1&amp;"!$d5")</f>
        <v>42005</v>
      </c>
      <c r="Y3" s="608">
        <f t="shared" ref="Y3:AL3" ca="1" si="1">INDIRECT(Y$1&amp;"!$d5")</f>
        <v>1</v>
      </c>
      <c r="Z3" s="608">
        <f t="shared" ca="1" si="1"/>
        <v>1</v>
      </c>
      <c r="AA3" s="608">
        <f t="shared" ca="1" si="1"/>
        <v>1</v>
      </c>
      <c r="AB3" s="608">
        <f t="shared" ca="1" si="1"/>
        <v>1</v>
      </c>
      <c r="AC3" s="608">
        <f t="shared" ca="1" si="1"/>
        <v>1</v>
      </c>
      <c r="AD3" s="608">
        <f t="shared" ca="1" si="1"/>
        <v>1</v>
      </c>
      <c r="AE3" s="608">
        <f t="shared" ca="1" si="1"/>
        <v>1</v>
      </c>
      <c r="AF3" s="608">
        <f t="shared" ca="1" si="1"/>
        <v>1</v>
      </c>
      <c r="AG3" s="608">
        <f t="shared" ca="1" si="1"/>
        <v>1</v>
      </c>
      <c r="AH3" s="608">
        <f t="shared" ca="1" si="1"/>
        <v>1</v>
      </c>
      <c r="AI3" s="608">
        <f t="shared" ca="1" si="1"/>
        <v>1</v>
      </c>
      <c r="AJ3" s="608">
        <f t="shared" ca="1" si="1"/>
        <v>1</v>
      </c>
      <c r="AK3" s="608">
        <f t="shared" ca="1" si="1"/>
        <v>1</v>
      </c>
      <c r="AL3" s="609">
        <f t="shared" ca="1" si="1"/>
        <v>1</v>
      </c>
    </row>
    <row r="4" spans="1:38" x14ac:dyDescent="0.2">
      <c r="A4" s="117"/>
      <c r="B4" s="114"/>
      <c r="C4" s="114"/>
      <c r="D4" s="46"/>
      <c r="E4" s="107" t="s">
        <v>5</v>
      </c>
      <c r="F4" s="104" t="str">
        <f>Data!B3</f>
        <v>Regnskab</v>
      </c>
      <c r="G4" s="18"/>
      <c r="H4" s="656">
        <f ca="1">INDIRECT(H$1&amp;"!$f5")</f>
        <v>0</v>
      </c>
      <c r="I4" s="657">
        <f t="shared" ref="I4:V4" ca="1" si="2">INDIRECT(I$1&amp;"!$f5")</f>
        <v>0</v>
      </c>
      <c r="J4" s="657">
        <f t="shared" ca="1" si="2"/>
        <v>0</v>
      </c>
      <c r="K4" s="657">
        <f t="shared" ca="1" si="2"/>
        <v>0</v>
      </c>
      <c r="L4" s="657">
        <f t="shared" ca="1" si="2"/>
        <v>0</v>
      </c>
      <c r="M4" s="657">
        <f t="shared" ca="1" si="2"/>
        <v>0</v>
      </c>
      <c r="N4" s="657">
        <f t="shared" ca="1" si="2"/>
        <v>0</v>
      </c>
      <c r="O4" s="657">
        <f t="shared" ca="1" si="2"/>
        <v>0</v>
      </c>
      <c r="P4" s="657">
        <f t="shared" ca="1" si="2"/>
        <v>0</v>
      </c>
      <c r="Q4" s="657">
        <f t="shared" ca="1" si="2"/>
        <v>0</v>
      </c>
      <c r="R4" s="657">
        <f t="shared" ca="1" si="2"/>
        <v>0</v>
      </c>
      <c r="S4" s="657">
        <f t="shared" ca="1" si="2"/>
        <v>0</v>
      </c>
      <c r="T4" s="657">
        <f t="shared" ca="1" si="2"/>
        <v>0</v>
      </c>
      <c r="U4" s="657">
        <f t="shared" ca="1" si="2"/>
        <v>0</v>
      </c>
      <c r="V4" s="658">
        <f t="shared" ca="1" si="2"/>
        <v>0</v>
      </c>
      <c r="X4" s="608">
        <f ca="1">INDIRECT(X$1&amp;"!$f5")</f>
        <v>0</v>
      </c>
      <c r="Y4" s="608">
        <f t="shared" ref="Y4:AL4" ca="1" si="3">INDIRECT(Y$1&amp;"!$f5")</f>
        <v>0</v>
      </c>
      <c r="Z4" s="608">
        <f t="shared" ca="1" si="3"/>
        <v>0</v>
      </c>
      <c r="AA4" s="608">
        <f t="shared" ca="1" si="3"/>
        <v>0</v>
      </c>
      <c r="AB4" s="608">
        <f t="shared" ca="1" si="3"/>
        <v>0</v>
      </c>
      <c r="AC4" s="608">
        <f t="shared" ca="1" si="3"/>
        <v>0</v>
      </c>
      <c r="AD4" s="608">
        <f t="shared" ca="1" si="3"/>
        <v>0</v>
      </c>
      <c r="AE4" s="608">
        <f t="shared" ca="1" si="3"/>
        <v>0</v>
      </c>
      <c r="AF4" s="608">
        <f t="shared" ca="1" si="3"/>
        <v>0</v>
      </c>
      <c r="AG4" s="608">
        <f t="shared" ca="1" si="3"/>
        <v>0</v>
      </c>
      <c r="AH4" s="608">
        <f t="shared" ca="1" si="3"/>
        <v>0</v>
      </c>
      <c r="AI4" s="608">
        <f t="shared" ca="1" si="3"/>
        <v>0</v>
      </c>
      <c r="AJ4" s="608">
        <f t="shared" ca="1" si="3"/>
        <v>0</v>
      </c>
      <c r="AK4" s="608">
        <f t="shared" ca="1" si="3"/>
        <v>0</v>
      </c>
      <c r="AL4" s="609">
        <f t="shared" ca="1" si="3"/>
        <v>0</v>
      </c>
    </row>
    <row r="5" spans="1:38" x14ac:dyDescent="0.2">
      <c r="A5" s="57" t="str">
        <f>Data!B24</f>
        <v>Timer</v>
      </c>
      <c r="B5" s="97" t="str">
        <f>Data!B13</f>
        <v>Funktionær timer</v>
      </c>
      <c r="C5" s="97"/>
      <c r="D5" s="58"/>
      <c r="E5" s="369">
        <f>'Partner-period(er)'!G5+'Partner-period(er)'!G55+'Partner-period(er)'!G105+'Partner-period(er)'!G155+'Partner-period(er)'!G205+'Partner-period(er)'!G255+'Partner-period(er)'!G305+'Partner-period(er)'!G355+'Partner-period(er)'!G405+'Partner-period(er)'!G455+'Partner-period(er)'!G505+'Partner-period(er)'!G555+'Partner-period(er)'!G605+'Partner-period(er)'!G655+'Partner-period(er)'!G705</f>
        <v>0</v>
      </c>
      <c r="F5" s="17">
        <f ca="1">'Partner-period(er)'!H5+'Partner-period(er)'!H55+'Partner-period(er)'!H105+'Partner-period(er)'!H155+'Partner-period(er)'!H205+'Partner-period(er)'!H255+'Partner-period(er)'!H305+'Partner-period(er)'!H355+'Partner-period(er)'!H405+'Partner-period(er)'!H455+'Partner-period(er)'!H505+'Partner-period(er)'!H555+'Partner-period(er)'!H605+'Partner-period(er)'!H655+'Partner-period(er)'!H705</f>
        <v>0</v>
      </c>
      <c r="G5" s="101"/>
      <c r="H5" s="230">
        <f ca="1">INDIRECT(H$1&amp;"!$I16")</f>
        <v>0</v>
      </c>
      <c r="I5" s="98">
        <f ca="1">INDIRECT(I$1&amp;"!$I16")</f>
        <v>0</v>
      </c>
      <c r="J5" s="98">
        <f t="shared" ref="J5:V5" ca="1" si="4">INDIRECT(J$1&amp;"!$I16")</f>
        <v>0</v>
      </c>
      <c r="K5" s="98">
        <f t="shared" ca="1" si="4"/>
        <v>0</v>
      </c>
      <c r="L5" s="98">
        <f t="shared" ca="1" si="4"/>
        <v>0</v>
      </c>
      <c r="M5" s="563">
        <f t="shared" ca="1" si="4"/>
        <v>0</v>
      </c>
      <c r="N5" s="563">
        <f t="shared" ca="1" si="4"/>
        <v>0</v>
      </c>
      <c r="O5" s="563">
        <f t="shared" ca="1" si="4"/>
        <v>0</v>
      </c>
      <c r="P5" s="563">
        <f t="shared" ca="1" si="4"/>
        <v>0</v>
      </c>
      <c r="Q5" s="563">
        <f t="shared" ca="1" si="4"/>
        <v>0</v>
      </c>
      <c r="R5" s="563">
        <f t="shared" ca="1" si="4"/>
        <v>0</v>
      </c>
      <c r="S5" s="563">
        <f t="shared" ca="1" si="4"/>
        <v>0</v>
      </c>
      <c r="T5" s="563">
        <f t="shared" ca="1" si="4"/>
        <v>0</v>
      </c>
      <c r="U5" s="563">
        <f t="shared" ca="1" si="4"/>
        <v>0</v>
      </c>
      <c r="V5" s="564">
        <f t="shared" ca="1" si="4"/>
        <v>0</v>
      </c>
      <c r="X5" s="581">
        <f ca="1">INDIRECT(X$1&amp;"!$I16")</f>
        <v>0</v>
      </c>
      <c r="Y5" s="582">
        <f ca="1">SUM($H5:I5)</f>
        <v>0</v>
      </c>
      <c r="Z5" s="582">
        <f ca="1">SUM($H5:J5)</f>
        <v>0</v>
      </c>
      <c r="AA5" s="582">
        <f ca="1">SUM($H5:K5)</f>
        <v>0</v>
      </c>
      <c r="AB5" s="582">
        <f ca="1">SUM($H5:L5)</f>
        <v>0</v>
      </c>
      <c r="AC5" s="582">
        <f ca="1">SUM($H5:M5)</f>
        <v>0</v>
      </c>
      <c r="AD5" s="582">
        <f ca="1">SUM($H5:N5)</f>
        <v>0</v>
      </c>
      <c r="AE5" s="582">
        <f ca="1">SUM($H5:O5)</f>
        <v>0</v>
      </c>
      <c r="AF5" s="582">
        <f ca="1">SUM($H5:P5)</f>
        <v>0</v>
      </c>
      <c r="AG5" s="582">
        <f ca="1">SUM($H5:Q5)</f>
        <v>0</v>
      </c>
      <c r="AH5" s="582">
        <f ca="1">SUM($H5:R5)</f>
        <v>0</v>
      </c>
      <c r="AI5" s="582">
        <f ca="1">SUM($H5:S5)</f>
        <v>0</v>
      </c>
      <c r="AJ5" s="582">
        <f ca="1">SUM($H5:T5)</f>
        <v>0</v>
      </c>
      <c r="AK5" s="582">
        <f ca="1">SUM($H5:U5)</f>
        <v>0</v>
      </c>
      <c r="AL5" s="583">
        <f ca="1">SUM($H5:V5)</f>
        <v>0</v>
      </c>
    </row>
    <row r="6" spans="1:38" x14ac:dyDescent="0.2">
      <c r="A6" s="59">
        <f>Data!L2</f>
        <v>1</v>
      </c>
      <c r="B6" s="27" t="str">
        <f>Data!B14</f>
        <v>Teknisk/adm timer</v>
      </c>
      <c r="C6" s="27"/>
      <c r="D6" s="14"/>
      <c r="E6" s="370">
        <f>'Partner-period(er)'!G6+'Partner-period(er)'!G56+'Partner-period(er)'!G106+'Partner-period(er)'!G156+'Partner-period(er)'!G206+'Partner-period(er)'!G256+'Partner-period(er)'!G306+'Partner-period(er)'!G356+'Partner-period(er)'!G406+'Partner-period(er)'!G456+'Partner-period(er)'!G506+'Partner-period(er)'!G556+'Partner-period(er)'!G606+'Partner-period(er)'!G656+'Partner-period(er)'!G706</f>
        <v>0</v>
      </c>
      <c r="F6" s="364">
        <f ca="1">'Partner-period(er)'!H6+'Partner-period(er)'!H56+'Partner-period(er)'!H106+'Partner-period(er)'!H156+'Partner-period(er)'!H206+'Partner-period(er)'!H256+'Partner-period(er)'!H306+'Partner-period(er)'!H356+'Partner-period(er)'!H406+'Partner-period(er)'!H456+'Partner-period(er)'!H506+'Partner-period(er)'!H556+'Partner-period(er)'!H606+'Partner-period(er)'!H656+'Partner-period(er)'!H706</f>
        <v>0</v>
      </c>
      <c r="G6" s="101"/>
      <c r="H6" s="231">
        <f ca="1">INDIRECT(H$1&amp;"!$I17")</f>
        <v>0</v>
      </c>
      <c r="I6" s="86">
        <f ca="1">INDIRECT(I$1&amp;"!$I17")</f>
        <v>0</v>
      </c>
      <c r="J6" s="86">
        <f t="shared" ref="J6:V6" ca="1" si="5">INDIRECT(J$1&amp;"!$I17")</f>
        <v>0</v>
      </c>
      <c r="K6" s="86">
        <f t="shared" ca="1" si="5"/>
        <v>0</v>
      </c>
      <c r="L6" s="86">
        <f t="shared" ca="1" si="5"/>
        <v>0</v>
      </c>
      <c r="M6" s="565">
        <f t="shared" ca="1" si="5"/>
        <v>0</v>
      </c>
      <c r="N6" s="565">
        <f t="shared" ca="1" si="5"/>
        <v>0</v>
      </c>
      <c r="O6" s="565">
        <f t="shared" ca="1" si="5"/>
        <v>0</v>
      </c>
      <c r="P6" s="565">
        <f t="shared" ca="1" si="5"/>
        <v>0</v>
      </c>
      <c r="Q6" s="565">
        <f t="shared" ca="1" si="5"/>
        <v>0</v>
      </c>
      <c r="R6" s="565">
        <f t="shared" ca="1" si="5"/>
        <v>0</v>
      </c>
      <c r="S6" s="565">
        <f t="shared" ca="1" si="5"/>
        <v>0</v>
      </c>
      <c r="T6" s="565">
        <f t="shared" ca="1" si="5"/>
        <v>0</v>
      </c>
      <c r="U6" s="565">
        <f t="shared" ca="1" si="5"/>
        <v>0</v>
      </c>
      <c r="V6" s="566">
        <f t="shared" ca="1" si="5"/>
        <v>0</v>
      </c>
      <c r="X6" s="584">
        <f ca="1">INDIRECT(X$1&amp;"!$I17")</f>
        <v>0</v>
      </c>
      <c r="Y6" s="585">
        <f ca="1">SUM($H6:I6)</f>
        <v>0</v>
      </c>
      <c r="Z6" s="585">
        <f ca="1">SUM($H6:J6)</f>
        <v>0</v>
      </c>
      <c r="AA6" s="585">
        <f ca="1">SUM($H6:K6)</f>
        <v>0</v>
      </c>
      <c r="AB6" s="585">
        <f ca="1">SUM($H6:L6)</f>
        <v>0</v>
      </c>
      <c r="AC6" s="585">
        <f ca="1">SUM($H6:M6)</f>
        <v>0</v>
      </c>
      <c r="AD6" s="585">
        <f ca="1">SUM($H6:N6)</f>
        <v>0</v>
      </c>
      <c r="AE6" s="585">
        <f ca="1">SUM($H6:O6)</f>
        <v>0</v>
      </c>
      <c r="AF6" s="585">
        <f ca="1">SUM($H6:P6)</f>
        <v>0</v>
      </c>
      <c r="AG6" s="585">
        <f ca="1">SUM($H6:Q6)</f>
        <v>0</v>
      </c>
      <c r="AH6" s="585">
        <f ca="1">SUM($H6:R6)</f>
        <v>0</v>
      </c>
      <c r="AI6" s="585">
        <f ca="1">SUM($H6:S6)</f>
        <v>0</v>
      </c>
      <c r="AJ6" s="585">
        <f ca="1">SUM($H6:T6)</f>
        <v>0</v>
      </c>
      <c r="AK6" s="585">
        <f ca="1">SUM($H6:U6)</f>
        <v>0</v>
      </c>
      <c r="AL6" s="586">
        <f ca="1">SUM($H6:V6)</f>
        <v>0</v>
      </c>
    </row>
    <row r="7" spans="1:38" x14ac:dyDescent="0.2">
      <c r="A7" s="57" t="str">
        <f>Data!B5</f>
        <v>Personaleudgifter</v>
      </c>
      <c r="B7" s="96"/>
      <c r="C7" s="96"/>
      <c r="D7" s="58"/>
      <c r="E7" s="369">
        <f>'Partner-period(er)'!G7+'Partner-period(er)'!G57+'Partner-period(er)'!G107+'Partner-period(er)'!G157+'Partner-period(er)'!G207+'Partner-period(er)'!G257+'Partner-period(er)'!G307+'Partner-period(er)'!G357+'Partner-period(er)'!G407+'Partner-period(er)'!G457+'Partner-period(er)'!G507+'Partner-period(er)'!G557+'Partner-period(er)'!G607+'Partner-period(er)'!G657+'Partner-period(er)'!G707</f>
        <v>0</v>
      </c>
      <c r="F7" s="365">
        <f ca="1">'Partner-period(er)'!H7+'Partner-period(er)'!H57+'Partner-period(er)'!H107+'Partner-period(er)'!H157+'Partner-period(er)'!H207+'Partner-period(er)'!H257+'Partner-period(er)'!H307+'Partner-period(er)'!H357+'Partner-period(er)'!H407+'Partner-period(er)'!H457+'Partner-period(er)'!H507+'Partner-period(er)'!H557+'Partner-period(er)'!H607+'Partner-period(er)'!H657+'Partner-period(er)'!H707</f>
        <v>0</v>
      </c>
      <c r="G7" s="101"/>
      <c r="H7" s="239">
        <f ca="1">INDIRECT(H$1&amp;"!$I18")</f>
        <v>0</v>
      </c>
      <c r="I7" s="85">
        <f ca="1">INDIRECT(I$1&amp;"!$I18")</f>
        <v>0</v>
      </c>
      <c r="J7" s="85">
        <f t="shared" ref="J7:V7" ca="1" si="6">INDIRECT(J$1&amp;"!$I18")</f>
        <v>0</v>
      </c>
      <c r="K7" s="85">
        <f t="shared" ca="1" si="6"/>
        <v>0</v>
      </c>
      <c r="L7" s="85">
        <f t="shared" ca="1" si="6"/>
        <v>0</v>
      </c>
      <c r="M7" s="52">
        <f t="shared" ca="1" si="6"/>
        <v>0</v>
      </c>
      <c r="N7" s="52">
        <f t="shared" ca="1" si="6"/>
        <v>0</v>
      </c>
      <c r="O7" s="52">
        <f t="shared" ca="1" si="6"/>
        <v>0</v>
      </c>
      <c r="P7" s="52">
        <f t="shared" ca="1" si="6"/>
        <v>0</v>
      </c>
      <c r="Q7" s="52">
        <f t="shared" ca="1" si="6"/>
        <v>0</v>
      </c>
      <c r="R7" s="52">
        <f t="shared" ca="1" si="6"/>
        <v>0</v>
      </c>
      <c r="S7" s="52">
        <f t="shared" ca="1" si="6"/>
        <v>0</v>
      </c>
      <c r="T7" s="52">
        <f t="shared" ca="1" si="6"/>
        <v>0</v>
      </c>
      <c r="U7" s="52">
        <f t="shared" ca="1" si="6"/>
        <v>0</v>
      </c>
      <c r="V7" s="567">
        <f t="shared" ca="1" si="6"/>
        <v>0</v>
      </c>
      <c r="X7" s="587">
        <f ca="1">INDIRECT(X$1&amp;"!$I18")</f>
        <v>0</v>
      </c>
      <c r="Y7" s="588">
        <f ca="1">SUM($H7:I7)</f>
        <v>0</v>
      </c>
      <c r="Z7" s="588">
        <f ca="1">SUM($H7:J7)</f>
        <v>0</v>
      </c>
      <c r="AA7" s="588">
        <f ca="1">SUM($H7:K7)</f>
        <v>0</v>
      </c>
      <c r="AB7" s="588">
        <f ca="1">SUM($H7:L7)</f>
        <v>0</v>
      </c>
      <c r="AC7" s="588">
        <f ca="1">SUM($H7:M7)</f>
        <v>0</v>
      </c>
      <c r="AD7" s="588">
        <f ca="1">SUM($H7:N7)</f>
        <v>0</v>
      </c>
      <c r="AE7" s="588">
        <f ca="1">SUM($H7:O7)</f>
        <v>0</v>
      </c>
      <c r="AF7" s="588">
        <f ca="1">SUM($H7:P7)</f>
        <v>0</v>
      </c>
      <c r="AG7" s="588">
        <f ca="1">SUM($H7:Q7)</f>
        <v>0</v>
      </c>
      <c r="AH7" s="588">
        <f ca="1">SUM($H7:R7)</f>
        <v>0</v>
      </c>
      <c r="AI7" s="588">
        <f ca="1">SUM($H7:S7)</f>
        <v>0</v>
      </c>
      <c r="AJ7" s="588">
        <f ca="1">SUM($H7:T7)</f>
        <v>0</v>
      </c>
      <c r="AK7" s="588">
        <f ca="1">SUM($H7:U7)</f>
        <v>0</v>
      </c>
      <c r="AL7" s="589">
        <f ca="1">SUM($H7:V7)</f>
        <v>0</v>
      </c>
    </row>
    <row r="8" spans="1:38" x14ac:dyDescent="0.2">
      <c r="A8" s="66"/>
      <c r="B8" s="27" t="str">
        <f>Data!B15</f>
        <v>Funktionær løn</v>
      </c>
      <c r="C8" s="27"/>
      <c r="D8" s="94">
        <v>5467.7</v>
      </c>
      <c r="E8" s="370">
        <f>'Partner-period(er)'!G8+'Partner-period(er)'!G58+'Partner-period(er)'!G108+'Partner-period(er)'!G158+'Partner-period(er)'!G208+'Partner-period(er)'!G258+'Partner-period(er)'!G308+'Partner-period(er)'!G358+'Partner-period(er)'!G408+'Partner-period(er)'!G458+'Partner-period(er)'!G508+'Partner-period(er)'!G558+'Partner-period(er)'!G608+'Partner-period(er)'!G658+'Partner-period(er)'!G708</f>
        <v>0</v>
      </c>
      <c r="F8" s="365">
        <f ca="1">'Partner-period(er)'!H8+'Partner-period(er)'!H58+'Partner-period(er)'!H108+'Partner-period(er)'!H158+'Partner-period(er)'!H208+'Partner-period(er)'!H258+'Partner-period(er)'!H308+'Partner-period(er)'!H358+'Partner-period(er)'!H408+'Partner-period(er)'!H458+'Partner-period(er)'!H508+'Partner-period(er)'!H558+'Partner-period(er)'!H608+'Partner-period(er)'!H658+'Partner-period(er)'!H708</f>
        <v>0</v>
      </c>
      <c r="G8" s="101"/>
      <c r="H8" s="239">
        <f ca="1">INDIRECT(H$1&amp;"!$I19")</f>
        <v>0</v>
      </c>
      <c r="I8" s="85">
        <f ca="1">INDIRECT(I$1&amp;"!$I19")</f>
        <v>0</v>
      </c>
      <c r="J8" s="85">
        <f t="shared" ref="J8:V8" ca="1" si="7">INDIRECT(J$1&amp;"!$I19")</f>
        <v>0</v>
      </c>
      <c r="K8" s="85">
        <f t="shared" ca="1" si="7"/>
        <v>0</v>
      </c>
      <c r="L8" s="85">
        <f t="shared" ca="1" si="7"/>
        <v>0</v>
      </c>
      <c r="M8" s="52">
        <f t="shared" ca="1" si="7"/>
        <v>0</v>
      </c>
      <c r="N8" s="52">
        <f t="shared" ca="1" si="7"/>
        <v>0</v>
      </c>
      <c r="O8" s="52">
        <f t="shared" ca="1" si="7"/>
        <v>0</v>
      </c>
      <c r="P8" s="52">
        <f t="shared" ca="1" si="7"/>
        <v>0</v>
      </c>
      <c r="Q8" s="52">
        <f t="shared" ca="1" si="7"/>
        <v>0</v>
      </c>
      <c r="R8" s="52">
        <f t="shared" ca="1" si="7"/>
        <v>0</v>
      </c>
      <c r="S8" s="52">
        <f t="shared" ca="1" si="7"/>
        <v>0</v>
      </c>
      <c r="T8" s="52">
        <f t="shared" ca="1" si="7"/>
        <v>0</v>
      </c>
      <c r="U8" s="52">
        <f t="shared" ca="1" si="7"/>
        <v>0</v>
      </c>
      <c r="V8" s="567">
        <f t="shared" ca="1" si="7"/>
        <v>0</v>
      </c>
      <c r="X8" s="587">
        <f ca="1">INDIRECT(X$1&amp;"!$I19")</f>
        <v>0</v>
      </c>
      <c r="Y8" s="588">
        <f ca="1">SUM($H8:I8)</f>
        <v>0</v>
      </c>
      <c r="Z8" s="588">
        <f ca="1">SUM($H8:J8)</f>
        <v>0</v>
      </c>
      <c r="AA8" s="588">
        <f ca="1">SUM($H8:K8)</f>
        <v>0</v>
      </c>
      <c r="AB8" s="588">
        <f ca="1">SUM($H8:L8)</f>
        <v>0</v>
      </c>
      <c r="AC8" s="588">
        <f ca="1">SUM($H8:M8)</f>
        <v>0</v>
      </c>
      <c r="AD8" s="588">
        <f ca="1">SUM($H8:N8)</f>
        <v>0</v>
      </c>
      <c r="AE8" s="588">
        <f ca="1">SUM($H8:O8)</f>
        <v>0</v>
      </c>
      <c r="AF8" s="588">
        <f ca="1">SUM($H8:P8)</f>
        <v>0</v>
      </c>
      <c r="AG8" s="588">
        <f ca="1">SUM($H8:Q8)</f>
        <v>0</v>
      </c>
      <c r="AH8" s="588">
        <f ca="1">SUM($H8:R8)</f>
        <v>0</v>
      </c>
      <c r="AI8" s="588">
        <f ca="1">SUM($H8:S8)</f>
        <v>0</v>
      </c>
      <c r="AJ8" s="588">
        <f ca="1">SUM($H8:T8)</f>
        <v>0</v>
      </c>
      <c r="AK8" s="588">
        <f ca="1">SUM($H8:U8)</f>
        <v>0</v>
      </c>
      <c r="AL8" s="589">
        <f ca="1">SUM($H8:V8)</f>
        <v>0</v>
      </c>
    </row>
    <row r="9" spans="1:38" x14ac:dyDescent="0.2">
      <c r="A9" s="60"/>
      <c r="B9" s="27" t="str">
        <f>Data!B16</f>
        <v>Teknisk/adm løn</v>
      </c>
      <c r="C9" s="27"/>
      <c r="D9" s="94">
        <v>285.71428571428572</v>
      </c>
      <c r="E9" s="370">
        <f>'Partner-period(er)'!G9+'Partner-period(er)'!G59+'Partner-period(er)'!G109+'Partner-period(er)'!G159+'Partner-period(er)'!G209+'Partner-period(er)'!G259+'Partner-period(er)'!G309+'Partner-period(er)'!G359+'Partner-period(er)'!G409+'Partner-period(er)'!G459+'Partner-period(er)'!G509+'Partner-period(er)'!G559+'Partner-period(er)'!G609+'Partner-period(er)'!G659+'Partner-period(er)'!G709</f>
        <v>0</v>
      </c>
      <c r="F9" s="365">
        <f ca="1">'Partner-period(er)'!H9+'Partner-period(er)'!H59+'Partner-period(er)'!H109+'Partner-period(er)'!H159+'Partner-period(er)'!H209+'Partner-period(er)'!H259+'Partner-period(er)'!H309+'Partner-period(er)'!H359+'Partner-period(er)'!H409+'Partner-period(er)'!H459+'Partner-period(er)'!H509+'Partner-period(er)'!H559+'Partner-period(er)'!H609+'Partner-period(er)'!H659+'Partner-period(er)'!H709</f>
        <v>0</v>
      </c>
      <c r="G9" s="101"/>
      <c r="H9" s="239">
        <f ca="1">INDIRECT(H$1&amp;"!$I20")</f>
        <v>0</v>
      </c>
      <c r="I9" s="85">
        <f ca="1">INDIRECT(I$1&amp;"!$I20")</f>
        <v>0</v>
      </c>
      <c r="J9" s="85">
        <f t="shared" ref="J9:V9" ca="1" si="8">INDIRECT(J$1&amp;"!$I20")</f>
        <v>0</v>
      </c>
      <c r="K9" s="85">
        <f t="shared" ca="1" si="8"/>
        <v>0</v>
      </c>
      <c r="L9" s="85">
        <f t="shared" ca="1" si="8"/>
        <v>0</v>
      </c>
      <c r="M9" s="52">
        <f t="shared" ca="1" si="8"/>
        <v>0</v>
      </c>
      <c r="N9" s="52">
        <f t="shared" ca="1" si="8"/>
        <v>0</v>
      </c>
      <c r="O9" s="52">
        <f t="shared" ca="1" si="8"/>
        <v>0</v>
      </c>
      <c r="P9" s="52">
        <f t="shared" ca="1" si="8"/>
        <v>0</v>
      </c>
      <c r="Q9" s="52">
        <f t="shared" ca="1" si="8"/>
        <v>0</v>
      </c>
      <c r="R9" s="52">
        <f t="shared" ca="1" si="8"/>
        <v>0</v>
      </c>
      <c r="S9" s="52">
        <f t="shared" ca="1" si="8"/>
        <v>0</v>
      </c>
      <c r="T9" s="52">
        <f t="shared" ca="1" si="8"/>
        <v>0</v>
      </c>
      <c r="U9" s="52">
        <f t="shared" ca="1" si="8"/>
        <v>0</v>
      </c>
      <c r="V9" s="567">
        <f t="shared" ca="1" si="8"/>
        <v>0</v>
      </c>
      <c r="X9" s="587">
        <f ca="1">INDIRECT(X$1&amp;"!$I20")</f>
        <v>0</v>
      </c>
      <c r="Y9" s="588">
        <f ca="1">SUM($H9:I9)</f>
        <v>0</v>
      </c>
      <c r="Z9" s="588">
        <f ca="1">SUM($H9:J9)</f>
        <v>0</v>
      </c>
      <c r="AA9" s="588">
        <f ca="1">SUM($H9:K9)</f>
        <v>0</v>
      </c>
      <c r="AB9" s="588">
        <f ca="1">SUM($H9:L9)</f>
        <v>0</v>
      </c>
      <c r="AC9" s="588">
        <f ca="1">SUM($H9:M9)</f>
        <v>0</v>
      </c>
      <c r="AD9" s="588">
        <f ca="1">SUM($H9:N9)</f>
        <v>0</v>
      </c>
      <c r="AE9" s="588">
        <f ca="1">SUM($H9:O9)</f>
        <v>0</v>
      </c>
      <c r="AF9" s="588">
        <f ca="1">SUM($H9:P9)</f>
        <v>0</v>
      </c>
      <c r="AG9" s="588">
        <f ca="1">SUM($H9:Q9)</f>
        <v>0</v>
      </c>
      <c r="AH9" s="588">
        <f ca="1">SUM($H9:R9)</f>
        <v>0</v>
      </c>
      <c r="AI9" s="588">
        <f ca="1">SUM($H9:S9)</f>
        <v>0</v>
      </c>
      <c r="AJ9" s="588">
        <f ca="1">SUM($H9:T9)</f>
        <v>0</v>
      </c>
      <c r="AK9" s="588">
        <f ca="1">SUM($H9:U9)</f>
        <v>0</v>
      </c>
      <c r="AL9" s="589">
        <f ca="1">SUM($H9:V9)</f>
        <v>0</v>
      </c>
    </row>
    <row r="10" spans="1:38" x14ac:dyDescent="0.2">
      <c r="A10" s="61"/>
      <c r="B10" s="62" t="str">
        <f>Data!B17</f>
        <v>Overhead løn</v>
      </c>
      <c r="C10" s="62"/>
      <c r="D10" s="99">
        <v>0.34</v>
      </c>
      <c r="E10" s="371">
        <f>'Partner-period(er)'!G10+'Partner-period(er)'!G60+'Partner-period(er)'!G110+'Partner-period(er)'!G160+'Partner-period(er)'!G210+'Partner-period(er)'!G260+'Partner-period(er)'!G310+'Partner-period(er)'!G360+'Partner-period(er)'!G410+'Partner-period(er)'!G460+'Partner-period(er)'!G510+'Partner-period(er)'!G560+'Partner-period(er)'!G610+'Partner-period(er)'!G660+'Partner-period(er)'!G710</f>
        <v>0</v>
      </c>
      <c r="F10" s="364">
        <f ca="1">'Partner-period(er)'!H10+'Partner-period(er)'!H60+'Partner-period(er)'!H110+'Partner-period(er)'!H160+'Partner-period(er)'!H210+'Partner-period(er)'!H260+'Partner-period(er)'!H310+'Partner-period(er)'!H360+'Partner-period(er)'!H410+'Partner-period(er)'!H460+'Partner-period(er)'!H510+'Partner-period(er)'!H560+'Partner-period(er)'!H610+'Partner-period(er)'!H660+'Partner-period(er)'!H710</f>
        <v>0</v>
      </c>
      <c r="G10" s="101"/>
      <c r="H10" s="239">
        <f ca="1">INDIRECT(H$1&amp;"!$I21")</f>
        <v>0</v>
      </c>
      <c r="I10" s="85">
        <f ca="1">INDIRECT(I$1&amp;"!$I21")</f>
        <v>0</v>
      </c>
      <c r="J10" s="85">
        <f t="shared" ref="J10:V10" ca="1" si="9">INDIRECT(J$1&amp;"!$I21")</f>
        <v>0</v>
      </c>
      <c r="K10" s="85">
        <f t="shared" ca="1" si="9"/>
        <v>0</v>
      </c>
      <c r="L10" s="85">
        <f t="shared" ca="1" si="9"/>
        <v>0</v>
      </c>
      <c r="M10" s="52">
        <f t="shared" ca="1" si="9"/>
        <v>0</v>
      </c>
      <c r="N10" s="52">
        <f t="shared" ca="1" si="9"/>
        <v>0</v>
      </c>
      <c r="O10" s="52">
        <f t="shared" ca="1" si="9"/>
        <v>0</v>
      </c>
      <c r="P10" s="52">
        <f t="shared" ca="1" si="9"/>
        <v>0</v>
      </c>
      <c r="Q10" s="52">
        <f t="shared" ca="1" si="9"/>
        <v>0</v>
      </c>
      <c r="R10" s="52">
        <f t="shared" ca="1" si="9"/>
        <v>0</v>
      </c>
      <c r="S10" s="52">
        <f t="shared" ca="1" si="9"/>
        <v>0</v>
      </c>
      <c r="T10" s="52">
        <f t="shared" ca="1" si="9"/>
        <v>0</v>
      </c>
      <c r="U10" s="52">
        <f t="shared" ca="1" si="9"/>
        <v>0</v>
      </c>
      <c r="V10" s="567">
        <f t="shared" ca="1" si="9"/>
        <v>0</v>
      </c>
      <c r="X10" s="587">
        <f ca="1">INDIRECT(X$1&amp;"!$I21")</f>
        <v>0</v>
      </c>
      <c r="Y10" s="588">
        <f ca="1">SUM($H10:I10)</f>
        <v>0</v>
      </c>
      <c r="Z10" s="588">
        <f ca="1">SUM($H10:J10)</f>
        <v>0</v>
      </c>
      <c r="AA10" s="588">
        <f ca="1">SUM($H10:K10)</f>
        <v>0</v>
      </c>
      <c r="AB10" s="588">
        <f ca="1">SUM($H10:L10)</f>
        <v>0</v>
      </c>
      <c r="AC10" s="588">
        <f ca="1">SUM($H10:M10)</f>
        <v>0</v>
      </c>
      <c r="AD10" s="588">
        <f ca="1">SUM($H10:N10)</f>
        <v>0</v>
      </c>
      <c r="AE10" s="588">
        <f ca="1">SUM($H10:O10)</f>
        <v>0</v>
      </c>
      <c r="AF10" s="588">
        <f ca="1">SUM($H10:P10)</f>
        <v>0</v>
      </c>
      <c r="AG10" s="588">
        <f ca="1">SUM($H10:Q10)</f>
        <v>0</v>
      </c>
      <c r="AH10" s="588">
        <f ca="1">SUM($H10:R10)</f>
        <v>0</v>
      </c>
      <c r="AI10" s="588">
        <f ca="1">SUM($H10:S10)</f>
        <v>0</v>
      </c>
      <c r="AJ10" s="588">
        <f ca="1">SUM($H10:T10)</f>
        <v>0</v>
      </c>
      <c r="AK10" s="588">
        <f ca="1">SUM($H10:U10)</f>
        <v>0</v>
      </c>
      <c r="AL10" s="589">
        <f ca="1">SUM($H10:V10)</f>
        <v>0</v>
      </c>
    </row>
    <row r="11" spans="1:38" x14ac:dyDescent="0.2">
      <c r="A11" s="90"/>
      <c r="B11" s="55" t="str">
        <f>Data!B39</f>
        <v>Lønomkostninger total</v>
      </c>
      <c r="C11" s="55"/>
      <c r="D11" s="84"/>
      <c r="E11" s="370">
        <f>'Partner-period(er)'!G11+'Partner-period(er)'!G61+'Partner-period(er)'!G111+'Partner-period(er)'!G161+'Partner-period(er)'!G211+'Partner-period(er)'!G261+'Partner-period(er)'!G311+'Partner-period(er)'!G361+'Partner-period(er)'!G411+'Partner-period(er)'!G461+'Partner-period(er)'!G511+'Partner-period(er)'!G561+'Partner-period(er)'!G611+'Partner-period(er)'!G661+'Partner-period(er)'!G711</f>
        <v>0</v>
      </c>
      <c r="F11" s="105">
        <f ca="1">'Partner-period(er)'!H11+'Partner-period(er)'!H61+'Partner-period(er)'!H111+'Partner-period(er)'!H161+'Partner-period(er)'!H211+'Partner-period(er)'!H261+'Partner-period(er)'!H311+'Partner-period(er)'!H361+'Partner-period(er)'!H411+'Partner-period(er)'!H461+'Partner-period(er)'!H511+'Partner-period(er)'!H561+'Partner-period(er)'!H611+'Partner-period(er)'!H661+'Partner-period(er)'!H711</f>
        <v>0</v>
      </c>
      <c r="G11" s="108"/>
      <c r="H11" s="301">
        <f ca="1">INDIRECT(H$1&amp;"!$I22")</f>
        <v>0</v>
      </c>
      <c r="I11" s="89">
        <f ca="1">INDIRECT(I$1&amp;"!$I22")</f>
        <v>0</v>
      </c>
      <c r="J11" s="302">
        <f t="shared" ref="J11:V11" ca="1" si="10">INDIRECT(J$1&amp;"!$I22")</f>
        <v>0</v>
      </c>
      <c r="K11" s="302">
        <f t="shared" ca="1" si="10"/>
        <v>0</v>
      </c>
      <c r="L11" s="302">
        <f t="shared" ca="1" si="10"/>
        <v>0</v>
      </c>
      <c r="M11" s="568">
        <f t="shared" ca="1" si="10"/>
        <v>0</v>
      </c>
      <c r="N11" s="568">
        <f t="shared" ca="1" si="10"/>
        <v>0</v>
      </c>
      <c r="O11" s="568">
        <f t="shared" ca="1" si="10"/>
        <v>0</v>
      </c>
      <c r="P11" s="568">
        <f t="shared" ca="1" si="10"/>
        <v>0</v>
      </c>
      <c r="Q11" s="568">
        <f t="shared" ca="1" si="10"/>
        <v>0</v>
      </c>
      <c r="R11" s="568">
        <f t="shared" ca="1" si="10"/>
        <v>0</v>
      </c>
      <c r="S11" s="568">
        <f t="shared" ca="1" si="10"/>
        <v>0</v>
      </c>
      <c r="T11" s="568">
        <f t="shared" ca="1" si="10"/>
        <v>0</v>
      </c>
      <c r="U11" s="568">
        <f t="shared" ca="1" si="10"/>
        <v>0</v>
      </c>
      <c r="V11" s="569">
        <f t="shared" ca="1" si="10"/>
        <v>0</v>
      </c>
      <c r="X11" s="590">
        <f ca="1">INDIRECT(X$1&amp;"!$I22")</f>
        <v>0</v>
      </c>
      <c r="Y11" s="591">
        <f ca="1">SUM($H11:I11)</f>
        <v>0</v>
      </c>
      <c r="Z11" s="592">
        <f ca="1">SUM($H11:J11)</f>
        <v>0</v>
      </c>
      <c r="AA11" s="592">
        <f ca="1">SUM($H11:K11)</f>
        <v>0</v>
      </c>
      <c r="AB11" s="592">
        <f ca="1">SUM($H11:L11)</f>
        <v>0</v>
      </c>
      <c r="AC11" s="592">
        <f ca="1">SUM($H11:M11)</f>
        <v>0</v>
      </c>
      <c r="AD11" s="592">
        <f ca="1">SUM($H11:N11)</f>
        <v>0</v>
      </c>
      <c r="AE11" s="592">
        <f ca="1">SUM($H11:O11)</f>
        <v>0</v>
      </c>
      <c r="AF11" s="592">
        <f ca="1">SUM($H11:P11)</f>
        <v>0</v>
      </c>
      <c r="AG11" s="592">
        <f ca="1">SUM($H11:Q11)</f>
        <v>0</v>
      </c>
      <c r="AH11" s="592">
        <f ca="1">SUM($H11:R11)</f>
        <v>0</v>
      </c>
      <c r="AI11" s="592">
        <f ca="1">SUM($H11:S11)</f>
        <v>0</v>
      </c>
      <c r="AJ11" s="592">
        <f ca="1">SUM($H11:T11)</f>
        <v>0</v>
      </c>
      <c r="AK11" s="592">
        <f ca="1">SUM($H11:U11)</f>
        <v>0</v>
      </c>
      <c r="AL11" s="593">
        <f ca="1">SUM($H11:V11)</f>
        <v>0</v>
      </c>
    </row>
    <row r="12" spans="1:38" x14ac:dyDescent="0.2">
      <c r="A12" s="59" t="str">
        <f>Data!B18</f>
        <v>Andre omkostninger</v>
      </c>
      <c r="B12" s="27"/>
      <c r="C12" s="27"/>
      <c r="D12" s="14"/>
      <c r="E12" s="369">
        <f>'Partner-period(er)'!G12+'Partner-period(er)'!G62+'Partner-period(er)'!G112+'Partner-period(er)'!G162+'Partner-period(er)'!G212+'Partner-period(er)'!G262+'Partner-period(er)'!G312+'Partner-period(er)'!G362+'Partner-period(er)'!G412+'Partner-period(er)'!G462+'Partner-period(er)'!G512+'Partner-period(er)'!G562+'Partner-period(er)'!G612+'Partner-period(er)'!G662+'Partner-period(er)'!G712</f>
        <v>0</v>
      </c>
      <c r="F12" s="365">
        <f ca="1">'Partner-period(er)'!H12+'Partner-period(er)'!H62+'Partner-period(er)'!H112+'Partner-period(er)'!H162+'Partner-period(er)'!H212+'Partner-period(er)'!H262+'Partner-period(er)'!H312+'Partner-period(er)'!H362+'Partner-period(er)'!H412+'Partner-period(er)'!H462+'Partner-period(er)'!H512+'Partner-period(er)'!H562+'Partner-period(er)'!H612+'Partner-period(er)'!H662+'Partner-period(er)'!H712</f>
        <v>0</v>
      </c>
      <c r="G12" s="101"/>
      <c r="H12" s="239">
        <f ca="1">INDIRECT(H$1&amp;"!$I23")</f>
        <v>0</v>
      </c>
      <c r="I12" s="85">
        <f ca="1">INDIRECT(I$1&amp;"!$I23")</f>
        <v>0</v>
      </c>
      <c r="J12" s="85">
        <f t="shared" ref="J12:V12" ca="1" si="11">INDIRECT(J$1&amp;"!$I23")</f>
        <v>0</v>
      </c>
      <c r="K12" s="85">
        <f t="shared" ca="1" si="11"/>
        <v>0</v>
      </c>
      <c r="L12" s="85">
        <f t="shared" ca="1" si="11"/>
        <v>0</v>
      </c>
      <c r="M12" s="52">
        <f t="shared" ca="1" si="11"/>
        <v>0</v>
      </c>
      <c r="N12" s="52">
        <f t="shared" ca="1" si="11"/>
        <v>0</v>
      </c>
      <c r="O12" s="52">
        <f t="shared" ca="1" si="11"/>
        <v>0</v>
      </c>
      <c r="P12" s="52">
        <f t="shared" ca="1" si="11"/>
        <v>0</v>
      </c>
      <c r="Q12" s="52">
        <f t="shared" ca="1" si="11"/>
        <v>0</v>
      </c>
      <c r="R12" s="52">
        <f t="shared" ca="1" si="11"/>
        <v>0</v>
      </c>
      <c r="S12" s="52">
        <f t="shared" ca="1" si="11"/>
        <v>0</v>
      </c>
      <c r="T12" s="52">
        <f t="shared" ca="1" si="11"/>
        <v>0</v>
      </c>
      <c r="U12" s="52">
        <f t="shared" ca="1" si="11"/>
        <v>0</v>
      </c>
      <c r="V12" s="567">
        <f t="shared" ca="1" si="11"/>
        <v>0</v>
      </c>
      <c r="X12" s="587">
        <f ca="1">INDIRECT(X$1&amp;"!$I23")</f>
        <v>0</v>
      </c>
      <c r="Y12" s="588">
        <f ca="1">SUM($H12:I12)</f>
        <v>0</v>
      </c>
      <c r="Z12" s="588">
        <f ca="1">SUM($H12:J12)</f>
        <v>0</v>
      </c>
      <c r="AA12" s="588">
        <f ca="1">SUM($H12:K12)</f>
        <v>0</v>
      </c>
      <c r="AB12" s="588">
        <f ca="1">SUM($H12:L12)</f>
        <v>0</v>
      </c>
      <c r="AC12" s="588">
        <f ca="1">SUM($H12:M12)</f>
        <v>0</v>
      </c>
      <c r="AD12" s="588">
        <f ca="1">SUM($H12:N12)</f>
        <v>0</v>
      </c>
      <c r="AE12" s="588">
        <f ca="1">SUM($H12:O12)</f>
        <v>0</v>
      </c>
      <c r="AF12" s="588">
        <f ca="1">SUM($H12:P12)</f>
        <v>0</v>
      </c>
      <c r="AG12" s="588">
        <f ca="1">SUM($H12:Q12)</f>
        <v>0</v>
      </c>
      <c r="AH12" s="588">
        <f ca="1">SUM($H12:R12)</f>
        <v>0</v>
      </c>
      <c r="AI12" s="588">
        <f ca="1">SUM($H12:S12)</f>
        <v>0</v>
      </c>
      <c r="AJ12" s="588">
        <f ca="1">SUM($H12:T12)</f>
        <v>0</v>
      </c>
      <c r="AK12" s="588">
        <f ca="1">SUM($H12:U12)</f>
        <v>0</v>
      </c>
      <c r="AL12" s="589">
        <f ca="1">SUM($H12:V12)</f>
        <v>0</v>
      </c>
    </row>
    <row r="13" spans="1:38" x14ac:dyDescent="0.2">
      <c r="A13" s="60"/>
      <c r="B13" s="27" t="str">
        <f>Data!B6</f>
        <v>Instrumenter og udstyr</v>
      </c>
      <c r="C13" s="27"/>
      <c r="D13" s="14"/>
      <c r="E13" s="370">
        <f>'Partner-period(er)'!G13+'Partner-period(er)'!G63+'Partner-period(er)'!G113+'Partner-period(er)'!G163+'Partner-period(er)'!G213+'Partner-period(er)'!G263+'Partner-period(er)'!G313+'Partner-period(er)'!G363+'Partner-period(er)'!G413+'Partner-period(er)'!G463+'Partner-period(er)'!G513+'Partner-period(er)'!G563+'Partner-period(er)'!G613+'Partner-period(er)'!G663+'Partner-period(er)'!G713</f>
        <v>0</v>
      </c>
      <c r="F13" s="365">
        <f ca="1">'Partner-period(er)'!H13+'Partner-period(er)'!H63+'Partner-period(er)'!H113+'Partner-period(er)'!H163+'Partner-period(er)'!H213+'Partner-period(er)'!H263+'Partner-period(er)'!H313+'Partner-period(er)'!H363+'Partner-period(er)'!H413+'Partner-period(er)'!H463+'Partner-period(er)'!H513+'Partner-period(er)'!H563+'Partner-period(er)'!H613+'Partner-period(er)'!H663+'Partner-period(er)'!H713</f>
        <v>0</v>
      </c>
      <c r="G13" s="101"/>
      <c r="H13" s="239">
        <f ca="1">INDIRECT(H$1&amp;"!$I24")</f>
        <v>0</v>
      </c>
      <c r="I13" s="85">
        <f ca="1">INDIRECT(I$1&amp;"!$I24")</f>
        <v>0</v>
      </c>
      <c r="J13" s="85">
        <f t="shared" ref="J13:V13" ca="1" si="12">INDIRECT(J$1&amp;"!$I24")</f>
        <v>0</v>
      </c>
      <c r="K13" s="85">
        <f t="shared" ca="1" si="12"/>
        <v>0</v>
      </c>
      <c r="L13" s="85">
        <f t="shared" ca="1" si="12"/>
        <v>0</v>
      </c>
      <c r="M13" s="52">
        <f t="shared" ca="1" si="12"/>
        <v>0</v>
      </c>
      <c r="N13" s="52">
        <f t="shared" ca="1" si="12"/>
        <v>0</v>
      </c>
      <c r="O13" s="52">
        <f t="shared" ca="1" si="12"/>
        <v>0</v>
      </c>
      <c r="P13" s="52">
        <f t="shared" ca="1" si="12"/>
        <v>0</v>
      </c>
      <c r="Q13" s="52">
        <f t="shared" ca="1" si="12"/>
        <v>0</v>
      </c>
      <c r="R13" s="52">
        <f t="shared" ca="1" si="12"/>
        <v>0</v>
      </c>
      <c r="S13" s="52">
        <f t="shared" ca="1" si="12"/>
        <v>0</v>
      </c>
      <c r="T13" s="52">
        <f t="shared" ca="1" si="12"/>
        <v>0</v>
      </c>
      <c r="U13" s="52">
        <f t="shared" ca="1" si="12"/>
        <v>0</v>
      </c>
      <c r="V13" s="567">
        <f t="shared" ca="1" si="12"/>
        <v>0</v>
      </c>
      <c r="X13" s="587">
        <f ca="1">INDIRECT(X$1&amp;"!$I24")</f>
        <v>0</v>
      </c>
      <c r="Y13" s="588">
        <f ca="1">SUM($H13:I13)</f>
        <v>0</v>
      </c>
      <c r="Z13" s="588">
        <f ca="1">SUM($H13:J13)</f>
        <v>0</v>
      </c>
      <c r="AA13" s="588">
        <f ca="1">SUM($H13:K13)</f>
        <v>0</v>
      </c>
      <c r="AB13" s="588">
        <f ca="1">SUM($H13:L13)</f>
        <v>0</v>
      </c>
      <c r="AC13" s="588">
        <f ca="1">SUM($H13:M13)</f>
        <v>0</v>
      </c>
      <c r="AD13" s="588">
        <f ca="1">SUM($H13:N13)</f>
        <v>0</v>
      </c>
      <c r="AE13" s="588">
        <f ca="1">SUM($H13:O13)</f>
        <v>0</v>
      </c>
      <c r="AF13" s="588">
        <f ca="1">SUM($H13:P13)</f>
        <v>0</v>
      </c>
      <c r="AG13" s="588">
        <f ca="1">SUM($H13:Q13)</f>
        <v>0</v>
      </c>
      <c r="AH13" s="588">
        <f ca="1">SUM($H13:R13)</f>
        <v>0</v>
      </c>
      <c r="AI13" s="588">
        <f ca="1">SUM($H13:S13)</f>
        <v>0</v>
      </c>
      <c r="AJ13" s="588">
        <f ca="1">SUM($H13:T13)</f>
        <v>0</v>
      </c>
      <c r="AK13" s="588">
        <f ca="1">SUM($H13:U13)</f>
        <v>0</v>
      </c>
      <c r="AL13" s="589">
        <f ca="1">SUM($H13:V13)</f>
        <v>0</v>
      </c>
    </row>
    <row r="14" spans="1:38" x14ac:dyDescent="0.2">
      <c r="A14" s="60"/>
      <c r="B14" s="27" t="str">
        <f>Data!B7</f>
        <v>Bygninger</v>
      </c>
      <c r="C14" s="27"/>
      <c r="D14" s="14"/>
      <c r="E14" s="370">
        <f>'Partner-period(er)'!G14+'Partner-period(er)'!G64+'Partner-period(er)'!G114+'Partner-period(er)'!G164+'Partner-period(er)'!G214+'Partner-period(er)'!G264+'Partner-period(er)'!G314+'Partner-period(er)'!G364+'Partner-period(er)'!G414+'Partner-period(er)'!G464+'Partner-period(er)'!G514+'Partner-period(er)'!G564+'Partner-period(er)'!G614+'Partner-period(er)'!G664+'Partner-period(er)'!G714</f>
        <v>0</v>
      </c>
      <c r="F14" s="365">
        <f ca="1">'Partner-period(er)'!H14+'Partner-period(er)'!H64+'Partner-period(er)'!H114+'Partner-period(er)'!H164+'Partner-period(er)'!H214+'Partner-period(er)'!H264+'Partner-period(er)'!H314+'Partner-period(er)'!H364+'Partner-period(er)'!H414+'Partner-period(er)'!H464+'Partner-period(er)'!H514+'Partner-period(er)'!H564+'Partner-period(er)'!H614+'Partner-period(er)'!H664+'Partner-period(er)'!H714</f>
        <v>0</v>
      </c>
      <c r="G14" s="101"/>
      <c r="H14" s="239">
        <f ca="1">INDIRECT(H$1&amp;"!$I25")</f>
        <v>0</v>
      </c>
      <c r="I14" s="85">
        <f ca="1">INDIRECT(I$1&amp;"!$I25")</f>
        <v>0</v>
      </c>
      <c r="J14" s="85">
        <f t="shared" ref="J14:V14" ca="1" si="13">INDIRECT(J$1&amp;"!$I25")</f>
        <v>0</v>
      </c>
      <c r="K14" s="85">
        <f t="shared" ca="1" si="13"/>
        <v>0</v>
      </c>
      <c r="L14" s="85">
        <f t="shared" ca="1" si="13"/>
        <v>0</v>
      </c>
      <c r="M14" s="52">
        <f t="shared" ca="1" si="13"/>
        <v>0</v>
      </c>
      <c r="N14" s="52">
        <f t="shared" ca="1" si="13"/>
        <v>0</v>
      </c>
      <c r="O14" s="52">
        <f t="shared" ca="1" si="13"/>
        <v>0</v>
      </c>
      <c r="P14" s="52">
        <f t="shared" ca="1" si="13"/>
        <v>0</v>
      </c>
      <c r="Q14" s="52">
        <f t="shared" ca="1" si="13"/>
        <v>0</v>
      </c>
      <c r="R14" s="52">
        <f t="shared" ca="1" si="13"/>
        <v>0</v>
      </c>
      <c r="S14" s="52">
        <f t="shared" ca="1" si="13"/>
        <v>0</v>
      </c>
      <c r="T14" s="52">
        <f t="shared" ca="1" si="13"/>
        <v>0</v>
      </c>
      <c r="U14" s="52">
        <f t="shared" ca="1" si="13"/>
        <v>0</v>
      </c>
      <c r="V14" s="567">
        <f t="shared" ca="1" si="13"/>
        <v>0</v>
      </c>
      <c r="X14" s="587">
        <f ca="1">INDIRECT(X$1&amp;"!$I25")</f>
        <v>0</v>
      </c>
      <c r="Y14" s="588">
        <f ca="1">SUM($H14:I14)</f>
        <v>0</v>
      </c>
      <c r="Z14" s="588">
        <f ca="1">SUM($H14:J14)</f>
        <v>0</v>
      </c>
      <c r="AA14" s="588">
        <f ca="1">SUM($H14:K14)</f>
        <v>0</v>
      </c>
      <c r="AB14" s="588">
        <f ca="1">SUM($H14:L14)</f>
        <v>0</v>
      </c>
      <c r="AC14" s="588">
        <f ca="1">SUM($H14:M14)</f>
        <v>0</v>
      </c>
      <c r="AD14" s="588">
        <f ca="1">SUM($H14:N14)</f>
        <v>0</v>
      </c>
      <c r="AE14" s="588">
        <f ca="1">SUM($H14:O14)</f>
        <v>0</v>
      </c>
      <c r="AF14" s="588">
        <f ca="1">SUM($H14:P14)</f>
        <v>0</v>
      </c>
      <c r="AG14" s="588">
        <f ca="1">SUM($H14:Q14)</f>
        <v>0</v>
      </c>
      <c r="AH14" s="588">
        <f ca="1">SUM($H14:R14)</f>
        <v>0</v>
      </c>
      <c r="AI14" s="588">
        <f ca="1">SUM($H14:S14)</f>
        <v>0</v>
      </c>
      <c r="AJ14" s="588">
        <f ca="1">SUM($H14:T14)</f>
        <v>0</v>
      </c>
      <c r="AK14" s="588">
        <f ca="1">SUM($H14:U14)</f>
        <v>0</v>
      </c>
      <c r="AL14" s="589">
        <f ca="1">SUM($H14:V14)</f>
        <v>0</v>
      </c>
    </row>
    <row r="15" spans="1:38" x14ac:dyDescent="0.2">
      <c r="A15" s="60"/>
      <c r="B15" s="27" t="str">
        <f>Data!B8</f>
        <v>Andre driftsudgifter, herunder materialer</v>
      </c>
      <c r="C15" s="27"/>
      <c r="D15" s="14"/>
      <c r="E15" s="370">
        <f>'Partner-period(er)'!G15+'Partner-period(er)'!G65+'Partner-period(er)'!G115+'Partner-period(er)'!G165+'Partner-period(er)'!G215+'Partner-period(er)'!G265+'Partner-period(er)'!G315+'Partner-period(er)'!G365+'Partner-period(er)'!G415+'Partner-period(er)'!G465+'Partner-period(er)'!G515+'Partner-period(er)'!G565+'Partner-period(er)'!G615+'Partner-period(er)'!G665+'Partner-period(er)'!G715</f>
        <v>0</v>
      </c>
      <c r="F15" s="365">
        <f ca="1">'Partner-period(er)'!H15+'Partner-period(er)'!H65+'Partner-period(er)'!H115+'Partner-period(er)'!H165+'Partner-period(er)'!H215+'Partner-period(er)'!H265+'Partner-period(er)'!H315+'Partner-period(er)'!H365+'Partner-period(er)'!H415+'Partner-period(er)'!H465+'Partner-period(er)'!H515+'Partner-period(er)'!H565+'Partner-period(er)'!H615+'Partner-period(er)'!H665+'Partner-period(er)'!H715</f>
        <v>0</v>
      </c>
      <c r="G15" s="101"/>
      <c r="H15" s="239">
        <f ca="1">INDIRECT(H$1&amp;"!$I26")</f>
        <v>0</v>
      </c>
      <c r="I15" s="85">
        <f ca="1">INDIRECT(I$1&amp;"!$I26")</f>
        <v>0</v>
      </c>
      <c r="J15" s="85">
        <f t="shared" ref="J15:V15" ca="1" si="14">INDIRECT(J$1&amp;"!$I26")</f>
        <v>0</v>
      </c>
      <c r="K15" s="85">
        <f t="shared" ca="1" si="14"/>
        <v>0</v>
      </c>
      <c r="L15" s="85">
        <f t="shared" ca="1" si="14"/>
        <v>0</v>
      </c>
      <c r="M15" s="52">
        <f t="shared" ca="1" si="14"/>
        <v>0</v>
      </c>
      <c r="N15" s="52">
        <f t="shared" ca="1" si="14"/>
        <v>0</v>
      </c>
      <c r="O15" s="52">
        <f t="shared" ca="1" si="14"/>
        <v>0</v>
      </c>
      <c r="P15" s="52">
        <f t="shared" ca="1" si="14"/>
        <v>0</v>
      </c>
      <c r="Q15" s="52">
        <f t="shared" ca="1" si="14"/>
        <v>0</v>
      </c>
      <c r="R15" s="52">
        <f t="shared" ca="1" si="14"/>
        <v>0</v>
      </c>
      <c r="S15" s="52">
        <f t="shared" ca="1" si="14"/>
        <v>0</v>
      </c>
      <c r="T15" s="52">
        <f t="shared" ca="1" si="14"/>
        <v>0</v>
      </c>
      <c r="U15" s="52">
        <f t="shared" ca="1" si="14"/>
        <v>0</v>
      </c>
      <c r="V15" s="567">
        <f t="shared" ca="1" si="14"/>
        <v>0</v>
      </c>
      <c r="X15" s="587">
        <f ca="1">INDIRECT(X$1&amp;"!$I26")</f>
        <v>0</v>
      </c>
      <c r="Y15" s="588">
        <f ca="1">SUM($H15:I15)</f>
        <v>0</v>
      </c>
      <c r="Z15" s="588">
        <f ca="1">SUM($H15:J15)</f>
        <v>0</v>
      </c>
      <c r="AA15" s="588">
        <f ca="1">SUM($H15:K15)</f>
        <v>0</v>
      </c>
      <c r="AB15" s="588">
        <f ca="1">SUM($H15:L15)</f>
        <v>0</v>
      </c>
      <c r="AC15" s="588">
        <f ca="1">SUM($H15:M15)</f>
        <v>0</v>
      </c>
      <c r="AD15" s="588">
        <f ca="1">SUM($H15:N15)</f>
        <v>0</v>
      </c>
      <c r="AE15" s="588">
        <f ca="1">SUM($H15:O15)</f>
        <v>0</v>
      </c>
      <c r="AF15" s="588">
        <f ca="1">SUM($H15:P15)</f>
        <v>0</v>
      </c>
      <c r="AG15" s="588">
        <f ca="1">SUM($H15:Q15)</f>
        <v>0</v>
      </c>
      <c r="AH15" s="588">
        <f ca="1">SUM($H15:R15)</f>
        <v>0</v>
      </c>
      <c r="AI15" s="588">
        <f ca="1">SUM($H15:S15)</f>
        <v>0</v>
      </c>
      <c r="AJ15" s="588">
        <f ca="1">SUM($H15:T15)</f>
        <v>0</v>
      </c>
      <c r="AK15" s="588">
        <f ca="1">SUM($H15:U15)</f>
        <v>0</v>
      </c>
      <c r="AL15" s="589">
        <f ca="1">SUM($H15:V15)</f>
        <v>0</v>
      </c>
    </row>
    <row r="16" spans="1:38" x14ac:dyDescent="0.2">
      <c r="A16" s="60"/>
      <c r="B16" s="27" t="str">
        <f>Data!B9</f>
        <v>Eksterne leverancer / underleverancer</v>
      </c>
      <c r="C16" s="27"/>
      <c r="D16" s="14"/>
      <c r="E16" s="370">
        <f>'Partner-period(er)'!G16+'Partner-period(er)'!G66+'Partner-period(er)'!G116+'Partner-period(er)'!G166+'Partner-period(er)'!G216+'Partner-period(er)'!G266+'Partner-period(er)'!G316+'Partner-period(er)'!G366+'Partner-period(er)'!G416+'Partner-period(er)'!G466+'Partner-period(er)'!G516+'Partner-period(er)'!G566+'Partner-period(er)'!G616+'Partner-period(er)'!G666+'Partner-period(er)'!G716</f>
        <v>0</v>
      </c>
      <c r="F16" s="365">
        <f ca="1">'Partner-period(er)'!H16+'Partner-period(er)'!H66+'Partner-period(er)'!H116+'Partner-period(er)'!H166+'Partner-period(er)'!H216+'Partner-period(er)'!H266+'Partner-period(er)'!H316+'Partner-period(er)'!H366+'Partner-period(er)'!H416+'Partner-period(er)'!H466+'Partner-period(er)'!H516+'Partner-period(er)'!H566+'Partner-period(er)'!H616+'Partner-period(er)'!H666+'Partner-period(er)'!H716</f>
        <v>0</v>
      </c>
      <c r="G16" s="101"/>
      <c r="H16" s="239">
        <f ca="1">INDIRECT(H$1&amp;"!$I27")</f>
        <v>0</v>
      </c>
      <c r="I16" s="85">
        <f ca="1">INDIRECT(I$1&amp;"!$I27")</f>
        <v>0</v>
      </c>
      <c r="J16" s="85">
        <f t="shared" ref="J16:V16" ca="1" si="15">INDIRECT(J$1&amp;"!$I27")</f>
        <v>0</v>
      </c>
      <c r="K16" s="85">
        <f t="shared" ca="1" si="15"/>
        <v>0</v>
      </c>
      <c r="L16" s="85">
        <f t="shared" ca="1" si="15"/>
        <v>0</v>
      </c>
      <c r="M16" s="52">
        <f t="shared" ca="1" si="15"/>
        <v>0</v>
      </c>
      <c r="N16" s="52">
        <f t="shared" ca="1" si="15"/>
        <v>0</v>
      </c>
      <c r="O16" s="52">
        <f t="shared" ca="1" si="15"/>
        <v>0</v>
      </c>
      <c r="P16" s="52">
        <f t="shared" ca="1" si="15"/>
        <v>0</v>
      </c>
      <c r="Q16" s="52">
        <f t="shared" ca="1" si="15"/>
        <v>0</v>
      </c>
      <c r="R16" s="52">
        <f t="shared" ca="1" si="15"/>
        <v>0</v>
      </c>
      <c r="S16" s="52">
        <f t="shared" ca="1" si="15"/>
        <v>0</v>
      </c>
      <c r="T16" s="52">
        <f t="shared" ca="1" si="15"/>
        <v>0</v>
      </c>
      <c r="U16" s="52">
        <f t="shared" ca="1" si="15"/>
        <v>0</v>
      </c>
      <c r="V16" s="567">
        <f t="shared" ca="1" si="15"/>
        <v>0</v>
      </c>
      <c r="X16" s="587">
        <f ca="1">INDIRECT(X$1&amp;"!$I27")</f>
        <v>0</v>
      </c>
      <c r="Y16" s="588">
        <f ca="1">SUM($H16:I16)</f>
        <v>0</v>
      </c>
      <c r="Z16" s="588">
        <f ca="1">SUM($H16:J16)</f>
        <v>0</v>
      </c>
      <c r="AA16" s="588">
        <f ca="1">SUM($H16:K16)</f>
        <v>0</v>
      </c>
      <c r="AB16" s="588">
        <f ca="1">SUM($H16:L16)</f>
        <v>0</v>
      </c>
      <c r="AC16" s="588">
        <f ca="1">SUM($H16:M16)</f>
        <v>0</v>
      </c>
      <c r="AD16" s="588">
        <f ca="1">SUM($H16:N16)</f>
        <v>0</v>
      </c>
      <c r="AE16" s="588">
        <f ca="1">SUM($H16:O16)</f>
        <v>0</v>
      </c>
      <c r="AF16" s="588">
        <f ca="1">SUM($H16:P16)</f>
        <v>0</v>
      </c>
      <c r="AG16" s="588">
        <f ca="1">SUM($H16:Q16)</f>
        <v>0</v>
      </c>
      <c r="AH16" s="588">
        <f ca="1">SUM($H16:R16)</f>
        <v>0</v>
      </c>
      <c r="AI16" s="588">
        <f ca="1">SUM($H16:S16)</f>
        <v>0</v>
      </c>
      <c r="AJ16" s="588">
        <f ca="1">SUM($H16:T16)</f>
        <v>0</v>
      </c>
      <c r="AK16" s="588">
        <f ca="1">SUM($H16:U16)</f>
        <v>0</v>
      </c>
      <c r="AL16" s="589">
        <f ca="1">SUM($H16:V16)</f>
        <v>0</v>
      </c>
    </row>
    <row r="17" spans="1:38" x14ac:dyDescent="0.2">
      <c r="A17" s="60"/>
      <c r="B17" s="27" t="str">
        <f>Data!B10</f>
        <v>Indtægter (negative tal)</v>
      </c>
      <c r="C17" s="27"/>
      <c r="D17" s="14"/>
      <c r="E17" s="370">
        <f>'Partner-period(er)'!G17+'Partner-period(er)'!G67+'Partner-period(er)'!G117+'Partner-period(er)'!G167+'Partner-period(er)'!G217+'Partner-period(er)'!G267+'Partner-period(er)'!G317+'Partner-period(er)'!G367+'Partner-period(er)'!G417+'Partner-period(er)'!G467+'Partner-period(er)'!G517+'Partner-period(er)'!G567+'Partner-period(er)'!G617+'Partner-period(er)'!G667+'Partner-period(er)'!G717</f>
        <v>0</v>
      </c>
      <c r="F17" s="365">
        <f ca="1">'Partner-period(er)'!H17+'Partner-period(er)'!H67+'Partner-period(er)'!H117+'Partner-period(er)'!H167+'Partner-period(er)'!H217+'Partner-period(er)'!H267+'Partner-period(er)'!H317+'Partner-period(er)'!H367+'Partner-period(er)'!H417+'Partner-period(er)'!H467+'Partner-period(er)'!H517+'Partner-period(er)'!H567+'Partner-period(er)'!H617+'Partner-period(er)'!H667+'Partner-period(er)'!H717</f>
        <v>0</v>
      </c>
      <c r="G17" s="101"/>
      <c r="H17" s="239">
        <f ca="1">INDIRECT(H$1&amp;"!$I28")</f>
        <v>0</v>
      </c>
      <c r="I17" s="85">
        <f ca="1">INDIRECT(I$1&amp;"!$I28")</f>
        <v>0</v>
      </c>
      <c r="J17" s="85">
        <f t="shared" ref="J17:V17" ca="1" si="16">INDIRECT(J$1&amp;"!$I28")</f>
        <v>0</v>
      </c>
      <c r="K17" s="85">
        <f t="shared" ca="1" si="16"/>
        <v>0</v>
      </c>
      <c r="L17" s="85">
        <f t="shared" ca="1" si="16"/>
        <v>0</v>
      </c>
      <c r="M17" s="52">
        <f t="shared" ca="1" si="16"/>
        <v>0</v>
      </c>
      <c r="N17" s="52">
        <f t="shared" ca="1" si="16"/>
        <v>0</v>
      </c>
      <c r="O17" s="52">
        <f t="shared" ca="1" si="16"/>
        <v>0</v>
      </c>
      <c r="P17" s="52">
        <f t="shared" ca="1" si="16"/>
        <v>0</v>
      </c>
      <c r="Q17" s="52">
        <f t="shared" ca="1" si="16"/>
        <v>0</v>
      </c>
      <c r="R17" s="52">
        <f t="shared" ca="1" si="16"/>
        <v>0</v>
      </c>
      <c r="S17" s="52">
        <f t="shared" ca="1" si="16"/>
        <v>0</v>
      </c>
      <c r="T17" s="52">
        <f t="shared" ca="1" si="16"/>
        <v>0</v>
      </c>
      <c r="U17" s="52">
        <f t="shared" ca="1" si="16"/>
        <v>0</v>
      </c>
      <c r="V17" s="567">
        <f t="shared" ca="1" si="16"/>
        <v>0</v>
      </c>
      <c r="X17" s="587">
        <f ca="1">INDIRECT(X$1&amp;"!$I28")</f>
        <v>0</v>
      </c>
      <c r="Y17" s="588">
        <f ca="1">SUM($H17:I17)</f>
        <v>0</v>
      </c>
      <c r="Z17" s="588">
        <f ca="1">SUM($H17:J17)</f>
        <v>0</v>
      </c>
      <c r="AA17" s="588">
        <f ca="1">SUM($H17:K17)</f>
        <v>0</v>
      </c>
      <c r="AB17" s="588">
        <f ca="1">SUM($H17:L17)</f>
        <v>0</v>
      </c>
      <c r="AC17" s="588">
        <f ca="1">SUM($H17:M17)</f>
        <v>0</v>
      </c>
      <c r="AD17" s="588">
        <f ca="1">SUM($H17:N17)</f>
        <v>0</v>
      </c>
      <c r="AE17" s="588">
        <f ca="1">SUM($H17:O17)</f>
        <v>0</v>
      </c>
      <c r="AF17" s="588">
        <f ca="1">SUM($H17:P17)</f>
        <v>0</v>
      </c>
      <c r="AG17" s="588">
        <f ca="1">SUM($H17:Q17)</f>
        <v>0</v>
      </c>
      <c r="AH17" s="588">
        <f ca="1">SUM($H17:R17)</f>
        <v>0</v>
      </c>
      <c r="AI17" s="588">
        <f ca="1">SUM($H17:S17)</f>
        <v>0</v>
      </c>
      <c r="AJ17" s="588">
        <f ca="1">SUM($H17:T17)</f>
        <v>0</v>
      </c>
      <c r="AK17" s="588">
        <f ca="1">SUM($H17:U17)</f>
        <v>0</v>
      </c>
      <c r="AL17" s="589">
        <f ca="1">SUM($H17:V17)</f>
        <v>0</v>
      </c>
    </row>
    <row r="18" spans="1:38" x14ac:dyDescent="0.2">
      <c r="A18" s="60"/>
      <c r="B18" s="27" t="str">
        <f>Data!B11</f>
        <v>Andet, herunder rejser og formidling</v>
      </c>
      <c r="C18" s="27"/>
      <c r="D18" s="14"/>
      <c r="E18" s="370">
        <f>'Partner-period(er)'!G18+'Partner-period(er)'!G68+'Partner-period(er)'!G118+'Partner-period(er)'!G168+'Partner-period(er)'!G218+'Partner-period(er)'!G268+'Partner-period(er)'!G318+'Partner-period(er)'!G368+'Partner-period(er)'!G418+'Partner-period(er)'!G468+'Partner-period(er)'!G518+'Partner-period(er)'!G568+'Partner-period(er)'!G618+'Partner-period(er)'!G668+'Partner-period(er)'!G718</f>
        <v>0</v>
      </c>
      <c r="F18" s="365">
        <f ca="1">'Partner-period(er)'!H18+'Partner-period(er)'!H68+'Partner-period(er)'!H118+'Partner-period(er)'!H168+'Partner-period(er)'!H218+'Partner-period(er)'!H268+'Partner-period(er)'!H318+'Partner-period(er)'!H368+'Partner-period(er)'!H418+'Partner-period(er)'!H468+'Partner-period(er)'!H518+'Partner-period(er)'!H568+'Partner-period(er)'!H618+'Partner-period(er)'!H668+'Partner-period(er)'!H718</f>
        <v>0</v>
      </c>
      <c r="G18" s="101"/>
      <c r="H18" s="239">
        <f ca="1">INDIRECT(H$1&amp;"!$I29")</f>
        <v>0</v>
      </c>
      <c r="I18" s="85">
        <f ca="1">INDIRECT(I$1&amp;"!$I29")</f>
        <v>0</v>
      </c>
      <c r="J18" s="85">
        <f t="shared" ref="J18:V18" ca="1" si="17">INDIRECT(J$1&amp;"!$I29")</f>
        <v>0</v>
      </c>
      <c r="K18" s="85">
        <f t="shared" ca="1" si="17"/>
        <v>0</v>
      </c>
      <c r="L18" s="85">
        <f t="shared" ca="1" si="17"/>
        <v>0</v>
      </c>
      <c r="M18" s="52">
        <f t="shared" ca="1" si="17"/>
        <v>0</v>
      </c>
      <c r="N18" s="52">
        <f t="shared" ca="1" si="17"/>
        <v>0</v>
      </c>
      <c r="O18" s="52">
        <f t="shared" ca="1" si="17"/>
        <v>0</v>
      </c>
      <c r="P18" s="52">
        <f t="shared" ca="1" si="17"/>
        <v>0</v>
      </c>
      <c r="Q18" s="52">
        <f t="shared" ca="1" si="17"/>
        <v>0</v>
      </c>
      <c r="R18" s="52">
        <f t="shared" ca="1" si="17"/>
        <v>0</v>
      </c>
      <c r="S18" s="52">
        <f t="shared" ca="1" si="17"/>
        <v>0</v>
      </c>
      <c r="T18" s="52">
        <f t="shared" ca="1" si="17"/>
        <v>0</v>
      </c>
      <c r="U18" s="52">
        <f t="shared" ca="1" si="17"/>
        <v>0</v>
      </c>
      <c r="V18" s="567">
        <f t="shared" ca="1" si="17"/>
        <v>0</v>
      </c>
      <c r="X18" s="587">
        <f ca="1">INDIRECT(X$1&amp;"!$I29")</f>
        <v>0</v>
      </c>
      <c r="Y18" s="588">
        <f ca="1">SUM($H18:I18)</f>
        <v>0</v>
      </c>
      <c r="Z18" s="588">
        <f ca="1">SUM($H18:J18)</f>
        <v>0</v>
      </c>
      <c r="AA18" s="588">
        <f ca="1">SUM($H18:K18)</f>
        <v>0</v>
      </c>
      <c r="AB18" s="588">
        <f ca="1">SUM($H18:L18)</f>
        <v>0</v>
      </c>
      <c r="AC18" s="588">
        <f ca="1">SUM($H18:M18)</f>
        <v>0</v>
      </c>
      <c r="AD18" s="588">
        <f ca="1">SUM($H18:N18)</f>
        <v>0</v>
      </c>
      <c r="AE18" s="588">
        <f ca="1">SUM($H18:O18)</f>
        <v>0</v>
      </c>
      <c r="AF18" s="588">
        <f ca="1">SUM($H18:P18)</f>
        <v>0</v>
      </c>
      <c r="AG18" s="588">
        <f ca="1">SUM($H18:Q18)</f>
        <v>0</v>
      </c>
      <c r="AH18" s="588">
        <f ca="1">SUM($H18:R18)</f>
        <v>0</v>
      </c>
      <c r="AI18" s="588">
        <f ca="1">SUM($H18:S18)</f>
        <v>0</v>
      </c>
      <c r="AJ18" s="588">
        <f ca="1">SUM($H18:T18)</f>
        <v>0</v>
      </c>
      <c r="AK18" s="588">
        <f ca="1">SUM($H18:U18)</f>
        <v>0</v>
      </c>
      <c r="AL18" s="589">
        <f ca="1">SUM($H18:V18)</f>
        <v>0</v>
      </c>
    </row>
    <row r="19" spans="1:38" x14ac:dyDescent="0.2">
      <c r="A19" s="60"/>
      <c r="B19" s="27" t="str">
        <f>Data!B12</f>
        <v>Overheadomkostninger</v>
      </c>
      <c r="C19" s="27"/>
      <c r="D19" s="14"/>
      <c r="E19" s="371">
        <f>'Partner-period(er)'!G19+'Partner-period(er)'!G69+'Partner-period(er)'!G119+'Partner-period(er)'!G169+'Partner-period(er)'!G219+'Partner-period(er)'!G269+'Partner-period(er)'!G319+'Partner-period(er)'!G369+'Partner-period(er)'!G419+'Partner-period(er)'!G469+'Partner-period(er)'!G519+'Partner-period(er)'!G569+'Partner-period(er)'!G619+'Partner-period(er)'!G669+'Partner-period(er)'!G719</f>
        <v>0</v>
      </c>
      <c r="F19" s="365">
        <f ca="1">'Partner-period(er)'!H19+'Partner-period(er)'!H69+'Partner-period(er)'!H119+'Partner-period(er)'!H169+'Partner-period(er)'!H219+'Partner-period(er)'!H269+'Partner-period(er)'!H319+'Partner-period(er)'!H369+'Partner-period(er)'!H419+'Partner-period(er)'!H469+'Partner-period(er)'!H519+'Partner-period(er)'!H569+'Partner-period(er)'!H619+'Partner-period(er)'!H669+'Partner-period(er)'!H719</f>
        <v>0</v>
      </c>
      <c r="G19" s="101"/>
      <c r="H19" s="239">
        <f ca="1">INDIRECT(H$1&amp;"!$I30")</f>
        <v>0</v>
      </c>
      <c r="I19" s="85">
        <f ca="1">INDIRECT(I$1&amp;"!$I30")</f>
        <v>0</v>
      </c>
      <c r="J19" s="85">
        <f t="shared" ref="J19:V19" ca="1" si="18">INDIRECT(J$1&amp;"!$I30")</f>
        <v>0</v>
      </c>
      <c r="K19" s="85">
        <f t="shared" ca="1" si="18"/>
        <v>0</v>
      </c>
      <c r="L19" s="85">
        <f t="shared" ca="1" si="18"/>
        <v>0</v>
      </c>
      <c r="M19" s="52">
        <f t="shared" ca="1" si="18"/>
        <v>0</v>
      </c>
      <c r="N19" s="52">
        <f t="shared" ca="1" si="18"/>
        <v>0</v>
      </c>
      <c r="O19" s="52">
        <f t="shared" ca="1" si="18"/>
        <v>0</v>
      </c>
      <c r="P19" s="52">
        <f t="shared" ca="1" si="18"/>
        <v>0</v>
      </c>
      <c r="Q19" s="52">
        <f t="shared" ca="1" si="18"/>
        <v>0</v>
      </c>
      <c r="R19" s="52">
        <f t="shared" ca="1" si="18"/>
        <v>0</v>
      </c>
      <c r="S19" s="52">
        <f t="shared" ca="1" si="18"/>
        <v>0</v>
      </c>
      <c r="T19" s="52">
        <f t="shared" ca="1" si="18"/>
        <v>0</v>
      </c>
      <c r="U19" s="52">
        <f t="shared" ca="1" si="18"/>
        <v>0</v>
      </c>
      <c r="V19" s="567">
        <f t="shared" ca="1" si="18"/>
        <v>0</v>
      </c>
      <c r="X19" s="587">
        <f ca="1">INDIRECT(X$1&amp;"!$I30")</f>
        <v>0</v>
      </c>
      <c r="Y19" s="588">
        <f ca="1">SUM($H19:I19)</f>
        <v>0</v>
      </c>
      <c r="Z19" s="588">
        <f ca="1">SUM($H19:J19)</f>
        <v>0</v>
      </c>
      <c r="AA19" s="588">
        <f ca="1">SUM($H19:K19)</f>
        <v>0</v>
      </c>
      <c r="AB19" s="588">
        <f ca="1">SUM($H19:L19)</f>
        <v>0</v>
      </c>
      <c r="AC19" s="588">
        <f ca="1">SUM($H19:M19)</f>
        <v>0</v>
      </c>
      <c r="AD19" s="588">
        <f ca="1">SUM($H19:N19)</f>
        <v>0</v>
      </c>
      <c r="AE19" s="588">
        <f ca="1">SUM($H19:O19)</f>
        <v>0</v>
      </c>
      <c r="AF19" s="588">
        <f ca="1">SUM($H19:P19)</f>
        <v>0</v>
      </c>
      <c r="AG19" s="588">
        <f ca="1">SUM($H19:Q19)</f>
        <v>0</v>
      </c>
      <c r="AH19" s="588">
        <f ca="1">SUM($H19:R19)</f>
        <v>0</v>
      </c>
      <c r="AI19" s="588">
        <f ca="1">SUM($H19:S19)</f>
        <v>0</v>
      </c>
      <c r="AJ19" s="588">
        <f ca="1">SUM($H19:T19)</f>
        <v>0</v>
      </c>
      <c r="AK19" s="588">
        <f ca="1">SUM($H19:U19)</f>
        <v>0</v>
      </c>
      <c r="AL19" s="589">
        <f ca="1">SUM($H19:V19)</f>
        <v>0</v>
      </c>
    </row>
    <row r="20" spans="1:38" x14ac:dyDescent="0.2">
      <c r="A20" s="56"/>
      <c r="B20" s="53" t="str">
        <f>Data!B19</f>
        <v>Andre omkostninger total</v>
      </c>
      <c r="C20" s="53"/>
      <c r="D20" s="100"/>
      <c r="E20" s="370">
        <f>'Partner-period(er)'!G20+'Partner-period(er)'!G70+'Partner-period(er)'!G120+'Partner-period(er)'!G170+'Partner-period(er)'!G220+'Partner-period(er)'!G270+'Partner-period(er)'!G320+'Partner-period(er)'!G370+'Partner-period(er)'!G420+'Partner-period(er)'!G470+'Partner-period(er)'!G520+'Partner-period(er)'!G570+'Partner-period(er)'!G620+'Partner-period(er)'!G670+'Partner-period(er)'!G720</f>
        <v>0</v>
      </c>
      <c r="F20" s="106">
        <f ca="1">'Partner-period(er)'!H20+'Partner-period(er)'!H70+'Partner-period(er)'!H120+'Partner-period(er)'!H170+'Partner-period(er)'!H220+'Partner-period(er)'!H270+'Partner-period(er)'!H320+'Partner-period(er)'!H370+'Partner-period(er)'!H420+'Partner-period(er)'!H470+'Partner-period(er)'!H520+'Partner-period(er)'!H570+'Partner-period(er)'!H620+'Partner-period(er)'!H670+'Partner-period(er)'!H720</f>
        <v>0</v>
      </c>
      <c r="G20" s="101"/>
      <c r="H20" s="301">
        <f ca="1">INDIRECT(H$1&amp;"!$I31")</f>
        <v>0</v>
      </c>
      <c r="I20" s="89">
        <f ca="1">INDIRECT(I$1&amp;"!$I31")</f>
        <v>0</v>
      </c>
      <c r="J20" s="89">
        <f t="shared" ref="J20:V20" ca="1" si="19">INDIRECT(J$1&amp;"!$I31")</f>
        <v>0</v>
      </c>
      <c r="K20" s="89">
        <f t="shared" ca="1" si="19"/>
        <v>0</v>
      </c>
      <c r="L20" s="89">
        <f t="shared" ca="1" si="19"/>
        <v>0</v>
      </c>
      <c r="M20" s="570">
        <f t="shared" ca="1" si="19"/>
        <v>0</v>
      </c>
      <c r="N20" s="570">
        <f t="shared" ca="1" si="19"/>
        <v>0</v>
      </c>
      <c r="O20" s="570">
        <f t="shared" ca="1" si="19"/>
        <v>0</v>
      </c>
      <c r="P20" s="570">
        <f t="shared" ca="1" si="19"/>
        <v>0</v>
      </c>
      <c r="Q20" s="570">
        <f t="shared" ca="1" si="19"/>
        <v>0</v>
      </c>
      <c r="R20" s="570">
        <f t="shared" ca="1" si="19"/>
        <v>0</v>
      </c>
      <c r="S20" s="570">
        <f t="shared" ca="1" si="19"/>
        <v>0</v>
      </c>
      <c r="T20" s="570">
        <f t="shared" ca="1" si="19"/>
        <v>0</v>
      </c>
      <c r="U20" s="570">
        <f t="shared" ca="1" si="19"/>
        <v>0</v>
      </c>
      <c r="V20" s="571">
        <f t="shared" ca="1" si="19"/>
        <v>0</v>
      </c>
      <c r="X20" s="590">
        <f ca="1">INDIRECT(X$1&amp;"!$I31")</f>
        <v>0</v>
      </c>
      <c r="Y20" s="591">
        <f ca="1">SUM($H20:I20)</f>
        <v>0</v>
      </c>
      <c r="Z20" s="591">
        <f ca="1">SUM($H20:J20)</f>
        <v>0</v>
      </c>
      <c r="AA20" s="591">
        <f ca="1">SUM($H20:K20)</f>
        <v>0</v>
      </c>
      <c r="AB20" s="591">
        <f ca="1">SUM($H20:L20)</f>
        <v>0</v>
      </c>
      <c r="AC20" s="591">
        <f ca="1">SUM($H20:M20)</f>
        <v>0</v>
      </c>
      <c r="AD20" s="591">
        <f ca="1">SUM($H20:N20)</f>
        <v>0</v>
      </c>
      <c r="AE20" s="591">
        <f ca="1">SUM($H20:O20)</f>
        <v>0</v>
      </c>
      <c r="AF20" s="591">
        <f ca="1">SUM($H20:P20)</f>
        <v>0</v>
      </c>
      <c r="AG20" s="591">
        <f ca="1">SUM($H20:Q20)</f>
        <v>0</v>
      </c>
      <c r="AH20" s="591">
        <f ca="1">SUM($H20:R20)</f>
        <v>0</v>
      </c>
      <c r="AI20" s="591">
        <f ca="1">SUM($H20:S20)</f>
        <v>0</v>
      </c>
      <c r="AJ20" s="591">
        <f ca="1">SUM($H20:T20)</f>
        <v>0</v>
      </c>
      <c r="AK20" s="591">
        <f ca="1">SUM($H20:U20)</f>
        <v>0</v>
      </c>
      <c r="AL20" s="594">
        <f ca="1">SUM($H20:V20)</f>
        <v>0</v>
      </c>
    </row>
    <row r="21" spans="1:38" ht="13.5" thickBot="1" x14ac:dyDescent="0.25">
      <c r="A21" s="384" t="str">
        <f>Data!B55</f>
        <v>Totale omkostninger</v>
      </c>
      <c r="B21" s="385"/>
      <c r="C21" s="385"/>
      <c r="D21" s="386"/>
      <c r="E21" s="387">
        <f>'Partner-period(er)'!G21+'Partner-period(er)'!G71+'Partner-period(er)'!G121+'Partner-period(er)'!G171+'Partner-period(er)'!G221+'Partner-period(er)'!G271+'Partner-period(er)'!G321+'Partner-period(er)'!G371+'Partner-period(er)'!G421+'Partner-period(er)'!G471+'Partner-period(er)'!G521+'Partner-period(er)'!G571+'Partner-period(er)'!G621+'Partner-period(er)'!G671+'Partner-period(er)'!G721</f>
        <v>0</v>
      </c>
      <c r="F21" s="388">
        <f ca="1">'Partner-period(er)'!H21+'Partner-period(er)'!H71+'Partner-period(er)'!H121+'Partner-period(er)'!H171+'Partner-period(er)'!H221+'Partner-period(er)'!H271+'Partner-period(er)'!H321+'Partner-period(er)'!H371+'Partner-period(er)'!H421+'Partner-period(er)'!H471+'Partner-period(er)'!H521+'Partner-period(er)'!H571+'Partner-period(er)'!H621+'Partner-period(er)'!H671+'Partner-period(er)'!H721</f>
        <v>0</v>
      </c>
      <c r="G21" s="109"/>
      <c r="H21" s="389">
        <f ca="1">INDIRECT(H$1&amp;"!$I32")</f>
        <v>0</v>
      </c>
      <c r="I21" s="390">
        <f ca="1">INDIRECT(I$1&amp;"!$I32")</f>
        <v>0</v>
      </c>
      <c r="J21" s="391">
        <f t="shared" ref="J21:V21" ca="1" si="20">INDIRECT(J$1&amp;"!$I32")</f>
        <v>0</v>
      </c>
      <c r="K21" s="391">
        <f t="shared" ca="1" si="20"/>
        <v>0</v>
      </c>
      <c r="L21" s="391">
        <f t="shared" ca="1" si="20"/>
        <v>0</v>
      </c>
      <c r="M21" s="572">
        <f t="shared" ca="1" si="20"/>
        <v>0</v>
      </c>
      <c r="N21" s="572">
        <f t="shared" ca="1" si="20"/>
        <v>0</v>
      </c>
      <c r="O21" s="572">
        <f t="shared" ca="1" si="20"/>
        <v>0</v>
      </c>
      <c r="P21" s="572">
        <f t="shared" ca="1" si="20"/>
        <v>0</v>
      </c>
      <c r="Q21" s="572">
        <f t="shared" ca="1" si="20"/>
        <v>0</v>
      </c>
      <c r="R21" s="572">
        <f t="shared" ca="1" si="20"/>
        <v>0</v>
      </c>
      <c r="S21" s="572">
        <f t="shared" ca="1" si="20"/>
        <v>0</v>
      </c>
      <c r="T21" s="572">
        <f t="shared" ca="1" si="20"/>
        <v>0</v>
      </c>
      <c r="U21" s="572">
        <f t="shared" ca="1" si="20"/>
        <v>0</v>
      </c>
      <c r="V21" s="573">
        <f t="shared" ca="1" si="20"/>
        <v>0</v>
      </c>
      <c r="X21" s="595">
        <f ca="1">INDIRECT(X$1&amp;"!$I32")</f>
        <v>0</v>
      </c>
      <c r="Y21" s="596">
        <f ca="1">SUM($H21:I21)</f>
        <v>0</v>
      </c>
      <c r="Z21" s="597">
        <f ca="1">SUM($H21:J21)</f>
        <v>0</v>
      </c>
      <c r="AA21" s="597">
        <f ca="1">SUM($H21:K21)</f>
        <v>0</v>
      </c>
      <c r="AB21" s="597">
        <f ca="1">SUM($H21:L21)</f>
        <v>0</v>
      </c>
      <c r="AC21" s="597">
        <f ca="1">SUM($H21:M21)</f>
        <v>0</v>
      </c>
      <c r="AD21" s="597">
        <f ca="1">SUM($H21:N21)</f>
        <v>0</v>
      </c>
      <c r="AE21" s="597">
        <f ca="1">SUM($H21:O21)</f>
        <v>0</v>
      </c>
      <c r="AF21" s="597">
        <f ca="1">SUM($H21:P21)</f>
        <v>0</v>
      </c>
      <c r="AG21" s="597">
        <f ca="1">SUM($H21:Q21)</f>
        <v>0</v>
      </c>
      <c r="AH21" s="597">
        <f ca="1">SUM($H21:R21)</f>
        <v>0</v>
      </c>
      <c r="AI21" s="597">
        <f ca="1">SUM($H21:S21)</f>
        <v>0</v>
      </c>
      <c r="AJ21" s="597">
        <f ca="1">SUM($H21:T21)</f>
        <v>0</v>
      </c>
      <c r="AK21" s="597">
        <f ca="1">SUM($H21:U21)</f>
        <v>0</v>
      </c>
      <c r="AL21" s="598">
        <f ca="1">SUM($H21:V21)</f>
        <v>0</v>
      </c>
    </row>
    <row r="22" spans="1:38" ht="13.5" thickTop="1" x14ac:dyDescent="0.2">
      <c r="A22" s="177">
        <f>'Budget &amp; Total'!B40</f>
        <v>0</v>
      </c>
      <c r="B22" s="27"/>
      <c r="C22" s="27"/>
      <c r="D22" s="14"/>
      <c r="E22" s="370">
        <f>'Partner-period(er)'!G22+'Partner-period(er)'!G72+'Partner-period(er)'!G122+'Partner-period(er)'!G172+'Partner-period(er)'!G222+'Partner-period(er)'!G272+'Partner-period(er)'!G322+'Partner-period(er)'!G372+'Partner-period(er)'!G422+'Partner-period(er)'!G472+'Partner-period(er)'!G522+'Partner-period(er)'!G572+'Partner-period(er)'!G622+'Partner-period(er)'!G672+'Partner-period(er)'!G722</f>
        <v>0</v>
      </c>
      <c r="F22" s="365">
        <f ca="1">'Partner-period(er)'!H22+'Partner-period(er)'!H72+'Partner-period(er)'!H122+'Partner-period(er)'!H172+'Partner-period(er)'!H222+'Partner-period(er)'!H272+'Partner-period(er)'!H322+'Partner-period(er)'!H372+'Partner-period(er)'!H422+'Partner-period(er)'!H472+'Partner-period(er)'!H522+'Partner-period(er)'!H572+'Partner-period(er)'!H622+'Partner-period(er)'!H672+'Partner-period(er)'!H722</f>
        <v>0</v>
      </c>
      <c r="G22" s="101"/>
      <c r="H22" s="239">
        <f ca="1">INDIRECT(H$1&amp;"!$I33")</f>
        <v>0</v>
      </c>
      <c r="I22" s="85">
        <f ca="1">INDIRECT(I$1&amp;"!$I33")</f>
        <v>0</v>
      </c>
      <c r="J22" s="85">
        <f t="shared" ref="J22:V22" ca="1" si="21">INDIRECT(J$1&amp;"!$I33")</f>
        <v>0</v>
      </c>
      <c r="K22" s="85">
        <f t="shared" ca="1" si="21"/>
        <v>0</v>
      </c>
      <c r="L22" s="85">
        <f t="shared" ca="1" si="21"/>
        <v>0</v>
      </c>
      <c r="M22" s="52">
        <f t="shared" ca="1" si="21"/>
        <v>0</v>
      </c>
      <c r="N22" s="52">
        <f t="shared" ca="1" si="21"/>
        <v>0</v>
      </c>
      <c r="O22" s="52">
        <f t="shared" ca="1" si="21"/>
        <v>0</v>
      </c>
      <c r="P22" s="52">
        <f t="shared" ca="1" si="21"/>
        <v>0</v>
      </c>
      <c r="Q22" s="52">
        <f t="shared" ca="1" si="21"/>
        <v>0</v>
      </c>
      <c r="R22" s="52">
        <f t="shared" ca="1" si="21"/>
        <v>0</v>
      </c>
      <c r="S22" s="52">
        <f t="shared" ca="1" si="21"/>
        <v>0</v>
      </c>
      <c r="T22" s="52">
        <f t="shared" ca="1" si="21"/>
        <v>0</v>
      </c>
      <c r="U22" s="52">
        <f t="shared" ca="1" si="21"/>
        <v>0</v>
      </c>
      <c r="V22" s="567">
        <f t="shared" ca="1" si="21"/>
        <v>0</v>
      </c>
      <c r="X22" s="587">
        <f ca="1">INDIRECT(X$1&amp;"!$I33")</f>
        <v>0</v>
      </c>
      <c r="Y22" s="588">
        <f ca="1">SUM($H22:I22)</f>
        <v>0</v>
      </c>
      <c r="Z22" s="588">
        <f ca="1">SUM($H22:J22)</f>
        <v>0</v>
      </c>
      <c r="AA22" s="588">
        <f ca="1">SUM($H22:K22)</f>
        <v>0</v>
      </c>
      <c r="AB22" s="588">
        <f ca="1">SUM($H22:L22)</f>
        <v>0</v>
      </c>
      <c r="AC22" s="588">
        <f ca="1">SUM($H22:M22)</f>
        <v>0</v>
      </c>
      <c r="AD22" s="588">
        <f ca="1">SUM($H22:N22)</f>
        <v>0</v>
      </c>
      <c r="AE22" s="588">
        <f ca="1">SUM($H22:O22)</f>
        <v>0</v>
      </c>
      <c r="AF22" s="588">
        <f ca="1">SUM($H22:P22)</f>
        <v>0</v>
      </c>
      <c r="AG22" s="588">
        <f ca="1">SUM($H22:Q22)</f>
        <v>0</v>
      </c>
      <c r="AH22" s="588">
        <f ca="1">SUM($H22:R22)</f>
        <v>0</v>
      </c>
      <c r="AI22" s="588">
        <f ca="1">SUM($H22:S22)</f>
        <v>0</v>
      </c>
      <c r="AJ22" s="588">
        <f ca="1">SUM($H22:T22)</f>
        <v>0</v>
      </c>
      <c r="AK22" s="588">
        <f ca="1">SUM($H22:U22)</f>
        <v>0</v>
      </c>
      <c r="AL22" s="589">
        <f ca="1">SUM($H22:V22)</f>
        <v>0</v>
      </c>
    </row>
    <row r="23" spans="1:38" x14ac:dyDescent="0.2">
      <c r="A23" s="102"/>
      <c r="B23" s="151" t="str">
        <f>Data!B26</f>
        <v>Beregnet støtte</v>
      </c>
      <c r="C23" s="27"/>
      <c r="D23" s="95">
        <v>0.8</v>
      </c>
      <c r="E23" s="372">
        <f>'Partner-period(er)'!G23+'Partner-period(er)'!G73+'Partner-period(er)'!G123+'Partner-period(er)'!G173+'Partner-period(er)'!G223+'Partner-period(er)'!G273+'Partner-period(er)'!G323+'Partner-period(er)'!G373+'Partner-period(er)'!G423+'Partner-period(er)'!G473+'Partner-period(er)'!G523+'Partner-period(er)'!G573+'Partner-period(er)'!G623+'Partner-period(er)'!G673+'Partner-period(er)'!G723</f>
        <v>0</v>
      </c>
      <c r="F23" s="365">
        <f ca="1">'Partner-period(er)'!H23+'Partner-period(er)'!H73+'Partner-period(er)'!H123+'Partner-period(er)'!H173+'Partner-period(er)'!H223+'Partner-period(er)'!H273+'Partner-period(er)'!H323+'Partner-period(er)'!H373+'Partner-period(er)'!H423+'Partner-period(er)'!H473+'Partner-period(er)'!H523+'Partner-period(er)'!H573+'Partner-period(er)'!H623+'Partner-period(er)'!H673+'Partner-period(er)'!H723</f>
        <v>0</v>
      </c>
      <c r="G23" s="101"/>
      <c r="H23" s="239">
        <f ca="1">INDIRECT(H$1&amp;"!$I34")</f>
        <v>0</v>
      </c>
      <c r="I23" s="85">
        <f ca="1">INDIRECT(I$1&amp;"!$I34")</f>
        <v>0</v>
      </c>
      <c r="J23" s="85">
        <f t="shared" ref="J23:V23" ca="1" si="22">INDIRECT(J$1&amp;"!$I34")</f>
        <v>0</v>
      </c>
      <c r="K23" s="85">
        <f t="shared" ca="1" si="22"/>
        <v>0</v>
      </c>
      <c r="L23" s="85">
        <f t="shared" ca="1" si="22"/>
        <v>0</v>
      </c>
      <c r="M23" s="52">
        <f t="shared" ca="1" si="22"/>
        <v>0</v>
      </c>
      <c r="N23" s="52">
        <f t="shared" ca="1" si="22"/>
        <v>0</v>
      </c>
      <c r="O23" s="52">
        <f t="shared" ca="1" si="22"/>
        <v>0</v>
      </c>
      <c r="P23" s="52">
        <f t="shared" ca="1" si="22"/>
        <v>0</v>
      </c>
      <c r="Q23" s="52">
        <f t="shared" ca="1" si="22"/>
        <v>0</v>
      </c>
      <c r="R23" s="52">
        <f t="shared" ca="1" si="22"/>
        <v>0</v>
      </c>
      <c r="S23" s="52">
        <f t="shared" ca="1" si="22"/>
        <v>0</v>
      </c>
      <c r="T23" s="52">
        <f t="shared" ca="1" si="22"/>
        <v>0</v>
      </c>
      <c r="U23" s="52">
        <f t="shared" ca="1" si="22"/>
        <v>0</v>
      </c>
      <c r="V23" s="567">
        <f t="shared" ca="1" si="22"/>
        <v>0</v>
      </c>
      <c r="X23" s="587">
        <f ca="1">INDIRECT(X$1&amp;"!$I34")</f>
        <v>0</v>
      </c>
      <c r="Y23" s="588">
        <f ca="1">SUM($H23:I23)</f>
        <v>0</v>
      </c>
      <c r="Z23" s="588">
        <f ca="1">SUM($H23:J23)</f>
        <v>0</v>
      </c>
      <c r="AA23" s="588">
        <f ca="1">SUM($H23:K23)</f>
        <v>0</v>
      </c>
      <c r="AB23" s="588">
        <f ca="1">SUM($H23:L23)</f>
        <v>0</v>
      </c>
      <c r="AC23" s="588">
        <f ca="1">SUM($H23:M23)</f>
        <v>0</v>
      </c>
      <c r="AD23" s="588">
        <f ca="1">SUM($H23:N23)</f>
        <v>0</v>
      </c>
      <c r="AE23" s="588">
        <f ca="1">SUM($H23:O23)</f>
        <v>0</v>
      </c>
      <c r="AF23" s="588">
        <f ca="1">SUM($H23:P23)</f>
        <v>0</v>
      </c>
      <c r="AG23" s="588">
        <f ca="1">SUM($H23:Q23)</f>
        <v>0</v>
      </c>
      <c r="AH23" s="588">
        <f ca="1">SUM($H23:R23)</f>
        <v>0</v>
      </c>
      <c r="AI23" s="588">
        <f ca="1">SUM($H23:S23)</f>
        <v>0</v>
      </c>
      <c r="AJ23" s="588">
        <f ca="1">SUM($H23:T23)</f>
        <v>0</v>
      </c>
      <c r="AK23" s="588">
        <f ca="1">SUM($H23:U23)</f>
        <v>0</v>
      </c>
      <c r="AL23" s="589">
        <f ca="1">SUM($H23:V23)</f>
        <v>0</v>
      </c>
    </row>
    <row r="24" spans="1:38" x14ac:dyDescent="0.2">
      <c r="A24" s="102"/>
      <c r="B24" s="151" t="str">
        <f>Data!B27</f>
        <v>Forudbetalt støtte (efter aftale)</v>
      </c>
      <c r="C24" s="47"/>
      <c r="D24" s="14"/>
      <c r="E24" s="370">
        <f>'Partner-period(er)'!G24+'Partner-period(er)'!G74+'Partner-period(er)'!G124+'Partner-period(er)'!G174+'Partner-period(er)'!G224+'Partner-period(er)'!G274+'Partner-period(er)'!G324+'Partner-period(er)'!G374+'Partner-period(er)'!G424+'Partner-period(er)'!G474+'Partner-period(er)'!G524+'Partner-period(er)'!G574+'Partner-period(er)'!G624+'Partner-period(er)'!G674+'Partner-period(er)'!G724</f>
        <v>0</v>
      </c>
      <c r="F24" s="365">
        <f ca="1">'Partner-period(er)'!H24+'Partner-period(er)'!H74+'Partner-period(er)'!H124+'Partner-period(er)'!H174+'Partner-period(er)'!H224+'Partner-period(er)'!H274+'Partner-period(er)'!H324+'Partner-period(er)'!H374+'Partner-period(er)'!H424+'Partner-period(er)'!H474+'Partner-period(er)'!H524+'Partner-period(er)'!H574+'Partner-period(er)'!H624+'Partner-period(er)'!H674+'Partner-period(er)'!H724</f>
        <v>0</v>
      </c>
      <c r="G24" s="101"/>
      <c r="H24" s="239">
        <f ca="1">INDIRECT(H$1&amp;"!$I35")</f>
        <v>0</v>
      </c>
      <c r="I24" s="85">
        <f ca="1">INDIRECT(I$1&amp;"!$I35")</f>
        <v>0</v>
      </c>
      <c r="J24" s="85">
        <f t="shared" ref="J24:V24" ca="1" si="23">INDIRECT(J$1&amp;"!$I35")</f>
        <v>0</v>
      </c>
      <c r="K24" s="85">
        <f t="shared" ca="1" si="23"/>
        <v>0</v>
      </c>
      <c r="L24" s="85">
        <f t="shared" ca="1" si="23"/>
        <v>0</v>
      </c>
      <c r="M24" s="52">
        <f t="shared" ca="1" si="23"/>
        <v>0</v>
      </c>
      <c r="N24" s="52">
        <f t="shared" ca="1" si="23"/>
        <v>0</v>
      </c>
      <c r="O24" s="52">
        <f t="shared" ca="1" si="23"/>
        <v>0</v>
      </c>
      <c r="P24" s="52">
        <f t="shared" ca="1" si="23"/>
        <v>0</v>
      </c>
      <c r="Q24" s="52">
        <f t="shared" ca="1" si="23"/>
        <v>0</v>
      </c>
      <c r="R24" s="52">
        <f t="shared" ca="1" si="23"/>
        <v>0</v>
      </c>
      <c r="S24" s="52">
        <f t="shared" ca="1" si="23"/>
        <v>0</v>
      </c>
      <c r="T24" s="52">
        <f t="shared" ca="1" si="23"/>
        <v>0</v>
      </c>
      <c r="U24" s="52">
        <f t="shared" ca="1" si="23"/>
        <v>0</v>
      </c>
      <c r="V24" s="567">
        <f t="shared" ca="1" si="23"/>
        <v>0</v>
      </c>
      <c r="X24" s="587">
        <f ca="1">INDIRECT(X$1&amp;"!$I35")</f>
        <v>0</v>
      </c>
      <c r="Y24" s="588">
        <f ca="1">SUM($H24:I24)</f>
        <v>0</v>
      </c>
      <c r="Z24" s="588">
        <f ca="1">SUM($H24:J24)</f>
        <v>0</v>
      </c>
      <c r="AA24" s="588">
        <f ca="1">SUM($H24:K24)</f>
        <v>0</v>
      </c>
      <c r="AB24" s="588">
        <f ca="1">SUM($H24:L24)</f>
        <v>0</v>
      </c>
      <c r="AC24" s="588">
        <f ca="1">SUM($H24:M24)</f>
        <v>0</v>
      </c>
      <c r="AD24" s="588">
        <f ca="1">SUM($H24:N24)</f>
        <v>0</v>
      </c>
      <c r="AE24" s="588">
        <f ca="1">SUM($H24:O24)</f>
        <v>0</v>
      </c>
      <c r="AF24" s="588">
        <f ca="1">SUM($H24:P24)</f>
        <v>0</v>
      </c>
      <c r="AG24" s="588">
        <f ca="1">SUM($H24:Q24)</f>
        <v>0</v>
      </c>
      <c r="AH24" s="588">
        <f ca="1">SUM($H24:R24)</f>
        <v>0</v>
      </c>
      <c r="AI24" s="588">
        <f ca="1">SUM($H24:S24)</f>
        <v>0</v>
      </c>
      <c r="AJ24" s="588">
        <f ca="1">SUM($H24:T24)</f>
        <v>0</v>
      </c>
      <c r="AK24" s="588">
        <f ca="1">SUM($H24:U24)</f>
        <v>0</v>
      </c>
      <c r="AL24" s="589">
        <f ca="1">SUM($H24:V24)</f>
        <v>0</v>
      </c>
    </row>
    <row r="25" spans="1:38" x14ac:dyDescent="0.2">
      <c r="A25" s="60"/>
      <c r="B25" s="151" t="str">
        <f>Data!B28</f>
        <v>Justering for timepris inklusiv overhead</v>
      </c>
      <c r="C25" s="47"/>
      <c r="D25" s="14"/>
      <c r="E25" s="370">
        <f>'Partner-period(er)'!G25+'Partner-period(er)'!G75+'Partner-period(er)'!G125+'Partner-period(er)'!G175+'Partner-period(er)'!G225+'Partner-period(er)'!G275+'Partner-period(er)'!G325+'Partner-period(er)'!G375+'Partner-period(er)'!G425+'Partner-period(er)'!G475+'Partner-period(er)'!G525+'Partner-period(er)'!G575+'Partner-period(er)'!G625+'Partner-period(er)'!G675+'Partner-period(er)'!G725</f>
        <v>0</v>
      </c>
      <c r="F25" s="365">
        <f ca="1">'Partner-period(er)'!H25+'Partner-period(er)'!H75+'Partner-period(er)'!H125+'Partner-period(er)'!H175+'Partner-period(er)'!H225+'Partner-period(er)'!H275+'Partner-period(er)'!H325+'Partner-period(er)'!H375+'Partner-period(er)'!H425+'Partner-period(er)'!H475+'Partner-period(er)'!H525+'Partner-period(er)'!H575+'Partner-period(er)'!H625+'Partner-period(er)'!H675+'Partner-period(er)'!H725</f>
        <v>0</v>
      </c>
      <c r="G25" s="101"/>
      <c r="H25" s="239">
        <f ca="1">INDIRECT(H$1&amp;"!$I36")</f>
        <v>0</v>
      </c>
      <c r="I25" s="85">
        <f ca="1">INDIRECT(I$1&amp;"!$I36")</f>
        <v>0</v>
      </c>
      <c r="J25" s="85">
        <f t="shared" ref="J25:V25" ca="1" si="24">INDIRECT(J$1&amp;"!$I36")</f>
        <v>0</v>
      </c>
      <c r="K25" s="85">
        <f t="shared" ca="1" si="24"/>
        <v>0</v>
      </c>
      <c r="L25" s="85">
        <f t="shared" ca="1" si="24"/>
        <v>0</v>
      </c>
      <c r="M25" s="52">
        <f t="shared" ca="1" si="24"/>
        <v>0</v>
      </c>
      <c r="N25" s="52">
        <f t="shared" ca="1" si="24"/>
        <v>0</v>
      </c>
      <c r="O25" s="52">
        <f t="shared" ca="1" si="24"/>
        <v>0</v>
      </c>
      <c r="P25" s="52">
        <f t="shared" ca="1" si="24"/>
        <v>0</v>
      </c>
      <c r="Q25" s="52">
        <f t="shared" ca="1" si="24"/>
        <v>0</v>
      </c>
      <c r="R25" s="52">
        <f t="shared" ca="1" si="24"/>
        <v>0</v>
      </c>
      <c r="S25" s="52">
        <f t="shared" ca="1" si="24"/>
        <v>0</v>
      </c>
      <c r="T25" s="52">
        <f t="shared" ca="1" si="24"/>
        <v>0</v>
      </c>
      <c r="U25" s="52">
        <f t="shared" ca="1" si="24"/>
        <v>0</v>
      </c>
      <c r="V25" s="567">
        <f t="shared" ca="1" si="24"/>
        <v>0</v>
      </c>
      <c r="X25" s="587">
        <f ca="1">INDIRECT(X$1&amp;"!$I36")</f>
        <v>0</v>
      </c>
      <c r="Y25" s="588">
        <f ca="1">SUM($H25:I25)</f>
        <v>0</v>
      </c>
      <c r="Z25" s="588">
        <f ca="1">SUM($H25:J25)</f>
        <v>0</v>
      </c>
      <c r="AA25" s="588">
        <f ca="1">SUM($H25:K25)</f>
        <v>0</v>
      </c>
      <c r="AB25" s="588">
        <f ca="1">SUM($H25:L25)</f>
        <v>0</v>
      </c>
      <c r="AC25" s="588">
        <f ca="1">SUM($H25:M25)</f>
        <v>0</v>
      </c>
      <c r="AD25" s="588">
        <f ca="1">SUM($H25:N25)</f>
        <v>0</v>
      </c>
      <c r="AE25" s="588">
        <f ca="1">SUM($H25:O25)</f>
        <v>0</v>
      </c>
      <c r="AF25" s="588">
        <f ca="1">SUM($H25:P25)</f>
        <v>0</v>
      </c>
      <c r="AG25" s="588">
        <f ca="1">SUM($H25:Q25)</f>
        <v>0</v>
      </c>
      <c r="AH25" s="588">
        <f ca="1">SUM($H25:R25)</f>
        <v>0</v>
      </c>
      <c r="AI25" s="588">
        <f ca="1">SUM($H25:S25)</f>
        <v>0</v>
      </c>
      <c r="AJ25" s="588">
        <f ca="1">SUM($H25:T25)</f>
        <v>0</v>
      </c>
      <c r="AK25" s="588">
        <f ca="1">SUM($H25:U25)</f>
        <v>0</v>
      </c>
      <c r="AL25" s="589">
        <f ca="1">SUM($H25:V25)</f>
        <v>0</v>
      </c>
    </row>
    <row r="26" spans="1:38" x14ac:dyDescent="0.2">
      <c r="A26" s="60"/>
      <c r="B26" s="151" t="str">
        <f>Data!B29</f>
        <v>Justering for budgetoverskridelse</v>
      </c>
      <c r="C26" s="47"/>
      <c r="D26" s="84"/>
      <c r="E26" s="371">
        <f>'Partner-period(er)'!G26+'Partner-period(er)'!G76+'Partner-period(er)'!G126+'Partner-period(er)'!G176+'Partner-period(er)'!G226+'Partner-period(er)'!G276+'Partner-period(er)'!G326+'Partner-period(er)'!G376+'Partner-period(er)'!G426+'Partner-period(er)'!G476+'Partner-period(er)'!G526+'Partner-period(er)'!G576+'Partner-period(er)'!G626+'Partner-period(er)'!G676+'Partner-period(er)'!G726</f>
        <v>0</v>
      </c>
      <c r="F26" s="365">
        <f ca="1">'Partner-period(er)'!H26+'Partner-period(er)'!H76+'Partner-period(er)'!H126+'Partner-period(er)'!H176+'Partner-period(er)'!H226+'Partner-period(er)'!H276+'Partner-period(er)'!H326+'Partner-period(er)'!H376+'Partner-period(er)'!H426+'Partner-period(er)'!H476+'Partner-period(er)'!H526+'Partner-period(er)'!H576+'Partner-period(er)'!H626+'Partner-period(er)'!H676+'Partner-period(er)'!H726</f>
        <v>0</v>
      </c>
      <c r="G26" s="101"/>
      <c r="H26" s="239">
        <f ca="1">INDIRECT(H$1&amp;"!$I37")</f>
        <v>0</v>
      </c>
      <c r="I26" s="85">
        <f ca="1">INDIRECT(I$1&amp;"!$I37")</f>
        <v>0</v>
      </c>
      <c r="J26" s="85">
        <f t="shared" ref="J26:V26" ca="1" si="25">INDIRECT(J$1&amp;"!$I37")</f>
        <v>0</v>
      </c>
      <c r="K26" s="85">
        <f t="shared" ca="1" si="25"/>
        <v>0</v>
      </c>
      <c r="L26" s="85">
        <f t="shared" ca="1" si="25"/>
        <v>0</v>
      </c>
      <c r="M26" s="52">
        <f t="shared" ca="1" si="25"/>
        <v>0</v>
      </c>
      <c r="N26" s="52">
        <f t="shared" ca="1" si="25"/>
        <v>0</v>
      </c>
      <c r="O26" s="52">
        <f t="shared" ca="1" si="25"/>
        <v>0</v>
      </c>
      <c r="P26" s="52">
        <f t="shared" ca="1" si="25"/>
        <v>0</v>
      </c>
      <c r="Q26" s="52">
        <f t="shared" ca="1" si="25"/>
        <v>0</v>
      </c>
      <c r="R26" s="52">
        <f t="shared" ca="1" si="25"/>
        <v>0</v>
      </c>
      <c r="S26" s="52">
        <f t="shared" ca="1" si="25"/>
        <v>0</v>
      </c>
      <c r="T26" s="52">
        <f t="shared" ca="1" si="25"/>
        <v>0</v>
      </c>
      <c r="U26" s="52">
        <f t="shared" ca="1" si="25"/>
        <v>0</v>
      </c>
      <c r="V26" s="567">
        <f t="shared" ca="1" si="25"/>
        <v>0</v>
      </c>
      <c r="X26" s="587">
        <f ca="1">INDIRECT(X$1&amp;"!$I37")</f>
        <v>0</v>
      </c>
      <c r="Y26" s="588">
        <f ca="1">SUM($H26:I26)</f>
        <v>0</v>
      </c>
      <c r="Z26" s="588">
        <f ca="1">SUM($H26:J26)</f>
        <v>0</v>
      </c>
      <c r="AA26" s="588">
        <f ca="1">SUM($H26:K26)</f>
        <v>0</v>
      </c>
      <c r="AB26" s="588">
        <f ca="1">SUM($H26:L26)</f>
        <v>0</v>
      </c>
      <c r="AC26" s="588">
        <f ca="1">SUM($H26:M26)</f>
        <v>0</v>
      </c>
      <c r="AD26" s="588">
        <f ca="1">SUM($H26:N26)</f>
        <v>0</v>
      </c>
      <c r="AE26" s="588">
        <f ca="1">SUM($H26:O26)</f>
        <v>0</v>
      </c>
      <c r="AF26" s="588">
        <f ca="1">SUM($H26:P26)</f>
        <v>0</v>
      </c>
      <c r="AG26" s="588">
        <f ca="1">SUM($H26:Q26)</f>
        <v>0</v>
      </c>
      <c r="AH26" s="588">
        <f ca="1">SUM($H26:R26)</f>
        <v>0</v>
      </c>
      <c r="AI26" s="588">
        <f ca="1">SUM($H26:S26)</f>
        <v>0</v>
      </c>
      <c r="AJ26" s="588">
        <f ca="1">SUM($H26:T26)</f>
        <v>0</v>
      </c>
      <c r="AK26" s="588">
        <f ca="1">SUM($H26:U26)</f>
        <v>0</v>
      </c>
      <c r="AL26" s="589">
        <f ca="1">SUM($H26:V26)</f>
        <v>0</v>
      </c>
    </row>
    <row r="27" spans="1:38" x14ac:dyDescent="0.2">
      <c r="A27" s="622"/>
      <c r="B27" s="207" t="str">
        <f>Data!B30</f>
        <v>Støtte total / til faktura</v>
      </c>
      <c r="C27" s="623"/>
      <c r="D27" s="392"/>
      <c r="E27" s="393">
        <f>'Partner-period(er)'!G27+'Partner-period(er)'!G77+'Partner-period(er)'!G127+'Partner-period(er)'!G177+'Partner-period(er)'!G227+'Partner-period(er)'!G277+'Partner-period(er)'!G327+'Partner-period(er)'!G377+'Partner-period(er)'!G427+'Partner-period(er)'!G477+'Partner-period(er)'!G527+'Partner-period(er)'!G577+'Partner-period(er)'!G627+'Partner-period(er)'!G677+'Partner-period(er)'!G727</f>
        <v>0</v>
      </c>
      <c r="F27" s="366">
        <f ca="1">'Partner-period(er)'!H27+'Partner-period(er)'!H77+'Partner-period(er)'!H127+'Partner-period(er)'!H177+'Partner-period(er)'!H227+'Partner-period(er)'!H277+'Partner-period(er)'!H327+'Partner-period(er)'!H377+'Partner-period(er)'!H427+'Partner-period(er)'!H477+'Partner-period(er)'!H527+'Partner-period(er)'!H577+'Partner-period(er)'!H627+'Partner-period(er)'!H677+'Partner-period(er)'!H727</f>
        <v>0</v>
      </c>
      <c r="G27" s="108"/>
      <c r="H27" s="394">
        <f ca="1">INDIRECT(H$1&amp;"!$I38")</f>
        <v>0</v>
      </c>
      <c r="I27" s="395">
        <f ca="1">INDIRECT(I$1&amp;"!$I38")</f>
        <v>0</v>
      </c>
      <c r="J27" s="395">
        <f t="shared" ref="J27:V27" ca="1" si="26">INDIRECT(J$1&amp;"!$I38")</f>
        <v>0</v>
      </c>
      <c r="K27" s="395">
        <f t="shared" ca="1" si="26"/>
        <v>0</v>
      </c>
      <c r="L27" s="395">
        <f t="shared" ca="1" si="26"/>
        <v>0</v>
      </c>
      <c r="M27" s="574">
        <f t="shared" ca="1" si="26"/>
        <v>0</v>
      </c>
      <c r="N27" s="574">
        <f t="shared" ca="1" si="26"/>
        <v>0</v>
      </c>
      <c r="O27" s="574">
        <f t="shared" ca="1" si="26"/>
        <v>0</v>
      </c>
      <c r="P27" s="574">
        <f t="shared" ca="1" si="26"/>
        <v>0</v>
      </c>
      <c r="Q27" s="574">
        <f t="shared" ca="1" si="26"/>
        <v>0</v>
      </c>
      <c r="R27" s="574">
        <f t="shared" ca="1" si="26"/>
        <v>0</v>
      </c>
      <c r="S27" s="574">
        <f t="shared" ca="1" si="26"/>
        <v>0</v>
      </c>
      <c r="T27" s="574">
        <f t="shared" ca="1" si="26"/>
        <v>0</v>
      </c>
      <c r="U27" s="574">
        <f t="shared" ca="1" si="26"/>
        <v>0</v>
      </c>
      <c r="V27" s="575">
        <f t="shared" ca="1" si="26"/>
        <v>0</v>
      </c>
      <c r="X27" s="599">
        <f ca="1">INDIRECT(X$1&amp;"!$I38")</f>
        <v>0</v>
      </c>
      <c r="Y27" s="600">
        <f ca="1">SUM($H27:I27)</f>
        <v>0</v>
      </c>
      <c r="Z27" s="600">
        <f ca="1">SUM($H27:J27)</f>
        <v>0</v>
      </c>
      <c r="AA27" s="600">
        <f ca="1">SUM($H27:K27)</f>
        <v>0</v>
      </c>
      <c r="AB27" s="600">
        <f ca="1">SUM($H27:L27)</f>
        <v>0</v>
      </c>
      <c r="AC27" s="600">
        <f ca="1">SUM($H27:M27)</f>
        <v>0</v>
      </c>
      <c r="AD27" s="600">
        <f ca="1">SUM($H27:N27)</f>
        <v>0</v>
      </c>
      <c r="AE27" s="600">
        <f ca="1">SUM($H27:O27)</f>
        <v>0</v>
      </c>
      <c r="AF27" s="600">
        <f ca="1">SUM($H27:P27)</f>
        <v>0</v>
      </c>
      <c r="AG27" s="600">
        <f ca="1">SUM($H27:Q27)</f>
        <v>0</v>
      </c>
      <c r="AH27" s="600">
        <f ca="1">SUM($H27:R27)</f>
        <v>0</v>
      </c>
      <c r="AI27" s="600">
        <f ca="1">SUM($H27:S27)</f>
        <v>0</v>
      </c>
      <c r="AJ27" s="600">
        <f ca="1">SUM($H27:T27)</f>
        <v>0</v>
      </c>
      <c r="AK27" s="600">
        <f ca="1">SUM($H27:U27)</f>
        <v>0</v>
      </c>
      <c r="AL27" s="601">
        <f ca="1">SUM($H27:V27)</f>
        <v>0</v>
      </c>
    </row>
    <row r="28" spans="1:38" x14ac:dyDescent="0.2">
      <c r="A28" s="103"/>
      <c r="B28" s="195" t="str">
        <f>Data!B31</f>
        <v>Anden finansiering</v>
      </c>
      <c r="C28" s="54"/>
      <c r="D28" s="392"/>
      <c r="E28" s="397">
        <f>'Partner-period(er)'!G28+'Partner-period(er)'!G78+'Partner-period(er)'!G128+'Partner-period(er)'!G178+'Partner-period(er)'!G228+'Partner-period(er)'!G278+'Partner-period(er)'!G328+'Partner-period(er)'!G378+'Partner-period(er)'!G428+'Partner-period(er)'!G478+'Partner-period(er)'!G528+'Partner-period(er)'!G578+'Partner-period(er)'!G628+'Partner-period(er)'!G678+'Partner-period(er)'!G728</f>
        <v>0</v>
      </c>
      <c r="F28" s="367">
        <f ca="1">'Partner-period(er)'!H28+'Partner-period(er)'!H78+'Partner-period(er)'!H128+'Partner-period(er)'!H178+'Partner-period(er)'!H228+'Partner-period(er)'!H278+'Partner-period(er)'!H328+'Partner-period(er)'!H378+'Partner-period(er)'!H428+'Partner-period(er)'!H478+'Partner-period(er)'!H528+'Partner-period(er)'!H578+'Partner-period(er)'!H628+'Partner-period(er)'!H678+'Partner-period(er)'!H728</f>
        <v>0</v>
      </c>
      <c r="G28" s="108"/>
      <c r="H28" s="398">
        <f ca="1">INDIRECT(H$1&amp;"!$I39")</f>
        <v>0</v>
      </c>
      <c r="I28" s="399">
        <f ca="1">INDIRECT(I$1&amp;"!$I39")</f>
        <v>0</v>
      </c>
      <c r="J28" s="399">
        <f t="shared" ref="J28:V28" ca="1" si="27">INDIRECT(J$1&amp;"!$I39")</f>
        <v>0</v>
      </c>
      <c r="K28" s="399">
        <f t="shared" ca="1" si="27"/>
        <v>0</v>
      </c>
      <c r="L28" s="399">
        <f t="shared" ca="1" si="27"/>
        <v>0</v>
      </c>
      <c r="M28" s="576">
        <f t="shared" ca="1" si="27"/>
        <v>0</v>
      </c>
      <c r="N28" s="576">
        <f t="shared" ca="1" si="27"/>
        <v>0</v>
      </c>
      <c r="O28" s="576">
        <f t="shared" ca="1" si="27"/>
        <v>0</v>
      </c>
      <c r="P28" s="576">
        <f t="shared" ca="1" si="27"/>
        <v>0</v>
      </c>
      <c r="Q28" s="576">
        <f t="shared" ca="1" si="27"/>
        <v>0</v>
      </c>
      <c r="R28" s="576">
        <f t="shared" ca="1" si="27"/>
        <v>0</v>
      </c>
      <c r="S28" s="576">
        <f t="shared" ca="1" si="27"/>
        <v>0</v>
      </c>
      <c r="T28" s="576">
        <f t="shared" ca="1" si="27"/>
        <v>0</v>
      </c>
      <c r="U28" s="576">
        <f t="shared" ca="1" si="27"/>
        <v>0</v>
      </c>
      <c r="V28" s="577">
        <f t="shared" ca="1" si="27"/>
        <v>0</v>
      </c>
      <c r="X28" s="602">
        <f ca="1">INDIRECT(X$1&amp;"!$I39")</f>
        <v>0</v>
      </c>
      <c r="Y28" s="603">
        <f ca="1">SUM($H28:I28)</f>
        <v>0</v>
      </c>
      <c r="Z28" s="603">
        <f ca="1">SUM($H28:J28)</f>
        <v>0</v>
      </c>
      <c r="AA28" s="603">
        <f ca="1">SUM($H28:K28)</f>
        <v>0</v>
      </c>
      <c r="AB28" s="603">
        <f ca="1">SUM($H28:L28)</f>
        <v>0</v>
      </c>
      <c r="AC28" s="603">
        <f ca="1">SUM($H28:M28)</f>
        <v>0</v>
      </c>
      <c r="AD28" s="603">
        <f ca="1">SUM($H28:N28)</f>
        <v>0</v>
      </c>
      <c r="AE28" s="603">
        <f ca="1">SUM($H28:O28)</f>
        <v>0</v>
      </c>
      <c r="AF28" s="603">
        <f ca="1">SUM($H28:P28)</f>
        <v>0</v>
      </c>
      <c r="AG28" s="603">
        <f ca="1">SUM($H28:Q28)</f>
        <v>0</v>
      </c>
      <c r="AH28" s="603">
        <f ca="1">SUM($H28:R28)</f>
        <v>0</v>
      </c>
      <c r="AI28" s="603">
        <f ca="1">SUM($H28:S28)</f>
        <v>0</v>
      </c>
      <c r="AJ28" s="603">
        <f ca="1">SUM($H28:T28)</f>
        <v>0</v>
      </c>
      <c r="AK28" s="603">
        <f ca="1">SUM($H28:U28)</f>
        <v>0</v>
      </c>
      <c r="AL28" s="604">
        <f ca="1">SUM($H28:V28)</f>
        <v>0</v>
      </c>
    </row>
    <row r="29" spans="1:38" x14ac:dyDescent="0.2">
      <c r="A29" s="401"/>
      <c r="B29" s="211" t="str">
        <f>Data!B32</f>
        <v>Egenfinansiering</v>
      </c>
      <c r="C29" s="55"/>
      <c r="D29" s="92"/>
      <c r="E29" s="402">
        <f>'Partner-period(er)'!G29+'Partner-period(er)'!G79+'Partner-period(er)'!G129+'Partner-period(er)'!G179+'Partner-period(er)'!G229+'Partner-period(er)'!G279+'Partner-period(er)'!G329+'Partner-period(er)'!G379+'Partner-period(er)'!G429+'Partner-period(er)'!G479+'Partner-period(er)'!G529+'Partner-period(er)'!G579+'Partner-period(er)'!G629+'Partner-period(er)'!G679+'Partner-period(er)'!G729</f>
        <v>0</v>
      </c>
      <c r="F29" s="368">
        <f ca="1">'Partner-period(er)'!H29+'Partner-period(er)'!H79+'Partner-period(er)'!H129+'Partner-period(er)'!H179+'Partner-period(er)'!H229+'Partner-period(er)'!H279+'Partner-period(er)'!H329+'Partner-period(er)'!H379+'Partner-period(er)'!H429+'Partner-period(er)'!H479+'Partner-period(er)'!H529+'Partner-period(er)'!H579+'Partner-period(er)'!H629+'Partner-period(er)'!H679+'Partner-period(er)'!H729</f>
        <v>0</v>
      </c>
      <c r="G29" s="108"/>
      <c r="H29" s="403">
        <f ca="1">INDIRECT(H$1&amp;"!$I40")</f>
        <v>0</v>
      </c>
      <c r="I29" s="91">
        <f ca="1">INDIRECT(I$1&amp;"!$I40")</f>
        <v>0</v>
      </c>
      <c r="J29" s="91">
        <f t="shared" ref="J29:V29" ca="1" si="28">INDIRECT(J$1&amp;"!$I40")</f>
        <v>0</v>
      </c>
      <c r="K29" s="91">
        <f t="shared" ca="1" si="28"/>
        <v>0</v>
      </c>
      <c r="L29" s="91">
        <f t="shared" ca="1" si="28"/>
        <v>0</v>
      </c>
      <c r="M29" s="578">
        <f t="shared" ca="1" si="28"/>
        <v>0</v>
      </c>
      <c r="N29" s="578">
        <f t="shared" ca="1" si="28"/>
        <v>0</v>
      </c>
      <c r="O29" s="578">
        <f t="shared" ca="1" si="28"/>
        <v>0</v>
      </c>
      <c r="P29" s="578">
        <f t="shared" ca="1" si="28"/>
        <v>0</v>
      </c>
      <c r="Q29" s="578">
        <f t="shared" ca="1" si="28"/>
        <v>0</v>
      </c>
      <c r="R29" s="578">
        <f t="shared" ca="1" si="28"/>
        <v>0</v>
      </c>
      <c r="S29" s="578">
        <f t="shared" ca="1" si="28"/>
        <v>0</v>
      </c>
      <c r="T29" s="578">
        <f t="shared" ca="1" si="28"/>
        <v>0</v>
      </c>
      <c r="U29" s="578">
        <f t="shared" ca="1" si="28"/>
        <v>0</v>
      </c>
      <c r="V29" s="579">
        <f t="shared" ca="1" si="28"/>
        <v>0</v>
      </c>
      <c r="X29" s="605">
        <f ca="1">INDIRECT(X$1&amp;"!$I40")</f>
        <v>0</v>
      </c>
      <c r="Y29" s="606">
        <f ca="1">SUM($H29:I29)</f>
        <v>0</v>
      </c>
      <c r="Z29" s="606">
        <f ca="1">SUM($H29:J29)</f>
        <v>0</v>
      </c>
      <c r="AA29" s="606">
        <f ca="1">SUM($H29:K29)</f>
        <v>0</v>
      </c>
      <c r="AB29" s="606">
        <f ca="1">SUM($H29:L29)</f>
        <v>0</v>
      </c>
      <c r="AC29" s="606">
        <f ca="1">SUM($H29:M29)</f>
        <v>0</v>
      </c>
      <c r="AD29" s="606">
        <f ca="1">SUM($H29:N29)</f>
        <v>0</v>
      </c>
      <c r="AE29" s="606">
        <f ca="1">SUM($H29:O29)</f>
        <v>0</v>
      </c>
      <c r="AF29" s="606">
        <f ca="1">SUM($H29:P29)</f>
        <v>0</v>
      </c>
      <c r="AG29" s="606">
        <f ca="1">SUM($H29:Q29)</f>
        <v>0</v>
      </c>
      <c r="AH29" s="606">
        <f ca="1">SUM($H29:R29)</f>
        <v>0</v>
      </c>
      <c r="AI29" s="606">
        <f ca="1">SUM($H29:S29)</f>
        <v>0</v>
      </c>
      <c r="AJ29" s="606">
        <f ca="1">SUM($H29:T29)</f>
        <v>0</v>
      </c>
      <c r="AK29" s="606">
        <f ca="1">SUM($H29:U29)</f>
        <v>0</v>
      </c>
      <c r="AL29" s="607">
        <f ca="1">SUM($H29:V29)</f>
        <v>0</v>
      </c>
    </row>
    <row r="30" spans="1:38" x14ac:dyDescent="0.2">
      <c r="X30" s="346" t="str">
        <f>X1</f>
        <v>P1</v>
      </c>
      <c r="Y30" s="346" t="str">
        <f t="shared" ref="Y30:AL30" si="29">Y1</f>
        <v>P2</v>
      </c>
      <c r="Z30" s="346" t="str">
        <f t="shared" si="29"/>
        <v>P3</v>
      </c>
      <c r="AA30" s="346" t="str">
        <f t="shared" si="29"/>
        <v>P4</v>
      </c>
      <c r="AB30" s="346" t="str">
        <f t="shared" si="29"/>
        <v>P5</v>
      </c>
      <c r="AC30" s="346" t="str">
        <f t="shared" si="29"/>
        <v>P6</v>
      </c>
      <c r="AD30" s="346" t="str">
        <f t="shared" si="29"/>
        <v>P7</v>
      </c>
      <c r="AE30" s="346" t="str">
        <f t="shared" si="29"/>
        <v>P8</v>
      </c>
      <c r="AF30" s="346" t="str">
        <f t="shared" si="29"/>
        <v>P9</v>
      </c>
      <c r="AG30" s="346" t="str">
        <f t="shared" si="29"/>
        <v>P10</v>
      </c>
      <c r="AH30" s="346" t="str">
        <f t="shared" si="29"/>
        <v>P11</v>
      </c>
      <c r="AI30" s="346" t="str">
        <f t="shared" si="29"/>
        <v>P12</v>
      </c>
      <c r="AJ30" s="346" t="str">
        <f t="shared" si="29"/>
        <v>P13</v>
      </c>
      <c r="AK30" s="346" t="str">
        <f t="shared" si="29"/>
        <v>P14</v>
      </c>
      <c r="AL30" s="346" t="str">
        <f t="shared" si="29"/>
        <v>P15</v>
      </c>
    </row>
  </sheetData>
  <sheetProtection password="DEDB" sheet="1" objects="1" scenarios="1"/>
  <conditionalFormatting sqref="F4">
    <cfRule type="expression" dxfId="0" priority="1">
      <formula>$A$6=2</formula>
    </cfRule>
  </conditionalFormatting>
  <pageMargins left="0.23622047244094491" right="0.23622047244094491" top="0.74803149606299213" bottom="0.74803149606299213" header="0.31496062992125984" footer="0.31496062992125984"/>
  <pageSetup paperSize="9" scale="71" orientation="landscape" verticalDpi="0" r:id="rId1"/>
  <headerFoot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 enableFormatConditionsCalculation="0">
    <tabColor indexed="48"/>
  </sheetPr>
  <dimension ref="A1:AS93"/>
  <sheetViews>
    <sheetView showGridLines="0" tabSelected="1" topLeftCell="T3" zoomScaleNormal="100" workbookViewId="0">
      <selection activeCell="AF34" sqref="AF34"/>
    </sheetView>
  </sheetViews>
  <sheetFormatPr defaultRowHeight="12.75" x14ac:dyDescent="0.2"/>
  <cols>
    <col min="1" max="1" width="4" style="439" hidden="1" customWidth="1"/>
    <col min="2" max="2" width="1.140625" style="439" customWidth="1"/>
    <col min="3" max="3" width="8.7109375" style="440" customWidth="1"/>
    <col min="4" max="4" width="5.28515625" style="440" customWidth="1"/>
    <col min="5" max="5" width="9.7109375" style="440" customWidth="1"/>
    <col min="6" max="6" width="4.7109375" style="439" customWidth="1"/>
    <col min="7" max="7" width="10.5703125" style="439" customWidth="1"/>
    <col min="8" max="8" width="14.28515625" style="439" customWidth="1"/>
    <col min="9" max="9" width="0.7109375" style="441" customWidth="1"/>
    <col min="10" max="13" width="8.7109375" style="439" customWidth="1"/>
    <col min="14" max="23" width="8.7109375" style="2" customWidth="1"/>
    <col min="24" max="24" width="1.28515625" customWidth="1"/>
    <col min="25" max="25" width="1.42578125" customWidth="1"/>
    <col min="26" max="26" width="7.7109375" customWidth="1"/>
    <col min="27" max="27" width="5.28515625" customWidth="1"/>
    <col min="28" max="28" width="10.85546875" customWidth="1"/>
    <col min="29" max="29" width="4.7109375" customWidth="1"/>
    <col min="30" max="45" width="8.7109375" style="2" customWidth="1"/>
  </cols>
  <sheetData>
    <row r="1" spans="1:45" ht="11.25" hidden="1" customHeight="1" x14ac:dyDescent="0.2">
      <c r="A1" s="205"/>
      <c r="B1" s="205"/>
      <c r="C1" s="438"/>
      <c r="D1" s="438"/>
      <c r="E1" s="438"/>
      <c r="F1" s="205"/>
      <c r="G1" s="205" t="s">
        <v>184</v>
      </c>
      <c r="H1" s="205"/>
      <c r="I1" s="164"/>
      <c r="J1" s="205">
        <v>1</v>
      </c>
      <c r="K1" s="205"/>
      <c r="L1" s="205">
        <v>2</v>
      </c>
      <c r="M1" s="205"/>
      <c r="N1" s="11">
        <v>3</v>
      </c>
      <c r="O1" s="11"/>
      <c r="P1" s="11">
        <v>4</v>
      </c>
      <c r="Q1" s="11"/>
      <c r="R1" s="11">
        <v>5</v>
      </c>
      <c r="S1" s="11"/>
      <c r="T1" s="11">
        <v>6</v>
      </c>
      <c r="U1" s="11"/>
      <c r="V1" s="11">
        <v>7</v>
      </c>
      <c r="W1" s="11"/>
      <c r="AD1" s="2">
        <v>8</v>
      </c>
      <c r="AF1" s="2">
        <v>9</v>
      </c>
      <c r="AH1" s="2">
        <v>10</v>
      </c>
      <c r="AJ1" s="2">
        <v>11</v>
      </c>
      <c r="AL1" s="2">
        <v>12</v>
      </c>
      <c r="AN1" s="2">
        <v>13</v>
      </c>
      <c r="AP1" s="2">
        <v>14</v>
      </c>
      <c r="AR1" s="2">
        <v>15</v>
      </c>
    </row>
    <row r="2" spans="1:45" ht="7.5" hidden="1" customHeight="1" x14ac:dyDescent="0.2">
      <c r="A2" s="205"/>
      <c r="B2" s="205"/>
      <c r="C2" s="438"/>
      <c r="D2" s="438"/>
      <c r="E2" s="438"/>
      <c r="F2" s="205"/>
      <c r="G2" s="205"/>
      <c r="H2" s="205"/>
      <c r="I2" s="162"/>
      <c r="J2" s="162"/>
      <c r="K2" s="162"/>
      <c r="L2" s="162"/>
      <c r="M2" s="162"/>
      <c r="N2" s="8"/>
      <c r="O2" s="8"/>
      <c r="P2" s="8"/>
      <c r="Q2" s="8"/>
      <c r="R2" s="8"/>
      <c r="S2" s="8"/>
      <c r="T2" s="8"/>
      <c r="U2" s="11"/>
      <c r="V2" s="11"/>
      <c r="W2" s="11"/>
      <c r="X2" s="5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P2" s="8"/>
      <c r="AQ2" s="8"/>
      <c r="AR2" s="8"/>
    </row>
    <row r="3" spans="1:45" s="1" customFormat="1" ht="14.25" customHeight="1" x14ac:dyDescent="0.2">
      <c r="A3" s="205">
        <v>1</v>
      </c>
      <c r="B3" s="205" t="s">
        <v>217</v>
      </c>
      <c r="C3" s="438"/>
      <c r="D3" s="438" t="str">
        <f>CONCATENATE(Data!$G$2," ",Data!$H$27)</f>
        <v>EUDP 1.14</v>
      </c>
      <c r="E3" s="438"/>
      <c r="F3" s="205"/>
      <c r="G3" s="205"/>
      <c r="H3" s="205"/>
      <c r="I3" s="162"/>
      <c r="J3" s="458"/>
      <c r="K3" s="459"/>
      <c r="L3" s="458"/>
      <c r="M3" s="459"/>
      <c r="N3" s="321"/>
      <c r="O3" s="322"/>
      <c r="P3" s="613">
        <f>Data!L2</f>
        <v>1</v>
      </c>
      <c r="Q3" s="322"/>
      <c r="R3" s="561" t="str">
        <f>Data!B85</f>
        <v>Vælg version</v>
      </c>
      <c r="S3" s="937" t="s">
        <v>87</v>
      </c>
      <c r="T3" s="937"/>
      <c r="U3" s="908" t="str">
        <f>Data!B2</f>
        <v>Select language</v>
      </c>
      <c r="V3" s="908"/>
      <c r="W3" s="562" t="s">
        <v>48</v>
      </c>
      <c r="X3" s="5"/>
      <c r="AD3" s="8" t="s">
        <v>365</v>
      </c>
      <c r="AE3" s="322"/>
      <c r="AF3" s="321"/>
      <c r="AG3" s="322"/>
      <c r="AH3" s="321"/>
      <c r="AI3" s="322"/>
      <c r="AJ3" s="321"/>
      <c r="AK3" s="322"/>
      <c r="AL3" s="321"/>
      <c r="AM3" s="322"/>
      <c r="AN3" s="321"/>
      <c r="AP3" s="321"/>
      <c r="AQ3" s="322"/>
      <c r="AR3" s="8" t="s">
        <v>353</v>
      </c>
      <c r="AS3" s="887" t="s">
        <v>354</v>
      </c>
    </row>
    <row r="4" spans="1:45" ht="16.5" customHeight="1" x14ac:dyDescent="0.2">
      <c r="A4" s="439">
        <v>2</v>
      </c>
      <c r="B4" s="460" t="str">
        <f>Data!B75</f>
        <v>Projektnummer</v>
      </c>
      <c r="F4" s="459"/>
      <c r="H4" s="205"/>
      <c r="I4" s="164"/>
      <c r="J4" s="225" t="str">
        <f>Data!B46</f>
        <v>Projektansvarlig</v>
      </c>
      <c r="K4" s="438"/>
      <c r="L4" s="438" t="s">
        <v>161</v>
      </c>
      <c r="M4" s="205"/>
      <c r="N4" s="13" t="s">
        <v>162</v>
      </c>
      <c r="O4" s="11"/>
      <c r="P4" s="13" t="s">
        <v>163</v>
      </c>
      <c r="Q4" s="11"/>
      <c r="R4" s="13" t="s">
        <v>164</v>
      </c>
      <c r="S4" s="11"/>
      <c r="T4" s="13" t="s">
        <v>165</v>
      </c>
      <c r="U4" s="11"/>
      <c r="V4" s="13" t="s">
        <v>179</v>
      </c>
      <c r="W4" s="11"/>
      <c r="AA4" s="11"/>
      <c r="AD4" s="13" t="s">
        <v>185</v>
      </c>
      <c r="AE4" s="11"/>
      <c r="AF4" s="13" t="s">
        <v>186</v>
      </c>
      <c r="AG4" s="11"/>
      <c r="AH4" s="13" t="s">
        <v>187</v>
      </c>
      <c r="AI4" s="11"/>
      <c r="AJ4" s="13" t="s">
        <v>188</v>
      </c>
      <c r="AK4" s="11"/>
      <c r="AL4" s="13" t="s">
        <v>189</v>
      </c>
      <c r="AM4" s="11"/>
      <c r="AN4" s="13" t="s">
        <v>190</v>
      </c>
      <c r="AO4" s="11"/>
      <c r="AP4" s="13" t="s">
        <v>191</v>
      </c>
      <c r="AQ4" s="11"/>
      <c r="AR4" s="13" t="s">
        <v>192</v>
      </c>
      <c r="AS4" s="11"/>
    </row>
    <row r="5" spans="1:45" s="318" customFormat="1" ht="21.75" customHeight="1" x14ac:dyDescent="0.2">
      <c r="A5" s="461">
        <v>5</v>
      </c>
      <c r="B5" s="615"/>
      <c r="C5" s="925"/>
      <c r="D5" s="926"/>
      <c r="E5" s="926"/>
      <c r="F5" s="927"/>
      <c r="G5" s="934" t="str">
        <f>Data!B64</f>
        <v>Virksomhed</v>
      </c>
      <c r="H5" s="912"/>
      <c r="I5" s="465"/>
      <c r="J5" s="919"/>
      <c r="K5" s="920"/>
      <c r="L5" s="919"/>
      <c r="M5" s="920"/>
      <c r="N5" s="919"/>
      <c r="O5" s="920"/>
      <c r="P5" s="919"/>
      <c r="Q5" s="920"/>
      <c r="R5" s="919"/>
      <c r="S5" s="920"/>
      <c r="T5" s="919"/>
      <c r="U5" s="920"/>
      <c r="V5" s="919"/>
      <c r="W5" s="920"/>
      <c r="Z5" s="124" t="str">
        <f>G5</f>
        <v>Virksomhed</v>
      </c>
      <c r="AD5" s="919"/>
      <c r="AE5" s="920"/>
      <c r="AF5" s="919"/>
      <c r="AG5" s="920"/>
      <c r="AH5" s="919"/>
      <c r="AI5" s="920"/>
      <c r="AJ5" s="919"/>
      <c r="AK5" s="920"/>
      <c r="AL5" s="919"/>
      <c r="AM5" s="920"/>
      <c r="AN5" s="919"/>
      <c r="AO5" s="920"/>
      <c r="AP5" s="919"/>
      <c r="AQ5" s="920"/>
      <c r="AR5" s="919"/>
      <c r="AS5" s="920"/>
    </row>
    <row r="6" spans="1:45" ht="14.25" customHeight="1" x14ac:dyDescent="0.2">
      <c r="A6" s="439">
        <v>6</v>
      </c>
      <c r="B6" s="460"/>
      <c r="E6" s="153"/>
      <c r="F6" s="162"/>
      <c r="G6" s="912" t="str">
        <f>Data!B65</f>
        <v>SE nummer</v>
      </c>
      <c r="H6" s="912"/>
      <c r="I6" s="164"/>
      <c r="J6" s="921"/>
      <c r="K6" s="922"/>
      <c r="L6" s="921"/>
      <c r="M6" s="922"/>
      <c r="N6" s="921"/>
      <c r="O6" s="922"/>
      <c r="P6" s="921"/>
      <c r="Q6" s="922"/>
      <c r="R6" s="921"/>
      <c r="S6" s="922"/>
      <c r="T6" s="921"/>
      <c r="U6" s="922"/>
      <c r="V6" s="921"/>
      <c r="W6" s="922"/>
      <c r="Z6" s="124" t="str">
        <f t="shared" ref="Z6:Z13" si="0">G6</f>
        <v>SE nummer</v>
      </c>
      <c r="AD6" s="921"/>
      <c r="AE6" s="922"/>
      <c r="AF6" s="921"/>
      <c r="AG6" s="922"/>
      <c r="AH6" s="921"/>
      <c r="AI6" s="922"/>
      <c r="AJ6" s="921"/>
      <c r="AK6" s="922"/>
      <c r="AL6" s="921"/>
      <c r="AM6" s="922"/>
      <c r="AN6" s="921"/>
      <c r="AO6" s="922"/>
      <c r="AP6" s="921"/>
      <c r="AQ6" s="922"/>
      <c r="AR6" s="921"/>
      <c r="AS6" s="922"/>
    </row>
    <row r="7" spans="1:45" s="318" customFormat="1" ht="14.25" customHeight="1" x14ac:dyDescent="0.2">
      <c r="A7" s="461">
        <v>7</v>
      </c>
      <c r="B7" s="460" t="str">
        <f>Data!B76</f>
        <v>Projekt titel</v>
      </c>
      <c r="C7" s="462"/>
      <c r="D7" s="462"/>
      <c r="E7" s="463"/>
      <c r="F7" s="463"/>
      <c r="G7" s="912" t="str">
        <f>Data!B66</f>
        <v>Virksomhedstype (vælg)</v>
      </c>
      <c r="H7" s="912"/>
      <c r="I7" s="151"/>
      <c r="J7" s="913" t="s">
        <v>248</v>
      </c>
      <c r="K7" s="914"/>
      <c r="L7" s="913" t="s">
        <v>249</v>
      </c>
      <c r="M7" s="914"/>
      <c r="N7" s="913" t="s">
        <v>249</v>
      </c>
      <c r="O7" s="914"/>
      <c r="P7" s="913" t="s">
        <v>248</v>
      </c>
      <c r="Q7" s="914"/>
      <c r="R7" s="913" t="s">
        <v>249</v>
      </c>
      <c r="S7" s="914"/>
      <c r="T7" s="913" t="s">
        <v>249</v>
      </c>
      <c r="U7" s="914"/>
      <c r="V7" s="913" t="s">
        <v>249</v>
      </c>
      <c r="W7" s="914"/>
      <c r="Z7" s="124" t="str">
        <f t="shared" si="0"/>
        <v>Virksomhedstype (vælg)</v>
      </c>
      <c r="AD7" s="913" t="s">
        <v>249</v>
      </c>
      <c r="AE7" s="914"/>
      <c r="AF7" s="913" t="s">
        <v>249</v>
      </c>
      <c r="AG7" s="914"/>
      <c r="AH7" s="913" t="s">
        <v>249</v>
      </c>
      <c r="AI7" s="914"/>
      <c r="AJ7" s="913" t="s">
        <v>249</v>
      </c>
      <c r="AK7" s="914"/>
      <c r="AL7" s="913" t="s">
        <v>249</v>
      </c>
      <c r="AM7" s="914"/>
      <c r="AN7" s="913" t="s">
        <v>249</v>
      </c>
      <c r="AO7" s="914"/>
      <c r="AP7" s="913" t="s">
        <v>249</v>
      </c>
      <c r="AQ7" s="914"/>
      <c r="AR7" s="913" t="s">
        <v>249</v>
      </c>
      <c r="AS7" s="914"/>
    </row>
    <row r="8" spans="1:45" s="318" customFormat="1" ht="24.2" customHeight="1" x14ac:dyDescent="0.2">
      <c r="A8" s="461">
        <v>8</v>
      </c>
      <c r="B8" s="464"/>
      <c r="C8" s="930"/>
      <c r="D8" s="931"/>
      <c r="E8" s="931"/>
      <c r="F8" s="932"/>
      <c r="G8" s="935" t="str">
        <f>Data!B67</f>
        <v>Aktivitetstype (vælg)</v>
      </c>
      <c r="H8" s="936"/>
      <c r="I8" s="465"/>
      <c r="J8" s="913" t="s">
        <v>18</v>
      </c>
      <c r="K8" s="914"/>
      <c r="L8" s="913" t="s">
        <v>18</v>
      </c>
      <c r="M8" s="914"/>
      <c r="N8" s="913" t="s">
        <v>18</v>
      </c>
      <c r="O8" s="914"/>
      <c r="P8" s="913" t="s">
        <v>18</v>
      </c>
      <c r="Q8" s="914"/>
      <c r="R8" s="913" t="s">
        <v>18</v>
      </c>
      <c r="S8" s="914"/>
      <c r="T8" s="913" t="s">
        <v>18</v>
      </c>
      <c r="U8" s="914"/>
      <c r="V8" s="913" t="s">
        <v>18</v>
      </c>
      <c r="W8" s="914"/>
      <c r="Z8" s="124" t="str">
        <f t="shared" si="0"/>
        <v>Aktivitetstype (vælg)</v>
      </c>
      <c r="AD8" s="913" t="s">
        <v>18</v>
      </c>
      <c r="AE8" s="914"/>
      <c r="AF8" s="913" t="s">
        <v>18</v>
      </c>
      <c r="AG8" s="914"/>
      <c r="AH8" s="913" t="s">
        <v>18</v>
      </c>
      <c r="AI8" s="914"/>
      <c r="AJ8" s="913" t="s">
        <v>18</v>
      </c>
      <c r="AK8" s="914"/>
      <c r="AL8" s="913" t="s">
        <v>18</v>
      </c>
      <c r="AM8" s="914"/>
      <c r="AN8" s="913" t="s">
        <v>18</v>
      </c>
      <c r="AO8" s="914"/>
      <c r="AP8" s="913" t="s">
        <v>18</v>
      </c>
      <c r="AQ8" s="914"/>
      <c r="AR8" s="913" t="s">
        <v>18</v>
      </c>
      <c r="AS8" s="914"/>
    </row>
    <row r="9" spans="1:45" ht="14.25" customHeight="1" x14ac:dyDescent="0.2">
      <c r="A9" s="439">
        <v>9</v>
      </c>
      <c r="E9" s="153"/>
      <c r="F9" s="162"/>
      <c r="G9" s="612"/>
      <c r="H9" s="612"/>
      <c r="I9" s="164"/>
      <c r="J9" s="794">
        <f>IF(AND(J5&lt;&gt;"",J6&lt;&gt;"",J10&gt;0,J11&gt;0,J12&gt;0,J15&lt;&gt;""),1,0)</f>
        <v>0</v>
      </c>
      <c r="K9" s="795"/>
      <c r="L9" s="794">
        <f>IF(AND(L5&lt;&gt;"",L6&lt;&gt;"",L10&gt;0,L11&gt;0,L12&gt;0,L15&lt;&gt;""),1,0)</f>
        <v>0</v>
      </c>
      <c r="M9" s="795"/>
      <c r="N9" s="794">
        <f>IF(AND(N5&lt;&gt;"",N6&lt;&gt;"",N10&gt;0,N11&gt;0,N12&gt;0,N15&lt;&gt;""),1,0)</f>
        <v>0</v>
      </c>
      <c r="O9" s="795"/>
      <c r="P9" s="794">
        <f>IF(AND(P5&lt;&gt;"",P6&lt;&gt;"",P10&gt;0,P11&gt;0,P12&gt;0,P15&lt;&gt;""),1,0)</f>
        <v>0</v>
      </c>
      <c r="Q9" s="795"/>
      <c r="R9" s="794">
        <f>IF(AND(R5&lt;&gt;"",R6&lt;&gt;"",R10&gt;0,R11&gt;0,R12&gt;0,R15&lt;&gt;""),1,0)</f>
        <v>0</v>
      </c>
      <c r="S9" s="795"/>
      <c r="T9" s="794">
        <f>IF(AND(T5&lt;&gt;"",T6&lt;&gt;"",T10&gt;0,T11&gt;0,T12&gt;0,T15&lt;&gt;""),1,0)</f>
        <v>0</v>
      </c>
      <c r="U9" s="795"/>
      <c r="V9" s="794">
        <f>IF(AND(V5&lt;&gt;"",V6&lt;&gt;"",V10&gt;0,V11&gt;0,V12&gt;0,V15&lt;&gt;""),1,0)</f>
        <v>0</v>
      </c>
      <c r="W9" s="795"/>
      <c r="X9" s="796"/>
      <c r="Y9" s="450"/>
      <c r="Z9" s="793"/>
      <c r="AA9" s="450"/>
      <c r="AB9" s="450"/>
      <c r="AC9" s="450"/>
      <c r="AD9" s="794">
        <f>IF(AND(AD5&lt;&gt;"",AD6&lt;&gt;"",AD10&gt;0,AD11&gt;0,AD12&gt;0,AD15&lt;&gt;""),1,0)</f>
        <v>0</v>
      </c>
      <c r="AE9" s="797"/>
      <c r="AF9" s="794">
        <f>IF(AND(AF5&lt;&gt;"",AF6&lt;&gt;"",AF10&gt;0,AF11&gt;0,AF12&gt;0,AF15&lt;&gt;""),1,0)</f>
        <v>0</v>
      </c>
      <c r="AG9" s="797"/>
      <c r="AH9" s="794">
        <f>IF(AND(AH5&lt;&gt;"",AH6&lt;&gt;"",AH10&gt;0,AH11&gt;0,AH12&gt;0,AH15&lt;&gt;""),1,0)</f>
        <v>0</v>
      </c>
      <c r="AI9" s="797"/>
      <c r="AJ9" s="794">
        <f>IF(AND(AJ5&lt;&gt;"",AJ6&lt;&gt;"",AJ10&gt;0,AJ11&gt;0,AJ12&gt;0,AJ15&lt;&gt;""),1,0)</f>
        <v>0</v>
      </c>
      <c r="AK9" s="797"/>
      <c r="AL9" s="794">
        <f>IF(AND(AL5&lt;&gt;"",AL6&lt;&gt;"",AL10&gt;0,AL11&gt;0,AL12&gt;0,AL15&lt;&gt;""),1,0)</f>
        <v>0</v>
      </c>
      <c r="AM9" s="797"/>
      <c r="AN9" s="794">
        <f>IF(AND(AN5&lt;&gt;"",AN6&lt;&gt;"",AN10&gt;0,AN11&gt;0,AN12&gt;0,AN15&lt;&gt;""),1,0)</f>
        <v>0</v>
      </c>
      <c r="AO9" s="797"/>
      <c r="AP9" s="794">
        <f>IF(AND(AP5&lt;&gt;"",AP6&lt;&gt;"",AP10&gt;0,AP11&gt;0,AP12&gt;0,AP15&lt;&gt;""),1,0)</f>
        <v>0</v>
      </c>
      <c r="AQ9" s="797"/>
      <c r="AR9" s="794">
        <f>IF(AND(AR5&lt;&gt;"",AR6&lt;&gt;"",AR10&gt;0,AR11&gt;0,AR12&gt;0,AR15&lt;&gt;""),1,0)</f>
        <v>0</v>
      </c>
      <c r="AS9" s="797"/>
    </row>
    <row r="10" spans="1:45" ht="12.95" customHeight="1" x14ac:dyDescent="0.2">
      <c r="A10" s="439">
        <v>10</v>
      </c>
      <c r="B10" s="466"/>
      <c r="C10" s="438"/>
      <c r="D10" s="467"/>
      <c r="E10" s="438"/>
      <c r="F10" s="323"/>
      <c r="G10" s="912" t="str">
        <f>Data!B68</f>
        <v>Antal ansatte (årsværk)</v>
      </c>
      <c r="H10" s="912"/>
      <c r="I10" s="164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Z10" s="124" t="str">
        <f t="shared" si="0"/>
        <v>Antal ansatte (årsværk)</v>
      </c>
      <c r="AD10" s="918"/>
      <c r="AE10" s="918"/>
      <c r="AF10" s="918"/>
      <c r="AG10" s="918"/>
      <c r="AH10" s="918"/>
      <c r="AI10" s="918"/>
      <c r="AJ10" s="918"/>
      <c r="AK10" s="918"/>
      <c r="AL10" s="918"/>
      <c r="AM10" s="918"/>
      <c r="AN10" s="918"/>
      <c r="AO10" s="918"/>
      <c r="AP10" s="918"/>
      <c r="AQ10" s="918"/>
      <c r="AR10" s="918"/>
      <c r="AS10" s="918"/>
    </row>
    <row r="11" spans="1:45" ht="12.95" customHeight="1" x14ac:dyDescent="0.2">
      <c r="A11" s="439">
        <v>11</v>
      </c>
      <c r="B11" s="225" t="str">
        <f>Data!B44</f>
        <v>Projektleder:</v>
      </c>
      <c r="D11" s="933"/>
      <c r="E11" s="933"/>
      <c r="F11" s="933"/>
      <c r="G11" s="912" t="str">
        <f>Data!B69</f>
        <v>Årlig omsætning (mio. kr.)</v>
      </c>
      <c r="H11" s="912"/>
      <c r="I11" s="164"/>
      <c r="J11" s="923"/>
      <c r="K11" s="923"/>
      <c r="L11" s="923"/>
      <c r="M11" s="923"/>
      <c r="N11" s="923"/>
      <c r="O11" s="923"/>
      <c r="P11" s="923"/>
      <c r="Q11" s="923"/>
      <c r="R11" s="923"/>
      <c r="S11" s="923"/>
      <c r="T11" s="923"/>
      <c r="U11" s="923"/>
      <c r="V11" s="923"/>
      <c r="W11" s="923"/>
      <c r="Z11" s="124" t="str">
        <f t="shared" si="0"/>
        <v>Årlig omsætning (mio. kr.)</v>
      </c>
      <c r="AD11" s="923"/>
      <c r="AE11" s="923"/>
      <c r="AF11" s="923"/>
      <c r="AG11" s="923"/>
      <c r="AH11" s="923"/>
      <c r="AI11" s="923"/>
      <c r="AJ11" s="923"/>
      <c r="AK11" s="923"/>
      <c r="AL11" s="923"/>
      <c r="AM11" s="923"/>
      <c r="AN11" s="923"/>
      <c r="AO11" s="923"/>
      <c r="AP11" s="923"/>
      <c r="AQ11" s="923"/>
      <c r="AR11" s="923"/>
      <c r="AS11" s="923"/>
    </row>
    <row r="12" spans="1:45" ht="12.95" customHeight="1" x14ac:dyDescent="0.2">
      <c r="A12" s="439">
        <v>12</v>
      </c>
      <c r="B12" s="225" t="s">
        <v>59</v>
      </c>
      <c r="D12" s="933"/>
      <c r="E12" s="933"/>
      <c r="F12" s="933"/>
      <c r="G12" s="912" t="str">
        <f>Data!B70</f>
        <v>Årlig balance (mio kr.)</v>
      </c>
      <c r="H12" s="912"/>
      <c r="I12" s="164"/>
      <c r="J12" s="924"/>
      <c r="K12" s="924"/>
      <c r="L12" s="924"/>
      <c r="M12" s="924"/>
      <c r="N12" s="924"/>
      <c r="O12" s="924"/>
      <c r="P12" s="924"/>
      <c r="Q12" s="924"/>
      <c r="R12" s="924"/>
      <c r="S12" s="924"/>
      <c r="T12" s="924"/>
      <c r="U12" s="924"/>
      <c r="V12" s="924"/>
      <c r="W12" s="924"/>
      <c r="Z12" s="124" t="str">
        <f t="shared" si="0"/>
        <v>Årlig balance (mio kr.)</v>
      </c>
      <c r="AD12" s="924"/>
      <c r="AE12" s="924"/>
      <c r="AF12" s="924"/>
      <c r="AG12" s="924"/>
      <c r="AH12" s="924"/>
      <c r="AI12" s="924"/>
      <c r="AJ12" s="924"/>
      <c r="AK12" s="924"/>
      <c r="AL12" s="924"/>
      <c r="AM12" s="924"/>
      <c r="AN12" s="924"/>
      <c r="AO12" s="924"/>
      <c r="AP12" s="924"/>
      <c r="AQ12" s="924"/>
      <c r="AR12" s="924"/>
      <c r="AS12" s="924"/>
    </row>
    <row r="13" spans="1:45" ht="12.95" customHeight="1" x14ac:dyDescent="0.2">
      <c r="A13" s="439">
        <v>13</v>
      </c>
      <c r="B13" s="225" t="str">
        <f>Data!B50</f>
        <v>Telefon:</v>
      </c>
      <c r="D13" s="933"/>
      <c r="E13" s="933"/>
      <c r="F13" s="933"/>
      <c r="G13" s="912" t="str">
        <f>Data!B71</f>
        <v>Virksomhedsstørrelse, EU</v>
      </c>
      <c r="H13" s="912"/>
      <c r="I13" s="164"/>
      <c r="J13" s="916" t="str">
        <f>VLOOKUP(J63,$G$76:$H$79,2,FALSE)</f>
        <v>Småvirksomhed</v>
      </c>
      <c r="K13" s="917"/>
      <c r="L13" s="916" t="str">
        <f t="shared" ref="L13" si="1">VLOOKUP(L63,$G$76:$H$79,2,FALSE)</f>
        <v>Småvirksomhed</v>
      </c>
      <c r="M13" s="917"/>
      <c r="N13" s="916" t="str">
        <f t="shared" ref="N13" si="2">VLOOKUP(N63,$G$76:$H$79,2,FALSE)</f>
        <v>Småvirksomhed</v>
      </c>
      <c r="O13" s="917"/>
      <c r="P13" s="916" t="str">
        <f t="shared" ref="P13" si="3">VLOOKUP(P63,$G$76:$H$79,2,FALSE)</f>
        <v>Småvirksomhed</v>
      </c>
      <c r="Q13" s="917"/>
      <c r="R13" s="916" t="str">
        <f t="shared" ref="R13" si="4">VLOOKUP(R63,$G$76:$H$79,2,FALSE)</f>
        <v>Småvirksomhed</v>
      </c>
      <c r="S13" s="917"/>
      <c r="T13" s="916" t="str">
        <f t="shared" ref="T13" si="5">VLOOKUP(T63,$G$76:$H$79,2,FALSE)</f>
        <v>Småvirksomhed</v>
      </c>
      <c r="U13" s="917"/>
      <c r="V13" s="916" t="str">
        <f t="shared" ref="V13" si="6">VLOOKUP(V63,$G$76:$H$79,2,FALSE)</f>
        <v>Småvirksomhed</v>
      </c>
      <c r="W13" s="917"/>
      <c r="Z13" s="124" t="str">
        <f t="shared" si="0"/>
        <v>Virksomhedsstørrelse, EU</v>
      </c>
      <c r="AD13" s="916" t="str">
        <f>VLOOKUP(AD63,$G$76:$H$79,2,FALSE)</f>
        <v>Småvirksomhed</v>
      </c>
      <c r="AE13" s="917"/>
      <c r="AF13" s="916" t="str">
        <f t="shared" ref="AF13" si="7">VLOOKUP(AF63,$G$76:$H$79,2,FALSE)</f>
        <v>Småvirksomhed</v>
      </c>
      <c r="AG13" s="917"/>
      <c r="AH13" s="916" t="str">
        <f t="shared" ref="AH13" si="8">VLOOKUP(AH63,$G$76:$H$79,2,FALSE)</f>
        <v>Småvirksomhed</v>
      </c>
      <c r="AI13" s="917"/>
      <c r="AJ13" s="916" t="str">
        <f t="shared" ref="AJ13" si="9">VLOOKUP(AJ63,$G$76:$H$79,2,FALSE)</f>
        <v>Småvirksomhed</v>
      </c>
      <c r="AK13" s="917"/>
      <c r="AL13" s="916" t="str">
        <f t="shared" ref="AL13" si="10">VLOOKUP(AL63,$G$76:$H$79,2,FALSE)</f>
        <v>Småvirksomhed</v>
      </c>
      <c r="AM13" s="917"/>
      <c r="AN13" s="916" t="str">
        <f t="shared" ref="AN13" si="11">VLOOKUP(AN63,$G$76:$H$79,2,FALSE)</f>
        <v>Småvirksomhed</v>
      </c>
      <c r="AO13" s="917"/>
      <c r="AP13" s="916" t="str">
        <f t="shared" ref="AP13" si="12">VLOOKUP(AP63,$G$76:$H$79,2,FALSE)</f>
        <v>Småvirksomhed</v>
      </c>
      <c r="AQ13" s="917"/>
      <c r="AR13" s="916" t="str">
        <f t="shared" ref="AR13" si="13">VLOOKUP(AR63,$G$76:$H$79,2,FALSE)</f>
        <v>Småvirksomhed</v>
      </c>
      <c r="AS13" s="917"/>
    </row>
    <row r="14" spans="1:45" ht="12.95" customHeight="1" x14ac:dyDescent="0.2">
      <c r="A14" s="205">
        <v>14</v>
      </c>
      <c r="C14" s="438"/>
      <c r="D14" s="438"/>
      <c r="E14" s="438"/>
      <c r="F14" s="162"/>
      <c r="G14" s="912" t="str">
        <f>Data!B101</f>
        <v>Ejerforhold (regler pt 3.5)</v>
      </c>
      <c r="H14" s="912"/>
      <c r="I14" s="164"/>
      <c r="J14" s="913" t="s">
        <v>358</v>
      </c>
      <c r="K14" s="914"/>
      <c r="L14" s="913" t="s">
        <v>358</v>
      </c>
      <c r="M14" s="914"/>
      <c r="N14" s="913" t="s">
        <v>358</v>
      </c>
      <c r="O14" s="914"/>
      <c r="P14" s="913" t="s">
        <v>358</v>
      </c>
      <c r="Q14" s="914"/>
      <c r="R14" s="913" t="s">
        <v>358</v>
      </c>
      <c r="S14" s="914"/>
      <c r="T14" s="913" t="s">
        <v>358</v>
      </c>
      <c r="U14" s="914"/>
      <c r="V14" s="913" t="s">
        <v>358</v>
      </c>
      <c r="W14" s="914"/>
      <c r="AD14" s="913" t="s">
        <v>358</v>
      </c>
      <c r="AE14" s="914"/>
      <c r="AF14" s="913" t="s">
        <v>358</v>
      </c>
      <c r="AG14" s="914"/>
      <c r="AH14" s="913" t="s">
        <v>358</v>
      </c>
      <c r="AI14" s="914"/>
      <c r="AJ14" s="913" t="s">
        <v>358</v>
      </c>
      <c r="AK14" s="914"/>
      <c r="AL14" s="913" t="s">
        <v>358</v>
      </c>
      <c r="AM14" s="914"/>
      <c r="AN14" s="913" t="s">
        <v>358</v>
      </c>
      <c r="AO14" s="914"/>
      <c r="AP14" s="913" t="s">
        <v>358</v>
      </c>
      <c r="AQ14" s="914"/>
      <c r="AR14" s="913" t="s">
        <v>358</v>
      </c>
      <c r="AS14" s="914"/>
    </row>
    <row r="15" spans="1:45" s="3" customFormat="1" ht="12.95" customHeight="1" x14ac:dyDescent="0.2">
      <c r="A15" s="205"/>
      <c r="B15" s="439"/>
      <c r="C15" s="438"/>
      <c r="D15" s="438"/>
      <c r="E15" s="438"/>
      <c r="F15" s="162"/>
      <c r="G15" s="912" t="str">
        <f>Data!B72</f>
        <v>Forskningsandel (%) af total budget</v>
      </c>
      <c r="H15" s="912"/>
      <c r="I15" s="164"/>
      <c r="J15" s="915">
        <v>0</v>
      </c>
      <c r="K15" s="915"/>
      <c r="L15" s="915">
        <v>0</v>
      </c>
      <c r="M15" s="915"/>
      <c r="N15" s="915">
        <v>0</v>
      </c>
      <c r="O15" s="915"/>
      <c r="P15" s="915">
        <v>0</v>
      </c>
      <c r="Q15" s="915"/>
      <c r="R15" s="915">
        <v>0</v>
      </c>
      <c r="S15" s="915"/>
      <c r="T15" s="915">
        <v>0</v>
      </c>
      <c r="U15" s="915"/>
      <c r="V15" s="915">
        <v>0</v>
      </c>
      <c r="W15" s="915"/>
      <c r="Z15" s="124" t="str">
        <f>G15</f>
        <v>Forskningsandel (%) af total budget</v>
      </c>
      <c r="AD15" s="915">
        <v>0</v>
      </c>
      <c r="AE15" s="915"/>
      <c r="AF15" s="915">
        <v>0</v>
      </c>
      <c r="AG15" s="915"/>
      <c r="AH15" s="915">
        <v>0</v>
      </c>
      <c r="AI15" s="915"/>
      <c r="AJ15" s="915">
        <v>0</v>
      </c>
      <c r="AK15" s="915"/>
      <c r="AL15" s="915">
        <v>0</v>
      </c>
      <c r="AM15" s="915"/>
      <c r="AN15" s="915">
        <v>0</v>
      </c>
      <c r="AO15" s="915"/>
      <c r="AP15" s="915">
        <v>0</v>
      </c>
      <c r="AQ15" s="915"/>
      <c r="AR15" s="915">
        <v>0</v>
      </c>
      <c r="AS15" s="915"/>
    </row>
    <row r="16" spans="1:45" s="3" customFormat="1" ht="15" customHeight="1" x14ac:dyDescent="0.2">
      <c r="A16" s="205">
        <v>16</v>
      </c>
      <c r="G16" s="888" t="str">
        <f>Data!B73</f>
        <v>Vejlende maks støtteprocent</v>
      </c>
      <c r="H16" s="555"/>
      <c r="I16" s="164"/>
      <c r="J16" s="910">
        <f>IF(J9=0,0,VLOOKUP(J8,$C$69:$G$71,(1+J63),FALSE))</f>
        <v>0</v>
      </c>
      <c r="K16" s="911"/>
      <c r="L16" s="910">
        <f t="shared" ref="L16" si="14">IF(L9=0,0,VLOOKUP(L8,$C$69:$G$71,(1+L63),FALSE))</f>
        <v>0</v>
      </c>
      <c r="M16" s="911"/>
      <c r="N16" s="910">
        <f t="shared" ref="N16" si="15">IF(N9=0,0,VLOOKUP(N8,$C$69:$G$71,(1+N63),FALSE))</f>
        <v>0</v>
      </c>
      <c r="O16" s="911"/>
      <c r="P16" s="910">
        <f t="shared" ref="P16" si="16">IF(P9=0,0,VLOOKUP(P8,$C$69:$G$71,(1+P63),FALSE))</f>
        <v>0</v>
      </c>
      <c r="Q16" s="911"/>
      <c r="R16" s="910">
        <f t="shared" ref="R16" si="17">IF(R9=0,0,VLOOKUP(R8,$C$69:$G$71,(1+R63),FALSE))</f>
        <v>0</v>
      </c>
      <c r="S16" s="911"/>
      <c r="T16" s="910">
        <f t="shared" ref="T16" si="18">IF(T9=0,0,VLOOKUP(T8,$C$69:$G$71,(1+T63),FALSE))</f>
        <v>0</v>
      </c>
      <c r="U16" s="911"/>
      <c r="V16" s="910">
        <f t="shared" ref="V16" si="19">IF(V9=0,0,VLOOKUP(V8,$C$69:$G$71,(1+V63),FALSE))</f>
        <v>0</v>
      </c>
      <c r="W16" s="911"/>
      <c r="X16" s="4"/>
      <c r="Z16" s="124" t="str">
        <f>G16</f>
        <v>Vejlende maks støtteprocent</v>
      </c>
      <c r="AA16" s="4"/>
      <c r="AB16" s="4"/>
      <c r="AC16" s="4"/>
      <c r="AD16" s="910">
        <f>IF(AD9=0,0,VLOOKUP(AD8,$C$69:$G$71,(1+AD63),FALSE))</f>
        <v>0</v>
      </c>
      <c r="AE16" s="911"/>
      <c r="AF16" s="910">
        <f t="shared" ref="AF16" si="20">IF(AF9=0,0,VLOOKUP(AF8,$C$69:$G$71,(1+AF63),FALSE))</f>
        <v>0</v>
      </c>
      <c r="AG16" s="911"/>
      <c r="AH16" s="910">
        <f t="shared" ref="AH16" si="21">IF(AH9=0,0,VLOOKUP(AH8,$C$69:$G$71,(1+AH63),FALSE))</f>
        <v>0</v>
      </c>
      <c r="AI16" s="911"/>
      <c r="AJ16" s="910">
        <f t="shared" ref="AJ16" si="22">IF(AJ9=0,0,VLOOKUP(AJ8,$C$69:$G$71,(1+AJ63),FALSE))</f>
        <v>0</v>
      </c>
      <c r="AK16" s="911"/>
      <c r="AL16" s="910">
        <f t="shared" ref="AL16" si="23">IF(AL9=0,0,VLOOKUP(AL8,$C$69:$G$71,(1+AL63),FALSE))</f>
        <v>0</v>
      </c>
      <c r="AM16" s="911"/>
      <c r="AN16" s="910">
        <f t="shared" ref="AN16" si="24">IF(AN9=0,0,VLOOKUP(AN8,$C$69:$G$71,(1+AN63),FALSE))</f>
        <v>0</v>
      </c>
      <c r="AO16" s="911"/>
      <c r="AP16" s="910">
        <f t="shared" ref="AP16" si="25">IF(AP9=0,0,VLOOKUP(AP8,$C$69:$G$71,(1+AP63),FALSE))</f>
        <v>0</v>
      </c>
      <c r="AQ16" s="911"/>
      <c r="AR16" s="910">
        <f t="shared" ref="AR16" si="26">IF(AR9=0,0,VLOOKUP(AR8,$C$69:$G$71,(1+AR63),FALSE))</f>
        <v>0</v>
      </c>
      <c r="AS16" s="911"/>
    </row>
    <row r="17" spans="1:45" s="3" customFormat="1" ht="12.95" customHeight="1" x14ac:dyDescent="0.2">
      <c r="A17" s="205">
        <v>17</v>
      </c>
      <c r="B17" s="411" t="str">
        <f>Data!B74</f>
        <v>Samlet økonomi</v>
      </c>
      <c r="C17" s="153"/>
      <c r="D17" s="153"/>
      <c r="E17" s="440"/>
      <c r="F17" s="439"/>
      <c r="I17" s="164"/>
      <c r="J17" s="764" t="str">
        <f>IF(AND(J5&lt;&gt;"",J9=0),Data!$B87,Data!$B96)</f>
        <v xml:space="preserve"> </v>
      </c>
      <c r="K17" s="205"/>
      <c r="L17" s="764" t="str">
        <f>IF(AND(L5&lt;&gt;"",L9=0),Data!$B87,Data!$B96)</f>
        <v xml:space="preserve"> </v>
      </c>
      <c r="M17" s="205"/>
      <c r="N17" s="764" t="str">
        <f>IF(AND(N5&lt;&gt;"",N9=0),Data!$B87,Data!$B96)</f>
        <v xml:space="preserve"> </v>
      </c>
      <c r="O17" s="205"/>
      <c r="P17" s="764" t="str">
        <f>IF(AND(P5&lt;&gt;"",P9=0),Data!$B87,Data!$B96)</f>
        <v xml:space="preserve"> </v>
      </c>
      <c r="Q17" s="205"/>
      <c r="R17" s="764" t="str">
        <f>IF(AND(R5&lt;&gt;"",R9=0),Data!$B87,Data!$B96)</f>
        <v xml:space="preserve"> </v>
      </c>
      <c r="S17" s="205"/>
      <c r="T17" s="764" t="str">
        <f>IF(AND(T5&lt;&gt;"",T9=0),Data!$B87,Data!$B96)</f>
        <v xml:space="preserve"> </v>
      </c>
      <c r="U17" s="205"/>
      <c r="V17" s="764" t="str">
        <f>IF(AND(V5&lt;&gt;"",V9=0),Data!$B87,Data!$B96)</f>
        <v xml:space="preserve"> </v>
      </c>
      <c r="W17" s="205"/>
      <c r="Y17" s="524" t="str">
        <f>B17</f>
        <v>Samlet økonomi</v>
      </c>
      <c r="AD17" s="764" t="str">
        <f>IF(AND(AD5&lt;&gt;"",AD9=0),Data!$B87,Data!$B96)</f>
        <v xml:space="preserve"> </v>
      </c>
      <c r="AE17" s="205"/>
      <c r="AF17" s="764" t="str">
        <f>IF(AND(AF5&lt;&gt;"",AF9=0),Data!$B87,Data!$B96)</f>
        <v xml:space="preserve"> </v>
      </c>
      <c r="AG17" s="205"/>
      <c r="AH17" s="764" t="str">
        <f>IF(AND(AH5&lt;&gt;"",AH9=0),Data!$B87,Data!$B96)</f>
        <v xml:space="preserve"> </v>
      </c>
      <c r="AI17" s="205"/>
      <c r="AJ17" s="764" t="str">
        <f>IF(AND(AJ5&lt;&gt;"",AJ9=0),Data!$B87,Data!$B96)</f>
        <v xml:space="preserve"> </v>
      </c>
      <c r="AK17" s="205"/>
      <c r="AL17" s="764" t="str">
        <f>IF(AND(AL5&lt;&gt;"",AL9=0),Data!$B87,Data!$B96)</f>
        <v xml:space="preserve"> </v>
      </c>
      <c r="AM17" s="205"/>
      <c r="AN17" s="764" t="str">
        <f>IF(AND(AN5&lt;&gt;"",AN9=0),Data!$B87,Data!$B96)</f>
        <v xml:space="preserve"> </v>
      </c>
      <c r="AO17" s="205"/>
      <c r="AP17" s="764" t="str">
        <f>IF(AND(AP5&lt;&gt;"",AP9=0),Data!$B87,Data!$B96)</f>
        <v xml:space="preserve"> </v>
      </c>
      <c r="AQ17" s="205"/>
      <c r="AR17" s="764" t="str">
        <f>IF(AND(AR5&lt;&gt;"",AR9=0),Data!$B87,Data!$B96)</f>
        <v xml:space="preserve"> </v>
      </c>
      <c r="AS17" s="205"/>
    </row>
    <row r="18" spans="1:45" s="3" customFormat="1" ht="15" customHeight="1" x14ac:dyDescent="0.2">
      <c r="A18" s="205">
        <v>18</v>
      </c>
      <c r="B18" s="442"/>
      <c r="C18" s="443"/>
      <c r="D18" s="443"/>
      <c r="E18" s="443"/>
      <c r="F18" s="444"/>
      <c r="G18" s="708" t="str">
        <f>Data!$B$4</f>
        <v>Budget</v>
      </c>
      <c r="H18" s="709" t="str">
        <f>Data!$B$3</f>
        <v>Regnskab</v>
      </c>
      <c r="I18" s="164"/>
      <c r="J18" s="708" t="str">
        <f>Data!$B$4</f>
        <v>Budget</v>
      </c>
      <c r="K18" s="709" t="str">
        <f>Data!$B$3</f>
        <v>Regnskab</v>
      </c>
      <c r="L18" s="708" t="str">
        <f>Data!$B$4</f>
        <v>Budget</v>
      </c>
      <c r="M18" s="709" t="str">
        <f>Data!$B$3</f>
        <v>Regnskab</v>
      </c>
      <c r="N18" s="708" t="str">
        <f>Data!$B$4</f>
        <v>Budget</v>
      </c>
      <c r="O18" s="709" t="str">
        <f>Data!$B$3</f>
        <v>Regnskab</v>
      </c>
      <c r="P18" s="708" t="str">
        <f>Data!$B$4</f>
        <v>Budget</v>
      </c>
      <c r="Q18" s="709" t="str">
        <f>Data!$B$3</f>
        <v>Regnskab</v>
      </c>
      <c r="R18" s="708" t="str">
        <f>Data!$B$4</f>
        <v>Budget</v>
      </c>
      <c r="S18" s="709" t="str">
        <f>Data!$B$3</f>
        <v>Regnskab</v>
      </c>
      <c r="T18" s="708" t="str">
        <f>Data!$B$4</f>
        <v>Budget</v>
      </c>
      <c r="U18" s="709" t="str">
        <f>Data!$B$3</f>
        <v>Regnskab</v>
      </c>
      <c r="V18" s="708" t="str">
        <f>Data!$B$4</f>
        <v>Budget</v>
      </c>
      <c r="W18" s="709" t="str">
        <f>Data!$B$3</f>
        <v>Regnskab</v>
      </c>
      <c r="Y18" s="442">
        <f>B18</f>
        <v>0</v>
      </c>
      <c r="Z18" s="443"/>
      <c r="AA18" s="443"/>
      <c r="AB18" s="443"/>
      <c r="AC18" s="444"/>
      <c r="AD18" s="708" t="str">
        <f>Data!$B$4</f>
        <v>Budget</v>
      </c>
      <c r="AE18" s="709" t="str">
        <f>Data!$B$3</f>
        <v>Regnskab</v>
      </c>
      <c r="AF18" s="708" t="str">
        <f>Data!$B$4</f>
        <v>Budget</v>
      </c>
      <c r="AG18" s="709" t="str">
        <f>Data!$B$3</f>
        <v>Regnskab</v>
      </c>
      <c r="AH18" s="708" t="str">
        <f>Data!$B$4</f>
        <v>Budget</v>
      </c>
      <c r="AI18" s="709" t="str">
        <f>Data!$B$3</f>
        <v>Regnskab</v>
      </c>
      <c r="AJ18" s="708" t="str">
        <f>Data!$B$4</f>
        <v>Budget</v>
      </c>
      <c r="AK18" s="709" t="str">
        <f>Data!$B$3</f>
        <v>Regnskab</v>
      </c>
      <c r="AL18" s="708" t="str">
        <f>Data!$B$4</f>
        <v>Budget</v>
      </c>
      <c r="AM18" s="709" t="str">
        <f>Data!$B$3</f>
        <v>Regnskab</v>
      </c>
      <c r="AN18" s="708" t="str">
        <f>Data!$B$4</f>
        <v>Budget</v>
      </c>
      <c r="AO18" s="709" t="str">
        <f>Data!$B$3</f>
        <v>Regnskab</v>
      </c>
      <c r="AP18" s="708" t="str">
        <f>Data!$B$4</f>
        <v>Budget</v>
      </c>
      <c r="AQ18" s="709" t="str">
        <f>Data!$B$3</f>
        <v>Regnskab</v>
      </c>
      <c r="AR18" s="708" t="str">
        <f>Data!$B$4</f>
        <v>Budget</v>
      </c>
      <c r="AS18" s="709" t="str">
        <f>Data!$B$3</f>
        <v>Regnskab</v>
      </c>
    </row>
    <row r="19" spans="1:45" ht="12" customHeight="1" x14ac:dyDescent="0.2">
      <c r="A19" s="205">
        <v>19</v>
      </c>
      <c r="B19" s="432"/>
      <c r="C19" s="929" t="str">
        <f>Data!B13</f>
        <v>Funktionær timer</v>
      </c>
      <c r="D19" s="929"/>
      <c r="E19" s="929"/>
      <c r="F19" s="681"/>
      <c r="G19" s="361">
        <f>J19+L19+N19+P19+R19+T19+V19+AD19+AF19+AH19+AJ19+AL19+AN19+AP19+AR19</f>
        <v>0</v>
      </c>
      <c r="H19" s="363">
        <f ca="1">K19+M19+O19+Q19+S19+U19+W19+AE19+AG19+AI19+AK19+AM19+AO19+AQ19+AS19</f>
        <v>0</v>
      </c>
      <c r="I19" s="164"/>
      <c r="J19" s="334"/>
      <c r="K19" s="436">
        <f ca="1">HLOOKUP("fane",'Partner-period(er)'!$C:$H,$A19-14+((J$1-1)*50),FALSE)</f>
        <v>0</v>
      </c>
      <c r="L19" s="334"/>
      <c r="M19" s="436">
        <f ca="1">HLOOKUP("fane",'Partner-period(er)'!$C:$H,$A19-14+((L$1-1)*50),FALSE)</f>
        <v>0</v>
      </c>
      <c r="N19" s="334"/>
      <c r="O19" s="416">
        <f ca="1">HLOOKUP("fane",'Partner-period(er)'!$C:$H,$A19-14+((N$1-1)*50),FALSE)</f>
        <v>0</v>
      </c>
      <c r="P19" s="334"/>
      <c r="Q19" s="416">
        <f ca="1">HLOOKUP("fane",'Partner-period(er)'!$C:$H,$A19-14+((P$1-1)*50),FALSE)</f>
        <v>0</v>
      </c>
      <c r="R19" s="334"/>
      <c r="S19" s="416">
        <f ca="1">HLOOKUP("fane",'Partner-period(er)'!$C:$H,$A19-14+((R$1-1)*50),FALSE)</f>
        <v>0</v>
      </c>
      <c r="T19" s="334"/>
      <c r="U19" s="416">
        <f ca="1">HLOOKUP("fane",'Partner-period(er)'!$C:$H,$A19-14+((T$1-1)*50),FALSE)</f>
        <v>0</v>
      </c>
      <c r="V19" s="334"/>
      <c r="W19" s="416">
        <f ca="1">HLOOKUP("fane",'Partner-period(er)'!$C:$H,$A19-14+((V$1-1)*50),FALSE)</f>
        <v>0</v>
      </c>
      <c r="Y19" s="16"/>
      <c r="Z19" s="929" t="str">
        <f>C19</f>
        <v>Funktionær timer</v>
      </c>
      <c r="AA19" s="929"/>
      <c r="AB19" s="929"/>
      <c r="AC19" s="324"/>
      <c r="AD19" s="334"/>
      <c r="AE19" s="416">
        <f ca="1">HLOOKUP("fane",'Partner-period(er)'!$C:$H,$A19-14+((AD$1-1)*50),FALSE)</f>
        <v>0</v>
      </c>
      <c r="AF19" s="334"/>
      <c r="AG19" s="416">
        <f ca="1">HLOOKUP("fane",'Partner-period(er)'!$C:$H,$A19-14+((AF$1-1)*50),FALSE)</f>
        <v>0</v>
      </c>
      <c r="AH19" s="334"/>
      <c r="AI19" s="416">
        <f ca="1">HLOOKUP("fane",'Partner-period(er)'!$C:$H,$A19-14+((AH$1-1)*50),FALSE)</f>
        <v>0</v>
      </c>
      <c r="AJ19" s="334"/>
      <c r="AK19" s="416">
        <f ca="1">HLOOKUP("fane",'Partner-period(er)'!$C:$H,$A19-14+((AJ$1-1)*50),FALSE)</f>
        <v>0</v>
      </c>
      <c r="AL19" s="334"/>
      <c r="AM19" s="416">
        <f ca="1">HLOOKUP("fane",'Partner-period(er)'!$C:$H,$A19-14+((AL$1-1)*50),FALSE)</f>
        <v>0</v>
      </c>
      <c r="AN19" s="334"/>
      <c r="AO19" s="416">
        <f ca="1">HLOOKUP("fane",'Partner-period(er)'!$C:$H,$A19-14+((AN$1-1)*50),FALSE)</f>
        <v>0</v>
      </c>
      <c r="AP19" s="334"/>
      <c r="AQ19" s="416">
        <f ca="1">HLOOKUP("fane",'Partner-period(er)'!$C:$H,$A19-14+((AP$1-1)*50),FALSE)</f>
        <v>0</v>
      </c>
      <c r="AR19" s="884"/>
      <c r="AS19" s="885">
        <f ca="1">HLOOKUP("fane",'Partner-period(er)'!$C:$H,$A19-14+((AR$1-1)*50),FALSE)</f>
        <v>0</v>
      </c>
    </row>
    <row r="20" spans="1:45" ht="12" customHeight="1" x14ac:dyDescent="0.2">
      <c r="A20" s="205">
        <v>20</v>
      </c>
      <c r="B20" s="432"/>
      <c r="C20" s="929" t="str">
        <f>Data!B14</f>
        <v>Teknisk/adm timer</v>
      </c>
      <c r="D20" s="929"/>
      <c r="E20" s="929"/>
      <c r="F20" s="682"/>
      <c r="G20" s="361">
        <f>J20+L20+N20+P20+R20+T20+V20+AD20+AF20+AH20+AJ20+AL20+AN20+AP20+AR20</f>
        <v>0</v>
      </c>
      <c r="H20" s="363">
        <f ca="1">K20+M20+O20+Q20+S20+U20+W20+AE20+AG20+AI20+AK20+AM20+AO20+AQ20+AS20</f>
        <v>0</v>
      </c>
      <c r="I20" s="164"/>
      <c r="J20" s="334"/>
      <c r="K20" s="436">
        <f ca="1">HLOOKUP("fane",'Partner-period(er)'!$C:$H,$A20-14+((J$1-1)*50),FALSE)</f>
        <v>0</v>
      </c>
      <c r="L20" s="334"/>
      <c r="M20" s="436">
        <f ca="1">HLOOKUP("fane",'Partner-period(er)'!$C:$H,$A20-14+((L$1-1)*50),FALSE)</f>
        <v>0</v>
      </c>
      <c r="N20" s="334"/>
      <c r="O20" s="416">
        <f ca="1">HLOOKUP("fane",'Partner-period(er)'!$C:$H,$A20-14+((N$1-1)*50),FALSE)</f>
        <v>0</v>
      </c>
      <c r="P20" s="334"/>
      <c r="Q20" s="416">
        <f ca="1">HLOOKUP("fane",'Partner-period(er)'!$C:$H,$A20-14+((P$1-1)*50),FALSE)</f>
        <v>0</v>
      </c>
      <c r="R20" s="334"/>
      <c r="S20" s="416">
        <f ca="1">HLOOKUP("fane",'Partner-period(er)'!$C:$H,$A20-14+((R$1-1)*50),FALSE)</f>
        <v>0</v>
      </c>
      <c r="T20" s="334"/>
      <c r="U20" s="416">
        <f ca="1">HLOOKUP("fane",'Partner-period(er)'!$C:$H,$A20-14+((T$1-1)*50),FALSE)</f>
        <v>0</v>
      </c>
      <c r="V20" s="334"/>
      <c r="W20" s="416">
        <f ca="1">HLOOKUP("fane",'Partner-period(er)'!$C:$H,$A20-14+((V$1-1)*50),FALSE)</f>
        <v>0</v>
      </c>
      <c r="Y20" s="16"/>
      <c r="Z20" s="929" t="str">
        <f>C20</f>
        <v>Teknisk/adm timer</v>
      </c>
      <c r="AA20" s="929"/>
      <c r="AB20" s="929"/>
      <c r="AC20" s="354"/>
      <c r="AD20" s="334"/>
      <c r="AE20" s="416">
        <f ca="1">HLOOKUP("fane",'Partner-period(er)'!$C:$H,$A20-14+((AD$1-1)*50),FALSE)</f>
        <v>0</v>
      </c>
      <c r="AF20" s="334"/>
      <c r="AG20" s="416">
        <f ca="1">HLOOKUP("fane",'Partner-period(er)'!$C:$H,$A20-14+((AF$1-1)*50),FALSE)</f>
        <v>0</v>
      </c>
      <c r="AH20" s="334"/>
      <c r="AI20" s="416">
        <f ca="1">HLOOKUP("fane",'Partner-period(er)'!$C:$H,$A20-14+((AH$1-1)*50),FALSE)</f>
        <v>0</v>
      </c>
      <c r="AJ20" s="334"/>
      <c r="AK20" s="416">
        <f ca="1">HLOOKUP("fane",'Partner-period(er)'!$C:$H,$A20-14+((AJ$1-1)*50),FALSE)</f>
        <v>0</v>
      </c>
      <c r="AL20" s="334"/>
      <c r="AM20" s="416">
        <f ca="1">HLOOKUP("fane",'Partner-period(er)'!$C:$H,$A20-14+((AL$1-1)*50),FALSE)</f>
        <v>0</v>
      </c>
      <c r="AN20" s="334"/>
      <c r="AO20" s="416">
        <f ca="1">HLOOKUP("fane",'Partner-period(er)'!$C:$H,$A20-14+((AN$1-1)*50),FALSE)</f>
        <v>0</v>
      </c>
      <c r="AP20" s="334"/>
      <c r="AQ20" s="416">
        <f ca="1">HLOOKUP("fane",'Partner-period(er)'!$C:$H,$A20-14+((AP$1-1)*50),FALSE)</f>
        <v>0</v>
      </c>
      <c r="AR20" s="334"/>
      <c r="AS20" s="416">
        <f ca="1">HLOOKUP("fane",'Partner-period(er)'!$C:$H,$A20-14+((AR$1-1)*50),FALSE)</f>
        <v>0</v>
      </c>
    </row>
    <row r="21" spans="1:45" ht="3" customHeight="1" x14ac:dyDescent="0.2">
      <c r="A21" s="205">
        <v>21</v>
      </c>
      <c r="B21" s="432"/>
      <c r="C21" s="469"/>
      <c r="D21" s="469"/>
      <c r="E21" s="469"/>
      <c r="F21" s="682"/>
      <c r="G21" s="470"/>
      <c r="H21" s="468"/>
      <c r="I21" s="164"/>
      <c r="J21" s="432"/>
      <c r="K21" s="436">
        <f ca="1">HLOOKUP("fane",'Partner-period(er)'!C:H,A21-14+((J$1-1)*50),FALSE)</f>
        <v>0</v>
      </c>
      <c r="L21" s="471"/>
      <c r="M21" s="436"/>
      <c r="N21" s="342"/>
      <c r="O21" s="416"/>
      <c r="P21" s="342"/>
      <c r="Q21" s="416"/>
      <c r="R21" s="342"/>
      <c r="S21" s="416"/>
      <c r="T21" s="342"/>
      <c r="U21" s="416"/>
      <c r="V21" s="342"/>
      <c r="W21" s="416"/>
      <c r="Y21" s="16"/>
      <c r="Z21" s="306"/>
      <c r="AA21" s="306"/>
      <c r="AB21" s="306"/>
      <c r="AC21" s="354"/>
      <c r="AD21" s="16"/>
      <c r="AE21" s="416"/>
      <c r="AF21" s="342"/>
      <c r="AG21" s="416"/>
      <c r="AH21" s="342"/>
      <c r="AI21" s="416"/>
      <c r="AJ21" s="342"/>
      <c r="AK21" s="416"/>
      <c r="AL21" s="342"/>
      <c r="AM21" s="416"/>
      <c r="AN21" s="342"/>
      <c r="AO21" s="416"/>
      <c r="AP21" s="342"/>
      <c r="AQ21" s="416"/>
      <c r="AR21" s="342"/>
      <c r="AS21" s="416"/>
    </row>
    <row r="22" spans="1:45" ht="12" customHeight="1" x14ac:dyDescent="0.2">
      <c r="A22" s="205">
        <v>22</v>
      </c>
      <c r="B22" s="472" t="str">
        <f>Data!B5</f>
        <v>Personaleudgifter</v>
      </c>
      <c r="C22" s="438"/>
      <c r="D22" s="438"/>
      <c r="E22" s="438"/>
      <c r="F22" s="683"/>
      <c r="G22" s="473"/>
      <c r="H22" s="686"/>
      <c r="I22" s="164"/>
      <c r="J22" s="474"/>
      <c r="K22" s="475"/>
      <c r="L22" s="474"/>
      <c r="M22" s="475"/>
      <c r="N22" s="335"/>
      <c r="O22" s="346"/>
      <c r="P22" s="335"/>
      <c r="Q22" s="346"/>
      <c r="R22" s="335"/>
      <c r="S22" s="346"/>
      <c r="T22" s="335"/>
      <c r="U22" s="346"/>
      <c r="V22" s="335"/>
      <c r="W22" s="63"/>
      <c r="Y22" s="325" t="str">
        <f>B22</f>
        <v>Personaleudgifter</v>
      </c>
      <c r="Z22" s="13"/>
      <c r="AA22" s="13"/>
      <c r="AB22" s="13"/>
      <c r="AC22" s="355"/>
      <c r="AD22" s="335"/>
      <c r="AE22" s="346"/>
      <c r="AF22" s="335"/>
      <c r="AG22" s="346"/>
      <c r="AH22" s="335"/>
      <c r="AI22" s="346"/>
      <c r="AJ22" s="335"/>
      <c r="AK22" s="346"/>
      <c r="AL22" s="335"/>
      <c r="AM22" s="346"/>
      <c r="AN22" s="335"/>
      <c r="AO22" s="346"/>
      <c r="AP22" s="335"/>
      <c r="AQ22" s="346"/>
      <c r="AR22" s="335"/>
      <c r="AS22" s="63"/>
    </row>
    <row r="23" spans="1:45" ht="12" customHeight="1" x14ac:dyDescent="0.2">
      <c r="A23" s="205">
        <v>23</v>
      </c>
      <c r="B23" s="432"/>
      <c r="C23" s="476" t="str">
        <f>Data!B15</f>
        <v>Funktionær løn</v>
      </c>
      <c r="D23" s="476"/>
      <c r="E23" s="476"/>
      <c r="F23" s="528"/>
      <c r="G23" s="361">
        <f>J23+L23+N23+P23+R23+T23+V23+AD23+AF23+AH23+AJ23+AL23+AN23+AP23+AR23</f>
        <v>0</v>
      </c>
      <c r="H23" s="363">
        <f ca="1">K23+M23+O23+Q23+S23+U23+W23+AE23+AG23+AI23+AK23+AM23+AO23+AQ23+AS23</f>
        <v>0</v>
      </c>
      <c r="I23" s="164"/>
      <c r="J23" s="336"/>
      <c r="K23" s="436">
        <f ca="1">HLOOKUP("fane",'Partner-period(er)'!$C:$H,$A22-14+((J$1-1)*50),FALSE)</f>
        <v>0</v>
      </c>
      <c r="L23" s="336"/>
      <c r="M23" s="436">
        <f ca="1">HLOOKUP("fane",'Partner-period(er)'!$C:$H,$A22-14+((L$1-1)*50),FALSE)</f>
        <v>0</v>
      </c>
      <c r="N23" s="336"/>
      <c r="O23" s="416">
        <f ca="1">HLOOKUP("fane",'Partner-period(er)'!$C:$H,$A22-14+((N$1-1)*50),FALSE)</f>
        <v>0</v>
      </c>
      <c r="P23" s="336"/>
      <c r="Q23" s="416">
        <f ca="1">HLOOKUP("fane",'Partner-period(er)'!$C:$H,$A22-14+((P$1-1)*50),FALSE)</f>
        <v>0</v>
      </c>
      <c r="R23" s="336"/>
      <c r="S23" s="416">
        <f ca="1">HLOOKUP("fane",'Partner-period(er)'!$C:$H,$A22-14+((R$1-1)*50),FALSE)</f>
        <v>0</v>
      </c>
      <c r="T23" s="336"/>
      <c r="U23" s="416">
        <f ca="1">HLOOKUP("fane",'Partner-period(er)'!$C:$H,$A22-14+((T$1-1)*50),FALSE)</f>
        <v>0</v>
      </c>
      <c r="V23" s="336"/>
      <c r="W23" s="416">
        <f ca="1">HLOOKUP("fane",'Partner-period(er)'!$C:$H,$A22-14+((V$1-1)*50),FALSE)</f>
        <v>0</v>
      </c>
      <c r="Y23" s="16"/>
      <c r="Z23" s="307" t="str">
        <f>C23</f>
        <v>Funktionær løn</v>
      </c>
      <c r="AA23" s="307"/>
      <c r="AB23" s="307"/>
      <c r="AC23" s="356"/>
      <c r="AD23" s="336"/>
      <c r="AE23" s="416">
        <f ca="1">HLOOKUP("fane",'Partner-period(er)'!$C:$H,$A22-14+((AD$1-1)*50),FALSE)</f>
        <v>0</v>
      </c>
      <c r="AF23" s="336"/>
      <c r="AG23" s="416">
        <f ca="1">HLOOKUP("fane",'Partner-period(er)'!$C:$H,$A22-14+((AF$1-1)*50),FALSE)</f>
        <v>0</v>
      </c>
      <c r="AH23" s="336"/>
      <c r="AI23" s="416">
        <f ca="1">HLOOKUP("fane",'Partner-period(er)'!$C:$H,$A22-14+((AH$1-1)*50),FALSE)</f>
        <v>0</v>
      </c>
      <c r="AJ23" s="336"/>
      <c r="AK23" s="416">
        <f ca="1">HLOOKUP("fane",'Partner-period(er)'!$C:$H,$A22-14+((AJ$1-1)*50),FALSE)</f>
        <v>0</v>
      </c>
      <c r="AL23" s="336"/>
      <c r="AM23" s="416">
        <f ca="1">HLOOKUP("fane",'Partner-period(er)'!$C:$H,$A22-14+((AL$1-1)*50),FALSE)</f>
        <v>0</v>
      </c>
      <c r="AN23" s="336"/>
      <c r="AO23" s="416">
        <f ca="1">HLOOKUP("fane",'Partner-period(er)'!$C:$H,$A22-14+((AN$1-1)*50),FALSE)</f>
        <v>0</v>
      </c>
      <c r="AP23" s="336"/>
      <c r="AQ23" s="416">
        <f ca="1">HLOOKUP("fane",'Partner-period(er)'!$C:$H,$A22-14+((AP$1-1)*50),FALSE)</f>
        <v>0</v>
      </c>
      <c r="AR23" s="336"/>
      <c r="AS23" s="416">
        <f ca="1">HLOOKUP("fane",'Partner-period(er)'!$C:$H,$A22-14+((AR$1-1)*50),FALSE)</f>
        <v>0</v>
      </c>
    </row>
    <row r="24" spans="1:45" ht="12" customHeight="1" x14ac:dyDescent="0.2">
      <c r="A24" s="205">
        <v>24</v>
      </c>
      <c r="B24" s="432"/>
      <c r="C24" s="476" t="str">
        <f>Data!B16</f>
        <v>Teknisk/adm løn</v>
      </c>
      <c r="D24" s="476"/>
      <c r="E24" s="476"/>
      <c r="F24" s="528"/>
      <c r="G24" s="361">
        <f>J24+L24+N24+P24+R24+T24+V24+AD24+AF24+AH24+AJ24+AL24+AN24+AP24+AR24</f>
        <v>0</v>
      </c>
      <c r="H24" s="363">
        <f ca="1">K24+M24+O24+Q24+S24+U24+W24+AE24+AG24+AI24+AK24+AM24+AO24+AQ24+AS24</f>
        <v>0</v>
      </c>
      <c r="I24" s="164"/>
      <c r="J24" s="336"/>
      <c r="K24" s="436">
        <f ca="1">HLOOKUP("fane",'Partner-period(er)'!$C:$H,$A23-14+((J$1-1)*50),FALSE)</f>
        <v>0</v>
      </c>
      <c r="L24" s="336"/>
      <c r="M24" s="436">
        <f ca="1">HLOOKUP("fane",'Partner-period(er)'!$C:$H,$A23-14+((L$1-1)*50),FALSE)</f>
        <v>0</v>
      </c>
      <c r="N24" s="336"/>
      <c r="O24" s="416">
        <f ca="1">HLOOKUP("fane",'Partner-period(er)'!$C:$H,$A23-14+((N$1-1)*50),FALSE)</f>
        <v>0</v>
      </c>
      <c r="P24" s="336"/>
      <c r="Q24" s="416">
        <f ca="1">HLOOKUP("fane",'Partner-period(er)'!$C:$H,$A23-14+((P$1-1)*50),FALSE)</f>
        <v>0</v>
      </c>
      <c r="R24" s="336"/>
      <c r="S24" s="416">
        <f ca="1">HLOOKUP("fane",'Partner-period(er)'!$C:$H,$A23-14+((R$1-1)*50),FALSE)</f>
        <v>0</v>
      </c>
      <c r="T24" s="336"/>
      <c r="U24" s="416">
        <f ca="1">HLOOKUP("fane",'Partner-period(er)'!$C:$H,$A23-14+((T$1-1)*50),FALSE)</f>
        <v>0</v>
      </c>
      <c r="V24" s="336"/>
      <c r="W24" s="416">
        <f ca="1">HLOOKUP("fane",'Partner-period(er)'!$C:$H,$A23-14+((V$1-1)*50),FALSE)</f>
        <v>0</v>
      </c>
      <c r="Y24" s="16"/>
      <c r="Z24" s="307" t="str">
        <f>C24</f>
        <v>Teknisk/adm løn</v>
      </c>
      <c r="AA24" s="307"/>
      <c r="AB24" s="307"/>
      <c r="AC24" s="356"/>
      <c r="AD24" s="336"/>
      <c r="AE24" s="416">
        <f ca="1">HLOOKUP("fane",'Partner-period(er)'!$C:$H,$A23-14+((AD$1-1)*50),FALSE)</f>
        <v>0</v>
      </c>
      <c r="AF24" s="336"/>
      <c r="AG24" s="416">
        <f ca="1">HLOOKUP("fane",'Partner-period(er)'!$C:$H,$A23-14+((AF$1-1)*50),FALSE)</f>
        <v>0</v>
      </c>
      <c r="AH24" s="336"/>
      <c r="AI24" s="416">
        <f ca="1">HLOOKUP("fane",'Partner-period(er)'!$C:$H,$A23-14+((AH$1-1)*50),FALSE)</f>
        <v>0</v>
      </c>
      <c r="AJ24" s="336"/>
      <c r="AK24" s="416">
        <f ca="1">HLOOKUP("fane",'Partner-period(er)'!$C:$H,$A23-14+((AJ$1-1)*50),FALSE)</f>
        <v>0</v>
      </c>
      <c r="AL24" s="336"/>
      <c r="AM24" s="416">
        <f ca="1">HLOOKUP("fane",'Partner-period(er)'!$C:$H,$A23-14+((AL$1-1)*50),FALSE)</f>
        <v>0</v>
      </c>
      <c r="AN24" s="336"/>
      <c r="AO24" s="416">
        <f ca="1">HLOOKUP("fane",'Partner-period(er)'!$C:$H,$A23-14+((AN$1-1)*50),FALSE)</f>
        <v>0</v>
      </c>
      <c r="AP24" s="336"/>
      <c r="AQ24" s="416">
        <f ca="1">HLOOKUP("fane",'Partner-period(er)'!$C:$H,$A23-14+((AP$1-1)*50),FALSE)</f>
        <v>0</v>
      </c>
      <c r="AR24" s="336"/>
      <c r="AS24" s="416">
        <f ca="1">HLOOKUP("fane",'Partner-period(er)'!$C:$H,$A23-14+((AR$1-1)*50),FALSE)</f>
        <v>0</v>
      </c>
    </row>
    <row r="25" spans="1:45" s="9" customFormat="1" ht="12" customHeight="1" x14ac:dyDescent="0.2">
      <c r="A25" s="477"/>
      <c r="B25" s="478"/>
      <c r="C25" s="479" t="str">
        <f>Data!B60</f>
        <v>Overhead procent</v>
      </c>
      <c r="D25" s="479"/>
      <c r="E25" s="479"/>
      <c r="F25" s="684"/>
      <c r="G25" s="480">
        <f>IF((G24+G23)&gt;0,G26/(G24+G23),)</f>
        <v>0</v>
      </c>
      <c r="H25" s="689">
        <f ca="1">IF((H24+H23)&gt;0,H26/(H24+H23),)</f>
        <v>0</v>
      </c>
      <c r="I25" s="481"/>
      <c r="J25" s="352"/>
      <c r="K25" s="482"/>
      <c r="L25" s="352"/>
      <c r="M25" s="482"/>
      <c r="N25" s="352"/>
      <c r="O25" s="417"/>
      <c r="P25" s="352"/>
      <c r="Q25" s="417"/>
      <c r="R25" s="352"/>
      <c r="S25" s="417"/>
      <c r="T25" s="352"/>
      <c r="U25" s="417"/>
      <c r="V25" s="352"/>
      <c r="W25" s="430"/>
      <c r="Y25" s="343"/>
      <c r="Z25" s="344"/>
      <c r="AA25" s="344"/>
      <c r="AB25" s="344"/>
      <c r="AC25" s="357"/>
      <c r="AD25" s="352"/>
      <c r="AE25" s="417"/>
      <c r="AF25" s="352"/>
      <c r="AG25" s="417"/>
      <c r="AH25" s="352"/>
      <c r="AI25" s="417"/>
      <c r="AJ25" s="352"/>
      <c r="AK25" s="417"/>
      <c r="AL25" s="352"/>
      <c r="AM25" s="417"/>
      <c r="AN25" s="352"/>
      <c r="AO25" s="417"/>
      <c r="AP25" s="352"/>
      <c r="AQ25" s="417"/>
      <c r="AR25" s="352"/>
      <c r="AS25" s="430"/>
    </row>
    <row r="26" spans="1:45" ht="12" customHeight="1" x14ac:dyDescent="0.2">
      <c r="A26" s="205">
        <v>25</v>
      </c>
      <c r="B26" s="432"/>
      <c r="C26" s="433" t="str">
        <f>Data!B12</f>
        <v>Overheadomkostninger</v>
      </c>
      <c r="D26" s="433"/>
      <c r="E26" s="433"/>
      <c r="F26" s="205"/>
      <c r="G26" s="435">
        <f>J26+L26+N26+P26+R26+T26+V26+AD26+AF26+AH26+AJ26+AL26+AN26+AP26+AR26</f>
        <v>0</v>
      </c>
      <c r="H26" s="685">
        <f ca="1">K26+M26+O26+Q26+S26+U26+W26+AE26+AG26+AI26+AK26+AM26+AO26+AQ26+AS26</f>
        <v>0</v>
      </c>
      <c r="I26" s="164"/>
      <c r="J26" s="361">
        <f>IF(J25&gt;J64,J64,J25)*(J24+J23)</f>
        <v>0</v>
      </c>
      <c r="K26" s="436">
        <f ca="1">HLOOKUP("fane",'Partner-period(er)'!$C:$H,$A24-14+((J$1-1)*50),FALSE)</f>
        <v>0</v>
      </c>
      <c r="L26" s="361">
        <f>L25*(L24+L23)</f>
        <v>0</v>
      </c>
      <c r="M26" s="436">
        <f ca="1">HLOOKUP("fane",'Partner-period(er)'!$C:$H,$A24-14+((L$1-1)*50),FALSE)</f>
        <v>0</v>
      </c>
      <c r="N26" s="361">
        <f>N25*(N24+N23)</f>
        <v>0</v>
      </c>
      <c r="O26" s="416">
        <f ca="1">HLOOKUP("fane",'Partner-period(er)'!$C:$H,$A24-14+((N$1-1)*50),FALSE)</f>
        <v>0</v>
      </c>
      <c r="P26" s="361">
        <f>P25*(P24+P23)</f>
        <v>0</v>
      </c>
      <c r="Q26" s="416">
        <f ca="1">HLOOKUP("fane",'Partner-period(er)'!$C:$H,$A24-14+((P$1-1)*50),FALSE)</f>
        <v>0</v>
      </c>
      <c r="R26" s="361">
        <f>R25*(R24+R23)</f>
        <v>0</v>
      </c>
      <c r="S26" s="416">
        <f ca="1">HLOOKUP("fane",'Partner-period(er)'!$C:$H,$A24-14+((R$1-1)*50),FALSE)</f>
        <v>0</v>
      </c>
      <c r="T26" s="361">
        <f>T25*(T24+T23)</f>
        <v>0</v>
      </c>
      <c r="U26" s="416">
        <f ca="1">HLOOKUP("fane",'Partner-period(er)'!$C:$H,$A24-14+((T$1-1)*50),FALSE)</f>
        <v>0</v>
      </c>
      <c r="V26" s="361">
        <f>V25*(V24+V23)</f>
        <v>0</v>
      </c>
      <c r="W26" s="416">
        <f ca="1">HLOOKUP("fane",'Partner-period(er)'!$C:$H,$A24-14+((V$1-1)*50),FALSE)</f>
        <v>0</v>
      </c>
      <c r="Y26" s="16"/>
      <c r="Z26" s="308"/>
      <c r="AA26" s="308"/>
      <c r="AB26" s="308"/>
      <c r="AC26" s="326"/>
      <c r="AD26" s="361">
        <f>IF(AD25&gt;AD64,AD64,AD25)*(AD24+AD23)</f>
        <v>0</v>
      </c>
      <c r="AE26" s="416">
        <f ca="1">HLOOKUP("fane",'Partner-period(er)'!$C:$H,$A24-14+((AD$1-1)*50),FALSE)</f>
        <v>0</v>
      </c>
      <c r="AF26" s="361">
        <f>AF25*(AF24+AF23)</f>
        <v>0</v>
      </c>
      <c r="AG26" s="416">
        <f ca="1">HLOOKUP("fane",'Partner-period(er)'!$C:$H,$A24-14+((AF$1-1)*50),FALSE)</f>
        <v>0</v>
      </c>
      <c r="AH26" s="361">
        <f>AH25*(AH24+AH23)</f>
        <v>0</v>
      </c>
      <c r="AI26" s="416">
        <f ca="1">HLOOKUP("fane",'Partner-period(er)'!$C:$H,$A24-14+((AH$1-1)*50),FALSE)</f>
        <v>0</v>
      </c>
      <c r="AJ26" s="361">
        <f>AJ25*(AJ24+AJ23)</f>
        <v>0</v>
      </c>
      <c r="AK26" s="416">
        <f ca="1">HLOOKUP("fane",'Partner-period(er)'!$C:$H,$A24-14+((AJ$1-1)*50),FALSE)</f>
        <v>0</v>
      </c>
      <c r="AL26" s="361">
        <f>AL25*(AL24+AL23)</f>
        <v>0</v>
      </c>
      <c r="AM26" s="416">
        <f ca="1">HLOOKUP("fane",'Partner-period(er)'!$C:$H,$A24-14+((AL$1-1)*50),FALSE)</f>
        <v>0</v>
      </c>
      <c r="AN26" s="361">
        <f>AN25*(AN24+AN23)</f>
        <v>0</v>
      </c>
      <c r="AO26" s="416">
        <f ca="1">HLOOKUP("fane",'Partner-period(er)'!$C:$H,$A24-14+((AN$1-1)*50),FALSE)</f>
        <v>0</v>
      </c>
      <c r="AP26" s="361">
        <f>AP25*(AP24+AP23)</f>
        <v>0</v>
      </c>
      <c r="AQ26" s="416">
        <f ca="1">HLOOKUP("fane",'Partner-period(er)'!$C:$H,$A24-14+((AP$1-1)*50),FALSE)</f>
        <v>0</v>
      </c>
      <c r="AR26" s="361">
        <f>AR25*(AR24+AR23)</f>
        <v>0</v>
      </c>
      <c r="AS26" s="416">
        <f ca="1">HLOOKUP("fane",'Partner-period(er)'!$C:$H,$A24-14+((AR$1-1)*50),FALSE)</f>
        <v>0</v>
      </c>
    </row>
    <row r="27" spans="1:45" ht="12" customHeight="1" x14ac:dyDescent="0.2">
      <c r="A27" s="205">
        <v>26</v>
      </c>
      <c r="B27" s="432"/>
      <c r="C27" s="483" t="str">
        <f>Data!B39</f>
        <v>Lønomkostninger total</v>
      </c>
      <c r="D27" s="483"/>
      <c r="E27" s="483"/>
      <c r="F27" s="484"/>
      <c r="G27" s="361">
        <f>G26+G24+G23</f>
        <v>0</v>
      </c>
      <c r="H27" s="363">
        <f ca="1">SUM(H23:H26)</f>
        <v>0</v>
      </c>
      <c r="I27" s="164"/>
      <c r="J27" s="485">
        <f>J26+J24+J23</f>
        <v>0</v>
      </c>
      <c r="K27" s="486">
        <f t="shared" ref="K27:W27" ca="1" si="27">SUM(K23:K26)</f>
        <v>0</v>
      </c>
      <c r="L27" s="485">
        <f>L26+L24+L23</f>
        <v>0</v>
      </c>
      <c r="M27" s="486">
        <f t="shared" ca="1" si="27"/>
        <v>0</v>
      </c>
      <c r="N27" s="485">
        <f>N26+N24+N23</f>
        <v>0</v>
      </c>
      <c r="O27" s="486">
        <f t="shared" ca="1" si="27"/>
        <v>0</v>
      </c>
      <c r="P27" s="485">
        <f>P26+P24+P23</f>
        <v>0</v>
      </c>
      <c r="Q27" s="486">
        <f t="shared" ca="1" si="27"/>
        <v>0</v>
      </c>
      <c r="R27" s="485">
        <f>R26+R24+R23</f>
        <v>0</v>
      </c>
      <c r="S27" s="486">
        <f t="shared" ca="1" si="27"/>
        <v>0</v>
      </c>
      <c r="T27" s="485">
        <f>T26+T24+T23</f>
        <v>0</v>
      </c>
      <c r="U27" s="486">
        <f t="shared" ca="1" si="27"/>
        <v>0</v>
      </c>
      <c r="V27" s="485">
        <f>V26+V24+V23</f>
        <v>0</v>
      </c>
      <c r="W27" s="486">
        <f t="shared" ca="1" si="27"/>
        <v>0</v>
      </c>
      <c r="Y27" s="16"/>
      <c r="Z27" s="418" t="str">
        <f>C27</f>
        <v>Lønomkostninger total</v>
      </c>
      <c r="AA27" s="418"/>
      <c r="AB27" s="418"/>
      <c r="AC27" s="419"/>
      <c r="AD27" s="485">
        <f>AD26+AD24+AD23</f>
        <v>0</v>
      </c>
      <c r="AE27" s="420">
        <f t="shared" ref="AE27:AS27" ca="1" si="28">SUM(AE23:AE26)</f>
        <v>0</v>
      </c>
      <c r="AF27" s="485">
        <f>AF26+AF24+AF23</f>
        <v>0</v>
      </c>
      <c r="AG27" s="420">
        <f t="shared" ca="1" si="28"/>
        <v>0</v>
      </c>
      <c r="AH27" s="485">
        <f>AH26+AH24+AH23</f>
        <v>0</v>
      </c>
      <c r="AI27" s="420">
        <f t="shared" ca="1" si="28"/>
        <v>0</v>
      </c>
      <c r="AJ27" s="485">
        <f>AJ26+AJ24+AJ23</f>
        <v>0</v>
      </c>
      <c r="AK27" s="420">
        <f t="shared" ca="1" si="28"/>
        <v>0</v>
      </c>
      <c r="AL27" s="485">
        <f>AL26+AL24+AL23</f>
        <v>0</v>
      </c>
      <c r="AM27" s="420">
        <f t="shared" ca="1" si="28"/>
        <v>0</v>
      </c>
      <c r="AN27" s="485">
        <f>AN26+AN24+AN23</f>
        <v>0</v>
      </c>
      <c r="AO27" s="420">
        <f t="shared" ca="1" si="28"/>
        <v>0</v>
      </c>
      <c r="AP27" s="485">
        <f>AP26+AP24+AP23</f>
        <v>0</v>
      </c>
      <c r="AQ27" s="420">
        <f t="shared" ca="1" si="28"/>
        <v>0</v>
      </c>
      <c r="AR27" s="485">
        <f>AR26+AR24+AR23</f>
        <v>0</v>
      </c>
      <c r="AS27" s="420">
        <f t="shared" ca="1" si="28"/>
        <v>0</v>
      </c>
    </row>
    <row r="28" spans="1:45" ht="12" customHeight="1" x14ac:dyDescent="0.2">
      <c r="A28" s="205">
        <v>27</v>
      </c>
      <c r="B28" s="487" t="str">
        <f>Data!B18</f>
        <v>Andre omkostninger</v>
      </c>
      <c r="C28" s="438"/>
      <c r="D28" s="438"/>
      <c r="E28" s="438"/>
      <c r="F28" s="687"/>
      <c r="G28" s="493"/>
      <c r="H28" s="688"/>
      <c r="I28" s="164"/>
      <c r="J28" s="758"/>
      <c r="K28" s="444"/>
      <c r="L28" s="488"/>
      <c r="M28" s="362"/>
      <c r="N28" s="337"/>
      <c r="O28" s="326"/>
      <c r="P28" s="337"/>
      <c r="Q28" s="326"/>
      <c r="R28" s="337"/>
      <c r="S28" s="326"/>
      <c r="T28" s="337"/>
      <c r="U28" s="326"/>
      <c r="V28" s="337"/>
      <c r="W28" s="326"/>
      <c r="Y28" s="328" t="str">
        <f>B28</f>
        <v>Andre omkostninger</v>
      </c>
      <c r="Z28" s="13"/>
      <c r="AA28" s="13"/>
      <c r="AB28" s="13"/>
      <c r="AC28" s="358"/>
      <c r="AD28" s="337"/>
      <c r="AE28" s="326"/>
      <c r="AF28" s="337"/>
      <c r="AG28" s="326"/>
      <c r="AH28" s="337"/>
      <c r="AI28" s="326"/>
      <c r="AJ28" s="337"/>
      <c r="AK28" s="326"/>
      <c r="AL28" s="337"/>
      <c r="AM28" s="326"/>
      <c r="AN28" s="337"/>
      <c r="AO28" s="326"/>
      <c r="AP28" s="337"/>
      <c r="AQ28" s="326"/>
      <c r="AR28" s="337"/>
      <c r="AS28" s="326"/>
    </row>
    <row r="29" spans="1:45" ht="12" customHeight="1" x14ac:dyDescent="0.2">
      <c r="A29" s="205">
        <v>28</v>
      </c>
      <c r="B29" s="432"/>
      <c r="C29" s="433" t="str">
        <f>Data!B6</f>
        <v>Instrumenter og udstyr</v>
      </c>
      <c r="D29" s="433"/>
      <c r="E29" s="433"/>
      <c r="F29" s="528"/>
      <c r="G29" s="361">
        <f t="shared" ref="G29:H34" si="29">J29+L29+N29+P29+R29+T29+V29+AD29+AF29+AH29+AJ29+AL29+AN29+AP29+AR29</f>
        <v>0</v>
      </c>
      <c r="H29" s="363">
        <f t="shared" ca="1" si="29"/>
        <v>0</v>
      </c>
      <c r="I29" s="164"/>
      <c r="J29" s="336"/>
      <c r="K29" s="436">
        <f ca="1">HLOOKUP("fane",'Partner-period(er)'!$C:$H,$A28-14+((J$1-1)*50),FALSE)</f>
        <v>0</v>
      </c>
      <c r="L29" s="336"/>
      <c r="M29" s="436">
        <f ca="1">HLOOKUP("fane",'Partner-period(er)'!$C:$H,$A28-14+((L$1-1)*50),FALSE)</f>
        <v>0</v>
      </c>
      <c r="N29" s="336"/>
      <c r="O29" s="416">
        <f ca="1">HLOOKUP("fane",'Partner-period(er)'!$C:$H,$A28-14+((N$1-1)*50),FALSE)</f>
        <v>0</v>
      </c>
      <c r="P29" s="336"/>
      <c r="Q29" s="416">
        <f ca="1">HLOOKUP("fane",'Partner-period(er)'!$C:$H,$A28-14+((P$1-1)*50),FALSE)</f>
        <v>0</v>
      </c>
      <c r="R29" s="336"/>
      <c r="S29" s="416">
        <f ca="1">HLOOKUP("fane",'Partner-period(er)'!$C:$H,$A28-14+((R$1-1)*50),FALSE)</f>
        <v>0</v>
      </c>
      <c r="T29" s="336"/>
      <c r="U29" s="416">
        <f ca="1">HLOOKUP("fane",'Partner-period(er)'!$C:$H,$A28-14+((T$1-1)*50),FALSE)</f>
        <v>0</v>
      </c>
      <c r="V29" s="336"/>
      <c r="W29" s="416">
        <f ca="1">HLOOKUP("fane",'Partner-period(er)'!$C:$H,$A28-14+((V$1-1)*50),FALSE)</f>
        <v>0</v>
      </c>
      <c r="Y29" s="16"/>
      <c r="Z29" s="308" t="str">
        <f>C29</f>
        <v>Instrumenter og udstyr</v>
      </c>
      <c r="AA29" s="308"/>
      <c r="AB29" s="308"/>
      <c r="AC29" s="356"/>
      <c r="AD29" s="336"/>
      <c r="AE29" s="416">
        <f ca="1">HLOOKUP("fane",'Partner-period(er)'!$C:$H,$A28-14+((AD$1-1)*50),FALSE)</f>
        <v>0</v>
      </c>
      <c r="AF29" s="336"/>
      <c r="AG29" s="416">
        <f ca="1">HLOOKUP("fane",'Partner-period(er)'!$C:$H,$A28-14+((AF$1-1)*50),FALSE)</f>
        <v>0</v>
      </c>
      <c r="AH29" s="336"/>
      <c r="AI29" s="416">
        <f ca="1">HLOOKUP("fane",'Partner-period(er)'!$C:$H,$A28-14+((AH$1-1)*50),FALSE)</f>
        <v>0</v>
      </c>
      <c r="AJ29" s="336"/>
      <c r="AK29" s="416">
        <f ca="1">HLOOKUP("fane",'Partner-period(er)'!$C:$H,$A28-14+((AJ$1-1)*50),FALSE)</f>
        <v>0</v>
      </c>
      <c r="AL29" s="336"/>
      <c r="AM29" s="416">
        <f ca="1">HLOOKUP("fane",'Partner-period(er)'!$C:$H,$A28-14+((AL$1-1)*50),FALSE)</f>
        <v>0</v>
      </c>
      <c r="AN29" s="336"/>
      <c r="AO29" s="416">
        <f ca="1">HLOOKUP("fane",'Partner-period(er)'!$C:$H,$A28-14+((AN$1-1)*50),FALSE)</f>
        <v>0</v>
      </c>
      <c r="AP29" s="336"/>
      <c r="AQ29" s="416">
        <f ca="1">HLOOKUP("fane",'Partner-period(er)'!$C:$H,$A28-14+((AP$1-1)*50),FALSE)</f>
        <v>0</v>
      </c>
      <c r="AR29" s="336"/>
      <c r="AS29" s="416">
        <f ca="1">HLOOKUP("fane",'Partner-period(er)'!$C:$H,$A28-14+((AR$1-1)*50),FALSE)</f>
        <v>0</v>
      </c>
    </row>
    <row r="30" spans="1:45" ht="12" customHeight="1" x14ac:dyDescent="0.2">
      <c r="A30" s="205">
        <v>29</v>
      </c>
      <c r="B30" s="432"/>
      <c r="C30" s="433" t="str">
        <f>Data!B7</f>
        <v>Bygninger</v>
      </c>
      <c r="D30" s="433"/>
      <c r="E30" s="433"/>
      <c r="F30" s="528"/>
      <c r="G30" s="361">
        <f t="shared" si="29"/>
        <v>0</v>
      </c>
      <c r="H30" s="363">
        <f t="shared" ca="1" si="29"/>
        <v>0</v>
      </c>
      <c r="I30" s="164"/>
      <c r="J30" s="336"/>
      <c r="K30" s="436">
        <f ca="1">HLOOKUP("fane",'Partner-period(er)'!$C:$H,$A29-14+((J$1-1)*50),FALSE)</f>
        <v>0</v>
      </c>
      <c r="L30" s="336"/>
      <c r="M30" s="436">
        <f ca="1">HLOOKUP("fane",'Partner-period(er)'!$C:$H,$A29-14+((L$1-1)*50),FALSE)</f>
        <v>0</v>
      </c>
      <c r="N30" s="336"/>
      <c r="O30" s="416">
        <f ca="1">HLOOKUP("fane",'Partner-period(er)'!$C:$H,$A29-14+((N$1-1)*50),FALSE)</f>
        <v>0</v>
      </c>
      <c r="P30" s="336"/>
      <c r="Q30" s="416">
        <f ca="1">HLOOKUP("fane",'Partner-period(er)'!$C:$H,$A29-14+((P$1-1)*50),FALSE)</f>
        <v>0</v>
      </c>
      <c r="R30" s="336"/>
      <c r="S30" s="416">
        <f ca="1">HLOOKUP("fane",'Partner-period(er)'!$C:$H,$A29-14+((R$1-1)*50),FALSE)</f>
        <v>0</v>
      </c>
      <c r="T30" s="336"/>
      <c r="U30" s="416">
        <f ca="1">HLOOKUP("fane",'Partner-period(er)'!$C:$H,$A29-14+((T$1-1)*50),FALSE)</f>
        <v>0</v>
      </c>
      <c r="V30" s="336"/>
      <c r="W30" s="416">
        <f ca="1">HLOOKUP("fane",'Partner-period(er)'!$C:$H,$A29-14+((V$1-1)*50),FALSE)</f>
        <v>0</v>
      </c>
      <c r="Y30" s="16"/>
      <c r="Z30" s="308" t="str">
        <f t="shared" ref="Z30:Z37" si="30">C30</f>
        <v>Bygninger</v>
      </c>
      <c r="AA30" s="308"/>
      <c r="AB30" s="308"/>
      <c r="AC30" s="356"/>
      <c r="AD30" s="336"/>
      <c r="AE30" s="416">
        <f ca="1">HLOOKUP("fane",'Partner-period(er)'!$C:$H,$A29-14+((AD$1-1)*50),FALSE)</f>
        <v>0</v>
      </c>
      <c r="AF30" s="336"/>
      <c r="AG30" s="416">
        <f ca="1">HLOOKUP("fane",'Partner-period(er)'!$C:$H,$A29-14+((AF$1-1)*50),FALSE)</f>
        <v>0</v>
      </c>
      <c r="AH30" s="336"/>
      <c r="AI30" s="416">
        <f ca="1">HLOOKUP("fane",'Partner-period(er)'!$C:$H,$A29-14+((AH$1-1)*50),FALSE)</f>
        <v>0</v>
      </c>
      <c r="AJ30" s="336"/>
      <c r="AK30" s="416">
        <f ca="1">HLOOKUP("fane",'Partner-period(er)'!$C:$H,$A29-14+((AJ$1-1)*50),FALSE)</f>
        <v>0</v>
      </c>
      <c r="AL30" s="336"/>
      <c r="AM30" s="416">
        <f ca="1">HLOOKUP("fane",'Partner-period(er)'!$C:$H,$A29-14+((AL$1-1)*50),FALSE)</f>
        <v>0</v>
      </c>
      <c r="AN30" s="336"/>
      <c r="AO30" s="416">
        <f ca="1">HLOOKUP("fane",'Partner-period(er)'!$C:$H,$A29-14+((AN$1-1)*50),FALSE)</f>
        <v>0</v>
      </c>
      <c r="AP30" s="336"/>
      <c r="AQ30" s="416">
        <f ca="1">HLOOKUP("fane",'Partner-period(er)'!$C:$H,$A29-14+((AP$1-1)*50),FALSE)</f>
        <v>0</v>
      </c>
      <c r="AR30" s="336"/>
      <c r="AS30" s="416">
        <f ca="1">HLOOKUP("fane",'Partner-period(er)'!$C:$H,$A29-14+((AR$1-1)*50),FALSE)</f>
        <v>0</v>
      </c>
    </row>
    <row r="31" spans="1:45" ht="12" customHeight="1" x14ac:dyDescent="0.2">
      <c r="A31" s="205">
        <v>30</v>
      </c>
      <c r="B31" s="432"/>
      <c r="C31" s="433" t="str">
        <f>Data!B8</f>
        <v>Andre driftsudgifter, herunder materialer</v>
      </c>
      <c r="D31" s="433"/>
      <c r="E31" s="433"/>
      <c r="F31" s="528"/>
      <c r="G31" s="361">
        <f t="shared" si="29"/>
        <v>0</v>
      </c>
      <c r="H31" s="363">
        <f t="shared" ca="1" si="29"/>
        <v>0</v>
      </c>
      <c r="I31" s="164"/>
      <c r="J31" s="336"/>
      <c r="K31" s="436">
        <f ca="1">HLOOKUP("fane",'Partner-period(er)'!$C:$H,$A30-14+((J$1-1)*50),FALSE)</f>
        <v>0</v>
      </c>
      <c r="L31" s="336"/>
      <c r="M31" s="436">
        <f ca="1">HLOOKUP("fane",'Partner-period(er)'!$C:$H,$A30-14+((L$1-1)*50),FALSE)</f>
        <v>0</v>
      </c>
      <c r="N31" s="336"/>
      <c r="O31" s="416">
        <f ca="1">HLOOKUP("fane",'Partner-period(er)'!$C:$H,$A30-14+((N$1-1)*50),FALSE)</f>
        <v>0</v>
      </c>
      <c r="P31" s="336"/>
      <c r="Q31" s="416">
        <f ca="1">HLOOKUP("fane",'Partner-period(er)'!$C:$H,$A30-14+((P$1-1)*50),FALSE)</f>
        <v>0</v>
      </c>
      <c r="R31" s="336"/>
      <c r="S31" s="416">
        <f ca="1">HLOOKUP("fane",'Partner-period(er)'!$C:$H,$A30-14+((R$1-1)*50),FALSE)</f>
        <v>0</v>
      </c>
      <c r="T31" s="336"/>
      <c r="U31" s="416">
        <f ca="1">HLOOKUP("fane",'Partner-period(er)'!$C:$H,$A30-14+((T$1-1)*50),FALSE)</f>
        <v>0</v>
      </c>
      <c r="V31" s="336"/>
      <c r="W31" s="416">
        <f ca="1">HLOOKUP("fane",'Partner-period(er)'!$C:$H,$A30-14+((V$1-1)*50),FALSE)</f>
        <v>0</v>
      </c>
      <c r="Y31" s="16"/>
      <c r="Z31" s="308" t="str">
        <f t="shared" si="30"/>
        <v>Andre driftsudgifter, herunder materialer</v>
      </c>
      <c r="AA31" s="308"/>
      <c r="AB31" s="308"/>
      <c r="AC31" s="356"/>
      <c r="AD31" s="336"/>
      <c r="AE31" s="416">
        <f ca="1">HLOOKUP("fane",'Partner-period(er)'!$C:$H,$A30-14+((AD$1-1)*50),FALSE)</f>
        <v>0</v>
      </c>
      <c r="AF31" s="336"/>
      <c r="AG31" s="416">
        <f ca="1">HLOOKUP("fane",'Partner-period(er)'!$C:$H,$A30-14+((AF$1-1)*50),FALSE)</f>
        <v>0</v>
      </c>
      <c r="AH31" s="336"/>
      <c r="AI31" s="416">
        <f ca="1">HLOOKUP("fane",'Partner-period(er)'!$C:$H,$A30-14+((AH$1-1)*50),FALSE)</f>
        <v>0</v>
      </c>
      <c r="AJ31" s="336"/>
      <c r="AK31" s="416">
        <f ca="1">HLOOKUP("fane",'Partner-period(er)'!$C:$H,$A30-14+((AJ$1-1)*50),FALSE)</f>
        <v>0</v>
      </c>
      <c r="AL31" s="336"/>
      <c r="AM31" s="416">
        <f ca="1">HLOOKUP("fane",'Partner-period(er)'!$C:$H,$A30-14+((AL$1-1)*50),FALSE)</f>
        <v>0</v>
      </c>
      <c r="AN31" s="336"/>
      <c r="AO31" s="416">
        <f ca="1">HLOOKUP("fane",'Partner-period(er)'!$C:$H,$A30-14+((AN$1-1)*50),FALSE)</f>
        <v>0</v>
      </c>
      <c r="AP31" s="336"/>
      <c r="AQ31" s="416">
        <f ca="1">HLOOKUP("fane",'Partner-period(er)'!$C:$H,$A30-14+((AP$1-1)*50),FALSE)</f>
        <v>0</v>
      </c>
      <c r="AR31" s="336"/>
      <c r="AS31" s="416">
        <f ca="1">HLOOKUP("fane",'Partner-period(er)'!$C:$H,$A30-14+((AR$1-1)*50),FALSE)</f>
        <v>0</v>
      </c>
    </row>
    <row r="32" spans="1:45" ht="12" customHeight="1" x14ac:dyDescent="0.2">
      <c r="A32" s="205">
        <v>31</v>
      </c>
      <c r="B32" s="432"/>
      <c r="C32" s="433" t="str">
        <f>Data!B9</f>
        <v>Eksterne leverancer / underleverancer</v>
      </c>
      <c r="D32" s="433"/>
      <c r="E32" s="433"/>
      <c r="F32" s="528"/>
      <c r="G32" s="361">
        <f t="shared" si="29"/>
        <v>0</v>
      </c>
      <c r="H32" s="363">
        <f t="shared" ca="1" si="29"/>
        <v>0</v>
      </c>
      <c r="I32" s="164"/>
      <c r="J32" s="336"/>
      <c r="K32" s="436">
        <f ca="1">HLOOKUP("fane",'Partner-period(er)'!$C:$H,$A31-14+((J$1-1)*50),FALSE)</f>
        <v>0</v>
      </c>
      <c r="L32" s="336"/>
      <c r="M32" s="436">
        <f ca="1">HLOOKUP("fane",'Partner-period(er)'!$C:$H,$A31-14+((L$1-1)*50),FALSE)</f>
        <v>0</v>
      </c>
      <c r="N32" s="336"/>
      <c r="O32" s="416">
        <f ca="1">HLOOKUP("fane",'Partner-period(er)'!$C:$H,$A31-14+((N$1-1)*50),FALSE)</f>
        <v>0</v>
      </c>
      <c r="P32" s="336"/>
      <c r="Q32" s="416">
        <f ca="1">HLOOKUP("fane",'Partner-period(er)'!$C:$H,$A31-14+((P$1-1)*50),FALSE)</f>
        <v>0</v>
      </c>
      <c r="R32" s="336"/>
      <c r="S32" s="416">
        <f ca="1">HLOOKUP("fane",'Partner-period(er)'!$C:$H,$A31-14+((R$1-1)*50),FALSE)</f>
        <v>0</v>
      </c>
      <c r="T32" s="336"/>
      <c r="U32" s="416">
        <f ca="1">HLOOKUP("fane",'Partner-period(er)'!$C:$H,$A31-14+((T$1-1)*50),FALSE)</f>
        <v>0</v>
      </c>
      <c r="V32" s="336"/>
      <c r="W32" s="416">
        <f ca="1">HLOOKUP("fane",'Partner-period(er)'!$C:$H,$A31-14+((V$1-1)*50),FALSE)</f>
        <v>0</v>
      </c>
      <c r="Y32" s="16"/>
      <c r="Z32" s="308" t="str">
        <f t="shared" si="30"/>
        <v>Eksterne leverancer / underleverancer</v>
      </c>
      <c r="AA32" s="308"/>
      <c r="AB32" s="308"/>
      <c r="AC32" s="356"/>
      <c r="AD32" s="336"/>
      <c r="AE32" s="416">
        <f ca="1">HLOOKUP("fane",'Partner-period(er)'!$C:$H,$A31-14+((AD$1-1)*50),FALSE)</f>
        <v>0</v>
      </c>
      <c r="AF32" s="336"/>
      <c r="AG32" s="416">
        <f ca="1">HLOOKUP("fane",'Partner-period(er)'!$C:$H,$A31-14+((AF$1-1)*50),FALSE)</f>
        <v>0</v>
      </c>
      <c r="AH32" s="336"/>
      <c r="AI32" s="416">
        <f ca="1">HLOOKUP("fane",'Partner-period(er)'!$C:$H,$A31-14+((AH$1-1)*50),FALSE)</f>
        <v>0</v>
      </c>
      <c r="AJ32" s="336"/>
      <c r="AK32" s="416">
        <f ca="1">HLOOKUP("fane",'Partner-period(er)'!$C:$H,$A31-14+((AJ$1-1)*50),FALSE)</f>
        <v>0</v>
      </c>
      <c r="AL32" s="336"/>
      <c r="AM32" s="416">
        <f ca="1">HLOOKUP("fane",'Partner-period(er)'!$C:$H,$A31-14+((AL$1-1)*50),FALSE)</f>
        <v>0</v>
      </c>
      <c r="AN32" s="336"/>
      <c r="AO32" s="416">
        <f ca="1">HLOOKUP("fane",'Partner-period(er)'!$C:$H,$A31-14+((AN$1-1)*50),FALSE)</f>
        <v>0</v>
      </c>
      <c r="AP32" s="336"/>
      <c r="AQ32" s="416">
        <f ca="1">HLOOKUP("fane",'Partner-period(er)'!$C:$H,$A31-14+((AP$1-1)*50),FALSE)</f>
        <v>0</v>
      </c>
      <c r="AR32" s="336"/>
      <c r="AS32" s="416">
        <f ca="1">HLOOKUP("fane",'Partner-period(er)'!$C:$H,$A31-14+((AR$1-1)*50),FALSE)</f>
        <v>0</v>
      </c>
    </row>
    <row r="33" spans="1:45" ht="12" customHeight="1" x14ac:dyDescent="0.2">
      <c r="A33" s="205">
        <v>32</v>
      </c>
      <c r="B33" s="432"/>
      <c r="C33" s="433" t="str">
        <f>Data!B10</f>
        <v>Indtægter (negative tal)</v>
      </c>
      <c r="D33" s="433"/>
      <c r="E33" s="433"/>
      <c r="F33" s="528"/>
      <c r="G33" s="361">
        <f t="shared" si="29"/>
        <v>0</v>
      </c>
      <c r="H33" s="363">
        <f t="shared" ca="1" si="29"/>
        <v>0</v>
      </c>
      <c r="I33" s="164"/>
      <c r="J33" s="336"/>
      <c r="K33" s="436">
        <f ca="1">HLOOKUP("fane",'Partner-period(er)'!$C:$H,$A32-14+((J$1-1)*50),FALSE)</f>
        <v>0</v>
      </c>
      <c r="L33" s="336"/>
      <c r="M33" s="436">
        <f ca="1">HLOOKUP("fane",'Partner-period(er)'!$C:$H,$A32-14+((L$1-1)*50),FALSE)</f>
        <v>0</v>
      </c>
      <c r="N33" s="336"/>
      <c r="O33" s="416">
        <f ca="1">HLOOKUP("fane",'Partner-period(er)'!$C:$H,$A32-14+((N$1-1)*50),FALSE)</f>
        <v>0</v>
      </c>
      <c r="P33" s="336"/>
      <c r="Q33" s="416">
        <f ca="1">HLOOKUP("fane",'Partner-period(er)'!$C:$H,$A32-14+((P$1-1)*50),FALSE)</f>
        <v>0</v>
      </c>
      <c r="R33" s="336"/>
      <c r="S33" s="416">
        <f ca="1">HLOOKUP("fane",'Partner-period(er)'!$C:$H,$A32-14+((R$1-1)*50),FALSE)</f>
        <v>0</v>
      </c>
      <c r="T33" s="336"/>
      <c r="U33" s="416">
        <f ca="1">HLOOKUP("fane",'Partner-period(er)'!$C:$H,$A32-14+((T$1-1)*50),FALSE)</f>
        <v>0</v>
      </c>
      <c r="V33" s="336"/>
      <c r="W33" s="416">
        <f ca="1">HLOOKUP("fane",'Partner-period(er)'!$C:$H,$A32-14+((V$1-1)*50),FALSE)</f>
        <v>0</v>
      </c>
      <c r="Y33" s="16"/>
      <c r="Z33" s="308" t="str">
        <f t="shared" si="30"/>
        <v>Indtægter (negative tal)</v>
      </c>
      <c r="AA33" s="308"/>
      <c r="AB33" s="308"/>
      <c r="AC33" s="356"/>
      <c r="AD33" s="336"/>
      <c r="AE33" s="416">
        <f ca="1">HLOOKUP("fane",'Partner-period(er)'!$C:$H,$A32-14+((AD$1-1)*50),FALSE)</f>
        <v>0</v>
      </c>
      <c r="AF33" s="336"/>
      <c r="AG33" s="416">
        <f ca="1">HLOOKUP("fane",'Partner-period(er)'!$C:$H,$A32-14+((AF$1-1)*50),FALSE)</f>
        <v>0</v>
      </c>
      <c r="AH33" s="336"/>
      <c r="AI33" s="416">
        <f ca="1">HLOOKUP("fane",'Partner-period(er)'!$C:$H,$A32-14+((AH$1-1)*50),FALSE)</f>
        <v>0</v>
      </c>
      <c r="AJ33" s="336"/>
      <c r="AK33" s="416">
        <f ca="1">HLOOKUP("fane",'Partner-period(er)'!$C:$H,$A32-14+((AJ$1-1)*50),FALSE)</f>
        <v>0</v>
      </c>
      <c r="AL33" s="336"/>
      <c r="AM33" s="416">
        <f ca="1">HLOOKUP("fane",'Partner-period(er)'!$C:$H,$A32-14+((AL$1-1)*50),FALSE)</f>
        <v>0</v>
      </c>
      <c r="AN33" s="336"/>
      <c r="AO33" s="416">
        <f ca="1">HLOOKUP("fane",'Partner-period(er)'!$C:$H,$A32-14+((AN$1-1)*50),FALSE)</f>
        <v>0</v>
      </c>
      <c r="AP33" s="336"/>
      <c r="AQ33" s="416">
        <f ca="1">HLOOKUP("fane",'Partner-period(er)'!$C:$H,$A32-14+((AP$1-1)*50),FALSE)</f>
        <v>0</v>
      </c>
      <c r="AR33" s="336"/>
      <c r="AS33" s="416">
        <f ca="1">HLOOKUP("fane",'Partner-period(er)'!$C:$H,$A32-14+((AR$1-1)*50),FALSE)</f>
        <v>0</v>
      </c>
    </row>
    <row r="34" spans="1:45" ht="12" customHeight="1" x14ac:dyDescent="0.2">
      <c r="A34" s="205">
        <v>33</v>
      </c>
      <c r="B34" s="432"/>
      <c r="C34" s="433" t="str">
        <f>Data!B11</f>
        <v>Andet, herunder rejser og formidling</v>
      </c>
      <c r="D34" s="433"/>
      <c r="E34" s="433"/>
      <c r="F34" s="528"/>
      <c r="G34" s="361">
        <f t="shared" si="29"/>
        <v>0</v>
      </c>
      <c r="H34" s="363">
        <f t="shared" ca="1" si="29"/>
        <v>0</v>
      </c>
      <c r="I34" s="434"/>
      <c r="J34" s="336"/>
      <c r="K34" s="436">
        <f ca="1">HLOOKUP("fane",'Partner-period(er)'!$C:$H,$A33-14+((J$1-1)*50),FALSE)</f>
        <v>0</v>
      </c>
      <c r="L34" s="336"/>
      <c r="M34" s="436">
        <f ca="1">HLOOKUP("fane",'Partner-period(er)'!$C:$H,$A33-14+((L$1-1)*50),FALSE)</f>
        <v>0</v>
      </c>
      <c r="N34" s="336"/>
      <c r="O34" s="416">
        <f ca="1">HLOOKUP("fane",'Partner-period(er)'!$C:$H,$A33-14+((N$1-1)*50),FALSE)</f>
        <v>0</v>
      </c>
      <c r="P34" s="336"/>
      <c r="Q34" s="416">
        <f ca="1">HLOOKUP("fane",'Partner-period(er)'!$C:$H,$A33-14+((P$1-1)*50),FALSE)</f>
        <v>0</v>
      </c>
      <c r="R34" s="336"/>
      <c r="S34" s="416">
        <f ca="1">HLOOKUP("fane",'Partner-period(er)'!$C:$H,$A33-14+((R$1-1)*50),FALSE)</f>
        <v>0</v>
      </c>
      <c r="T34" s="336"/>
      <c r="U34" s="416">
        <f ca="1">HLOOKUP("fane",'Partner-period(er)'!$C:$H,$A33-14+((T$1-1)*50),FALSE)</f>
        <v>0</v>
      </c>
      <c r="V34" s="336"/>
      <c r="W34" s="416">
        <f ca="1">HLOOKUP("fane",'Partner-period(er)'!$C:$H,$A33-14+((V$1-1)*50),FALSE)</f>
        <v>0</v>
      </c>
      <c r="Y34" s="16"/>
      <c r="Z34" s="308" t="str">
        <f t="shared" si="30"/>
        <v>Andet, herunder rejser og formidling</v>
      </c>
      <c r="AA34" s="308"/>
      <c r="AB34" s="308"/>
      <c r="AC34" s="356"/>
      <c r="AD34" s="336"/>
      <c r="AE34" s="416">
        <f ca="1">HLOOKUP("fane",'Partner-period(er)'!$C:$H,$A33-14+((AD$1-1)*50),FALSE)</f>
        <v>0</v>
      </c>
      <c r="AF34" s="336"/>
      <c r="AG34" s="416">
        <f ca="1">HLOOKUP("fane",'Partner-period(er)'!$C:$H,$A33-14+((AF$1-1)*50),FALSE)</f>
        <v>0</v>
      </c>
      <c r="AH34" s="336"/>
      <c r="AI34" s="416">
        <f ca="1">HLOOKUP("fane",'Partner-period(er)'!$C:$H,$A33-14+((AH$1-1)*50),FALSE)</f>
        <v>0</v>
      </c>
      <c r="AJ34" s="336"/>
      <c r="AK34" s="416">
        <f ca="1">HLOOKUP("fane",'Partner-period(er)'!$C:$H,$A33-14+((AJ$1-1)*50),FALSE)</f>
        <v>0</v>
      </c>
      <c r="AL34" s="336"/>
      <c r="AM34" s="416">
        <f ca="1">HLOOKUP("fane",'Partner-period(er)'!$C:$H,$A33-14+((AL$1-1)*50),FALSE)</f>
        <v>0</v>
      </c>
      <c r="AN34" s="336"/>
      <c r="AO34" s="416">
        <f ca="1">HLOOKUP("fane",'Partner-period(er)'!$C:$H,$A33-14+((AN$1-1)*50),FALSE)</f>
        <v>0</v>
      </c>
      <c r="AP34" s="336"/>
      <c r="AQ34" s="416">
        <f ca="1">HLOOKUP("fane",'Partner-period(er)'!$C:$H,$A33-14+((AP$1-1)*50),FALSE)</f>
        <v>0</v>
      </c>
      <c r="AR34" s="336"/>
      <c r="AS34" s="416">
        <f ca="1">HLOOKUP("fane",'Partner-period(er)'!$C:$H,$A33-14+((AR$1-1)*50),FALSE)</f>
        <v>0</v>
      </c>
    </row>
    <row r="35" spans="1:45" s="9" customFormat="1" ht="12" customHeight="1" x14ac:dyDescent="0.2">
      <c r="A35" s="477"/>
      <c r="B35" s="478"/>
      <c r="C35" s="489"/>
      <c r="D35" s="489"/>
      <c r="E35" s="489"/>
      <c r="F35" s="684"/>
      <c r="G35" s="480"/>
      <c r="H35" s="689"/>
      <c r="I35" s="490"/>
      <c r="J35" s="66"/>
      <c r="K35" s="898"/>
      <c r="L35" s="66"/>
      <c r="M35" s="491"/>
      <c r="N35" s="66"/>
      <c r="P35" s="66"/>
      <c r="R35" s="66"/>
      <c r="T35" s="66"/>
      <c r="V35" s="66"/>
      <c r="W35" s="431"/>
      <c r="Y35" s="343"/>
      <c r="Z35" s="345"/>
      <c r="AA35" s="345"/>
      <c r="AB35" s="345"/>
      <c r="AC35" s="899"/>
      <c r="AD35" s="66"/>
      <c r="AF35" s="66"/>
      <c r="AH35" s="66"/>
      <c r="AJ35" s="66"/>
      <c r="AL35" s="66"/>
      <c r="AN35" s="66"/>
      <c r="AP35" s="66"/>
      <c r="AR35" s="66"/>
      <c r="AS35" s="431"/>
    </row>
    <row r="36" spans="1:45" s="3" customFormat="1" ht="12" customHeight="1" x14ac:dyDescent="0.2">
      <c r="A36" s="205">
        <v>34</v>
      </c>
      <c r="B36" s="432"/>
      <c r="C36" s="433"/>
      <c r="D36" s="433"/>
      <c r="E36" s="433"/>
      <c r="F36" s="205"/>
      <c r="G36" s="361"/>
      <c r="H36" s="363"/>
      <c r="I36" s="434"/>
      <c r="J36" s="435">
        <f>J35*SUM(J29:J34)</f>
        <v>0</v>
      </c>
      <c r="K36" s="436">
        <f ca="1">HLOOKUP("fane",'Partner-period(er)'!$C:$H,$A34-14+((J$1-1)*50),FALSE)</f>
        <v>0</v>
      </c>
      <c r="L36" s="361">
        <f>L35*SUM(L29:L34)</f>
        <v>0</v>
      </c>
      <c r="M36" s="436">
        <f ca="1">HLOOKUP("fane",'Partner-period(er)'!$C:$H,$A34-14+((L$1-1)*50),FALSE)</f>
        <v>0</v>
      </c>
      <c r="N36" s="361">
        <f>N35*SUM(N29:N34)</f>
        <v>0</v>
      </c>
      <c r="O36" s="436">
        <f ca="1">HLOOKUP("fane",'Partner-period(er)'!$C:$H,$A34-14+((N$1-1)*50),FALSE)</f>
        <v>0</v>
      </c>
      <c r="P36" s="361">
        <f>P35*SUM(P29:P34)</f>
        <v>0</v>
      </c>
      <c r="Q36" s="436">
        <f ca="1">HLOOKUP("fane",'Partner-period(er)'!$C:$H,$A34-14+((P$1-1)*50),FALSE)</f>
        <v>0</v>
      </c>
      <c r="R36" s="361">
        <f>R35*SUM(R29:R34)</f>
        <v>0</v>
      </c>
      <c r="S36" s="436">
        <f ca="1">HLOOKUP("fane",'Partner-period(er)'!$C:$H,$A34-14+((R$1-1)*50),FALSE)</f>
        <v>0</v>
      </c>
      <c r="T36" s="361">
        <f>T35*SUM(T29:T34)</f>
        <v>0</v>
      </c>
      <c r="U36" s="436">
        <f ca="1">HLOOKUP("fane",'Partner-period(er)'!$C:$H,$A34-14+((T$1-1)*50),FALSE)</f>
        <v>0</v>
      </c>
      <c r="V36" s="361">
        <f>V35*SUM(V29:V34)</f>
        <v>0</v>
      </c>
      <c r="W36" s="436">
        <f ca="1">HLOOKUP("fane",'Partner-period(er)'!$C:$H,$A34-14+((V$1-1)*50),FALSE)</f>
        <v>0</v>
      </c>
      <c r="Y36" s="432"/>
      <c r="Z36" s="433"/>
      <c r="AA36" s="433"/>
      <c r="AB36" s="433"/>
      <c r="AC36" s="362"/>
      <c r="AD36" s="435">
        <f>AD35*SUM(AD29:AD34)</f>
        <v>0</v>
      </c>
      <c r="AE36" s="436">
        <f ca="1">HLOOKUP("fane",'Partner-period(er)'!$C:$H,$A34-14+((AD$1-1)*50),FALSE)</f>
        <v>0</v>
      </c>
      <c r="AF36" s="361">
        <f>AF35*SUM(AF29:AF34)</f>
        <v>0</v>
      </c>
      <c r="AG36" s="436">
        <f ca="1">HLOOKUP("fane",'Partner-period(er)'!$C:$H,$A34-14+((AF$1-1)*50),FALSE)</f>
        <v>0</v>
      </c>
      <c r="AH36" s="361">
        <f>AH35*SUM(AH29:AH34)</f>
        <v>0</v>
      </c>
      <c r="AI36" s="436">
        <f ca="1">HLOOKUP("fane",'Partner-period(er)'!$C:$H,$A34-14+((AH$1-1)*50),FALSE)</f>
        <v>0</v>
      </c>
      <c r="AJ36" s="361">
        <f>AJ35*SUM(AJ29:AJ34)</f>
        <v>0</v>
      </c>
      <c r="AK36" s="436">
        <f ca="1">HLOOKUP("fane",'Partner-period(er)'!$C:$H,$A34-14+((AJ$1-1)*50),FALSE)</f>
        <v>0</v>
      </c>
      <c r="AL36" s="361">
        <f>AL35*SUM(AL29:AL34)</f>
        <v>0</v>
      </c>
      <c r="AM36" s="436">
        <f ca="1">HLOOKUP("fane",'Partner-period(er)'!$C:$H,$A34-14+((AL$1-1)*50),FALSE)</f>
        <v>0</v>
      </c>
      <c r="AN36" s="361">
        <f>AN35*SUM(AN29:AN34)</f>
        <v>0</v>
      </c>
      <c r="AO36" s="436">
        <f ca="1">HLOOKUP("fane",'Partner-period(er)'!$C:$H,$A34-14+((AN$1-1)*50),FALSE)</f>
        <v>0</v>
      </c>
      <c r="AP36" s="361">
        <f>AP35*SUM(AP29:AP34)</f>
        <v>0</v>
      </c>
      <c r="AQ36" s="436">
        <f ca="1">HLOOKUP("fane",'Partner-period(er)'!$C:$H,$A34-14+((AP$1-1)*50),FALSE)</f>
        <v>0</v>
      </c>
      <c r="AR36" s="435">
        <f>AR35*SUM(AR29:AR34)</f>
        <v>0</v>
      </c>
      <c r="AS36" s="886">
        <f ca="1">HLOOKUP("fane",'Partner-period(er)'!$C:$H,$A34-14+((AR$1-1)*50),FALSE)</f>
        <v>0</v>
      </c>
    </row>
    <row r="37" spans="1:45" ht="12" customHeight="1" x14ac:dyDescent="0.2">
      <c r="A37" s="205">
        <v>35</v>
      </c>
      <c r="B37" s="432"/>
      <c r="C37" s="492" t="str">
        <f>Data!B19</f>
        <v>Andre omkostninger total</v>
      </c>
      <c r="D37" s="492"/>
      <c r="E37" s="492"/>
      <c r="F37" s="690"/>
      <c r="G37" s="493">
        <f>SUM(G29:G36)</f>
        <v>0</v>
      </c>
      <c r="H37" s="494">
        <f ca="1">SUM(H29:H36)</f>
        <v>0</v>
      </c>
      <c r="I37" s="434"/>
      <c r="J37" s="758">
        <f>J29+J30+J31+J32+J33+J34+J36</f>
        <v>0</v>
      </c>
      <c r="K37" s="494">
        <f t="shared" ref="K37:W37" ca="1" si="31">SUM(K29:K36)</f>
        <v>0</v>
      </c>
      <c r="L37" s="758">
        <f>L29+L30+L31+L32+L33+L34+L36</f>
        <v>0</v>
      </c>
      <c r="M37" s="494">
        <f t="shared" ca="1" si="31"/>
        <v>0</v>
      </c>
      <c r="N37" s="758">
        <f>N29+N30+N31+N32+N33+N34+N36</f>
        <v>0</v>
      </c>
      <c r="O37" s="494">
        <f t="shared" ca="1" si="31"/>
        <v>0</v>
      </c>
      <c r="P37" s="758">
        <f>P29+P30+P31+P32+P33+P34+P36</f>
        <v>0</v>
      </c>
      <c r="Q37" s="494">
        <f t="shared" ca="1" si="31"/>
        <v>0</v>
      </c>
      <c r="R37" s="758">
        <f>R29+R30+R31+R32+R33+R34+R36</f>
        <v>0</v>
      </c>
      <c r="S37" s="494">
        <f t="shared" ca="1" si="31"/>
        <v>0</v>
      </c>
      <c r="T37" s="758">
        <f>T29+T30+T31+T32+T33+T34+T36</f>
        <v>0</v>
      </c>
      <c r="U37" s="494">
        <f t="shared" ca="1" si="31"/>
        <v>0</v>
      </c>
      <c r="V37" s="758">
        <f>V29+V30+V31+V32+V33+V34+V36</f>
        <v>0</v>
      </c>
      <c r="W37" s="494">
        <f t="shared" ca="1" si="31"/>
        <v>0</v>
      </c>
      <c r="Y37" s="236"/>
      <c r="Z37" s="418" t="str">
        <f t="shared" si="30"/>
        <v>Andre omkostninger total</v>
      </c>
      <c r="AA37" s="418"/>
      <c r="AB37" s="418"/>
      <c r="AC37" s="419"/>
      <c r="AD37" s="485">
        <f>AD29+AD30+AD31+AD32+AD33+AD34+AD36</f>
        <v>0</v>
      </c>
      <c r="AE37" s="330">
        <f t="shared" ref="AE37:AS37" ca="1" si="32">SUM(AE29:AE36)</f>
        <v>0</v>
      </c>
      <c r="AF37" s="485">
        <f>AF29+AF30+AF31+AF32+AF33+AF34+AF36</f>
        <v>0</v>
      </c>
      <c r="AG37" s="330">
        <f t="shared" ca="1" si="32"/>
        <v>0</v>
      </c>
      <c r="AH37" s="485">
        <f>AH29+AH30+AH31+AH32+AH33+AH34+AH36</f>
        <v>0</v>
      </c>
      <c r="AI37" s="330">
        <f t="shared" ca="1" si="32"/>
        <v>0</v>
      </c>
      <c r="AJ37" s="485">
        <f>AJ29+AJ30+AJ31+AJ32+AJ33+AJ34+AJ36</f>
        <v>0</v>
      </c>
      <c r="AK37" s="330">
        <f t="shared" ca="1" si="32"/>
        <v>0</v>
      </c>
      <c r="AL37" s="485">
        <f>AL29+AL30+AL31+AL32+AL33+AL34+AL36</f>
        <v>0</v>
      </c>
      <c r="AM37" s="330">
        <f t="shared" ca="1" si="32"/>
        <v>0</v>
      </c>
      <c r="AN37" s="485">
        <f>AN29+AN30+AN31+AN32+AN33+AN34+AN36</f>
        <v>0</v>
      </c>
      <c r="AO37" s="330">
        <f t="shared" ca="1" si="32"/>
        <v>0</v>
      </c>
      <c r="AP37" s="485">
        <f>AP29+AP30+AP31+AP32+AP33+AP34+AP36</f>
        <v>0</v>
      </c>
      <c r="AQ37" s="330">
        <f t="shared" ca="1" si="32"/>
        <v>0</v>
      </c>
      <c r="AR37" s="485">
        <f>AR29+AR30+AR31+AR32+AR33+AR34+AR36</f>
        <v>0</v>
      </c>
      <c r="AS37" s="330">
        <f t="shared" ca="1" si="32"/>
        <v>0</v>
      </c>
    </row>
    <row r="38" spans="1:45" ht="14.25" customHeight="1" thickBot="1" x14ac:dyDescent="0.25">
      <c r="A38" s="205">
        <v>36</v>
      </c>
      <c r="B38" s="495" t="s">
        <v>180</v>
      </c>
      <c r="C38" s="496"/>
      <c r="D38" s="496"/>
      <c r="E38" s="496"/>
      <c r="F38" s="497"/>
      <c r="G38" s="782">
        <f>G37+G27</f>
        <v>0</v>
      </c>
      <c r="H38" s="498">
        <f ca="1">H37+H27</f>
        <v>0</v>
      </c>
      <c r="I38" s="434"/>
      <c r="J38" s="499">
        <f>J37+J27</f>
        <v>0</v>
      </c>
      <c r="K38" s="498">
        <f t="shared" ref="K38:W38" ca="1" si="33">K37+K27</f>
        <v>0</v>
      </c>
      <c r="L38" s="499">
        <f t="shared" si="33"/>
        <v>0</v>
      </c>
      <c r="M38" s="498">
        <f t="shared" ca="1" si="33"/>
        <v>0</v>
      </c>
      <c r="N38" s="376">
        <f t="shared" si="33"/>
        <v>0</v>
      </c>
      <c r="O38" s="375">
        <f t="shared" ca="1" si="33"/>
        <v>0</v>
      </c>
      <c r="P38" s="376">
        <f t="shared" si="33"/>
        <v>0</v>
      </c>
      <c r="Q38" s="375">
        <f t="shared" ca="1" si="33"/>
        <v>0</v>
      </c>
      <c r="R38" s="376">
        <f t="shared" si="33"/>
        <v>0</v>
      </c>
      <c r="S38" s="375">
        <f t="shared" ca="1" si="33"/>
        <v>0</v>
      </c>
      <c r="T38" s="376">
        <f t="shared" si="33"/>
        <v>0</v>
      </c>
      <c r="U38" s="375">
        <f t="shared" ca="1" si="33"/>
        <v>0</v>
      </c>
      <c r="V38" s="376">
        <f t="shared" si="33"/>
        <v>0</v>
      </c>
      <c r="W38" s="375">
        <f t="shared" ca="1" si="33"/>
        <v>0</v>
      </c>
      <c r="Y38" s="373" t="s">
        <v>180</v>
      </c>
      <c r="Z38" s="374"/>
      <c r="AA38" s="374"/>
      <c r="AB38" s="374"/>
      <c r="AC38" s="378"/>
      <c r="AD38" s="376">
        <f t="shared" ref="AD38:AS38" si="34">AD37+AD27</f>
        <v>0</v>
      </c>
      <c r="AE38" s="375">
        <f t="shared" ca="1" si="34"/>
        <v>0</v>
      </c>
      <c r="AF38" s="376">
        <f t="shared" si="34"/>
        <v>0</v>
      </c>
      <c r="AG38" s="375">
        <f t="shared" ca="1" si="34"/>
        <v>0</v>
      </c>
      <c r="AH38" s="376">
        <f t="shared" si="34"/>
        <v>0</v>
      </c>
      <c r="AI38" s="375">
        <f t="shared" ca="1" si="34"/>
        <v>0</v>
      </c>
      <c r="AJ38" s="376">
        <f t="shared" si="34"/>
        <v>0</v>
      </c>
      <c r="AK38" s="375">
        <f t="shared" ca="1" si="34"/>
        <v>0</v>
      </c>
      <c r="AL38" s="376">
        <f t="shared" si="34"/>
        <v>0</v>
      </c>
      <c r="AM38" s="375">
        <f t="shared" ca="1" si="34"/>
        <v>0</v>
      </c>
      <c r="AN38" s="376">
        <f t="shared" si="34"/>
        <v>0</v>
      </c>
      <c r="AO38" s="375">
        <f t="shared" ca="1" si="34"/>
        <v>0</v>
      </c>
      <c r="AP38" s="376">
        <f t="shared" si="34"/>
        <v>0</v>
      </c>
      <c r="AQ38" s="375">
        <f t="shared" ca="1" si="34"/>
        <v>0</v>
      </c>
      <c r="AR38" s="376">
        <f t="shared" si="34"/>
        <v>0</v>
      </c>
      <c r="AS38" s="375">
        <f t="shared" ca="1" si="34"/>
        <v>0</v>
      </c>
    </row>
    <row r="39" spans="1:45" ht="20.25" customHeight="1" thickTop="1" x14ac:dyDescent="0.2">
      <c r="A39" s="205">
        <v>37</v>
      </c>
      <c r="B39" s="502" t="str">
        <f>Data!B20</f>
        <v>Finansiering</v>
      </c>
      <c r="C39" s="438"/>
      <c r="D39" s="438"/>
      <c r="E39" s="438"/>
      <c r="F39" s="162"/>
      <c r="G39" s="162"/>
      <c r="H39" s="162"/>
      <c r="I39" s="434"/>
      <c r="J39" s="205"/>
      <c r="K39" s="162"/>
      <c r="L39" s="205"/>
      <c r="M39" s="162"/>
      <c r="N39" s="11"/>
      <c r="O39" s="8"/>
      <c r="P39" s="11"/>
      <c r="Q39" s="8"/>
      <c r="R39" s="11"/>
      <c r="S39" s="8"/>
      <c r="T39" s="11"/>
      <c r="U39" s="8"/>
      <c r="V39" s="11"/>
      <c r="W39" s="8"/>
      <c r="X39" s="1"/>
      <c r="Y39" s="11"/>
      <c r="Z39" s="13"/>
      <c r="AA39" s="13"/>
      <c r="AB39" s="13"/>
      <c r="AC39" s="8"/>
      <c r="AD39" s="11"/>
      <c r="AE39" s="8"/>
      <c r="AF39" s="11"/>
      <c r="AG39" s="8"/>
      <c r="AH39" s="11"/>
      <c r="AI39" s="8"/>
      <c r="AJ39" s="11"/>
      <c r="AK39" s="8"/>
      <c r="AL39" s="11"/>
      <c r="AM39" s="8"/>
      <c r="AN39" s="11"/>
      <c r="AO39" s="8"/>
      <c r="AP39" s="11"/>
      <c r="AQ39" s="8"/>
      <c r="AR39" s="11"/>
      <c r="AS39" s="8"/>
    </row>
    <row r="40" spans="1:45" ht="3.75" customHeight="1" x14ac:dyDescent="0.2">
      <c r="A40" s="205">
        <v>38</v>
      </c>
      <c r="B40" s="759"/>
      <c r="C40" s="760"/>
      <c r="D40" s="760"/>
      <c r="E40" s="760"/>
      <c r="F40" s="688"/>
      <c r="G40" s="442"/>
      <c r="H40" s="761"/>
      <c r="I40" s="434"/>
      <c r="J40" s="762" t="str">
        <f>IF(J38&gt;0,IF(J42/J38&gt;J16,Data!$B$98," ")," ")</f>
        <v xml:space="preserve"> </v>
      </c>
      <c r="K40" s="494"/>
      <c r="L40" s="762" t="str">
        <f>IF(L38&gt;0,IF(L42/L38&gt;L16,Data!$B$98," ")," ")</f>
        <v xml:space="preserve"> </v>
      </c>
      <c r="M40" s="494"/>
      <c r="N40" s="762" t="str">
        <f>IF(N38&gt;0,IF(N42/N38&gt;N16,Data!$B$98," ")," ")</f>
        <v xml:space="preserve"> </v>
      </c>
      <c r="O40" s="330"/>
      <c r="P40" s="762" t="str">
        <f>IF(P38&gt;0,IF(P42/P38&gt;P16,Data!$B$98," ")," ")</f>
        <v xml:space="preserve"> </v>
      </c>
      <c r="Q40" s="330"/>
      <c r="R40" s="762" t="str">
        <f>IF(R38&gt;0,IF(R42/R38&gt;R16,Data!$B$98," ")," ")</f>
        <v xml:space="preserve"> </v>
      </c>
      <c r="S40" s="330"/>
      <c r="T40" s="762" t="str">
        <f>IF(T38&gt;0,IF(T42/T38&gt;T16,Data!$B$98," ")," ")</f>
        <v xml:space="preserve"> </v>
      </c>
      <c r="U40" s="330"/>
      <c r="V40" s="762" t="str">
        <f>IF(V38&gt;0,IF(V42/V38&gt;V16,Data!$B$98," ")," ")</f>
        <v xml:space="preserve"> </v>
      </c>
      <c r="W40" s="330"/>
      <c r="Y40" s="784">
        <f>B40</f>
        <v>0</v>
      </c>
      <c r="Z40" s="765"/>
      <c r="AA40" s="765"/>
      <c r="AB40" s="765"/>
      <c r="AC40" s="785"/>
      <c r="AD40" s="773" t="str">
        <f>IF(AD38&gt;0,IF(AD42/AD38&gt;AD16,Data!$B$98," ")," ")</f>
        <v xml:space="preserve"> </v>
      </c>
      <c r="AE40" s="330"/>
      <c r="AF40" s="762" t="str">
        <f>IF(AF38&gt;0,IF(AF42/AF38&gt;AF16,Data!$B$98," ")," ")</f>
        <v xml:space="preserve"> </v>
      </c>
      <c r="AG40" s="330"/>
      <c r="AH40" s="762" t="str">
        <f>IF(AH38&gt;0,IF(AH42/AH38&gt;AH16,Data!$B$98," ")," ")</f>
        <v xml:space="preserve"> </v>
      </c>
      <c r="AI40" s="330"/>
      <c r="AJ40" s="762" t="str">
        <f>IF(AJ38&gt;0,IF(AJ42/AJ38&gt;AJ16,Data!$B$98," ")," ")</f>
        <v xml:space="preserve"> </v>
      </c>
      <c r="AK40" s="330"/>
      <c r="AL40" s="762" t="str">
        <f>IF(AL38&gt;0,IF(AL42/AL38&gt;AL16,Data!$B$98," ")," ")</f>
        <v xml:space="preserve"> </v>
      </c>
      <c r="AM40" s="330"/>
      <c r="AN40" s="762" t="str">
        <f>IF(AN38&gt;0,IF(AN42/AN38&gt;AN16,Data!$B$98," ")," ")</f>
        <v xml:space="preserve"> </v>
      </c>
      <c r="AO40" s="330"/>
      <c r="AP40" s="762" t="str">
        <f>IF(AP38&gt;0,IF(AP42/AP38&gt;AP16,Data!$B$98," ")," ")</f>
        <v xml:space="preserve"> </v>
      </c>
      <c r="AQ40" s="330"/>
      <c r="AR40" s="762" t="str">
        <f>IF(AR38&gt;0,IF(AR42/AR38&gt;AR16,Data!$B$98," ")," ")</f>
        <v xml:space="preserve"> </v>
      </c>
      <c r="AS40" s="330"/>
    </row>
    <row r="41" spans="1:45" ht="12" customHeight="1" x14ac:dyDescent="0.2">
      <c r="A41" s="205">
        <v>39</v>
      </c>
      <c r="B41" s="432"/>
      <c r="C41" s="500" t="s">
        <v>157</v>
      </c>
      <c r="D41" s="476"/>
      <c r="E41" s="476"/>
      <c r="F41" s="245"/>
      <c r="G41" s="694">
        <f>IF(SUM(G42:G44)&gt;0,G42/SUM(G42:G44),)</f>
        <v>0</v>
      </c>
      <c r="H41" s="695">
        <f ca="1">IF(SUM(H42:H44)&gt;0,H42/SUM(H42:H44),)</f>
        <v>0</v>
      </c>
      <c r="I41" s="434"/>
      <c r="J41" s="437"/>
      <c r="K41" s="501">
        <f ca="1">IF(K38&gt;0,K42/K38,)</f>
        <v>0</v>
      </c>
      <c r="L41" s="437"/>
      <c r="M41" s="501">
        <f ca="1">IF(M38&gt;0,M42/M38,)</f>
        <v>0</v>
      </c>
      <c r="N41" s="437"/>
      <c r="O41" s="421">
        <f ca="1">IF(O38&gt;0,O42/O38,)</f>
        <v>0</v>
      </c>
      <c r="P41" s="437"/>
      <c r="Q41" s="421">
        <f ca="1">IF(Q38&gt;0,Q42/Q38,)</f>
        <v>0</v>
      </c>
      <c r="R41" s="437"/>
      <c r="S41" s="421">
        <f ca="1">IF(S38&gt;0,S42/S38,)</f>
        <v>0</v>
      </c>
      <c r="T41" s="437"/>
      <c r="U41" s="421">
        <f ca="1">IF(U38&gt;0,U42/U38,)</f>
        <v>0</v>
      </c>
      <c r="V41" s="437"/>
      <c r="W41" s="421">
        <f ca="1">IF(W38&gt;0,W42/W38,)</f>
        <v>0</v>
      </c>
      <c r="Y41" s="16"/>
      <c r="Z41" s="377" t="str">
        <f>C41</f>
        <v>Støtteprocent</v>
      </c>
      <c r="AA41" s="307"/>
      <c r="AB41" s="307"/>
      <c r="AC41" s="329"/>
      <c r="AD41" s="774"/>
      <c r="AE41" s="421">
        <f ca="1">IF(AE38&gt;0,AE42/AE38,)</f>
        <v>0</v>
      </c>
      <c r="AF41" s="437"/>
      <c r="AG41" s="421">
        <f ca="1">IF(AG38&gt;0,AG42/AG38,)</f>
        <v>0</v>
      </c>
      <c r="AH41" s="437"/>
      <c r="AI41" s="421">
        <f ca="1">IF(AI38&gt;0,AI42/AI38,)</f>
        <v>0</v>
      </c>
      <c r="AJ41" s="437"/>
      <c r="AK41" s="421">
        <f ca="1">IF(AK38&gt;0,AK42/AK38,)</f>
        <v>0</v>
      </c>
      <c r="AL41" s="437"/>
      <c r="AM41" s="421">
        <f ca="1">IF(AM38&gt;0,AM42/AM38,)</f>
        <v>0</v>
      </c>
      <c r="AN41" s="437"/>
      <c r="AO41" s="421">
        <f ca="1">IF(AO38&gt;0,AO42/AO38,)</f>
        <v>0</v>
      </c>
      <c r="AP41" s="437"/>
      <c r="AQ41" s="421">
        <f ca="1">IF(AQ38&gt;0,AQ42/AQ38,)</f>
        <v>0</v>
      </c>
      <c r="AR41" s="437"/>
      <c r="AS41" s="421">
        <f ca="1">IF(AS38&gt;0,AS42/AS38,)</f>
        <v>0</v>
      </c>
    </row>
    <row r="42" spans="1:45" ht="12" customHeight="1" x14ac:dyDescent="0.2">
      <c r="A42" s="205">
        <v>40</v>
      </c>
      <c r="B42" s="432"/>
      <c r="C42" s="153" t="str">
        <f>Data!B21</f>
        <v>Støtte total</v>
      </c>
      <c r="D42" s="502"/>
      <c r="E42" s="438"/>
      <c r="F42" s="791">
        <f>IF(G$38&gt;0,G42/G$38,)</f>
        <v>0</v>
      </c>
      <c r="G42" s="670">
        <f t="shared" ref="G42:H44" si="35">J42+L42+N42+P42+R42+T42+V42+AD42+AF42+AH42+AJ42+AL42+AN42+AP42+AR42</f>
        <v>0</v>
      </c>
      <c r="H42" s="671">
        <f t="shared" ca="1" si="35"/>
        <v>0</v>
      </c>
      <c r="I42" s="503"/>
      <c r="J42" s="504">
        <f>J41*J38</f>
        <v>0</v>
      </c>
      <c r="K42" s="505">
        <f ca="1">HLOOKUP("fane",'Partner-period(er)'!$C:$H,$A42-13+((J$1-1)*50),FALSE)</f>
        <v>0</v>
      </c>
      <c r="L42" s="504">
        <f>L41*L38</f>
        <v>0</v>
      </c>
      <c r="M42" s="505">
        <f ca="1">HLOOKUP("fane",'Partner-period(er)'!$C:$H,$A42-13+((L$1-1)*50),FALSE)</f>
        <v>0</v>
      </c>
      <c r="N42" s="351">
        <f>N41*N38</f>
        <v>0</v>
      </c>
      <c r="O42" s="422">
        <f ca="1">HLOOKUP("fane",'Partner-period(er)'!$C:$H,$A42-13+((N$1-1)*50),FALSE)</f>
        <v>0</v>
      </c>
      <c r="P42" s="351">
        <f>P41*P38</f>
        <v>0</v>
      </c>
      <c r="Q42" s="422">
        <f ca="1">HLOOKUP("fane",'Partner-period(er)'!$C:$H,$A42-13+((P$1-1)*50),FALSE)</f>
        <v>0</v>
      </c>
      <c r="R42" s="351">
        <f>R41*R38</f>
        <v>0</v>
      </c>
      <c r="S42" s="422">
        <f ca="1">HLOOKUP("fane",'Partner-period(er)'!$C:$H,$A42-13+((R$1-1)*50),FALSE)</f>
        <v>0</v>
      </c>
      <c r="T42" s="351">
        <f>T41*T38</f>
        <v>0</v>
      </c>
      <c r="U42" s="422">
        <f ca="1">HLOOKUP("fane",'Partner-period(er)'!$C:$H,$A42-13+((T$1-1)*50),FALSE)</f>
        <v>0</v>
      </c>
      <c r="V42" s="351">
        <f>V41*V38</f>
        <v>0</v>
      </c>
      <c r="W42" s="422">
        <f ca="1">HLOOKUP("fane",'Partner-period(er)'!$C:$H,$A42-13+((V$1-1)*50),FALSE)</f>
        <v>0</v>
      </c>
      <c r="Y42" s="16"/>
      <c r="Z42" s="24" t="str">
        <f>C42</f>
        <v>Støtte total</v>
      </c>
      <c r="AA42" s="304"/>
      <c r="AB42" s="13"/>
      <c r="AC42" s="786"/>
      <c r="AD42" s="776">
        <f>AD41*AD38</f>
        <v>0</v>
      </c>
      <c r="AE42" s="422">
        <f ca="1">HLOOKUP("fane",'Partner-period(er)'!$C:$H,$A42-13+((AD$1-1)*50),FALSE)</f>
        <v>0</v>
      </c>
      <c r="AF42" s="351">
        <f>AF41*AF38</f>
        <v>0</v>
      </c>
      <c r="AG42" s="422">
        <f ca="1">HLOOKUP("fane",'Partner-period(er)'!$C:$H,$A42-13+((AF$1-1)*50),FALSE)</f>
        <v>0</v>
      </c>
      <c r="AH42" s="351">
        <f>AH41*AH38</f>
        <v>0</v>
      </c>
      <c r="AI42" s="422">
        <f ca="1">HLOOKUP("fane",'Partner-period(er)'!$C:$H,$A42-13+((AH$1-1)*50),FALSE)</f>
        <v>0</v>
      </c>
      <c r="AJ42" s="351">
        <f>AJ41*AJ38</f>
        <v>0</v>
      </c>
      <c r="AK42" s="422">
        <f ca="1">HLOOKUP("fane",'Partner-period(er)'!$C:$H,$A42-13+((AJ$1-1)*50),FALSE)</f>
        <v>0</v>
      </c>
      <c r="AL42" s="351">
        <f>AL41*AL38</f>
        <v>0</v>
      </c>
      <c r="AM42" s="422">
        <f ca="1">HLOOKUP("fane",'Partner-period(er)'!$C:$H,$A42-13+((AL$1-1)*50),FALSE)</f>
        <v>0</v>
      </c>
      <c r="AN42" s="351">
        <f>AN41*AN38</f>
        <v>0</v>
      </c>
      <c r="AO42" s="422">
        <f ca="1">HLOOKUP("fane",'Partner-period(er)'!$C:$H,$A42-13+((AN$1-1)*50),FALSE)</f>
        <v>0</v>
      </c>
      <c r="AP42" s="351">
        <f>AP41*AP38</f>
        <v>0</v>
      </c>
      <c r="AQ42" s="422">
        <f ca="1">HLOOKUP("fane",'Partner-period(er)'!$C:$H,$A42-13+((AP$1-1)*50),FALSE)</f>
        <v>0</v>
      </c>
      <c r="AR42" s="351">
        <f>AR41*AR38</f>
        <v>0</v>
      </c>
      <c r="AS42" s="422">
        <f ca="1">HLOOKUP("fane",'Partner-period(er)'!$C:$H,$A42-13+((AR$1-1)*50),FALSE)</f>
        <v>0</v>
      </c>
    </row>
    <row r="43" spans="1:45" ht="12" customHeight="1" x14ac:dyDescent="0.2">
      <c r="A43" s="205">
        <v>41</v>
      </c>
      <c r="B43" s="432"/>
      <c r="C43" s="153" t="str">
        <f>Data!B22</f>
        <v>Anden finansiering</v>
      </c>
      <c r="D43" s="502"/>
      <c r="E43" s="438"/>
      <c r="F43" s="791">
        <f>IF(G$38&gt;0,G43/G$38,)</f>
        <v>0</v>
      </c>
      <c r="G43" s="670">
        <f t="shared" si="35"/>
        <v>0</v>
      </c>
      <c r="H43" s="671">
        <f t="shared" ca="1" si="35"/>
        <v>0</v>
      </c>
      <c r="I43" s="164"/>
      <c r="J43" s="338"/>
      <c r="K43" s="505">
        <f ca="1">HLOOKUP("fane",'Partner-period(er)'!$C:$H,$A43-13+((J$1-1)*50),FALSE)</f>
        <v>0</v>
      </c>
      <c r="L43" s="338"/>
      <c r="M43" s="505">
        <f ca="1">HLOOKUP("fane",'Partner-period(er)'!$C:$H,$A43-13+((L$1-1)*50),FALSE)</f>
        <v>0</v>
      </c>
      <c r="N43" s="338"/>
      <c r="O43" s="422">
        <f ca="1">HLOOKUP("fane",'Partner-period(er)'!$C:$H,$A43-13+((N$1-1)*50),FALSE)</f>
        <v>0</v>
      </c>
      <c r="P43" s="338"/>
      <c r="Q43" s="422">
        <f ca="1">HLOOKUP("fane",'Partner-period(er)'!$C:$H,$A43-13+((P$1-1)*50),FALSE)</f>
        <v>0</v>
      </c>
      <c r="R43" s="338"/>
      <c r="S43" s="422">
        <f ca="1">HLOOKUP("fane",'Partner-period(er)'!$C:$H,$A43-13+((R$1-1)*50),FALSE)</f>
        <v>0</v>
      </c>
      <c r="T43" s="338"/>
      <c r="U43" s="422">
        <f ca="1">HLOOKUP("fane",'Partner-period(er)'!$C:$H,$A43-13+((T$1-1)*50),FALSE)</f>
        <v>0</v>
      </c>
      <c r="V43" s="338"/>
      <c r="W43" s="422">
        <f ca="1">HLOOKUP("fane",'Partner-period(er)'!$C:$H,$A43-13+((V$1-1)*50),FALSE)</f>
        <v>0</v>
      </c>
      <c r="Y43" s="16"/>
      <c r="Z43" s="24" t="str">
        <f>C43</f>
        <v>Anden finansiering</v>
      </c>
      <c r="AA43" s="304"/>
      <c r="AB43" s="13"/>
      <c r="AC43" s="786"/>
      <c r="AD43" s="775"/>
      <c r="AE43" s="422">
        <f ca="1">HLOOKUP("fane",'Partner-period(er)'!$C:$H,$A43-13+((AD$1-1)*50),FALSE)</f>
        <v>0</v>
      </c>
      <c r="AF43" s="338"/>
      <c r="AG43" s="422">
        <f ca="1">HLOOKUP("fane",'Partner-period(er)'!$C:$H,$A43-13+((AF$1-1)*50),FALSE)</f>
        <v>0</v>
      </c>
      <c r="AH43" s="338"/>
      <c r="AI43" s="422">
        <f ca="1">HLOOKUP("fane",'Partner-period(er)'!$C:$H,$A43-13+((AH$1-1)*50),FALSE)</f>
        <v>0</v>
      </c>
      <c r="AJ43" s="338">
        <v>0</v>
      </c>
      <c r="AK43" s="422">
        <f ca="1">HLOOKUP("fane",'Partner-period(er)'!$C:$H,$A43-13+((AJ$1-1)*50),FALSE)</f>
        <v>0</v>
      </c>
      <c r="AL43" s="338"/>
      <c r="AM43" s="422">
        <f ca="1">HLOOKUP("fane",'Partner-period(er)'!$C:$H,$A43-13+((AL$1-1)*50),FALSE)</f>
        <v>0</v>
      </c>
      <c r="AN43" s="338"/>
      <c r="AO43" s="422">
        <f ca="1">HLOOKUP("fane",'Partner-period(er)'!$C:$H,$A43-13+((AN$1-1)*50),FALSE)</f>
        <v>0</v>
      </c>
      <c r="AP43" s="338"/>
      <c r="AQ43" s="422">
        <f ca="1">HLOOKUP("fane",'Partner-period(er)'!$C:$H,$A43-13+((AP$1-1)*50),FALSE)</f>
        <v>0</v>
      </c>
      <c r="AR43" s="338"/>
      <c r="AS43" s="422">
        <f ca="1">HLOOKUP("fane",'Partner-period(er)'!$C:$H,$A43-13+((AR$1-1)*50),FALSE)</f>
        <v>0</v>
      </c>
    </row>
    <row r="44" spans="1:45" ht="12" customHeight="1" x14ac:dyDescent="0.2">
      <c r="A44" s="205">
        <v>42</v>
      </c>
      <c r="B44" s="506"/>
      <c r="C44" s="507" t="str">
        <f>Data!B23</f>
        <v>Egenfinansiering</v>
      </c>
      <c r="D44" s="508"/>
      <c r="E44" s="509"/>
      <c r="F44" s="792">
        <f>IF(G$38&gt;0,G44/G$38,)</f>
        <v>0</v>
      </c>
      <c r="G44" s="510">
        <f t="shared" si="35"/>
        <v>0</v>
      </c>
      <c r="H44" s="763">
        <f t="shared" ca="1" si="35"/>
        <v>0</v>
      </c>
      <c r="I44" s="164"/>
      <c r="J44" s="510">
        <f>J38-J42-J43</f>
        <v>0</v>
      </c>
      <c r="K44" s="511">
        <f ca="1">HLOOKUP("fane",'Partner-period(er)'!$C:$H,$A44-13+((J$1-1)*50),FALSE)</f>
        <v>0</v>
      </c>
      <c r="L44" s="510">
        <f>L38-L42-L43</f>
        <v>0</v>
      </c>
      <c r="M44" s="511">
        <f ca="1">HLOOKUP("fane",'Partner-period(er)'!$C:$H,$A44-13+((L$1-1)*50),FALSE)</f>
        <v>0</v>
      </c>
      <c r="N44" s="339">
        <f>N38-N42-N43</f>
        <v>0</v>
      </c>
      <c r="O44" s="423">
        <f ca="1">HLOOKUP("fane",'Partner-period(er)'!$C:$H,$A44-13+((N$1-1)*50),FALSE)</f>
        <v>0</v>
      </c>
      <c r="P44" s="339">
        <f>P38-P42-P43</f>
        <v>0</v>
      </c>
      <c r="Q44" s="423">
        <f ca="1">HLOOKUP("fane",'Partner-period(er)'!$C:$H,$A44-13+((P$1-1)*50),FALSE)</f>
        <v>0</v>
      </c>
      <c r="R44" s="339">
        <f>R38-R42-R43</f>
        <v>0</v>
      </c>
      <c r="S44" s="423">
        <f ca="1">HLOOKUP("fane",'Partner-period(er)'!$C:$H,$A44-13+((R$1-1)*50),FALSE)</f>
        <v>0</v>
      </c>
      <c r="T44" s="339">
        <f>T38-T42-T43</f>
        <v>0</v>
      </c>
      <c r="U44" s="423">
        <f ca="1">HLOOKUP("fane",'Partner-period(er)'!$C:$H,$A44-13+((T$1-1)*50),FALSE)</f>
        <v>0</v>
      </c>
      <c r="V44" s="339">
        <f>V38-V42-V43</f>
        <v>0</v>
      </c>
      <c r="W44" s="423">
        <f ca="1">HLOOKUP("fane",'Partner-period(er)'!$C:$H,$A44-13+((V$1-1)*50),FALSE)</f>
        <v>0</v>
      </c>
      <c r="Y44" s="236"/>
      <c r="Z44" s="353" t="str">
        <f>C44</f>
        <v>Egenfinansiering</v>
      </c>
      <c r="AA44" s="309"/>
      <c r="AB44" s="237"/>
      <c r="AC44" s="787"/>
      <c r="AD44" s="783">
        <f>AD38-AD42-AD43</f>
        <v>0</v>
      </c>
      <c r="AE44" s="423">
        <f ca="1">HLOOKUP("fane",'Partner-period(er)'!$C:$H,$A44-13+((AD$1-1)*50),FALSE)</f>
        <v>0</v>
      </c>
      <c r="AF44" s="339">
        <f>AF38-AF42-AF43</f>
        <v>0</v>
      </c>
      <c r="AG44" s="423">
        <f ca="1">HLOOKUP("fane",'Partner-period(er)'!$C:$H,$A44-13+((AF$1-1)*50),FALSE)</f>
        <v>0</v>
      </c>
      <c r="AH44" s="339">
        <f>AH38-AH42-AH43</f>
        <v>0</v>
      </c>
      <c r="AI44" s="423">
        <f ca="1">HLOOKUP("fane",'Partner-period(er)'!$C:$H,$A44-13+((AH$1-1)*50),FALSE)</f>
        <v>0</v>
      </c>
      <c r="AJ44" s="339">
        <f>AJ38-AJ42-AJ43</f>
        <v>0</v>
      </c>
      <c r="AK44" s="423">
        <f ca="1">HLOOKUP("fane",'Partner-period(er)'!$C:$H,$A44-13+((AJ$1-1)*50),FALSE)</f>
        <v>0</v>
      </c>
      <c r="AL44" s="339">
        <f>AL38-AL42-AL43</f>
        <v>0</v>
      </c>
      <c r="AM44" s="423">
        <f ca="1">HLOOKUP("fane",'Partner-period(er)'!$C:$H,$A44-13+((AL$1-1)*50),FALSE)</f>
        <v>0</v>
      </c>
      <c r="AN44" s="339">
        <f>AN38-AN42-AN43</f>
        <v>0</v>
      </c>
      <c r="AO44" s="423">
        <f ca="1">HLOOKUP("fane",'Partner-period(er)'!$C:$H,$A44-13+((AN$1-1)*50),FALSE)</f>
        <v>0</v>
      </c>
      <c r="AP44" s="339">
        <f>AP38-AP42-AP43</f>
        <v>0</v>
      </c>
      <c r="AQ44" s="423">
        <f ca="1">HLOOKUP("fane",'Partner-period(er)'!$C:$H,$A44-13+((AP$1-1)*50),FALSE)</f>
        <v>0</v>
      </c>
      <c r="AR44" s="339">
        <f>AR38-AR42-AR43</f>
        <v>0</v>
      </c>
      <c r="AS44" s="423">
        <f ca="1">HLOOKUP("fane",'Partner-period(er)'!$C:$H,$A44-13+((AR$1-1)*50),FALSE)</f>
        <v>0</v>
      </c>
    </row>
    <row r="45" spans="1:45" s="1" customFormat="1" ht="2.4500000000000002" customHeight="1" x14ac:dyDescent="0.2">
      <c r="A45" s="205">
        <v>43</v>
      </c>
      <c r="B45" s="460"/>
      <c r="C45" s="460"/>
      <c r="D45" s="460"/>
      <c r="E45" s="460"/>
      <c r="F45" s="692"/>
      <c r="G45" s="766"/>
      <c r="H45" s="766"/>
      <c r="I45" s="164"/>
      <c r="J45" s="512"/>
      <c r="K45" s="766"/>
      <c r="L45" s="512"/>
      <c r="M45" s="766"/>
      <c r="N45" s="311"/>
      <c r="O45" s="767"/>
      <c r="P45" s="311"/>
      <c r="Q45" s="767"/>
      <c r="R45" s="311"/>
      <c r="S45" s="767"/>
      <c r="T45" s="311"/>
      <c r="U45" s="767"/>
      <c r="V45" s="311"/>
      <c r="W45" s="767"/>
      <c r="Y45" s="310"/>
      <c r="Z45" s="310"/>
      <c r="AA45" s="310"/>
      <c r="AB45" s="310"/>
      <c r="AC45" s="768"/>
      <c r="AD45" s="311"/>
      <c r="AE45" s="767"/>
      <c r="AF45" s="311"/>
      <c r="AG45" s="767"/>
      <c r="AH45" s="311"/>
      <c r="AI45" s="767"/>
      <c r="AJ45" s="311"/>
      <c r="AK45" s="767"/>
      <c r="AL45" s="311"/>
      <c r="AM45" s="767"/>
      <c r="AN45" s="311"/>
      <c r="AO45" s="767"/>
      <c r="AP45" s="311"/>
      <c r="AQ45" s="767"/>
      <c r="AR45" s="311"/>
      <c r="AS45" s="767"/>
    </row>
    <row r="46" spans="1:45" s="1" customFormat="1" ht="2.4500000000000002" customHeight="1" x14ac:dyDescent="0.2">
      <c r="A46" s="205">
        <v>44</v>
      </c>
      <c r="B46" s="460"/>
      <c r="C46" s="460"/>
      <c r="D46" s="460"/>
      <c r="E46" s="460"/>
      <c r="F46" s="692"/>
      <c r="G46" s="766"/>
      <c r="H46" s="766"/>
      <c r="I46" s="164"/>
      <c r="J46" s="512"/>
      <c r="K46" s="766"/>
      <c r="L46" s="512"/>
      <c r="M46" s="766"/>
      <c r="N46" s="311"/>
      <c r="O46" s="767"/>
      <c r="P46" s="311"/>
      <c r="Q46" s="767"/>
      <c r="R46" s="311"/>
      <c r="S46" s="767"/>
      <c r="T46" s="311"/>
      <c r="U46" s="767"/>
      <c r="V46" s="311"/>
      <c r="W46" s="767"/>
      <c r="Y46" s="310"/>
      <c r="Z46" s="310"/>
      <c r="AA46" s="310"/>
      <c r="AB46" s="310"/>
      <c r="AC46" s="768"/>
      <c r="AD46" s="311"/>
      <c r="AE46" s="767"/>
      <c r="AF46" s="311"/>
      <c r="AG46" s="767"/>
      <c r="AH46" s="311"/>
      <c r="AI46" s="767"/>
      <c r="AJ46" s="311"/>
      <c r="AK46" s="767"/>
      <c r="AL46" s="311"/>
      <c r="AM46" s="767"/>
      <c r="AN46" s="311"/>
      <c r="AO46" s="767"/>
      <c r="AP46" s="311"/>
      <c r="AQ46" s="767"/>
      <c r="AR46" s="311"/>
      <c r="AS46" s="767"/>
    </row>
    <row r="47" spans="1:45" s="11" customFormat="1" ht="10.5" customHeight="1" x14ac:dyDescent="0.2">
      <c r="A47" s="205">
        <v>45</v>
      </c>
      <c r="B47" s="769" t="str">
        <f>Data!B89</f>
        <v>Nøgletal</v>
      </c>
      <c r="C47" s="513"/>
      <c r="D47" s="513"/>
      <c r="E47" s="513"/>
      <c r="F47" s="693"/>
      <c r="G47" s="528"/>
      <c r="H47" s="770"/>
      <c r="I47" s="164"/>
      <c r="J47" s="514"/>
      <c r="K47" s="770"/>
      <c r="L47" s="514"/>
      <c r="M47" s="770"/>
      <c r="N47" s="22"/>
      <c r="O47" s="771"/>
      <c r="P47" s="22"/>
      <c r="Q47" s="771"/>
      <c r="R47" s="22"/>
      <c r="S47" s="771"/>
      <c r="T47" s="22"/>
      <c r="U47" s="771"/>
      <c r="V47" s="22"/>
      <c r="W47" s="771"/>
      <c r="Z47" s="15"/>
      <c r="AA47" s="15"/>
      <c r="AB47" s="15"/>
      <c r="AC47" s="772"/>
      <c r="AD47" s="22"/>
      <c r="AE47" s="771"/>
      <c r="AF47" s="22"/>
      <c r="AG47" s="771"/>
      <c r="AH47" s="22"/>
      <c r="AI47" s="771"/>
      <c r="AJ47" s="22"/>
      <c r="AK47" s="771"/>
      <c r="AL47" s="22"/>
      <c r="AM47" s="771"/>
      <c r="AN47" s="22"/>
      <c r="AO47" s="771"/>
      <c r="AP47" s="22"/>
      <c r="AQ47" s="771"/>
      <c r="AR47" s="22"/>
      <c r="AS47" s="771"/>
    </row>
    <row r="48" spans="1:45" s="124" customFormat="1" ht="11.25" customHeight="1" x14ac:dyDescent="0.2">
      <c r="A48" s="205">
        <v>46</v>
      </c>
      <c r="B48" s="777"/>
      <c r="C48" s="443" t="str">
        <f>Data!B100</f>
        <v>Partner andel</v>
      </c>
      <c r="D48" s="443"/>
      <c r="E48" s="443"/>
      <c r="F48" s="778"/>
      <c r="G48" s="779"/>
      <c r="H48" s="242"/>
      <c r="I48" s="151"/>
      <c r="J48" s="781">
        <f>IF($G38&gt;0,J38/$G38,)</f>
        <v>0</v>
      </c>
      <c r="K48" s="780">
        <f ca="1">IF($H38&gt;0,K38/$H38,)</f>
        <v>0</v>
      </c>
      <c r="L48" s="781">
        <f>IF($G38&gt;0,L38/$G38,)</f>
        <v>0</v>
      </c>
      <c r="M48" s="780">
        <f ca="1">IF($H38&gt;0,M38/$H38,)</f>
        <v>0</v>
      </c>
      <c r="N48" s="781">
        <f>IF($G38&gt;0,N38/$G38,)</f>
        <v>0</v>
      </c>
      <c r="O48" s="780">
        <f ca="1">IF($H38&gt;0,O38/$H38,)</f>
        <v>0</v>
      </c>
      <c r="P48" s="781">
        <f>IF($G38&gt;0,P38/$G38,)</f>
        <v>0</v>
      </c>
      <c r="Q48" s="780">
        <f ca="1">IF($H38&gt;0,Q38/$H38,)</f>
        <v>0</v>
      </c>
      <c r="R48" s="781">
        <f>IF($G38&gt;0,R38/$G38,)</f>
        <v>0</v>
      </c>
      <c r="S48" s="780">
        <f ca="1">IF($H38&gt;0,S38/$H38,)</f>
        <v>0</v>
      </c>
      <c r="T48" s="781">
        <f>IF($G38&gt;0,T38/$G38,)</f>
        <v>0</v>
      </c>
      <c r="U48" s="780">
        <f ca="1">IF($H38&gt;0,U38/$H38,)</f>
        <v>0</v>
      </c>
      <c r="V48" s="781">
        <f>IF($G38&gt;0,V38/$G38,)</f>
        <v>0</v>
      </c>
      <c r="W48" s="780">
        <f ca="1">IF($H38&gt;0,W38/$H38,)</f>
        <v>0</v>
      </c>
      <c r="Y48" s="790">
        <f>B48</f>
        <v>0</v>
      </c>
      <c r="Z48" s="788"/>
      <c r="AA48" s="788"/>
      <c r="AB48" s="788"/>
      <c r="AC48" s="789"/>
      <c r="AD48" s="781">
        <f>IF($G38&gt;0,AD38/$G38,)</f>
        <v>0</v>
      </c>
      <c r="AE48" s="780">
        <f ca="1">IF($H38&gt;0,AE38/$H38,)</f>
        <v>0</v>
      </c>
      <c r="AF48" s="781">
        <f>IF($G38&gt;0,AF38/$G38,)</f>
        <v>0</v>
      </c>
      <c r="AG48" s="780">
        <f ca="1">IF($H38&gt;0,AG38/$H38,)</f>
        <v>0</v>
      </c>
      <c r="AH48" s="781">
        <f>IF($G38&gt;0,AH38/$G38,)</f>
        <v>0</v>
      </c>
      <c r="AI48" s="780">
        <f ca="1">IF($H38&gt;0,AI38/$H38,)</f>
        <v>0</v>
      </c>
      <c r="AJ48" s="781">
        <f>IF($G38&gt;0,AJ38/$G38,)</f>
        <v>0</v>
      </c>
      <c r="AK48" s="780">
        <f ca="1">IF($H38&gt;0,AK38/$H38,)</f>
        <v>0</v>
      </c>
      <c r="AL48" s="781">
        <f>IF($G38&gt;0,AL38/$G38,)</f>
        <v>0</v>
      </c>
      <c r="AM48" s="780">
        <f ca="1">IF($H38&gt;0,AM38/$H38,)</f>
        <v>0</v>
      </c>
      <c r="AN48" s="781">
        <f>IF($G38&gt;0,AN38/$G38,)</f>
        <v>0</v>
      </c>
      <c r="AO48" s="780">
        <f ca="1">IF($H38&gt;0,AO38/$H38,)</f>
        <v>0</v>
      </c>
      <c r="AP48" s="781">
        <f>IF($G38&gt;0,AP38/$G38,)</f>
        <v>0</v>
      </c>
      <c r="AQ48" s="780">
        <f ca="1">IF($H38&gt;0,AQ38/$H38,)</f>
        <v>0</v>
      </c>
      <c r="AR48" s="781">
        <f>IF($G38&gt;0,AR38/$G38,)</f>
        <v>0</v>
      </c>
      <c r="AS48" s="780">
        <f ca="1">IF($H38&gt;0,AS38/$H38,)</f>
        <v>0</v>
      </c>
    </row>
    <row r="49" spans="1:45" s="2" customFormat="1" ht="11.25" customHeight="1" x14ac:dyDescent="0.2">
      <c r="A49" s="205">
        <v>47</v>
      </c>
      <c r="B49" s="432"/>
      <c r="C49" s="513" t="str">
        <f>Data!B61</f>
        <v>Funktionær kr/time</v>
      </c>
      <c r="D49" s="513"/>
      <c r="E49" s="513"/>
      <c r="F49" s="446"/>
      <c r="G49" s="361">
        <f>IF(G19&gt;0,G23/G19,)</f>
        <v>0</v>
      </c>
      <c r="H49" s="363">
        <f ca="1">IF(H19&gt;0,H23/H19,)</f>
        <v>0</v>
      </c>
      <c r="I49" s="164"/>
      <c r="J49" s="361">
        <f t="shared" ref="J49:W49" si="36">IF(J19&gt;0,J23/J19,)</f>
        <v>0</v>
      </c>
      <c r="K49" s="363">
        <f t="shared" ca="1" si="36"/>
        <v>0</v>
      </c>
      <c r="L49" s="515">
        <f t="shared" si="36"/>
        <v>0</v>
      </c>
      <c r="M49" s="363">
        <f t="shared" ca="1" si="36"/>
        <v>0</v>
      </c>
      <c r="N49" s="340">
        <f t="shared" si="36"/>
        <v>0</v>
      </c>
      <c r="O49" s="327">
        <f t="shared" ca="1" si="36"/>
        <v>0</v>
      </c>
      <c r="P49" s="340">
        <f t="shared" si="36"/>
        <v>0</v>
      </c>
      <c r="Q49" s="327">
        <f t="shared" ca="1" si="36"/>
        <v>0</v>
      </c>
      <c r="R49" s="340">
        <f t="shared" si="36"/>
        <v>0</v>
      </c>
      <c r="S49" s="327">
        <f t="shared" ca="1" si="36"/>
        <v>0</v>
      </c>
      <c r="T49" s="340">
        <f t="shared" si="36"/>
        <v>0</v>
      </c>
      <c r="U49" s="327">
        <f t="shared" ca="1" si="36"/>
        <v>0</v>
      </c>
      <c r="V49" s="340">
        <f t="shared" si="36"/>
        <v>0</v>
      </c>
      <c r="W49" s="327">
        <f t="shared" ca="1" si="36"/>
        <v>0</v>
      </c>
      <c r="Y49" s="16"/>
      <c r="Z49" s="15" t="str">
        <f>C49</f>
        <v>Funktionær kr/time</v>
      </c>
      <c r="AA49" s="15"/>
      <c r="AB49" s="15"/>
      <c r="AC49" s="359"/>
      <c r="AD49" s="340">
        <f t="shared" ref="AD49:AS49" si="37">IF(AD19&gt;0,AD23/AD19,)</f>
        <v>0</v>
      </c>
      <c r="AE49" s="327">
        <f t="shared" ca="1" si="37"/>
        <v>0</v>
      </c>
      <c r="AF49" s="21">
        <f t="shared" si="37"/>
        <v>0</v>
      </c>
      <c r="AG49" s="327">
        <f t="shared" ca="1" si="37"/>
        <v>0</v>
      </c>
      <c r="AH49" s="340">
        <f t="shared" si="37"/>
        <v>0</v>
      </c>
      <c r="AI49" s="327">
        <f t="shared" ca="1" si="37"/>
        <v>0</v>
      </c>
      <c r="AJ49" s="340">
        <f t="shared" si="37"/>
        <v>0</v>
      </c>
      <c r="AK49" s="327">
        <f t="shared" ca="1" si="37"/>
        <v>0</v>
      </c>
      <c r="AL49" s="340">
        <f t="shared" si="37"/>
        <v>0</v>
      </c>
      <c r="AM49" s="327">
        <f t="shared" ca="1" si="37"/>
        <v>0</v>
      </c>
      <c r="AN49" s="340">
        <f t="shared" si="37"/>
        <v>0</v>
      </c>
      <c r="AO49" s="327">
        <f t="shared" ca="1" si="37"/>
        <v>0</v>
      </c>
      <c r="AP49" s="340">
        <f t="shared" si="37"/>
        <v>0</v>
      </c>
      <c r="AQ49" s="327">
        <f t="shared" ca="1" si="37"/>
        <v>0</v>
      </c>
      <c r="AR49" s="340">
        <f t="shared" si="37"/>
        <v>0</v>
      </c>
      <c r="AS49" s="327">
        <f t="shared" ca="1" si="37"/>
        <v>0</v>
      </c>
    </row>
    <row r="50" spans="1:45" s="2" customFormat="1" ht="11.25" customHeight="1" x14ac:dyDescent="0.2">
      <c r="A50" s="205">
        <v>48</v>
      </c>
      <c r="B50" s="432"/>
      <c r="C50" s="513" t="str">
        <f>Data!B62</f>
        <v>TAP kr/time</v>
      </c>
      <c r="D50" s="513"/>
      <c r="E50" s="513"/>
      <c r="F50" s="446"/>
      <c r="G50" s="488">
        <f>IF(G20&gt;0,G24/G20,)</f>
        <v>0</v>
      </c>
      <c r="H50" s="516">
        <f ca="1">IF(H20&gt;0,H24/H20,)</f>
        <v>0</v>
      </c>
      <c r="I50" s="164"/>
      <c r="J50" s="488">
        <f t="shared" ref="J50:W50" si="38">IF(J20&gt;0,J24/J20,)</f>
        <v>0</v>
      </c>
      <c r="K50" s="516">
        <f t="shared" ca="1" si="38"/>
        <v>0</v>
      </c>
      <c r="L50" s="517">
        <f t="shared" si="38"/>
        <v>0</v>
      </c>
      <c r="M50" s="516">
        <f t="shared" ca="1" si="38"/>
        <v>0</v>
      </c>
      <c r="N50" s="337">
        <f t="shared" si="38"/>
        <v>0</v>
      </c>
      <c r="O50" s="348">
        <f t="shared" ca="1" si="38"/>
        <v>0</v>
      </c>
      <c r="P50" s="337">
        <f t="shared" si="38"/>
        <v>0</v>
      </c>
      <c r="Q50" s="348">
        <f t="shared" ca="1" si="38"/>
        <v>0</v>
      </c>
      <c r="R50" s="337">
        <f t="shared" si="38"/>
        <v>0</v>
      </c>
      <c r="S50" s="348">
        <f t="shared" ca="1" si="38"/>
        <v>0</v>
      </c>
      <c r="T50" s="337">
        <f t="shared" si="38"/>
        <v>0</v>
      </c>
      <c r="U50" s="348">
        <f t="shared" ca="1" si="38"/>
        <v>0</v>
      </c>
      <c r="V50" s="337">
        <f t="shared" si="38"/>
        <v>0</v>
      </c>
      <c r="W50" s="348">
        <f t="shared" ca="1" si="38"/>
        <v>0</v>
      </c>
      <c r="Y50" s="16"/>
      <c r="Z50" s="15" t="str">
        <f>C50</f>
        <v>TAP kr/time</v>
      </c>
      <c r="AA50" s="15"/>
      <c r="AB50" s="15"/>
      <c r="AC50" s="359"/>
      <c r="AD50" s="337">
        <f t="shared" ref="AD50:AS50" si="39">IF(AD20&gt;0,AD24/AD20,)</f>
        <v>0</v>
      </c>
      <c r="AE50" s="348">
        <f t="shared" ca="1" si="39"/>
        <v>0</v>
      </c>
      <c r="AF50" s="23">
        <f t="shared" si="39"/>
        <v>0</v>
      </c>
      <c r="AG50" s="348">
        <f t="shared" ca="1" si="39"/>
        <v>0</v>
      </c>
      <c r="AH50" s="337">
        <f t="shared" si="39"/>
        <v>0</v>
      </c>
      <c r="AI50" s="348">
        <f t="shared" ca="1" si="39"/>
        <v>0</v>
      </c>
      <c r="AJ50" s="337">
        <f t="shared" si="39"/>
        <v>0</v>
      </c>
      <c r="AK50" s="348">
        <f t="shared" ca="1" si="39"/>
        <v>0</v>
      </c>
      <c r="AL50" s="337">
        <f t="shared" si="39"/>
        <v>0</v>
      </c>
      <c r="AM50" s="348">
        <f t="shared" ca="1" si="39"/>
        <v>0</v>
      </c>
      <c r="AN50" s="337">
        <f t="shared" si="39"/>
        <v>0</v>
      </c>
      <c r="AO50" s="348">
        <f t="shared" ca="1" si="39"/>
        <v>0</v>
      </c>
      <c r="AP50" s="337">
        <f t="shared" si="39"/>
        <v>0</v>
      </c>
      <c r="AQ50" s="348">
        <f t="shared" ca="1" si="39"/>
        <v>0</v>
      </c>
      <c r="AR50" s="337">
        <f t="shared" si="39"/>
        <v>0</v>
      </c>
      <c r="AS50" s="348">
        <f t="shared" ca="1" si="39"/>
        <v>0</v>
      </c>
    </row>
    <row r="51" spans="1:45" s="2" customFormat="1" ht="11.25" customHeight="1" x14ac:dyDescent="0.2">
      <c r="A51" s="205">
        <v>49</v>
      </c>
      <c r="B51" s="432"/>
      <c r="C51" s="513" t="str">
        <f>Data!B63</f>
        <v>Andre omkostninger %</v>
      </c>
      <c r="D51" s="513"/>
      <c r="E51" s="513"/>
      <c r="F51" s="446"/>
      <c r="G51" s="518">
        <f>IF(G38&gt;0,G37/G38,)</f>
        <v>0</v>
      </c>
      <c r="H51" s="519">
        <f ca="1">IF(H38&gt;0,H37/H38,)</f>
        <v>0</v>
      </c>
      <c r="I51" s="164"/>
      <c r="J51" s="518">
        <f t="shared" ref="J51:W51" si="40">IF(J38&gt;0,J37/J38,)</f>
        <v>0</v>
      </c>
      <c r="K51" s="519">
        <f t="shared" ca="1" si="40"/>
        <v>0</v>
      </c>
      <c r="L51" s="520">
        <f t="shared" si="40"/>
        <v>0</v>
      </c>
      <c r="M51" s="519">
        <f t="shared" ca="1" si="40"/>
        <v>0</v>
      </c>
      <c r="N51" s="347">
        <f t="shared" si="40"/>
        <v>0</v>
      </c>
      <c r="O51" s="349">
        <f t="shared" ca="1" si="40"/>
        <v>0</v>
      </c>
      <c r="P51" s="347">
        <f t="shared" si="40"/>
        <v>0</v>
      </c>
      <c r="Q51" s="349">
        <f t="shared" ca="1" si="40"/>
        <v>0</v>
      </c>
      <c r="R51" s="347">
        <f t="shared" si="40"/>
        <v>0</v>
      </c>
      <c r="S51" s="349">
        <f t="shared" ca="1" si="40"/>
        <v>0</v>
      </c>
      <c r="T51" s="347">
        <f t="shared" si="40"/>
        <v>0</v>
      </c>
      <c r="U51" s="349">
        <f t="shared" ca="1" si="40"/>
        <v>0</v>
      </c>
      <c r="V51" s="347">
        <f t="shared" si="40"/>
        <v>0</v>
      </c>
      <c r="W51" s="349">
        <f t="shared" ca="1" si="40"/>
        <v>0</v>
      </c>
      <c r="Y51" s="16"/>
      <c r="Z51" s="15" t="str">
        <f>C51</f>
        <v>Andre omkostninger %</v>
      </c>
      <c r="AA51" s="15"/>
      <c r="AB51" s="15"/>
      <c r="AC51" s="359"/>
      <c r="AD51" s="347">
        <f t="shared" ref="AD51:AS51" si="41">IF(AD38&gt;0,AD37/AD38,)</f>
        <v>0</v>
      </c>
      <c r="AE51" s="349">
        <f t="shared" ca="1" si="41"/>
        <v>0</v>
      </c>
      <c r="AF51" s="10">
        <f t="shared" si="41"/>
        <v>0</v>
      </c>
      <c r="AG51" s="349">
        <f t="shared" ca="1" si="41"/>
        <v>0</v>
      </c>
      <c r="AH51" s="347">
        <f t="shared" si="41"/>
        <v>0</v>
      </c>
      <c r="AI51" s="349">
        <f t="shared" ca="1" si="41"/>
        <v>0</v>
      </c>
      <c r="AJ51" s="347">
        <f t="shared" si="41"/>
        <v>0</v>
      </c>
      <c r="AK51" s="349">
        <f t="shared" ca="1" si="41"/>
        <v>0</v>
      </c>
      <c r="AL51" s="347">
        <f t="shared" si="41"/>
        <v>0</v>
      </c>
      <c r="AM51" s="349">
        <f t="shared" ca="1" si="41"/>
        <v>0</v>
      </c>
      <c r="AN51" s="347">
        <f t="shared" si="41"/>
        <v>0</v>
      </c>
      <c r="AO51" s="349">
        <f t="shared" ca="1" si="41"/>
        <v>0</v>
      </c>
      <c r="AP51" s="347">
        <f t="shared" si="41"/>
        <v>0</v>
      </c>
      <c r="AQ51" s="349">
        <f t="shared" ca="1" si="41"/>
        <v>0</v>
      </c>
      <c r="AR51" s="347">
        <f t="shared" si="41"/>
        <v>0</v>
      </c>
      <c r="AS51" s="349">
        <f t="shared" ca="1" si="41"/>
        <v>0</v>
      </c>
    </row>
    <row r="52" spans="1:45" s="2" customFormat="1" ht="11.25" customHeight="1" x14ac:dyDescent="0.2">
      <c r="A52" s="205">
        <v>50</v>
      </c>
      <c r="B52" s="506"/>
      <c r="C52" s="521" t="str">
        <f>Data!B57</f>
        <v>Støtte per time</v>
      </c>
      <c r="D52" s="521"/>
      <c r="E52" s="521"/>
      <c r="F52" s="691"/>
      <c r="G52" s="522">
        <f>IF((G20+G19)&gt;0,G41*G27/(G20+G19),)</f>
        <v>0</v>
      </c>
      <c r="H52" s="523">
        <f ca="1">IF((H20+H19)&gt;0,H41*H27/(H20+H19),)</f>
        <v>0</v>
      </c>
      <c r="I52" s="164"/>
      <c r="J52" s="522">
        <f>IF(J20+J19&gt;0,J41*J27/(J20+J19),)</f>
        <v>0</v>
      </c>
      <c r="K52" s="523">
        <f ca="1">IF(K20+K19&gt;0,K41*K27/(K20+K19),)</f>
        <v>0</v>
      </c>
      <c r="L52" s="522">
        <f t="shared" ref="L52:W52" si="42">IF(L20+L19&gt;0,L41*L27/(L20+L19),)</f>
        <v>0</v>
      </c>
      <c r="M52" s="523">
        <f t="shared" ca="1" si="42"/>
        <v>0</v>
      </c>
      <c r="N52" s="522">
        <f t="shared" si="42"/>
        <v>0</v>
      </c>
      <c r="O52" s="523">
        <f t="shared" ca="1" si="42"/>
        <v>0</v>
      </c>
      <c r="P52" s="522">
        <f t="shared" si="42"/>
        <v>0</v>
      </c>
      <c r="Q52" s="523">
        <f t="shared" ca="1" si="42"/>
        <v>0</v>
      </c>
      <c r="R52" s="522">
        <f t="shared" si="42"/>
        <v>0</v>
      </c>
      <c r="S52" s="523">
        <f t="shared" ca="1" si="42"/>
        <v>0</v>
      </c>
      <c r="T52" s="522">
        <f t="shared" si="42"/>
        <v>0</v>
      </c>
      <c r="U52" s="523">
        <f t="shared" ca="1" si="42"/>
        <v>0</v>
      </c>
      <c r="V52" s="522">
        <f t="shared" si="42"/>
        <v>0</v>
      </c>
      <c r="W52" s="523">
        <f t="shared" ca="1" si="42"/>
        <v>0</v>
      </c>
      <c r="Y52" s="236"/>
      <c r="Z52" s="331" t="str">
        <f>C52</f>
        <v>Støtte per time</v>
      </c>
      <c r="AA52" s="331"/>
      <c r="AB52" s="331"/>
      <c r="AC52" s="360"/>
      <c r="AD52" s="522">
        <f>IF(AD20+AD19&gt;0,AD41*AD27/(AD20+AD19),)</f>
        <v>0</v>
      </c>
      <c r="AE52" s="523">
        <f t="shared" ref="AE52:AS52" ca="1" si="43">IF(AE20+AE19&gt;0,AE41*AE27/(AE20+AE19),)</f>
        <v>0</v>
      </c>
      <c r="AF52" s="522">
        <f t="shared" si="43"/>
        <v>0</v>
      </c>
      <c r="AG52" s="523">
        <f t="shared" ca="1" si="43"/>
        <v>0</v>
      </c>
      <c r="AH52" s="522">
        <f t="shared" si="43"/>
        <v>0</v>
      </c>
      <c r="AI52" s="523">
        <f t="shared" ca="1" si="43"/>
        <v>0</v>
      </c>
      <c r="AJ52" s="522">
        <f t="shared" si="43"/>
        <v>0</v>
      </c>
      <c r="AK52" s="523">
        <f t="shared" ca="1" si="43"/>
        <v>0</v>
      </c>
      <c r="AL52" s="522">
        <f t="shared" si="43"/>
        <v>0</v>
      </c>
      <c r="AM52" s="523">
        <f t="shared" ca="1" si="43"/>
        <v>0</v>
      </c>
      <c r="AN52" s="522">
        <f t="shared" si="43"/>
        <v>0</v>
      </c>
      <c r="AO52" s="523">
        <f t="shared" ca="1" si="43"/>
        <v>0</v>
      </c>
      <c r="AP52" s="522">
        <f t="shared" si="43"/>
        <v>0</v>
      </c>
      <c r="AQ52" s="523">
        <f t="shared" ca="1" si="43"/>
        <v>0</v>
      </c>
      <c r="AR52" s="522">
        <f t="shared" si="43"/>
        <v>0</v>
      </c>
      <c r="AS52" s="523">
        <f t="shared" ca="1" si="43"/>
        <v>0</v>
      </c>
    </row>
    <row r="53" spans="1:45" ht="12.95" customHeight="1" x14ac:dyDescent="0.2">
      <c r="A53" s="205">
        <v>51</v>
      </c>
      <c r="B53" s="524" t="str">
        <f>Data!B86</f>
        <v>Kommentarer</v>
      </c>
      <c r="C53" s="513"/>
      <c r="D53" s="513"/>
      <c r="E53" s="513"/>
      <c r="F53" s="446"/>
      <c r="G53" s="525"/>
      <c r="H53" s="162"/>
      <c r="I53" s="164"/>
      <c r="J53" s="526"/>
      <c r="K53" s="205"/>
      <c r="L53" s="526"/>
      <c r="M53" s="205"/>
      <c r="N53" s="312"/>
      <c r="O53" s="11"/>
      <c r="P53" s="312"/>
      <c r="Q53" s="11"/>
      <c r="R53" s="312"/>
      <c r="S53" s="11"/>
      <c r="T53" s="312"/>
      <c r="U53" s="11"/>
      <c r="V53" s="312"/>
      <c r="W53" s="11"/>
      <c r="AD53" s="312"/>
      <c r="AE53" s="11"/>
      <c r="AF53" s="312"/>
      <c r="AG53" s="11"/>
      <c r="AH53" s="312"/>
      <c r="AI53" s="11"/>
      <c r="AJ53" s="312"/>
      <c r="AK53" s="11"/>
      <c r="AL53" s="312"/>
      <c r="AM53" s="11"/>
      <c r="AN53" s="312"/>
      <c r="AO53" s="11"/>
      <c r="AP53" s="312"/>
      <c r="AQ53" s="11"/>
      <c r="AR53" s="312"/>
      <c r="AS53" s="11"/>
    </row>
    <row r="54" spans="1:45" ht="13.5" customHeight="1" x14ac:dyDescent="0.2">
      <c r="A54" s="205"/>
      <c r="B54" s="938"/>
      <c r="C54" s="939"/>
      <c r="D54" s="939"/>
      <c r="E54" s="939"/>
      <c r="F54" s="939"/>
      <c r="G54" s="939"/>
      <c r="H54" s="939"/>
      <c r="I54" s="939"/>
      <c r="J54" s="939"/>
      <c r="K54" s="939"/>
      <c r="L54" s="940"/>
      <c r="M54" s="659" t="str">
        <f>Data!I2</f>
        <v>Ja</v>
      </c>
      <c r="N54" s="350" t="s">
        <v>60</v>
      </c>
      <c r="O54" s="11"/>
      <c r="P54" s="312"/>
      <c r="Q54" s="13"/>
      <c r="R54" s="24"/>
      <c r="S54" s="11"/>
      <c r="T54" s="312"/>
      <c r="U54" s="11"/>
      <c r="V54" s="312"/>
      <c r="W54" s="11"/>
      <c r="AD54"/>
      <c r="AE54"/>
      <c r="AF54"/>
      <c r="AG54" s="52"/>
      <c r="AH54" s="341"/>
      <c r="AI54" s="52"/>
      <c r="AJ54" s="424"/>
      <c r="AK54" s="27"/>
      <c r="AL54" s="27"/>
      <c r="AM54" s="52"/>
      <c r="AN54" s="312"/>
      <c r="AO54" s="11"/>
      <c r="AP54" s="24"/>
      <c r="AQ54" s="11"/>
      <c r="AR54" s="312"/>
      <c r="AS54" s="11"/>
    </row>
    <row r="55" spans="1:45" ht="13.5" customHeight="1" x14ac:dyDescent="0.2">
      <c r="A55" s="205"/>
      <c r="B55" s="941"/>
      <c r="C55" s="942"/>
      <c r="D55" s="942"/>
      <c r="E55" s="942"/>
      <c r="F55" s="942"/>
      <c r="G55" s="942"/>
      <c r="H55" s="942"/>
      <c r="I55" s="942"/>
      <c r="J55" s="942"/>
      <c r="K55" s="942"/>
      <c r="L55" s="943"/>
      <c r="M55" s="205"/>
      <c r="N55" s="323" t="s">
        <v>61</v>
      </c>
      <c r="P55" s="947"/>
      <c r="Q55" s="948"/>
      <c r="R55" s="949"/>
      <c r="S55" s="11"/>
      <c r="T55" s="614" t="str">
        <f>Data!B88</f>
        <v>Underskrift</v>
      </c>
      <c r="U55" s="11"/>
      <c r="V55" s="312"/>
      <c r="W55" s="11"/>
      <c r="AD55"/>
      <c r="AE55"/>
      <c r="AF55"/>
      <c r="AG55" s="52"/>
      <c r="AH55" s="225"/>
      <c r="AI55" s="52"/>
      <c r="AJ55" s="928"/>
      <c r="AK55" s="928"/>
      <c r="AL55" s="928"/>
      <c r="AM55" s="52"/>
      <c r="AN55" s="312"/>
      <c r="AO55" s="312" t="s">
        <v>166</v>
      </c>
      <c r="AP55"/>
      <c r="AQ55" s="11"/>
      <c r="AS55" s="11"/>
    </row>
    <row r="56" spans="1:45" ht="13.5" customHeight="1" x14ac:dyDescent="0.2">
      <c r="B56" s="941"/>
      <c r="C56" s="942"/>
      <c r="D56" s="942"/>
      <c r="E56" s="942"/>
      <c r="F56" s="942"/>
      <c r="G56" s="942"/>
      <c r="H56" s="942"/>
      <c r="I56" s="942"/>
      <c r="J56" s="942"/>
      <c r="K56" s="942"/>
      <c r="L56" s="943"/>
      <c r="M56" s="205"/>
      <c r="N56" s="323" t="s">
        <v>62</v>
      </c>
      <c r="P56" s="947"/>
      <c r="Q56" s="948"/>
      <c r="R56" s="949"/>
      <c r="S56" s="11"/>
      <c r="T56" s="312"/>
      <c r="U56" s="11"/>
      <c r="V56" s="312"/>
      <c r="W56" s="11"/>
      <c r="AD56"/>
      <c r="AE56"/>
      <c r="AF56"/>
      <c r="AG56" s="52"/>
      <c r="AH56" s="225"/>
      <c r="AI56" s="52"/>
      <c r="AJ56" s="928"/>
      <c r="AK56" s="928"/>
      <c r="AL56" s="928"/>
      <c r="AM56" s="52"/>
      <c r="AN56" s="312"/>
      <c r="AO56" s="11"/>
      <c r="AP56" s="1"/>
      <c r="AQ56" s="11"/>
      <c r="AR56" s="312"/>
      <c r="AS56" s="11"/>
    </row>
    <row r="57" spans="1:45" ht="19.899999999999999" customHeight="1" x14ac:dyDescent="0.2">
      <c r="B57" s="944"/>
      <c r="C57" s="945"/>
      <c r="D57" s="945"/>
      <c r="E57" s="945"/>
      <c r="F57" s="945"/>
      <c r="G57" s="945"/>
      <c r="H57" s="945"/>
      <c r="I57" s="945"/>
      <c r="J57" s="945"/>
      <c r="K57" s="945"/>
      <c r="L57" s="946"/>
      <c r="M57" s="205"/>
      <c r="N57" s="323" t="s">
        <v>90</v>
      </c>
      <c r="P57" s="947"/>
      <c r="Q57" s="948"/>
      <c r="R57" s="949"/>
      <c r="S57" s="11"/>
      <c r="T57" s="333"/>
      <c r="U57" s="238"/>
      <c r="V57" s="333"/>
      <c r="W57" s="238"/>
      <c r="AD57"/>
      <c r="AE57"/>
      <c r="AF57"/>
      <c r="AG57" s="52"/>
      <c r="AH57" s="225"/>
      <c r="AI57" s="52"/>
      <c r="AJ57" s="928"/>
      <c r="AK57" s="928"/>
      <c r="AL57" s="928"/>
      <c r="AM57" s="52"/>
      <c r="AN57" s="312"/>
      <c r="AO57" s="238"/>
      <c r="AP57" s="429"/>
      <c r="AQ57" s="238"/>
      <c r="AR57" s="333"/>
      <c r="AS57" s="238"/>
    </row>
    <row r="58" spans="1:45" ht="20.45" customHeight="1" x14ac:dyDescent="0.2">
      <c r="A58" s="162">
        <v>52</v>
      </c>
      <c r="B58" s="162"/>
      <c r="C58" s="527"/>
      <c r="D58" s="527"/>
      <c r="E58" s="527"/>
      <c r="F58" s="527"/>
      <c r="G58" s="527"/>
      <c r="H58" s="527"/>
      <c r="I58" s="527"/>
      <c r="J58" s="527"/>
      <c r="K58" s="527"/>
      <c r="L58" s="527"/>
      <c r="M58" s="527"/>
      <c r="N58" s="332"/>
      <c r="O58" s="332"/>
      <c r="P58" s="332"/>
      <c r="Q58" s="319"/>
      <c r="R58" s="320"/>
      <c r="S58" s="13"/>
      <c r="T58" s="12"/>
      <c r="U58" s="12"/>
      <c r="V58" s="12"/>
      <c r="W58" s="12"/>
      <c r="AD58" s="332"/>
      <c r="AE58" s="332"/>
      <c r="AF58" s="332"/>
      <c r="AG58" s="425"/>
      <c r="AH58" s="425"/>
      <c r="AI58" s="425"/>
      <c r="AJ58" s="425"/>
      <c r="AK58" s="426"/>
      <c r="AL58" s="427"/>
      <c r="AM58" s="27"/>
      <c r="AN58" s="12"/>
      <c r="AO58" s="12"/>
      <c r="AP58" s="320"/>
      <c r="AQ58" s="13"/>
      <c r="AR58" s="12"/>
      <c r="AS58" s="12"/>
    </row>
    <row r="59" spans="1:45" ht="18" hidden="1" customHeight="1" x14ac:dyDescent="0.2">
      <c r="A59" s="162"/>
      <c r="B59" s="162"/>
      <c r="C59" s="476"/>
      <c r="D59" s="476"/>
      <c r="E59" s="476"/>
      <c r="F59" s="528"/>
      <c r="G59" s="529"/>
      <c r="H59" s="162"/>
      <c r="I59" s="530"/>
      <c r="J59" s="529"/>
      <c r="K59" s="162"/>
      <c r="L59" s="529"/>
      <c r="M59" s="162"/>
      <c r="N59" s="313"/>
      <c r="O59" s="8"/>
      <c r="P59" s="313"/>
      <c r="T59" s="313"/>
      <c r="U59" s="8"/>
      <c r="V59" s="313"/>
      <c r="W59" s="8"/>
      <c r="AD59" s="313"/>
      <c r="AE59" s="8"/>
      <c r="AF59" s="313"/>
      <c r="AG59" s="52"/>
      <c r="AH59" s="428"/>
      <c r="AI59" s="52"/>
      <c r="AJ59" s="428"/>
      <c r="AK59" s="52"/>
      <c r="AL59" s="52"/>
      <c r="AM59" s="52"/>
      <c r="AN59" s="313"/>
      <c r="AO59" s="8"/>
      <c r="AR59" s="313"/>
      <c r="AS59" s="8"/>
    </row>
    <row r="60" spans="1:45" ht="18" hidden="1" customHeight="1" x14ac:dyDescent="0.2">
      <c r="A60" s="162"/>
      <c r="B60" s="162"/>
      <c r="C60" s="476"/>
      <c r="D60" s="476"/>
      <c r="E60" s="476"/>
      <c r="F60" s="528"/>
      <c r="G60" s="529"/>
      <c r="H60" s="162"/>
      <c r="I60" s="530"/>
      <c r="J60" s="529"/>
      <c r="K60" s="162"/>
      <c r="L60" s="529"/>
      <c r="M60" s="162"/>
      <c r="N60" s="313"/>
      <c r="O60" s="8"/>
      <c r="P60" s="313"/>
      <c r="Q60" s="8"/>
      <c r="T60" s="313"/>
      <c r="U60" s="8"/>
      <c r="V60" s="313"/>
      <c r="W60" s="8"/>
      <c r="AD60" s="313"/>
      <c r="AE60" s="8"/>
      <c r="AF60" s="313"/>
      <c r="AG60" s="8"/>
      <c r="AH60" s="313"/>
      <c r="AI60" s="8"/>
      <c r="AJ60" s="313"/>
      <c r="AK60" s="8"/>
      <c r="AN60" s="313"/>
      <c r="AO60" s="8"/>
      <c r="AR60" s="313"/>
      <c r="AS60" s="8"/>
    </row>
    <row r="61" spans="1:45" ht="18" hidden="1" customHeight="1" x14ac:dyDescent="0.2">
      <c r="A61" s="162"/>
      <c r="B61" s="162"/>
      <c r="C61" s="476" t="str">
        <f>Data!G4</f>
        <v>EUDP</v>
      </c>
      <c r="D61" s="476"/>
      <c r="E61" s="476"/>
      <c r="F61" s="528"/>
      <c r="G61" s="529"/>
      <c r="H61" s="162"/>
      <c r="I61" s="530"/>
      <c r="J61" s="529"/>
      <c r="K61" s="529"/>
      <c r="L61" s="529"/>
      <c r="M61" s="529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AD61" s="313"/>
      <c r="AE61" s="313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  <c r="AS61" s="313"/>
    </row>
    <row r="62" spans="1:45" ht="16.899999999999999" hidden="1" customHeight="1" x14ac:dyDescent="0.2">
      <c r="B62" s="205"/>
      <c r="C62" s="476" t="str">
        <f>Data!G5</f>
        <v>Energinet.dk</v>
      </c>
      <c r="D62" s="433"/>
      <c r="E62" s="433"/>
      <c r="F62" s="514"/>
      <c r="G62" s="529"/>
      <c r="H62" s="205"/>
      <c r="I62" s="531"/>
      <c r="J62" s="909" t="s">
        <v>374</v>
      </c>
      <c r="K62" s="909"/>
      <c r="L62" s="909" t="s">
        <v>161</v>
      </c>
      <c r="M62" s="909"/>
      <c r="N62" s="909" t="s">
        <v>162</v>
      </c>
      <c r="O62" s="909"/>
      <c r="P62" s="909" t="s">
        <v>163</v>
      </c>
      <c r="Q62" s="909"/>
      <c r="R62" s="909" t="s">
        <v>164</v>
      </c>
      <c r="S62" s="909"/>
      <c r="T62" s="909" t="s">
        <v>165</v>
      </c>
      <c r="U62" s="909"/>
      <c r="V62" s="909" t="s">
        <v>179</v>
      </c>
      <c r="W62" s="909"/>
      <c r="AD62" s="908" t="s">
        <v>185</v>
      </c>
      <c r="AE62" s="908"/>
      <c r="AF62" s="908" t="s">
        <v>186</v>
      </c>
      <c r="AG62" s="908"/>
      <c r="AH62" s="908" t="s">
        <v>187</v>
      </c>
      <c r="AI62" s="908"/>
      <c r="AJ62" s="908" t="s">
        <v>188</v>
      </c>
      <c r="AK62" s="908"/>
      <c r="AL62" s="908" t="s">
        <v>189</v>
      </c>
      <c r="AM62" s="908"/>
      <c r="AN62" s="908" t="s">
        <v>190</v>
      </c>
      <c r="AO62" s="908"/>
      <c r="AP62" s="908" t="s">
        <v>191</v>
      </c>
      <c r="AQ62" s="908"/>
      <c r="AR62" s="908" t="s">
        <v>192</v>
      </c>
      <c r="AS62" s="908"/>
    </row>
    <row r="63" spans="1:45" ht="19.899999999999999" hidden="1" customHeight="1" x14ac:dyDescent="0.2">
      <c r="B63" s="205"/>
      <c r="C63" s="476" t="str">
        <f>Data!G6</f>
        <v>Dansk Energi</v>
      </c>
      <c r="D63" s="433"/>
      <c r="E63" s="433"/>
      <c r="F63" s="514"/>
      <c r="G63" s="529"/>
      <c r="H63" s="205"/>
      <c r="I63" s="531"/>
      <c r="J63" s="532">
        <f>IF(AND(J10&lt;$F$78,OR(J11&lt;=$E$78,J12&lt;=$C$78)),$G$77,IF(AND(J10&lt;$F$79,OR(J11&lt;=$E$79,J12&lt;=$C$79)),$G$78,IF(AND(J10&gt;=$F$79,OR(J11&gt;=$E$79,J12&gt;=$C$79)),$G$79,IF(AND(J10&gt;=$F$78,J10&lt;$F$79,J11&lt;$E$78,J12&lt;$C$78),$G$78,IF(AND(J10&gt;=$F$79,J11&lt;$E$79,J12&lt;$C$79),$G$79,IF(AND(J10&lt;$F$78,J11&gt;$E$78,J11&lt;$E$79,J12&gt;$C$78,J12&lt;$C$79),G78,IF(AND(J10&lt;$F$78,J11&gt;$E$79,J12&gt;$C$79),$G$79,IF(AND(J10&lt;$F$79,J11&gt;$E$79,J12&gt;$C$79),$G$79,$G$79))))))))</f>
        <v>2</v>
      </c>
      <c r="K63" s="532"/>
      <c r="L63" s="532">
        <f>IF(AND(L10&lt;$F$78,OR(L11&lt;=$E$78,L12&lt;=$C$78)),$G$77,IF(AND(L10&lt;$F$79,OR(L11&lt;=$E$79,L12&lt;=$C$79)),$G$78,IF(AND(L10&gt;=$F$79,OR(L11&gt;=$E$79,L12&gt;=$C$79)),$G$79,IF(AND(L10&gt;=$F$78,L10&lt;$F$79,L11&lt;$E$78,L12&lt;$C$78),$G$78,IF(AND(L10&gt;=$F$79,L11&lt;$E$79,L12&lt;$C$79),$G$79,IF(AND(L10&lt;$F$78,L11&gt;$E$78,L11&lt;$E$79,L12&gt;$C$78,L12&lt;$C$79),I78,IF(AND(L10&lt;$F$78,L11&gt;$E$79,L12&gt;$C$79),$G$79,IF(AND(L10&lt;$F$79,L11&gt;$E$79,L12&gt;$C$79),$G$79,$G$79))))))))</f>
        <v>2</v>
      </c>
      <c r="M63" s="532"/>
      <c r="N63" s="532">
        <f t="shared" ref="N63:T63" si="44">IF(AND(N10&lt;$F$78,OR(N11&lt;=$E$78,N12&lt;=$C$78)),$G$77,IF(AND(N10&lt;$F$79,OR(N11&lt;=$E$79,N12&lt;=$C$79)),$G$78,IF(AND(N10&gt;=$F$79,OR(N11&gt;=$E$79,N12&gt;=$C$79)),$G$79,IF(AND(N10&gt;=$F$78,N10&lt;$F$79,N11&lt;$E$78,N12&lt;$C$78),$G$78,IF(AND(N10&gt;=$F$79,N11&lt;$E$79,N12&lt;$C$79),$G$79,IF(AND(N10&lt;$F$78,N11&gt;$E$78,N11&lt;$E$79,N12&gt;$C$78,N12&lt;$C$79),K78,IF(AND(N10&lt;$F$78,N11&gt;$E$79,N12&gt;$C$79),$G$79,IF(AND(N10&lt;$F$79,N11&gt;$E$79,N12&gt;$C$79),$G$79,$G$79))))))))</f>
        <v>2</v>
      </c>
      <c r="O63" s="532"/>
      <c r="P63" s="532">
        <f t="shared" si="44"/>
        <v>2</v>
      </c>
      <c r="Q63" s="532"/>
      <c r="R63" s="532">
        <f t="shared" si="44"/>
        <v>2</v>
      </c>
      <c r="S63" s="532"/>
      <c r="T63" s="532">
        <f t="shared" si="44"/>
        <v>2</v>
      </c>
      <c r="U63" s="532"/>
      <c r="V63" s="532">
        <f>IF(AND(V10&lt;$F$78,OR(V11&lt;=$E$78,V12&lt;=$C$78)),$G$77,IF(AND(V10&lt;$F$79,OR(V11&lt;=$E$79,V12&lt;=$C$79)),$G$78,IF(AND(V10&gt;=$F$79,OR(V11&gt;=$E$79,V12&gt;=$C$79)),$G$79,IF(AND(V10&gt;=$F$78,V10&lt;$F$79,V11&lt;$E$78,V12&lt;$C$78),$G$78,IF(AND(V10&gt;=$F$79,V11&lt;$E$79,V12&lt;$C$79),$G$79,IF(AND(V10&lt;$F$78,V11&gt;$E$78,V11&lt;$E$79,V12&gt;$C$78,V12&lt;$C$79),S78,IF(AND(V10&lt;$F$78,V11&gt;$E$79,V12&gt;$C$79),$G$79,IF(AND(V10&lt;$F$79,V11&gt;$E$79,V12&gt;$C$79),$G$79,$G$79))))))))</f>
        <v>2</v>
      </c>
      <c r="W63" s="532"/>
      <c r="X63" s="532"/>
      <c r="Y63" s="532"/>
      <c r="Z63" s="532"/>
      <c r="AA63" s="532"/>
      <c r="AB63" s="532"/>
      <c r="AC63" s="532"/>
      <c r="AD63" s="532">
        <f>IF(AND(AD10&lt;$F$78,OR(AD11&lt;=$E$78,AD12&lt;=$C$78)),$G$77,IF(AND(AD10&lt;$F$79,OR(AD11&lt;=$E$79,AD12&lt;=$C$79)),$G$78,IF(AND(AD10&gt;=$F$79,OR(AD11&gt;=$E$79,AD12&gt;=$C$79)),$G$79,IF(AND(AD10&gt;=$F$78,AD10&lt;$F$79,AD11&lt;$E$78,AD12&lt;$C$78),$G$78,IF(AND(AD10&gt;=$F$79,AD11&lt;$E$79,AD12&lt;$C$79),$G$79,IF(AND(AD10&lt;$F$78,AD11&gt;$E$78,AD11&lt;$E$79,AD12&gt;$C$78,AD12&lt;$C$79),AA78,IF(AND(AD10&lt;$F$78,AD11&gt;$E$79,AD12&gt;$C$79),$G$79,IF(AND(AD10&lt;$F$79,AD11&gt;$E$79,AD12&gt;$C$79),$G$79,$G$79))))))))</f>
        <v>2</v>
      </c>
      <c r="AE63" s="532"/>
      <c r="AF63" s="532">
        <f>IF(AND(AF10&lt;$F$78,OR(AF11&lt;=$E$78,AF12&lt;=$C$78)),$G$77,IF(AND(AF10&lt;$F$79,OR(AF11&lt;=$E$79,AF12&lt;=$C$79)),$G$78,IF(AND(AF10&gt;=$F$79,OR(AF11&gt;=$E$79,AF12&gt;=$C$79)),$G$79,IF(AND(AF10&gt;=$F$78,AF10&lt;$F$79,AF11&lt;$E$78,AF12&lt;$C$78),$G$78,IF(AND(AF10&gt;=$F$79,AF11&lt;$E$79,AF12&lt;$C$79),$G$79,IF(AND(AF10&lt;$F$78,AF11&gt;$E$78,AF11&lt;$E$79,AF12&gt;$C$78,AF12&lt;$C$79),AC78,IF(AND(AF10&lt;$F$78,AF11&gt;$E$79,AF12&gt;$C$79),$G$79,IF(AND(AF10&lt;$F$79,AF11&gt;$E$79,AF12&gt;$C$79),$G$79,$G$79))))))))</f>
        <v>2</v>
      </c>
      <c r="AG63" s="532"/>
      <c r="AH63" s="532">
        <f t="shared" ref="AH63:AR63" si="45">IF(AND(AH10&lt;$F$78,OR(AH11&lt;=$E$78,AH12&lt;=$C$78)),$G$77,IF(AND(AH10&lt;$F$79,OR(AH11&lt;=$E$79,AH12&lt;=$C$79)),$G$78,IF(AND(AH10&gt;=$F$79,OR(AH11&gt;=$E$79,AH12&gt;=$C$79)),$G$79,IF(AND(AH10&gt;=$F$78,AH10&lt;$F$79,AH11&lt;$E$78,AH12&lt;$C$78),$G$78,IF(AND(AH10&gt;=$F$79,AH11&lt;$E$79,AH12&lt;$C$79),$G$79,IF(AND(AH10&lt;$F$78,AH11&gt;$E$78,AH11&lt;$E$79,AH12&gt;$C$78,AH12&lt;$C$79),AE78,IF(AND(AH10&lt;$F$78,AH11&gt;$E$79,AH12&gt;$C$79),$G$79,IF(AND(AH10&lt;$F$79,AH11&gt;$E$79,AH12&gt;$C$79),$G$79,$G$79))))))))</f>
        <v>2</v>
      </c>
      <c r="AI63" s="532"/>
      <c r="AJ63" s="532">
        <f t="shared" si="45"/>
        <v>2</v>
      </c>
      <c r="AK63" s="532"/>
      <c r="AL63" s="532">
        <f t="shared" si="45"/>
        <v>2</v>
      </c>
      <c r="AM63" s="532"/>
      <c r="AN63" s="532">
        <f t="shared" si="45"/>
        <v>2</v>
      </c>
      <c r="AO63" s="532"/>
      <c r="AP63" s="532">
        <f t="shared" si="45"/>
        <v>2</v>
      </c>
      <c r="AQ63" s="532"/>
      <c r="AR63" s="532">
        <f t="shared" si="45"/>
        <v>2</v>
      </c>
      <c r="AS63" s="11"/>
    </row>
    <row r="64" spans="1:45" ht="15" hidden="1" customHeight="1" x14ac:dyDescent="0.2">
      <c r="B64" s="205"/>
      <c r="C64" s="476">
        <f>Data!G7</f>
        <v>0</v>
      </c>
      <c r="D64" s="433"/>
      <c r="E64" s="433"/>
      <c r="F64" s="514"/>
      <c r="G64" s="529"/>
      <c r="H64" s="205"/>
      <c r="I64" s="531"/>
      <c r="J64" s="896">
        <v>1.5</v>
      </c>
      <c r="K64" s="896"/>
      <c r="L64" s="906">
        <v>1.5</v>
      </c>
      <c r="M64" s="907"/>
      <c r="N64" s="904">
        <v>1.5</v>
      </c>
      <c r="O64" s="905"/>
      <c r="P64" s="904">
        <v>1.5</v>
      </c>
      <c r="Q64" s="905"/>
      <c r="R64" s="904">
        <v>1.5</v>
      </c>
      <c r="S64" s="905"/>
      <c r="T64" s="904">
        <v>1.5</v>
      </c>
      <c r="U64" s="905"/>
      <c r="V64" s="904">
        <v>1.5</v>
      </c>
      <c r="W64" s="905"/>
      <c r="AD64" s="904">
        <v>1.5</v>
      </c>
      <c r="AE64" s="904"/>
      <c r="AF64" s="904">
        <v>1.5</v>
      </c>
      <c r="AG64" s="905"/>
      <c r="AH64" s="904">
        <v>1.5</v>
      </c>
      <c r="AI64" s="905"/>
      <c r="AJ64" s="904">
        <v>1.5</v>
      </c>
      <c r="AK64" s="905"/>
      <c r="AL64" s="904">
        <v>1.5</v>
      </c>
      <c r="AM64" s="905"/>
      <c r="AN64" s="904">
        <v>1.5</v>
      </c>
      <c r="AO64" s="905"/>
      <c r="AP64" s="904">
        <v>1.5</v>
      </c>
      <c r="AQ64" s="905"/>
      <c r="AR64" s="904">
        <v>1.5</v>
      </c>
      <c r="AS64" s="905"/>
    </row>
    <row r="65" spans="2:45" ht="19.899999999999999" hidden="1" customHeight="1" x14ac:dyDescent="0.2">
      <c r="B65" s="205"/>
      <c r="C65" s="433"/>
      <c r="D65" s="433"/>
      <c r="E65" s="433"/>
      <c r="F65" s="514"/>
      <c r="G65" s="529"/>
      <c r="H65" s="205"/>
      <c r="I65" s="531"/>
      <c r="J65" s="532"/>
      <c r="K65" s="205"/>
      <c r="L65" s="532"/>
      <c r="M65" s="205"/>
      <c r="N65" s="305"/>
      <c r="O65" s="11"/>
      <c r="P65" s="305"/>
      <c r="Q65" s="11"/>
      <c r="R65" s="305"/>
      <c r="S65" s="11"/>
      <c r="T65" s="305"/>
      <c r="U65" s="11"/>
      <c r="V65" s="305"/>
      <c r="W65" s="11"/>
      <c r="AD65" s="305"/>
      <c r="AE65" s="11"/>
      <c r="AF65" s="305"/>
      <c r="AG65" s="11"/>
      <c r="AH65" s="305"/>
      <c r="AI65" s="11"/>
      <c r="AJ65" s="305"/>
      <c r="AK65" s="11"/>
      <c r="AL65" s="305"/>
      <c r="AM65" s="11"/>
      <c r="AN65" s="305"/>
      <c r="AO65" s="11"/>
      <c r="AP65" s="305"/>
      <c r="AQ65" s="11"/>
      <c r="AR65" s="305"/>
      <c r="AS65" s="11"/>
    </row>
    <row r="66" spans="2:45" ht="16.149999999999999" hidden="1" customHeight="1" x14ac:dyDescent="0.2">
      <c r="B66" s="205"/>
      <c r="C66" s="153"/>
      <c r="D66" s="153"/>
      <c r="E66" s="153"/>
      <c r="F66" s="162"/>
      <c r="G66" s="162"/>
      <c r="H66" s="162"/>
      <c r="I66" s="164"/>
      <c r="J66" s="532"/>
      <c r="K66" s="162"/>
      <c r="L66" s="532"/>
      <c r="N66" s="305"/>
      <c r="P66" s="305"/>
      <c r="R66" s="305"/>
      <c r="T66" s="305"/>
      <c r="V66" s="305"/>
      <c r="AD66" s="305"/>
      <c r="AE66" s="8"/>
      <c r="AF66" s="305"/>
      <c r="AH66" s="305"/>
      <c r="AJ66" s="305"/>
      <c r="AL66" s="305"/>
      <c r="AN66" s="305"/>
      <c r="AP66" s="305"/>
      <c r="AR66" s="305"/>
    </row>
    <row r="67" spans="2:45" ht="17.45" hidden="1" customHeight="1" x14ac:dyDescent="0.2">
      <c r="C67" s="439"/>
      <c r="D67" s="439">
        <v>1</v>
      </c>
      <c r="E67" s="439">
        <v>2</v>
      </c>
      <c r="F67" s="441">
        <v>3</v>
      </c>
      <c r="G67" s="439">
        <v>4</v>
      </c>
      <c r="J67" s="533"/>
      <c r="L67" s="533"/>
      <c r="N67" s="314"/>
      <c r="P67" s="314"/>
      <c r="R67" s="314"/>
      <c r="T67" s="314"/>
      <c r="V67" s="314"/>
      <c r="AD67" s="314"/>
      <c r="AF67" s="314"/>
      <c r="AH67" s="314"/>
      <c r="AJ67" s="314"/>
      <c r="AL67" s="314"/>
      <c r="AN67" s="314"/>
      <c r="AP67" s="314"/>
      <c r="AR67" s="314"/>
    </row>
    <row r="68" spans="2:45" ht="21.6" hidden="1" customHeight="1" x14ac:dyDescent="0.2">
      <c r="C68" s="439"/>
      <c r="D68" s="534" t="s">
        <v>14</v>
      </c>
      <c r="E68" s="534" t="s">
        <v>7</v>
      </c>
      <c r="F68" s="535" t="s">
        <v>10</v>
      </c>
      <c r="G68" s="534" t="s">
        <v>9</v>
      </c>
    </row>
    <row r="69" spans="2:45" ht="17.45" hidden="1" customHeight="1" x14ac:dyDescent="0.2">
      <c r="B69" s="439">
        <v>1</v>
      </c>
      <c r="C69" s="439" t="s">
        <v>15</v>
      </c>
      <c r="D69" s="533">
        <v>1</v>
      </c>
      <c r="E69" s="533">
        <v>1</v>
      </c>
      <c r="F69" s="536">
        <v>1</v>
      </c>
      <c r="G69" s="533">
        <v>1</v>
      </c>
    </row>
    <row r="70" spans="2:45" ht="12.6" hidden="1" customHeight="1" x14ac:dyDescent="0.2">
      <c r="B70" s="439">
        <v>2</v>
      </c>
      <c r="C70" s="439" t="s">
        <v>18</v>
      </c>
      <c r="D70" s="533">
        <v>0.6</v>
      </c>
      <c r="E70" s="533">
        <v>0.6</v>
      </c>
      <c r="F70" s="536">
        <v>0.5</v>
      </c>
      <c r="G70" s="533">
        <v>0.4</v>
      </c>
    </row>
    <row r="71" spans="2:45" ht="18" hidden="1" customHeight="1" x14ac:dyDescent="0.2">
      <c r="B71" s="439">
        <v>3</v>
      </c>
      <c r="C71" s="439" t="s">
        <v>170</v>
      </c>
      <c r="D71" s="533">
        <v>0.45</v>
      </c>
      <c r="E71" s="533">
        <v>0.45</v>
      </c>
      <c r="F71" s="536">
        <v>0.35</v>
      </c>
      <c r="G71" s="533">
        <v>0.25</v>
      </c>
    </row>
    <row r="72" spans="2:45" ht="16.149999999999999" hidden="1" customHeight="1" x14ac:dyDescent="0.2">
      <c r="B72" s="439">
        <v>4</v>
      </c>
    </row>
    <row r="73" spans="2:45" ht="18" hidden="1" customHeight="1" x14ac:dyDescent="0.2">
      <c r="B73" s="439">
        <v>5</v>
      </c>
    </row>
    <row r="74" spans="2:45" ht="12" hidden="1" customHeight="1" x14ac:dyDescent="0.2">
      <c r="C74" s="439"/>
      <c r="D74" s="439"/>
      <c r="E74" s="439"/>
      <c r="G74" s="441"/>
    </row>
    <row r="75" spans="2:45" ht="19.899999999999999" hidden="1" customHeight="1" x14ac:dyDescent="0.2">
      <c r="C75" s="439" t="s">
        <v>13</v>
      </c>
      <c r="D75" s="439"/>
      <c r="E75" s="439" t="s">
        <v>11</v>
      </c>
      <c r="F75" s="439" t="s">
        <v>12</v>
      </c>
      <c r="G75" s="441"/>
    </row>
    <row r="76" spans="2:45" ht="24" hidden="1" customHeight="1" x14ac:dyDescent="0.2">
      <c r="C76" s="439">
        <v>0</v>
      </c>
      <c r="D76" s="439"/>
      <c r="E76" s="439">
        <v>0</v>
      </c>
      <c r="F76" s="439">
        <v>0</v>
      </c>
      <c r="G76" s="441">
        <v>1</v>
      </c>
      <c r="H76" s="439" t="str">
        <f>Data!C91</f>
        <v>Småvirksomhed</v>
      </c>
    </row>
    <row r="77" spans="2:45" ht="19.149999999999999" hidden="1" customHeight="1" x14ac:dyDescent="0.2">
      <c r="C77" s="439">
        <f>2*M78</f>
        <v>14.92</v>
      </c>
      <c r="D77" s="439"/>
      <c r="E77" s="439">
        <f>2*M78</f>
        <v>14.92</v>
      </c>
      <c r="F77" s="439">
        <v>10</v>
      </c>
      <c r="G77" s="441">
        <v>2</v>
      </c>
      <c r="H77" s="439" t="str">
        <f>Data!C91</f>
        <v>Småvirksomhed</v>
      </c>
    </row>
    <row r="78" spans="2:45" ht="21" hidden="1" customHeight="1" x14ac:dyDescent="0.2">
      <c r="C78" s="439">
        <f>10*M78</f>
        <v>74.599999999999994</v>
      </c>
      <c r="D78" s="439"/>
      <c r="E78" s="439">
        <f>10*M78</f>
        <v>74.599999999999994</v>
      </c>
      <c r="F78" s="439">
        <v>50</v>
      </c>
      <c r="G78" s="441">
        <v>3</v>
      </c>
      <c r="H78" s="439" t="str">
        <f>Data!C92</f>
        <v>Mellemstor virksomhed</v>
      </c>
      <c r="L78" s="439" t="s">
        <v>373</v>
      </c>
      <c r="M78" s="439">
        <v>7.46</v>
      </c>
      <c r="N78" s="2" t="s">
        <v>330</v>
      </c>
    </row>
    <row r="79" spans="2:45" ht="13.9" hidden="1" customHeight="1" x14ac:dyDescent="0.2">
      <c r="C79" s="439">
        <f>43*M78</f>
        <v>320.77999999999997</v>
      </c>
      <c r="D79" s="439"/>
      <c r="E79" s="895">
        <f>50*M78</f>
        <v>373</v>
      </c>
      <c r="F79" s="439">
        <v>250</v>
      </c>
      <c r="G79" s="441">
        <v>4</v>
      </c>
      <c r="H79" s="439" t="str">
        <f>Data!C93</f>
        <v>Stor virksomhed</v>
      </c>
    </row>
    <row r="80" spans="2:45" ht="18.600000000000001" hidden="1" customHeight="1" x14ac:dyDescent="0.2">
      <c r="G80" s="439" t="s">
        <v>142</v>
      </c>
      <c r="H80" s="439" t="s">
        <v>144</v>
      </c>
    </row>
    <row r="81" spans="2:44" ht="14.45" hidden="1" customHeight="1" x14ac:dyDescent="0.2">
      <c r="C81" s="439" t="s">
        <v>249</v>
      </c>
      <c r="D81" s="439"/>
      <c r="G81" s="439" t="s">
        <v>143</v>
      </c>
      <c r="H81" s="533">
        <v>1.5</v>
      </c>
    </row>
    <row r="82" spans="2:44" ht="15" hidden="1" customHeight="1" x14ac:dyDescent="0.2">
      <c r="C82" s="439" t="s">
        <v>248</v>
      </c>
      <c r="D82" s="439"/>
      <c r="G82" s="533">
        <f>Data!G17</f>
        <v>0.9</v>
      </c>
      <c r="H82" s="533">
        <v>0.44</v>
      </c>
    </row>
    <row r="83" spans="2:44" ht="19.149999999999999" hidden="1" customHeight="1" x14ac:dyDescent="0.2"/>
    <row r="84" spans="2:44" ht="17.45" hidden="1" customHeight="1" x14ac:dyDescent="0.2">
      <c r="B84" s="439" t="str">
        <f>Data!C1</f>
        <v>Dansk</v>
      </c>
      <c r="C84" s="439" t="str">
        <f>Data!D1</f>
        <v>English</v>
      </c>
      <c r="D84" s="439"/>
    </row>
    <row r="85" spans="2:44" ht="18" hidden="1" customHeight="1" x14ac:dyDescent="0.2"/>
    <row r="86" spans="2:44" ht="18" hidden="1" customHeight="1" x14ac:dyDescent="0.2">
      <c r="C86" s="889" t="s">
        <v>358</v>
      </c>
    </row>
    <row r="87" spans="2:44" ht="25.15" hidden="1" customHeight="1" x14ac:dyDescent="0.2">
      <c r="C87" s="889" t="s">
        <v>359</v>
      </c>
    </row>
    <row r="88" spans="2:44" ht="24.6" hidden="1" customHeight="1" x14ac:dyDescent="0.2">
      <c r="C88" s="440" t="s">
        <v>360</v>
      </c>
    </row>
    <row r="89" spans="2:44" ht="13.5" hidden="1" customHeight="1" x14ac:dyDescent="0.2"/>
    <row r="90" spans="2:44" ht="13.5" customHeight="1" x14ac:dyDescent="0.2"/>
    <row r="91" spans="2:44" ht="13.5" customHeight="1" x14ac:dyDescent="0.2">
      <c r="N91" s="315"/>
      <c r="P91" s="315"/>
      <c r="R91" s="315"/>
      <c r="T91" s="315"/>
      <c r="V91" s="315"/>
      <c r="AE91" s="315"/>
      <c r="AF91" s="315"/>
      <c r="AH91" s="315"/>
      <c r="AJ91" s="315"/>
      <c r="AL91" s="315"/>
      <c r="AN91" s="315"/>
      <c r="AP91" s="315"/>
      <c r="AR91" s="315"/>
    </row>
    <row r="92" spans="2:44" ht="13.5" customHeight="1" x14ac:dyDescent="0.2">
      <c r="N92" s="315"/>
      <c r="P92" s="315"/>
      <c r="R92" s="315"/>
      <c r="T92" s="315"/>
      <c r="V92" s="315"/>
      <c r="AE92" s="315"/>
      <c r="AF92" s="315"/>
      <c r="AH92" s="315"/>
      <c r="AJ92" s="315"/>
      <c r="AL92" s="315"/>
      <c r="AN92" s="315"/>
      <c r="AP92" s="315"/>
      <c r="AR92" s="315"/>
    </row>
    <row r="93" spans="2:44" ht="13.5" customHeight="1" x14ac:dyDescent="0.2"/>
  </sheetData>
  <sheetProtection password="DEDB" sheet="1" objects="1" scenarios="1"/>
  <mergeCells count="222">
    <mergeCell ref="B54:L57"/>
    <mergeCell ref="V15:W15"/>
    <mergeCell ref="R13:S13"/>
    <mergeCell ref="V13:W13"/>
    <mergeCell ref="T12:U12"/>
    <mergeCell ref="T13:U13"/>
    <mergeCell ref="T15:U15"/>
    <mergeCell ref="P55:R55"/>
    <mergeCell ref="P56:R56"/>
    <mergeCell ref="P57:R57"/>
    <mergeCell ref="R12:S12"/>
    <mergeCell ref="V12:W12"/>
    <mergeCell ref="N12:O12"/>
    <mergeCell ref="C19:E19"/>
    <mergeCell ref="C20:E20"/>
    <mergeCell ref="N16:O16"/>
    <mergeCell ref="P16:Q16"/>
    <mergeCell ref="R16:S16"/>
    <mergeCell ref="J15:K15"/>
    <mergeCell ref="R15:S15"/>
    <mergeCell ref="D13:F13"/>
    <mergeCell ref="G13:H13"/>
    <mergeCell ref="G15:H15"/>
    <mergeCell ref="J13:K13"/>
    <mergeCell ref="U3:V3"/>
    <mergeCell ref="T8:U8"/>
    <mergeCell ref="T10:U10"/>
    <mergeCell ref="R10:S10"/>
    <mergeCell ref="V10:W10"/>
    <mergeCell ref="S3:T3"/>
    <mergeCell ref="R11:S11"/>
    <mergeCell ref="V11:W11"/>
    <mergeCell ref="T11:U11"/>
    <mergeCell ref="V5:W5"/>
    <mergeCell ref="R6:S6"/>
    <mergeCell ref="T7:U7"/>
    <mergeCell ref="R8:S8"/>
    <mergeCell ref="V8:W8"/>
    <mergeCell ref="V6:W6"/>
    <mergeCell ref="R7:S7"/>
    <mergeCell ref="L13:M13"/>
    <mergeCell ref="L8:M8"/>
    <mergeCell ref="N15:O15"/>
    <mergeCell ref="P11:Q11"/>
    <mergeCell ref="P12:Q12"/>
    <mergeCell ref="N13:O13"/>
    <mergeCell ref="P13:Q13"/>
    <mergeCell ref="P15:Q15"/>
    <mergeCell ref="N8:O8"/>
    <mergeCell ref="P10:Q10"/>
    <mergeCell ref="N10:O10"/>
    <mergeCell ref="N11:O11"/>
    <mergeCell ref="L11:M11"/>
    <mergeCell ref="J11:K11"/>
    <mergeCell ref="J12:K12"/>
    <mergeCell ref="P5:Q5"/>
    <mergeCell ref="P6:Q6"/>
    <mergeCell ref="P7:Q7"/>
    <mergeCell ref="P8:Q8"/>
    <mergeCell ref="R5:S5"/>
    <mergeCell ref="C8:F8"/>
    <mergeCell ref="D12:F12"/>
    <mergeCell ref="D11:F11"/>
    <mergeCell ref="J8:K8"/>
    <mergeCell ref="G11:H11"/>
    <mergeCell ref="G12:H12"/>
    <mergeCell ref="J6:K6"/>
    <mergeCell ref="L10:M10"/>
    <mergeCell ref="L12:M12"/>
    <mergeCell ref="N7:O7"/>
    <mergeCell ref="J10:K10"/>
    <mergeCell ref="G5:H5"/>
    <mergeCell ref="G7:H7"/>
    <mergeCell ref="G6:H6"/>
    <mergeCell ref="J7:K7"/>
    <mergeCell ref="J5:K5"/>
    <mergeCell ref="G8:H8"/>
    <mergeCell ref="L5:M5"/>
    <mergeCell ref="L6:M6"/>
    <mergeCell ref="L7:M7"/>
    <mergeCell ref="N5:O5"/>
    <mergeCell ref="N6:O6"/>
    <mergeCell ref="V7:W7"/>
    <mergeCell ref="T5:U5"/>
    <mergeCell ref="T6:U6"/>
    <mergeCell ref="G10:H10"/>
    <mergeCell ref="AN11:AO11"/>
    <mergeCell ref="AD5:AE5"/>
    <mergeCell ref="AF5:AG5"/>
    <mergeCell ref="AH5:AI5"/>
    <mergeCell ref="AJ5:AK5"/>
    <mergeCell ref="AD7:AE7"/>
    <mergeCell ref="AF7:AG7"/>
    <mergeCell ref="AH7:AI7"/>
    <mergeCell ref="AD16:AE16"/>
    <mergeCell ref="AF16:AG16"/>
    <mergeCell ref="AH16:AI16"/>
    <mergeCell ref="AD15:AE15"/>
    <mergeCell ref="AF15:AG15"/>
    <mergeCell ref="AH15:AI15"/>
    <mergeCell ref="AF13:AG13"/>
    <mergeCell ref="AH13:AI13"/>
    <mergeCell ref="AD12:AE12"/>
    <mergeCell ref="AJ11:AK11"/>
    <mergeCell ref="AJ7:AK7"/>
    <mergeCell ref="AD10:AE10"/>
    <mergeCell ref="AF10:AG10"/>
    <mergeCell ref="AH10:AI10"/>
    <mergeCell ref="AJ10:AK10"/>
    <mergeCell ref="AD8:AE8"/>
    <mergeCell ref="Z19:AB19"/>
    <mergeCell ref="Z20:AB20"/>
    <mergeCell ref="AF12:AG12"/>
    <mergeCell ref="AH12:AI12"/>
    <mergeCell ref="AJ12:AK12"/>
    <mergeCell ref="AL12:AM12"/>
    <mergeCell ref="AL11:AM11"/>
    <mergeCell ref="AH8:AI8"/>
    <mergeCell ref="AJ8:AK8"/>
    <mergeCell ref="AL8:AM8"/>
    <mergeCell ref="AF8:AG8"/>
    <mergeCell ref="AJ55:AL55"/>
    <mergeCell ref="AJ56:AL56"/>
    <mergeCell ref="AJ57:AL57"/>
    <mergeCell ref="AJ16:AK16"/>
    <mergeCell ref="AL16:AM16"/>
    <mergeCell ref="AN16:AO16"/>
    <mergeCell ref="AJ15:AK15"/>
    <mergeCell ref="AL15:AM15"/>
    <mergeCell ref="AN15:AO15"/>
    <mergeCell ref="C5:F5"/>
    <mergeCell ref="AP13:AQ13"/>
    <mergeCell ref="AL5:AM5"/>
    <mergeCell ref="AL7:AM7"/>
    <mergeCell ref="AN7:AO7"/>
    <mergeCell ref="AJ13:AK13"/>
    <mergeCell ref="AN13:AO13"/>
    <mergeCell ref="AN5:AO5"/>
    <mergeCell ref="AP5:AQ5"/>
    <mergeCell ref="AD13:AE13"/>
    <mergeCell ref="AN12:AO12"/>
    <mergeCell ref="AD6:AE6"/>
    <mergeCell ref="AF6:AG6"/>
    <mergeCell ref="AH6:AI6"/>
    <mergeCell ref="AJ6:AK6"/>
    <mergeCell ref="AL6:AM6"/>
    <mergeCell ref="AL10:AM10"/>
    <mergeCell ref="AN6:AO6"/>
    <mergeCell ref="AD11:AE11"/>
    <mergeCell ref="AF11:AG11"/>
    <mergeCell ref="AH11:AI11"/>
    <mergeCell ref="AL13:AM13"/>
    <mergeCell ref="AN8:AO8"/>
    <mergeCell ref="AN10:AO10"/>
    <mergeCell ref="AR13:AS13"/>
    <mergeCell ref="AP15:AQ15"/>
    <mergeCell ref="AR15:AS15"/>
    <mergeCell ref="AR8:AS8"/>
    <mergeCell ref="AP10:AQ10"/>
    <mergeCell ref="AR10:AS10"/>
    <mergeCell ref="AR5:AS5"/>
    <mergeCell ref="AP6:AQ6"/>
    <mergeCell ref="AR6:AS6"/>
    <mergeCell ref="AP7:AQ7"/>
    <mergeCell ref="AR7:AS7"/>
    <mergeCell ref="AR11:AS11"/>
    <mergeCell ref="AP12:AQ12"/>
    <mergeCell ref="AR12:AS12"/>
    <mergeCell ref="AP8:AQ8"/>
    <mergeCell ref="AP11:AQ11"/>
    <mergeCell ref="AR16:AS16"/>
    <mergeCell ref="AP16:AQ16"/>
    <mergeCell ref="L16:M16"/>
    <mergeCell ref="J16:K16"/>
    <mergeCell ref="G14:H14"/>
    <mergeCell ref="J14:K14"/>
    <mergeCell ref="L14:M14"/>
    <mergeCell ref="N14:O14"/>
    <mergeCell ref="P14:Q14"/>
    <mergeCell ref="R14:S14"/>
    <mergeCell ref="T14:U14"/>
    <mergeCell ref="V14:W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T16:U16"/>
    <mergeCell ref="V16:W16"/>
    <mergeCell ref="L15:M15"/>
    <mergeCell ref="AH62:AI62"/>
    <mergeCell ref="AJ62:AK62"/>
    <mergeCell ref="AL62:AM62"/>
    <mergeCell ref="AN62:AO62"/>
    <mergeCell ref="AP62:AQ62"/>
    <mergeCell ref="AR62:AS62"/>
    <mergeCell ref="J62:K62"/>
    <mergeCell ref="L62:M62"/>
    <mergeCell ref="N62:O62"/>
    <mergeCell ref="P62:Q62"/>
    <mergeCell ref="R62:S62"/>
    <mergeCell ref="T62:U62"/>
    <mergeCell ref="V62:W62"/>
    <mergeCell ref="AD62:AE62"/>
    <mergeCell ref="AF62:AG62"/>
    <mergeCell ref="AH64:AI64"/>
    <mergeCell ref="AJ64:AK64"/>
    <mergeCell ref="AL64:AM64"/>
    <mergeCell ref="AN64:AO64"/>
    <mergeCell ref="AP64:AQ64"/>
    <mergeCell ref="AR64:AS64"/>
    <mergeCell ref="L64:M64"/>
    <mergeCell ref="N64:O64"/>
    <mergeCell ref="P64:Q64"/>
    <mergeCell ref="R64:S64"/>
    <mergeCell ref="T64:U64"/>
    <mergeCell ref="V64:W64"/>
    <mergeCell ref="AD64:AE64"/>
    <mergeCell ref="AF64:AG64"/>
  </mergeCells>
  <phoneticPr fontId="5" type="noConversion"/>
  <conditionalFormatting sqref="L25 N25 P25 R25 V25 T25">
    <cfRule type="expression" dxfId="200" priority="38" stopIfTrue="1">
      <formula>L$25&gt;L$64</formula>
    </cfRule>
  </conditionalFormatting>
  <conditionalFormatting sqref="AD25 AF25 AH25 AJ25 AL25 AN25 AP25 AR25">
    <cfRule type="expression" dxfId="199" priority="29" stopIfTrue="1">
      <formula>AD$25&gt;AD$64</formula>
    </cfRule>
  </conditionalFormatting>
  <conditionalFormatting sqref="H18 K18 M18 O18 Q18 S18 U18 W18 AE18 AG18 AI18 AK18 AM18 AO18 AQ18 AS18">
    <cfRule type="expression" dxfId="198" priority="15" stopIfTrue="1">
      <formula>$P$3=2</formula>
    </cfRule>
  </conditionalFormatting>
  <conditionalFormatting sqref="N54:R57">
    <cfRule type="expression" dxfId="197" priority="14">
      <formula>$M$54="nej"</formula>
    </cfRule>
  </conditionalFormatting>
  <conditionalFormatting sqref="J25">
    <cfRule type="expression" dxfId="196" priority="1" stopIfTrue="1">
      <formula>J$25&gt;J$64</formula>
    </cfRule>
  </conditionalFormatting>
  <conditionalFormatting sqref="N41 R41 T41 V41 AD41 AF41 AH41 AJ41 AL41 AN41 AP41 AR41">
    <cfRule type="expression" dxfId="195" priority="39" stopIfTrue="1">
      <formula>N$41&gt;N$16</formula>
    </cfRule>
  </conditionalFormatting>
  <dataValidations count="10">
    <dataValidation type="list" allowBlank="1" showInputMessage="1" showErrorMessage="1" sqref="J7 P7 AP7 R7 L7 N7 T7 V7 AJ7 AD7 AL7 AF7 AH7 AN7 AR7">
      <formula1>$C$81:$C$82</formula1>
    </dataValidation>
    <dataValidation type="list" allowBlank="1" showInputMessage="1" showErrorMessage="1" sqref="W3">
      <formula1>$B$84:$C$84</formula1>
    </dataValidation>
    <dataValidation type="decimal" allowBlank="1" showInputMessage="1" showErrorMessage="1" sqref="L25 AR25 N25 P25 R25 V25 T25 AD25 AF25 AH25 AJ25 AL25 AN25 AP25">
      <formula1>0</formula1>
      <formula2>L67</formula2>
    </dataValidation>
    <dataValidation type="list" allowBlank="1" showInputMessage="1" showErrorMessage="1" sqref="S3:T3">
      <formula1>$C$61:$C$63</formula1>
    </dataValidation>
    <dataValidation type="decimal" allowBlank="1" showInputMessage="1" showErrorMessage="1" sqref="J25">
      <formula1>-1</formula1>
      <formula2>J67</formula2>
    </dataValidation>
    <dataValidation type="decimal" allowBlank="1" showInputMessage="1" showErrorMessage="1" errorTitle="Overhead" error="Only Universities can add up to 44% in overhead." sqref="J35 L35 N35 P35 R35 T35 V35 AD35 AF35 AH35 AJ35 AL35 AN35 AP35 AR35">
      <formula1>-1</formula1>
      <formula2>J61</formula2>
    </dataValidation>
    <dataValidation type="list" allowBlank="1" showInputMessage="1" showErrorMessage="1" sqref="AS3">
      <formula1>"UK,DA"</formula1>
    </dataValidation>
    <dataValidation type="custom" allowBlank="1" showInputMessage="1" showErrorMessage="1" sqref="L41 V41 T41 R41 N41 P41 J41 AR41 AL41 AN41 AF41 AD41 AP41 AH41 AJ41">
      <formula1>J41&lt;=J16</formula1>
    </dataValidation>
    <dataValidation type="list" allowBlank="1" showInputMessage="1" showErrorMessage="1" sqref="AD14:AS14 J14:W14">
      <formula1>$C$86:$C$88</formula1>
    </dataValidation>
    <dataValidation type="list" allowBlank="1" showInputMessage="1" showErrorMessage="1" sqref="J8:W8 AD8:AS8">
      <formula1>$C$70:$C$71</formula1>
    </dataValidation>
  </dataValidations>
  <pageMargins left="0.62992125984251968" right="0.23622047244094491" top="0.35433070866141736" bottom="0.74803149606299213" header="0.31496062992125984" footer="0.31496062992125984"/>
  <pageSetup paperSize="9" scale="75" firstPageNumber="0" fitToWidth="0" orientation="landscape" r:id="rId1"/>
  <headerFooter>
    <oddFooter>&amp;L&amp;G</oddFooter>
  </headerFooter>
  <colBreaks count="1" manualBreakCount="1">
    <brk id="23" max="1048575" man="1"/>
  </colBreaks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4"/>
  <sheetViews>
    <sheetView topLeftCell="B1" zoomScale="80" zoomScaleNormal="80" workbookViewId="0">
      <selection activeCell="M4" sqref="M4"/>
    </sheetView>
  </sheetViews>
  <sheetFormatPr defaultRowHeight="12.75" x14ac:dyDescent="0.2"/>
  <cols>
    <col min="1" max="1" width="9.140625" style="647"/>
    <col min="2" max="2" width="34" style="551" customWidth="1"/>
    <col min="3" max="3" width="21.85546875" style="647" customWidth="1"/>
    <col min="4" max="4" width="25.5703125" style="647" customWidth="1"/>
    <col min="5" max="5" width="9.140625" style="647"/>
    <col min="6" max="6" width="9.140625" style="549"/>
    <col min="7" max="7" width="18" style="549" customWidth="1"/>
    <col min="8" max="8" width="14" style="549" customWidth="1"/>
    <col min="9" max="12" width="9.7109375" style="549" customWidth="1"/>
    <col min="13" max="13" width="9.7109375" customWidth="1"/>
    <col min="14" max="14" width="27.140625" customWidth="1"/>
  </cols>
  <sheetData>
    <row r="1" spans="1:18" x14ac:dyDescent="0.2">
      <c r="A1" s="641"/>
      <c r="B1" s="649" t="s">
        <v>54</v>
      </c>
      <c r="C1" s="642" t="s">
        <v>48</v>
      </c>
      <c r="D1" s="642" t="s">
        <v>49</v>
      </c>
      <c r="E1" s="643"/>
      <c r="G1" s="549" t="s">
        <v>215</v>
      </c>
      <c r="H1" s="549">
        <v>2</v>
      </c>
      <c r="I1" s="549">
        <v>3</v>
      </c>
      <c r="J1" s="549">
        <v>4</v>
      </c>
      <c r="K1" s="549">
        <v>5</v>
      </c>
      <c r="L1" s="549">
        <v>6</v>
      </c>
      <c r="M1" s="550"/>
      <c r="N1" s="550"/>
      <c r="O1" s="550"/>
      <c r="P1" s="550"/>
    </row>
    <row r="2" spans="1:18" x14ac:dyDescent="0.2">
      <c r="A2" s="537">
        <v>1</v>
      </c>
      <c r="B2" s="650" t="str">
        <f>HLOOKUP('Budget &amp; Total'!$W$3,Data!C$1:D$51,Data!A2+1)</f>
        <v>Select language</v>
      </c>
      <c r="C2" s="538" t="s">
        <v>178</v>
      </c>
      <c r="D2" s="538" t="s">
        <v>177</v>
      </c>
      <c r="E2" s="625"/>
      <c r="G2" s="696" t="str">
        <f>'Budget &amp; Total'!S3</f>
        <v>EUDP</v>
      </c>
      <c r="H2" s="549" t="str">
        <f>VLOOKUP($G2,$G$4:$L$6,H1,FALSE)</f>
        <v>Ja</v>
      </c>
      <c r="I2" s="549" t="str">
        <f>VLOOKUP($G2,$G$4:$L$6,I1,FALSE)</f>
        <v>Ja</v>
      </c>
      <c r="J2" s="549" t="str">
        <f>VLOOKUP($G2,$G$4:$L$6,J1,FALSE)</f>
        <v>Ja</v>
      </c>
      <c r="K2" s="549" t="str">
        <f>VLOOKUP($G2,$G$4:$L$6,K1,FALSE)</f>
        <v>Ja</v>
      </c>
      <c r="L2" s="549">
        <f>VLOOKUP($G2,$G$4:$L$6,L1,FALSE)</f>
        <v>1</v>
      </c>
      <c r="M2" s="551"/>
      <c r="N2" s="551"/>
      <c r="O2" s="552" t="s">
        <v>14</v>
      </c>
      <c r="P2" s="552" t="s">
        <v>7</v>
      </c>
      <c r="Q2" s="126"/>
      <c r="R2" s="121"/>
    </row>
    <row r="3" spans="1:18" x14ac:dyDescent="0.2">
      <c r="A3" s="537">
        <v>2</v>
      </c>
      <c r="B3" s="650" t="str">
        <f>HLOOKUP('Budget &amp; Total'!$W$3,Data!C$1:D$51,Data!A3+1)</f>
        <v>Regnskab</v>
      </c>
      <c r="C3" s="538" t="s">
        <v>81</v>
      </c>
      <c r="D3" s="538" t="s">
        <v>28</v>
      </c>
      <c r="E3" s="625"/>
      <c r="H3" s="549" t="s">
        <v>141</v>
      </c>
      <c r="I3" s="549" t="s">
        <v>181</v>
      </c>
      <c r="J3" s="549" t="s">
        <v>218</v>
      </c>
      <c r="K3" s="697" t="s">
        <v>219</v>
      </c>
      <c r="L3" s="698" t="s">
        <v>229</v>
      </c>
      <c r="M3" s="551">
        <v>1</v>
      </c>
      <c r="N3" s="551" t="s">
        <v>15</v>
      </c>
      <c r="O3" s="553">
        <v>1</v>
      </c>
      <c r="P3" s="553">
        <v>1</v>
      </c>
      <c r="Q3" s="127"/>
      <c r="R3" s="121"/>
    </row>
    <row r="4" spans="1:18" x14ac:dyDescent="0.2">
      <c r="A4" s="537">
        <v>3</v>
      </c>
      <c r="B4" s="650" t="str">
        <f>HLOOKUP('Budget &amp; Total'!$W$3,Data!C$1:D$51,Data!A4+1)</f>
        <v>Budget</v>
      </c>
      <c r="C4" s="538" t="s">
        <v>5</v>
      </c>
      <c r="D4" s="538" t="s">
        <v>5</v>
      </c>
      <c r="E4" s="625"/>
      <c r="G4" s="549" t="s">
        <v>87</v>
      </c>
      <c r="H4" s="549" t="s">
        <v>182</v>
      </c>
      <c r="I4" s="549" t="s">
        <v>182</v>
      </c>
      <c r="J4" s="549" t="s">
        <v>182</v>
      </c>
      <c r="K4" s="549" t="s">
        <v>182</v>
      </c>
      <c r="L4" s="699">
        <v>1</v>
      </c>
      <c r="M4" s="551">
        <v>2</v>
      </c>
      <c r="N4" s="551" t="s">
        <v>16</v>
      </c>
      <c r="O4" s="553">
        <v>0.8</v>
      </c>
      <c r="P4" s="553">
        <v>0.8</v>
      </c>
      <c r="Q4" s="127"/>
      <c r="R4" s="121"/>
    </row>
    <row r="5" spans="1:18" x14ac:dyDescent="0.2">
      <c r="A5" s="537">
        <v>4</v>
      </c>
      <c r="B5" s="650" t="str">
        <f>HLOOKUP('Budget &amp; Total'!$W$3,Data!C$1:D$51,Data!A5+1)</f>
        <v>Personaleudgifter</v>
      </c>
      <c r="C5" s="538" t="s">
        <v>50</v>
      </c>
      <c r="D5" s="538" t="s">
        <v>283</v>
      </c>
      <c r="E5" s="625"/>
      <c r="G5" s="549" t="s">
        <v>88</v>
      </c>
      <c r="H5" s="549" t="s">
        <v>183</v>
      </c>
      <c r="I5" s="549" t="s">
        <v>183</v>
      </c>
      <c r="J5" s="549" t="s">
        <v>183</v>
      </c>
      <c r="K5" s="549" t="s">
        <v>183</v>
      </c>
      <c r="L5" s="699">
        <v>2</v>
      </c>
      <c r="M5" s="551">
        <v>3</v>
      </c>
      <c r="N5" s="551" t="s">
        <v>17</v>
      </c>
      <c r="O5" s="553">
        <v>0.7</v>
      </c>
      <c r="P5" s="553">
        <v>0.7</v>
      </c>
      <c r="Q5" s="127"/>
      <c r="R5" s="121"/>
    </row>
    <row r="6" spans="1:18" x14ac:dyDescent="0.2">
      <c r="A6" s="537">
        <v>5</v>
      </c>
      <c r="B6" s="650" t="str">
        <f>HLOOKUP('Budget &amp; Total'!$W$3,Data!C$1:D$51,Data!A6+1)</f>
        <v>Instrumenter og udstyr</v>
      </c>
      <c r="C6" s="538" t="s">
        <v>31</v>
      </c>
      <c r="D6" s="538" t="s">
        <v>102</v>
      </c>
      <c r="E6" s="625"/>
      <c r="G6" s="549" t="s">
        <v>89</v>
      </c>
      <c r="H6" s="549" t="s">
        <v>183</v>
      </c>
      <c r="I6" s="549" t="s">
        <v>183</v>
      </c>
      <c r="J6" s="549" t="s">
        <v>183</v>
      </c>
      <c r="K6" s="549" t="s">
        <v>183</v>
      </c>
      <c r="L6" s="699">
        <v>3</v>
      </c>
      <c r="M6" s="551">
        <v>4</v>
      </c>
      <c r="N6" s="551" t="s">
        <v>18</v>
      </c>
      <c r="O6" s="553">
        <v>0.6</v>
      </c>
      <c r="P6" s="553">
        <v>0.6</v>
      </c>
      <c r="Q6" s="127"/>
      <c r="R6" s="121"/>
    </row>
    <row r="7" spans="1:18" x14ac:dyDescent="0.2">
      <c r="A7" s="537">
        <v>6</v>
      </c>
      <c r="B7" s="650" t="str">
        <f>HLOOKUP('Budget &amp; Total'!$W$3,Data!C$1:D$51,Data!A7+1)</f>
        <v>Bygninger</v>
      </c>
      <c r="C7" s="538" t="s">
        <v>32</v>
      </c>
      <c r="D7" s="538" t="s">
        <v>103</v>
      </c>
      <c r="E7" s="625"/>
      <c r="K7" s="700"/>
      <c r="L7" s="700"/>
      <c r="M7" s="551">
        <v>5</v>
      </c>
      <c r="N7" s="551" t="s">
        <v>19</v>
      </c>
      <c r="O7" s="553">
        <v>0.45</v>
      </c>
      <c r="P7" s="553">
        <v>0.45</v>
      </c>
      <c r="Q7" s="127"/>
      <c r="R7" s="121"/>
    </row>
    <row r="8" spans="1:18" x14ac:dyDescent="0.2">
      <c r="A8" s="537">
        <v>7</v>
      </c>
      <c r="B8" s="650" t="str">
        <f>HLOOKUP('Budget &amp; Total'!$W$3,Data!C$1:D$51,Data!A8+1)</f>
        <v>Andre driftsudgifter, herunder materialer</v>
      </c>
      <c r="C8" s="538" t="s">
        <v>33</v>
      </c>
      <c r="D8" s="538" t="s">
        <v>284</v>
      </c>
      <c r="E8" s="625"/>
      <c r="K8" s="700"/>
      <c r="L8" s="700"/>
      <c r="M8" s="551"/>
      <c r="N8" s="551"/>
      <c r="O8" s="551"/>
      <c r="P8" s="551"/>
      <c r="Q8" s="125"/>
      <c r="R8" s="121"/>
    </row>
    <row r="9" spans="1:18" x14ac:dyDescent="0.2">
      <c r="A9" s="537">
        <v>8</v>
      </c>
      <c r="B9" s="650" t="str">
        <f>HLOOKUP('Budget &amp; Total'!$W$3,Data!C$1:D$51,Data!A9+1)</f>
        <v>Eksterne leverancer / underleverancer</v>
      </c>
      <c r="C9" s="538" t="s">
        <v>51</v>
      </c>
      <c r="D9" s="538" t="s">
        <v>104</v>
      </c>
      <c r="E9" s="625"/>
      <c r="K9" s="700"/>
      <c r="L9" s="700"/>
      <c r="M9" s="551"/>
      <c r="N9" s="551" t="s">
        <v>13</v>
      </c>
      <c r="O9" s="551" t="s">
        <v>11</v>
      </c>
      <c r="P9" s="551" t="s">
        <v>12</v>
      </c>
      <c r="Q9" s="125"/>
      <c r="R9" s="121"/>
    </row>
    <row r="10" spans="1:18" x14ac:dyDescent="0.2">
      <c r="A10" s="537">
        <v>9</v>
      </c>
      <c r="B10" s="650" t="str">
        <f>HLOOKUP('Budget &amp; Total'!$W$3,Data!C$1:D$51,Data!A10+1)</f>
        <v>Indtægter (negative tal)</v>
      </c>
      <c r="C10" s="538" t="s">
        <v>231</v>
      </c>
      <c r="D10" s="538" t="s">
        <v>230</v>
      </c>
      <c r="E10" s="625"/>
      <c r="K10" s="700"/>
      <c r="L10" s="700"/>
      <c r="M10" s="551"/>
      <c r="N10" s="551">
        <v>0</v>
      </c>
      <c r="O10" s="551">
        <v>0</v>
      </c>
      <c r="P10" s="551">
        <v>0</v>
      </c>
      <c r="Q10" s="125"/>
      <c r="R10" s="121"/>
    </row>
    <row r="11" spans="1:18" x14ac:dyDescent="0.2">
      <c r="A11" s="537">
        <v>10</v>
      </c>
      <c r="B11" s="650" t="str">
        <f>HLOOKUP('Budget &amp; Total'!$W$3,Data!C$1:D$51,Data!A11+1)</f>
        <v>Andet, herunder rejser og formidling</v>
      </c>
      <c r="C11" s="538" t="s">
        <v>53</v>
      </c>
      <c r="D11" s="538" t="s">
        <v>285</v>
      </c>
      <c r="E11" s="625"/>
      <c r="K11" s="700"/>
      <c r="L11" s="700"/>
      <c r="M11" s="551"/>
      <c r="N11" s="551">
        <v>15</v>
      </c>
      <c r="O11" s="551">
        <v>15</v>
      </c>
      <c r="P11" s="551">
        <v>10</v>
      </c>
      <c r="Q11" s="125"/>
      <c r="R11" s="121"/>
    </row>
    <row r="12" spans="1:18" x14ac:dyDescent="0.2">
      <c r="A12" s="537">
        <v>11</v>
      </c>
      <c r="B12" s="650" t="str">
        <f>HLOOKUP('Budget &amp; Total'!$W$3,Data!C$1:D$51,Data!A12+1)</f>
        <v>Overheadomkostninger</v>
      </c>
      <c r="C12" s="538" t="s">
        <v>52</v>
      </c>
      <c r="D12" s="538" t="s">
        <v>105</v>
      </c>
      <c r="E12" s="625"/>
      <c r="G12" s="549" t="s">
        <v>167</v>
      </c>
      <c r="K12" s="700"/>
      <c r="L12" s="700"/>
      <c r="M12" s="551"/>
      <c r="N12" s="551">
        <v>75</v>
      </c>
      <c r="O12" s="551">
        <v>75</v>
      </c>
      <c r="P12" s="551">
        <v>50</v>
      </c>
      <c r="Q12" s="125"/>
      <c r="R12" s="121"/>
    </row>
    <row r="13" spans="1:18" x14ac:dyDescent="0.2">
      <c r="A13" s="537">
        <v>12</v>
      </c>
      <c r="B13" s="650" t="str">
        <f>HLOOKUP('Budget &amp; Total'!$W$3,Data!C$1:D$51,Data!A13+1)</f>
        <v>Funktionær timer</v>
      </c>
      <c r="C13" s="539" t="s">
        <v>94</v>
      </c>
      <c r="D13" s="539" t="s">
        <v>106</v>
      </c>
      <c r="E13" s="625"/>
      <c r="G13" s="705">
        <v>0.44</v>
      </c>
      <c r="K13" s="700"/>
      <c r="L13" s="700"/>
      <c r="M13" s="551"/>
      <c r="N13" s="551">
        <v>322.5</v>
      </c>
      <c r="O13" s="551">
        <v>375</v>
      </c>
      <c r="P13" s="551">
        <v>250</v>
      </c>
      <c r="Q13" s="125"/>
      <c r="R13" s="121"/>
    </row>
    <row r="14" spans="1:18" x14ac:dyDescent="0.2">
      <c r="A14" s="537">
        <v>13</v>
      </c>
      <c r="B14" s="650" t="str">
        <f>HLOOKUP('Budget &amp; Total'!$W$3,Data!C$1:D$51,Data!A14+1)</f>
        <v>Teknisk/adm timer</v>
      </c>
      <c r="C14" s="539" t="s">
        <v>96</v>
      </c>
      <c r="D14" s="539" t="s">
        <v>107</v>
      </c>
      <c r="E14" s="625"/>
      <c r="M14" s="550"/>
      <c r="N14" s="550"/>
      <c r="O14" s="550"/>
      <c r="P14" s="550"/>
    </row>
    <row r="15" spans="1:18" x14ac:dyDescent="0.2">
      <c r="A15" s="537">
        <v>14</v>
      </c>
      <c r="B15" s="650" t="str">
        <f>HLOOKUP('Budget &amp; Total'!$W$3,Data!C$1:D$51,Data!A15+1)</f>
        <v>Funktionær løn</v>
      </c>
      <c r="C15" s="539" t="s">
        <v>95</v>
      </c>
      <c r="D15" s="539" t="s">
        <v>108</v>
      </c>
      <c r="E15" s="625"/>
      <c r="G15" s="700" t="s">
        <v>8</v>
      </c>
      <c r="M15" s="550"/>
      <c r="N15" s="550"/>
      <c r="O15" s="550"/>
      <c r="P15" s="550"/>
    </row>
    <row r="16" spans="1:18" x14ac:dyDescent="0.2">
      <c r="A16" s="537">
        <v>15</v>
      </c>
      <c r="B16" s="650" t="str">
        <f>HLOOKUP('Budget &amp; Total'!$W$3,Data!C$1:D$51,Data!A16+1)</f>
        <v>Teknisk/adm løn</v>
      </c>
      <c r="C16" s="539" t="s">
        <v>97</v>
      </c>
      <c r="D16" s="539" t="s">
        <v>34</v>
      </c>
      <c r="E16" s="625"/>
      <c r="G16" s="700" t="s">
        <v>21</v>
      </c>
      <c r="M16" s="550"/>
      <c r="N16" s="550"/>
      <c r="O16" s="550"/>
      <c r="P16" s="550"/>
    </row>
    <row r="17" spans="1:16" x14ac:dyDescent="0.2">
      <c r="A17" s="537">
        <v>16</v>
      </c>
      <c r="B17" s="650" t="str">
        <f>HLOOKUP('Budget &amp; Total'!$W$3,Data!C$1:D$51,Data!A17+1)</f>
        <v>Overhead løn</v>
      </c>
      <c r="C17" s="539" t="s">
        <v>98</v>
      </c>
      <c r="D17" s="539" t="s">
        <v>109</v>
      </c>
      <c r="E17" s="625"/>
      <c r="G17" s="706">
        <v>0.9</v>
      </c>
      <c r="M17" s="550"/>
      <c r="N17" s="550"/>
      <c r="O17" s="550"/>
      <c r="P17" s="550"/>
    </row>
    <row r="18" spans="1:16" x14ac:dyDescent="0.2">
      <c r="A18" s="537">
        <v>17</v>
      </c>
      <c r="B18" s="650" t="str">
        <f>HLOOKUP('Budget &amp; Total'!$W$3,Data!C$1:D$51,Data!A18+1)</f>
        <v>Andre omkostninger</v>
      </c>
      <c r="C18" s="539" t="s">
        <v>85</v>
      </c>
      <c r="D18" s="539" t="s">
        <v>284</v>
      </c>
      <c r="E18" s="625"/>
      <c r="M18" s="550"/>
      <c r="N18" s="550"/>
      <c r="O18" s="550"/>
      <c r="P18" s="550"/>
    </row>
    <row r="19" spans="1:16" x14ac:dyDescent="0.2">
      <c r="A19" s="537">
        <v>18</v>
      </c>
      <c r="B19" s="650" t="str">
        <f>HLOOKUP('Budget &amp; Total'!$W$3,Data!C$1:D$51,Data!A19+1)</f>
        <v>Andre omkostninger total</v>
      </c>
      <c r="C19" s="539" t="s">
        <v>86</v>
      </c>
      <c r="D19" s="539" t="s">
        <v>286</v>
      </c>
      <c r="E19" s="625"/>
      <c r="M19" s="549"/>
      <c r="N19" s="549"/>
      <c r="O19" s="549"/>
      <c r="P19" s="549"/>
    </row>
    <row r="20" spans="1:16" x14ac:dyDescent="0.2">
      <c r="A20" s="537">
        <v>19</v>
      </c>
      <c r="B20" s="650" t="str">
        <f>HLOOKUP('Budget &amp; Total'!$W$3,Data!C$1:D$51,Data!A20+1)</f>
        <v>Finansiering</v>
      </c>
      <c r="C20" s="539" t="s">
        <v>99</v>
      </c>
      <c r="D20" s="539" t="s">
        <v>27</v>
      </c>
      <c r="E20" s="625"/>
      <c r="F20" s="549" t="s">
        <v>220</v>
      </c>
      <c r="M20" s="549"/>
      <c r="N20" s="549"/>
      <c r="O20" s="549"/>
      <c r="P20" s="549"/>
    </row>
    <row r="21" spans="1:16" x14ac:dyDescent="0.2">
      <c r="A21" s="537">
        <v>20</v>
      </c>
      <c r="B21" s="650" t="str">
        <f>HLOOKUP('Budget &amp; Total'!$W$3,Data!C$1:D$51,Data!A21+1)</f>
        <v>Støtte total</v>
      </c>
      <c r="C21" s="540" t="s">
        <v>149</v>
      </c>
      <c r="D21" s="540" t="s">
        <v>20</v>
      </c>
      <c r="E21" s="625"/>
      <c r="M21" s="549"/>
      <c r="N21" s="549"/>
      <c r="O21" s="549"/>
      <c r="P21" s="549"/>
    </row>
    <row r="22" spans="1:16" ht="14.25" customHeight="1" x14ac:dyDescent="0.25">
      <c r="A22" s="537">
        <v>21</v>
      </c>
      <c r="B22" s="650" t="str">
        <f>HLOOKUP('Budget &amp; Total'!$W$3,Data!C$1:D$51,Data!A22+1)</f>
        <v>Anden finansiering</v>
      </c>
      <c r="C22" s="541" t="s">
        <v>100</v>
      </c>
      <c r="D22" s="541" t="s">
        <v>148</v>
      </c>
      <c r="E22" s="625"/>
      <c r="G22" s="549" t="s">
        <v>87</v>
      </c>
      <c r="H22" s="701" t="s">
        <v>66</v>
      </c>
      <c r="M22" s="549"/>
      <c r="N22" s="549"/>
      <c r="O22" s="549"/>
      <c r="P22" s="549"/>
    </row>
    <row r="23" spans="1:16" x14ac:dyDescent="0.2">
      <c r="A23" s="537">
        <v>22</v>
      </c>
      <c r="B23" s="650" t="str">
        <f>HLOOKUP('Budget &amp; Total'!$W$3,Data!C$1:D$51,Data!A23+1)</f>
        <v>Egenfinansiering</v>
      </c>
      <c r="C23" s="541" t="s">
        <v>101</v>
      </c>
      <c r="D23" s="541" t="s">
        <v>2</v>
      </c>
      <c r="E23" s="625"/>
      <c r="G23" s="549" t="s">
        <v>88</v>
      </c>
      <c r="M23" s="549"/>
      <c r="N23" s="549"/>
      <c r="O23" s="549"/>
      <c r="P23" s="549"/>
    </row>
    <row r="24" spans="1:16" x14ac:dyDescent="0.2">
      <c r="A24" s="537">
        <v>23</v>
      </c>
      <c r="B24" s="650" t="str">
        <f>HLOOKUP('Budget &amp; Total'!$W$3,Data!C$1:D$51,Data!A24+1)</f>
        <v>Timer</v>
      </c>
      <c r="C24" s="538" t="s">
        <v>93</v>
      </c>
      <c r="D24" s="538" t="s">
        <v>0</v>
      </c>
      <c r="E24" s="625"/>
      <c r="G24" s="549" t="s">
        <v>89</v>
      </c>
      <c r="M24" s="549"/>
      <c r="N24" s="549"/>
      <c r="O24" s="549"/>
      <c r="P24" s="549"/>
    </row>
    <row r="25" spans="1:16" x14ac:dyDescent="0.2">
      <c r="A25" s="537">
        <v>24</v>
      </c>
      <c r="B25" s="650" t="str">
        <f>HLOOKUP('Budget &amp; Total'!$W$3,Data!C$1:D$51,Data!A25+1)</f>
        <v>Overhead</v>
      </c>
      <c r="C25" s="538" t="s">
        <v>76</v>
      </c>
      <c r="D25" s="538" t="s">
        <v>76</v>
      </c>
      <c r="E25" s="625"/>
      <c r="M25" s="549"/>
      <c r="N25" s="549"/>
      <c r="O25" s="549"/>
      <c r="P25" s="549"/>
    </row>
    <row r="26" spans="1:16" x14ac:dyDescent="0.2">
      <c r="A26" s="537">
        <v>25</v>
      </c>
      <c r="B26" s="650" t="str">
        <f>HLOOKUP('Budget &amp; Total'!$W$3,Data!C$1:D$51,Data!A26+1)</f>
        <v>Beregnet støtte</v>
      </c>
      <c r="C26" s="542" t="s">
        <v>297</v>
      </c>
      <c r="D26" s="542" t="s">
        <v>35</v>
      </c>
      <c r="E26" s="625"/>
      <c r="M26" s="549"/>
      <c r="N26" s="549"/>
      <c r="O26" s="549"/>
      <c r="P26" s="549"/>
    </row>
    <row r="27" spans="1:16" x14ac:dyDescent="0.2">
      <c r="A27" s="537">
        <v>26</v>
      </c>
      <c r="B27" s="650" t="str">
        <f>HLOOKUP('Budget &amp; Total'!$W$3,Data!C$1:D$51,Data!A27+1)</f>
        <v>Forudbetalt støtte (efter aftale)</v>
      </c>
      <c r="C27" s="543" t="s">
        <v>298</v>
      </c>
      <c r="D27" s="543" t="s">
        <v>287</v>
      </c>
      <c r="E27" s="625"/>
      <c r="G27" s="549" t="s">
        <v>216</v>
      </c>
      <c r="H27" s="707" t="s">
        <v>378</v>
      </c>
      <c r="M27" s="549"/>
      <c r="N27" s="549"/>
      <c r="O27" s="549"/>
      <c r="P27" s="549"/>
    </row>
    <row r="28" spans="1:16" x14ac:dyDescent="0.2">
      <c r="A28" s="537">
        <v>27</v>
      </c>
      <c r="B28" s="650" t="str">
        <f>HLOOKUP('Budget &amp; Total'!$W$3,Data!C$1:D$51,Data!A28+1)</f>
        <v>Justering for timepris inklusiv overhead</v>
      </c>
      <c r="C28" s="543" t="s">
        <v>84</v>
      </c>
      <c r="D28" s="543" t="s">
        <v>110</v>
      </c>
      <c r="E28" s="625"/>
      <c r="M28" s="549"/>
      <c r="N28" s="549"/>
      <c r="O28" s="549"/>
      <c r="P28" s="549"/>
    </row>
    <row r="29" spans="1:16" ht="15.75" x14ac:dyDescent="0.25">
      <c r="A29" s="537">
        <v>28</v>
      </c>
      <c r="B29" s="650" t="str">
        <f>HLOOKUP('Budget &amp; Total'!$W$3,Data!C$1:D$51,Data!A29+1)</f>
        <v>Justering for budgetoverskridelse</v>
      </c>
      <c r="C29" s="543" t="s">
        <v>67</v>
      </c>
      <c r="D29" s="543" t="s">
        <v>111</v>
      </c>
      <c r="E29" s="625"/>
      <c r="G29" s="702" t="s">
        <v>257</v>
      </c>
      <c r="H29" s="702" t="s">
        <v>260</v>
      </c>
      <c r="M29" s="549"/>
      <c r="N29" s="549"/>
      <c r="O29" s="549"/>
      <c r="P29" s="549"/>
    </row>
    <row r="30" spans="1:16" x14ac:dyDescent="0.2">
      <c r="A30" s="537">
        <v>29</v>
      </c>
      <c r="B30" s="650" t="str">
        <f>HLOOKUP('Budget &amp; Total'!$W$3,Data!C$1:D$51,Data!A30+1)</f>
        <v>Støtte total / til faktura</v>
      </c>
      <c r="C30" s="542" t="s">
        <v>296</v>
      </c>
      <c r="D30" s="542" t="s">
        <v>37</v>
      </c>
      <c r="E30" s="625"/>
      <c r="G30" s="549" t="s">
        <v>258</v>
      </c>
      <c r="H30" s="703">
        <v>41450</v>
      </c>
      <c r="I30" s="704" t="s">
        <v>259</v>
      </c>
      <c r="M30" s="549"/>
      <c r="N30" s="549"/>
      <c r="O30" s="549"/>
      <c r="P30" s="549"/>
    </row>
    <row r="31" spans="1:16" x14ac:dyDescent="0.2">
      <c r="A31" s="537">
        <v>30</v>
      </c>
      <c r="B31" s="650" t="str">
        <f>HLOOKUP('Budget &amp; Total'!$W$3,Data!C$1:D$51,Data!A31+1)</f>
        <v>Anden finansiering</v>
      </c>
      <c r="C31" s="541" t="s">
        <v>100</v>
      </c>
      <c r="D31" s="542" t="s">
        <v>3</v>
      </c>
      <c r="E31" s="625"/>
      <c r="G31" s="549" t="s">
        <v>250</v>
      </c>
      <c r="H31" s="703">
        <v>41452</v>
      </c>
      <c r="I31" s="549" t="s">
        <v>261</v>
      </c>
      <c r="M31" s="549"/>
      <c r="N31" s="549"/>
      <c r="O31" s="549"/>
      <c r="P31" s="549"/>
    </row>
    <row r="32" spans="1:16" x14ac:dyDescent="0.2">
      <c r="A32" s="537">
        <v>31</v>
      </c>
      <c r="B32" s="650" t="str">
        <f>HLOOKUP('Budget &amp; Total'!$W$3,Data!C$1:D$51,Data!A32+1)</f>
        <v>Egenfinansiering</v>
      </c>
      <c r="C32" s="541" t="s">
        <v>101</v>
      </c>
      <c r="D32" s="542" t="s">
        <v>2</v>
      </c>
      <c r="E32" s="625"/>
      <c r="G32" s="549" t="s">
        <v>262</v>
      </c>
      <c r="H32" s="703">
        <v>41481</v>
      </c>
      <c r="I32" s="549" t="s">
        <v>263</v>
      </c>
      <c r="M32" s="549"/>
      <c r="N32" s="549"/>
      <c r="O32" s="549"/>
      <c r="P32" s="549"/>
    </row>
    <row r="33" spans="1:16" x14ac:dyDescent="0.2">
      <c r="A33" s="537">
        <v>32</v>
      </c>
      <c r="B33" s="650" t="str">
        <f>HLOOKUP('Budget &amp; Total'!$W$3,Data!C$1:D$51,Data!A33+1)</f>
        <v>Udbetalingsloft</v>
      </c>
      <c r="C33" s="544" t="s">
        <v>43</v>
      </c>
      <c r="D33" s="539" t="s">
        <v>112</v>
      </c>
      <c r="E33" s="625"/>
      <c r="G33" s="549" t="s">
        <v>264</v>
      </c>
      <c r="H33" s="703">
        <v>41528</v>
      </c>
      <c r="I33" s="549" t="s">
        <v>265</v>
      </c>
      <c r="M33" s="549"/>
      <c r="N33" s="549"/>
      <c r="O33" s="549"/>
      <c r="P33" s="549"/>
    </row>
    <row r="34" spans="1:16" x14ac:dyDescent="0.2">
      <c r="A34" s="537">
        <v>33</v>
      </c>
      <c r="B34" s="650" t="str">
        <f>HLOOKUP('Budget &amp; Total'!$W$3,Data!C$1:D$51,Data!A34+1)</f>
        <v>Til/fra pulje</v>
      </c>
      <c r="C34" s="542" t="s">
        <v>120</v>
      </c>
      <c r="D34" s="542" t="s">
        <v>113</v>
      </c>
      <c r="E34" s="625"/>
      <c r="G34" s="549" t="s">
        <v>266</v>
      </c>
      <c r="H34" s="703">
        <v>41610</v>
      </c>
      <c r="I34" s="549" t="s">
        <v>267</v>
      </c>
      <c r="M34" s="549"/>
      <c r="N34" s="549"/>
      <c r="O34" s="549"/>
      <c r="P34" s="549"/>
    </row>
    <row r="35" spans="1:16" x14ac:dyDescent="0.2">
      <c r="A35" s="537">
        <v>34</v>
      </c>
      <c r="B35" s="650" t="str">
        <f>HLOOKUP('Budget &amp; Total'!$W$3,Data!C$1:D$51,Data!A35+1)</f>
        <v>Pulje for tilbageholdt støtte</v>
      </c>
      <c r="C35" s="544" t="s">
        <v>119</v>
      </c>
      <c r="D35" s="544" t="s">
        <v>114</v>
      </c>
      <c r="E35" s="625"/>
      <c r="G35" s="549" t="s">
        <v>268</v>
      </c>
      <c r="H35" s="703">
        <v>41654</v>
      </c>
      <c r="I35" s="549" t="s">
        <v>269</v>
      </c>
      <c r="M35" s="549"/>
      <c r="N35" s="549"/>
      <c r="O35" s="549"/>
      <c r="P35" s="549"/>
    </row>
    <row r="36" spans="1:16" x14ac:dyDescent="0.2">
      <c r="A36" s="537">
        <v>35</v>
      </c>
      <c r="B36" s="650" t="str">
        <f>HLOOKUP('Budget &amp; Total'!$W$3,Data!C$1:D$51,Data!A36+1)</f>
        <v>Udbetalingsloft</v>
      </c>
      <c r="C36" s="544" t="s">
        <v>43</v>
      </c>
      <c r="D36" s="539" t="s">
        <v>115</v>
      </c>
      <c r="E36" s="625"/>
      <c r="G36" s="549" t="s">
        <v>271</v>
      </c>
      <c r="H36" s="703">
        <v>41682</v>
      </c>
      <c r="I36" s="549" t="s">
        <v>272</v>
      </c>
      <c r="M36" s="549"/>
      <c r="N36" s="549"/>
      <c r="O36" s="549"/>
      <c r="P36" s="549"/>
    </row>
    <row r="37" spans="1:16" x14ac:dyDescent="0.2">
      <c r="A37" s="537">
        <v>36</v>
      </c>
      <c r="B37" s="650" t="str">
        <f>HLOOKUP('Budget &amp; Total'!$W$3,Data!C$1:D$51,Data!A37+1)</f>
        <v>Til/fra pulje</v>
      </c>
      <c r="C37" s="542" t="s">
        <v>120</v>
      </c>
      <c r="D37" s="542" t="s">
        <v>238</v>
      </c>
      <c r="E37" s="625"/>
      <c r="G37" s="549" t="s">
        <v>276</v>
      </c>
      <c r="H37" s="703">
        <v>41684</v>
      </c>
      <c r="I37" s="549" t="s">
        <v>277</v>
      </c>
      <c r="M37" s="549"/>
      <c r="N37" s="549"/>
      <c r="O37" s="549"/>
      <c r="P37" s="549"/>
    </row>
    <row r="38" spans="1:16" x14ac:dyDescent="0.2">
      <c r="A38" s="537">
        <v>37</v>
      </c>
      <c r="B38" s="650" t="str">
        <f>HLOOKUP('Budget &amp; Total'!$W$3,Data!C$1:D$51,Data!A38+1)</f>
        <v>Pulje for tilbageholdt støtte</v>
      </c>
      <c r="C38" s="544" t="s">
        <v>119</v>
      </c>
      <c r="D38" s="644" t="s">
        <v>237</v>
      </c>
      <c r="E38" s="625"/>
      <c r="G38" s="549" t="s">
        <v>278</v>
      </c>
      <c r="H38" s="703">
        <v>41692</v>
      </c>
      <c r="I38" s="549" t="s">
        <v>279</v>
      </c>
      <c r="M38" s="549"/>
      <c r="N38" s="549"/>
      <c r="O38" s="549"/>
      <c r="P38" s="549"/>
    </row>
    <row r="39" spans="1:16" x14ac:dyDescent="0.2">
      <c r="A39" s="537">
        <v>38</v>
      </c>
      <c r="B39" s="650" t="str">
        <f>HLOOKUP('Budget &amp; Total'!$W$3,Data!C$1:D$51,Data!A39+1)</f>
        <v>Lønomkostninger total</v>
      </c>
      <c r="C39" s="538" t="s">
        <v>116</v>
      </c>
      <c r="D39" s="541" t="s">
        <v>26</v>
      </c>
      <c r="E39" s="625"/>
      <c r="G39" s="549" t="s">
        <v>280</v>
      </c>
      <c r="H39" s="703">
        <v>41779</v>
      </c>
      <c r="I39" s="549" t="s">
        <v>291</v>
      </c>
      <c r="M39" s="549"/>
      <c r="N39" s="549"/>
      <c r="O39" s="549"/>
      <c r="P39" s="549"/>
    </row>
    <row r="40" spans="1:16" x14ac:dyDescent="0.2">
      <c r="A40" s="537">
        <v>39</v>
      </c>
      <c r="B40" s="650" t="str">
        <f>HLOOKUP('Budget &amp; Total'!$W$3,Data!C$1:D$51,Data!A40+1)</f>
        <v>Økonomi</v>
      </c>
      <c r="C40" s="538" t="s">
        <v>72</v>
      </c>
      <c r="D40" s="538" t="s">
        <v>117</v>
      </c>
      <c r="E40" s="625"/>
      <c r="G40" s="549" t="s">
        <v>292</v>
      </c>
      <c r="H40" s="703">
        <v>41808</v>
      </c>
      <c r="I40" s="549" t="s">
        <v>293</v>
      </c>
      <c r="M40" s="549"/>
      <c r="N40" s="549"/>
      <c r="O40" s="549"/>
      <c r="P40" s="549"/>
    </row>
    <row r="41" spans="1:16" x14ac:dyDescent="0.2">
      <c r="A41" s="537">
        <v>40</v>
      </c>
      <c r="B41" s="650" t="str">
        <f>HLOOKUP('Budget &amp; Total'!$W$3,Data!C$1:D$79,Data!A41+1)</f>
        <v>Evt udjævning af støtte til lønomkostninger</v>
      </c>
      <c r="C41" s="538" t="s">
        <v>128</v>
      </c>
      <c r="D41" s="644" t="s">
        <v>288</v>
      </c>
      <c r="E41" s="625"/>
      <c r="G41" s="549" t="s">
        <v>299</v>
      </c>
      <c r="H41" s="703">
        <v>41812</v>
      </c>
      <c r="I41" s="549" t="s">
        <v>300</v>
      </c>
      <c r="M41" s="549"/>
      <c r="N41" s="549"/>
      <c r="O41" s="549"/>
      <c r="P41" s="549"/>
    </row>
    <row r="42" spans="1:16" x14ac:dyDescent="0.2">
      <c r="A42" s="537">
        <v>41</v>
      </c>
      <c r="B42" s="650" t="str">
        <f>HLOOKUP('Budget &amp; Total'!$W$3,Data!C$1:D$79,Data!A42+1)</f>
        <v>Den gennemsnitlig timepris, støtten er beregnet ud fra, må ikke på noget tidspunkt gennemsnitligt overstige den budgetterede.</v>
      </c>
      <c r="C42" s="538" t="s">
        <v>235</v>
      </c>
      <c r="D42" s="644" t="s">
        <v>236</v>
      </c>
      <c r="E42" s="625"/>
      <c r="G42" s="549" t="s">
        <v>355</v>
      </c>
      <c r="H42" s="703">
        <v>41863</v>
      </c>
      <c r="I42" s="549" t="s">
        <v>356</v>
      </c>
      <c r="M42" s="549"/>
      <c r="N42" s="549"/>
      <c r="O42" s="549"/>
      <c r="P42" s="549"/>
    </row>
    <row r="43" spans="1:16" x14ac:dyDescent="0.2">
      <c r="A43" s="537">
        <v>42</v>
      </c>
      <c r="B43" s="650" t="str">
        <f>HLOOKUP('Budget &amp; Total'!$W$3,Data!C$1:D$79,Data!A43+1)</f>
        <v>CVR-nummer</v>
      </c>
      <c r="C43" s="545" t="s">
        <v>240</v>
      </c>
      <c r="D43" s="538" t="s">
        <v>133</v>
      </c>
      <c r="E43" s="625"/>
      <c r="G43" s="549" t="s">
        <v>361</v>
      </c>
      <c r="H43" s="703">
        <v>42166</v>
      </c>
      <c r="I43" s="549" t="s">
        <v>362</v>
      </c>
      <c r="M43" s="549"/>
      <c r="N43" s="549"/>
      <c r="O43" s="549"/>
      <c r="P43" s="549"/>
    </row>
    <row r="44" spans="1:16" x14ac:dyDescent="0.2">
      <c r="A44" s="537">
        <v>43</v>
      </c>
      <c r="B44" s="650" t="str">
        <f>HLOOKUP('Budget &amp; Total'!$W$3,Data!C$1:D$79,Data!A44+1)</f>
        <v>Projektleder:</v>
      </c>
      <c r="C44" s="544" t="s">
        <v>79</v>
      </c>
      <c r="D44" s="538" t="s">
        <v>132</v>
      </c>
      <c r="E44" s="625"/>
      <c r="G44" s="549" t="s">
        <v>378</v>
      </c>
      <c r="H44" s="897">
        <v>43640</v>
      </c>
      <c r="I44" s="549" t="s">
        <v>379</v>
      </c>
      <c r="M44" s="549"/>
      <c r="N44" s="549"/>
      <c r="O44" s="549"/>
      <c r="P44" s="549"/>
    </row>
    <row r="45" spans="1:16" x14ac:dyDescent="0.2">
      <c r="A45" s="537">
        <v>44</v>
      </c>
      <c r="B45" s="650" t="str">
        <f>HLOOKUP('Budget &amp; Total'!$W$3,Data!C$1:D$79,Data!A45+1)</f>
        <v>E-mail:</v>
      </c>
      <c r="C45" s="544" t="s">
        <v>59</v>
      </c>
      <c r="D45" s="538" t="s">
        <v>131</v>
      </c>
      <c r="E45" s="625"/>
      <c r="M45" s="549"/>
      <c r="N45" s="549"/>
      <c r="O45" s="549"/>
      <c r="P45" s="549"/>
    </row>
    <row r="46" spans="1:16" x14ac:dyDescent="0.2">
      <c r="A46" s="537">
        <v>45</v>
      </c>
      <c r="B46" s="650" t="str">
        <f>HLOOKUP('Budget &amp; Total'!$W$3,Data!C$1:D$79,Data!A46+1)</f>
        <v>Projektansvarlig</v>
      </c>
      <c r="C46" s="544" t="s">
        <v>158</v>
      </c>
      <c r="D46" s="538" t="s">
        <v>130</v>
      </c>
      <c r="E46" s="625"/>
      <c r="M46" s="549"/>
      <c r="N46" s="549"/>
      <c r="O46" s="549"/>
      <c r="P46" s="549"/>
    </row>
    <row r="47" spans="1:16" x14ac:dyDescent="0.2">
      <c r="A47" s="537">
        <v>46</v>
      </c>
      <c r="B47" s="650" t="str">
        <f>HLOOKUP('Budget &amp; Total'!$W$3,Data!C$1:D$79,Data!A47+1)</f>
        <v>periode fra</v>
      </c>
      <c r="C47" s="542" t="s">
        <v>294</v>
      </c>
      <c r="D47" s="538" t="s">
        <v>295</v>
      </c>
      <c r="E47" s="625"/>
      <c r="M47" s="549"/>
      <c r="N47" s="549"/>
      <c r="O47" s="549"/>
      <c r="P47" s="549"/>
    </row>
    <row r="48" spans="1:16" x14ac:dyDescent="0.2">
      <c r="A48" s="537">
        <v>47</v>
      </c>
      <c r="B48" s="650" t="str">
        <f>HLOOKUP('Budget &amp; Total'!$W$3,Data!C$1:D$79,Data!A48+1)</f>
        <v>Til</v>
      </c>
      <c r="C48" s="538" t="s">
        <v>121</v>
      </c>
      <c r="D48" s="538" t="s">
        <v>129</v>
      </c>
      <c r="E48" s="625"/>
      <c r="M48" s="549"/>
      <c r="N48" s="549"/>
      <c r="O48" s="549"/>
      <c r="P48" s="549"/>
    </row>
    <row r="49" spans="1:16" x14ac:dyDescent="0.2">
      <c r="A49" s="537">
        <v>48</v>
      </c>
      <c r="B49" s="650" t="str">
        <f>HLOOKUP('Budget &amp; Total'!$W$3,Data!C$1:D$79,Data!A49+1)</f>
        <v>Overheads</v>
      </c>
      <c r="C49" s="538" t="s">
        <v>73</v>
      </c>
      <c r="D49" s="538" t="s">
        <v>73</v>
      </c>
      <c r="E49" s="625"/>
      <c r="M49" s="549"/>
      <c r="N49" s="549"/>
      <c r="O49" s="549"/>
      <c r="P49" s="549"/>
    </row>
    <row r="50" spans="1:16" x14ac:dyDescent="0.2">
      <c r="A50" s="537">
        <v>49</v>
      </c>
      <c r="B50" s="650" t="str">
        <f>HLOOKUP('Budget &amp; Total'!$W$3,Data!C$1:D$79,Data!A50+1)</f>
        <v>Telefon:</v>
      </c>
      <c r="C50" s="546" t="s">
        <v>58</v>
      </c>
      <c r="D50" s="538" t="s">
        <v>134</v>
      </c>
      <c r="E50" s="625"/>
      <c r="M50" s="549"/>
      <c r="N50" s="549"/>
      <c r="O50" s="549"/>
      <c r="P50" s="549"/>
    </row>
    <row r="51" spans="1:16" x14ac:dyDescent="0.2">
      <c r="A51" s="537">
        <v>50</v>
      </c>
      <c r="B51" s="650" t="str">
        <f>HLOOKUP('Budget &amp; Total'!$W$3,Data!C$1:D$79,Data!A51+1)</f>
        <v>Navn</v>
      </c>
      <c r="C51" s="538" t="s">
        <v>70</v>
      </c>
      <c r="D51" s="538" t="s">
        <v>6</v>
      </c>
      <c r="E51" s="625"/>
      <c r="M51" s="549"/>
      <c r="N51" s="549"/>
      <c r="O51" s="549"/>
      <c r="P51" s="549"/>
    </row>
    <row r="52" spans="1:16" x14ac:dyDescent="0.2">
      <c r="A52" s="537">
        <v>51</v>
      </c>
      <c r="B52" s="650" t="str">
        <f>HLOOKUP('Budget &amp; Total'!$W$3,Data!C$1:D$79,Data!A52+1)</f>
        <v>Projekt</v>
      </c>
      <c r="C52" s="538" t="s">
        <v>83</v>
      </c>
      <c r="D52" s="538" t="s">
        <v>135</v>
      </c>
      <c r="E52" s="625"/>
      <c r="M52" s="549"/>
      <c r="N52" s="549"/>
      <c r="O52" s="549"/>
      <c r="P52" s="549"/>
    </row>
    <row r="53" spans="1:16" x14ac:dyDescent="0.2">
      <c r="A53" s="537">
        <v>52</v>
      </c>
      <c r="B53" s="650" t="str">
        <f>HLOOKUP('Budget &amp; Total'!$W$3,Data!C$1:D$79,Data!A53+1)</f>
        <v>Virksomhed</v>
      </c>
      <c r="C53" s="538" t="s">
        <v>82</v>
      </c>
      <c r="D53" s="538" t="s">
        <v>136</v>
      </c>
      <c r="E53" s="625"/>
      <c r="M53" s="549"/>
      <c r="N53" s="549"/>
      <c r="O53" s="549"/>
      <c r="P53" s="549"/>
    </row>
    <row r="54" spans="1:16" x14ac:dyDescent="0.2">
      <c r="A54" s="537">
        <v>53</v>
      </c>
      <c r="B54" s="650" t="str">
        <f>HLOOKUP('Budget &amp; Total'!$W$3,Data!C$1:D$79,Data!A54+1)</f>
        <v>Fra-til</v>
      </c>
      <c r="C54" s="547" t="s">
        <v>80</v>
      </c>
      <c r="D54" s="538" t="s">
        <v>137</v>
      </c>
      <c r="E54" s="625"/>
      <c r="M54" s="549"/>
      <c r="N54" s="549"/>
      <c r="O54" s="549"/>
      <c r="P54" s="549"/>
    </row>
    <row r="55" spans="1:16" x14ac:dyDescent="0.2">
      <c r="A55" s="537">
        <v>54</v>
      </c>
      <c r="B55" s="650" t="str">
        <f>HLOOKUP('Budget &amp; Total'!$W$3,Data!C$1:D$79,Data!A55+1)</f>
        <v>Totale omkostninger</v>
      </c>
      <c r="C55" s="538" t="s">
        <v>139</v>
      </c>
      <c r="D55" s="538" t="s">
        <v>138</v>
      </c>
      <c r="E55" s="625"/>
      <c r="M55" s="549"/>
      <c r="N55" s="549"/>
      <c r="O55" s="549"/>
      <c r="P55" s="549"/>
    </row>
    <row r="56" spans="1:16" x14ac:dyDescent="0.2">
      <c r="A56" s="537">
        <v>55</v>
      </c>
      <c r="B56" s="650" t="str">
        <f>HLOOKUP('Budget &amp; Total'!$W$3,Data!C$1:D$79,Data!A56+1)</f>
        <v>Tal med rødt betyder at budgettet er opbrugt. Forbrug udover budget er egenfinansiering.</v>
      </c>
      <c r="C56" s="538" t="s">
        <v>140</v>
      </c>
      <c r="D56" s="548" t="s">
        <v>147</v>
      </c>
      <c r="E56" s="625"/>
      <c r="M56" s="549"/>
      <c r="N56" s="549"/>
      <c r="O56" s="549"/>
      <c r="P56" s="549"/>
    </row>
    <row r="57" spans="1:16" x14ac:dyDescent="0.2">
      <c r="A57" s="537">
        <v>56</v>
      </c>
      <c r="B57" s="650" t="str">
        <f>HLOOKUP('Budget &amp; Total'!$W$3,Data!C$1:D$79,Data!A57+1)</f>
        <v>Støtte per time</v>
      </c>
      <c r="C57" s="538" t="s">
        <v>145</v>
      </c>
      <c r="D57" s="538" t="s">
        <v>146</v>
      </c>
      <c r="E57" s="625"/>
      <c r="M57" s="549"/>
      <c r="N57" s="549"/>
      <c r="O57" s="549"/>
      <c r="P57" s="549"/>
    </row>
    <row r="58" spans="1:16" x14ac:dyDescent="0.2">
      <c r="A58" s="537">
        <v>57</v>
      </c>
      <c r="B58" s="650" t="str">
        <f>HLOOKUP('Budget &amp; Total'!$W$3,Data!C$1:D$79,Data!A58+1)</f>
        <v>Start dato</v>
      </c>
      <c r="C58" s="538" t="s">
        <v>150</v>
      </c>
      <c r="D58" s="538" t="s">
        <v>151</v>
      </c>
      <c r="E58" s="625"/>
      <c r="M58" s="549"/>
      <c r="N58" s="549"/>
      <c r="O58" s="549"/>
      <c r="P58" s="549"/>
    </row>
    <row r="59" spans="1:16" x14ac:dyDescent="0.2">
      <c r="A59" s="537">
        <v>58</v>
      </c>
      <c r="B59" s="650" t="str">
        <f>HLOOKUP('Budget &amp; Total'!$W$3,Data!C$1:D$79,Data!A59+1)</f>
        <v>Slutdato</v>
      </c>
      <c r="C59" s="538" t="s">
        <v>92</v>
      </c>
      <c r="D59" s="538" t="s">
        <v>152</v>
      </c>
      <c r="E59" s="625"/>
      <c r="M59" s="549"/>
      <c r="N59" s="549"/>
      <c r="O59" s="549"/>
      <c r="P59" s="549"/>
    </row>
    <row r="60" spans="1:16" x14ac:dyDescent="0.2">
      <c r="A60" s="537">
        <v>59</v>
      </c>
      <c r="B60" s="650" t="str">
        <f>HLOOKUP('Budget &amp; Total'!$W$3,Data!C$1:D$79,Data!A60+1)</f>
        <v>Overhead procent</v>
      </c>
      <c r="C60" s="538" t="s">
        <v>168</v>
      </c>
      <c r="D60" s="538" t="s">
        <v>169</v>
      </c>
      <c r="E60" s="625"/>
      <c r="M60" s="549"/>
      <c r="N60" s="549"/>
      <c r="O60" s="549"/>
      <c r="P60" s="549"/>
    </row>
    <row r="61" spans="1:16" x14ac:dyDescent="0.2">
      <c r="A61" s="537">
        <v>60</v>
      </c>
      <c r="B61" s="650" t="str">
        <f>HLOOKUP('Budget &amp; Total'!$W$3,Data!C$1:D$79,Data!A61+1)</f>
        <v>Funktionær kr/time</v>
      </c>
      <c r="C61" s="538" t="s">
        <v>172</v>
      </c>
      <c r="D61" s="626" t="s">
        <v>171</v>
      </c>
      <c r="E61" s="625"/>
      <c r="M61" s="549"/>
      <c r="N61" s="549"/>
      <c r="O61" s="549"/>
      <c r="P61" s="549"/>
    </row>
    <row r="62" spans="1:16" x14ac:dyDescent="0.2">
      <c r="A62" s="537">
        <v>61</v>
      </c>
      <c r="B62" s="650" t="str">
        <f>HLOOKUP('Budget &amp; Total'!$W$3,Data!C$1:D$79,Data!A62+1)</f>
        <v>TAP kr/time</v>
      </c>
      <c r="C62" s="538" t="s">
        <v>173</v>
      </c>
      <c r="D62" s="626" t="s">
        <v>47</v>
      </c>
      <c r="E62" s="625"/>
      <c r="M62" s="549"/>
      <c r="N62" s="549"/>
      <c r="O62" s="549"/>
      <c r="P62" s="549"/>
    </row>
    <row r="63" spans="1:16" x14ac:dyDescent="0.2">
      <c r="A63" s="537">
        <v>62</v>
      </c>
      <c r="B63" s="650" t="str">
        <f>HLOOKUP('Budget &amp; Total'!$W$3,Data!C$1:D$79,Data!A63+1)</f>
        <v>Andre omkostninger %</v>
      </c>
      <c r="C63" s="538" t="s">
        <v>176</v>
      </c>
      <c r="D63" s="627" t="s">
        <v>1</v>
      </c>
      <c r="E63" s="625"/>
      <c r="M63" s="549"/>
      <c r="N63" s="549"/>
      <c r="O63" s="549"/>
      <c r="P63" s="549"/>
    </row>
    <row r="64" spans="1:16" x14ac:dyDescent="0.2">
      <c r="A64" s="537">
        <v>63</v>
      </c>
      <c r="B64" s="650" t="str">
        <f>HLOOKUP('Budget &amp; Total'!$W$3,Data!C$1:D$79,Data!A64+1)</f>
        <v>Virksomhed</v>
      </c>
      <c r="C64" s="538" t="s">
        <v>82</v>
      </c>
      <c r="D64" s="628" t="s">
        <v>155</v>
      </c>
      <c r="E64" s="629"/>
      <c r="M64" s="549"/>
      <c r="N64" s="549"/>
      <c r="O64" s="549"/>
      <c r="P64" s="549"/>
    </row>
    <row r="65" spans="1:16" x14ac:dyDescent="0.2">
      <c r="A65" s="537">
        <v>64</v>
      </c>
      <c r="B65" s="650" t="str">
        <f>HLOOKUP('Budget &amp; Total'!$W$3,Data!C$1:D$79,Data!A65+1)</f>
        <v>SE nummer</v>
      </c>
      <c r="C65" s="538" t="s">
        <v>174</v>
      </c>
      <c r="D65" s="628" t="s">
        <v>156</v>
      </c>
      <c r="E65" s="629"/>
      <c r="G65" s="549" t="s">
        <v>357</v>
      </c>
      <c r="M65" s="549"/>
      <c r="N65" s="549"/>
      <c r="O65" s="549"/>
      <c r="P65" s="549"/>
    </row>
    <row r="66" spans="1:16" x14ac:dyDescent="0.2">
      <c r="A66" s="537">
        <v>65</v>
      </c>
      <c r="B66" s="650" t="str">
        <f>HLOOKUP('Budget &amp; Total'!$W$3,Data!C$1:D$79,Data!A66+1)</f>
        <v>Virksomhedstype (vælg)</v>
      </c>
      <c r="C66" s="538" t="s">
        <v>253</v>
      </c>
      <c r="D66" s="628" t="s">
        <v>254</v>
      </c>
      <c r="E66" s="629"/>
      <c r="M66" s="549"/>
      <c r="N66" s="549"/>
      <c r="O66" s="549"/>
      <c r="P66" s="549"/>
    </row>
    <row r="67" spans="1:16" x14ac:dyDescent="0.2">
      <c r="A67" s="537">
        <v>66</v>
      </c>
      <c r="B67" s="650" t="str">
        <f>HLOOKUP('Budget &amp; Total'!$W$3,Data!C$1:D$79,Data!A67+1)</f>
        <v>Aktivitetstype (vælg)</v>
      </c>
      <c r="C67" s="538" t="s">
        <v>255</v>
      </c>
      <c r="D67" s="630" t="s">
        <v>256</v>
      </c>
      <c r="E67" s="629"/>
      <c r="M67" s="549"/>
      <c r="N67" s="549"/>
      <c r="O67" s="549"/>
      <c r="P67" s="549"/>
    </row>
    <row r="68" spans="1:16" x14ac:dyDescent="0.2">
      <c r="A68" s="537">
        <v>67</v>
      </c>
      <c r="B68" s="650" t="str">
        <f>HLOOKUP('Budget &amp; Total'!$W$3,Data!C$1:D$79,Data!A68+1)</f>
        <v>Antal ansatte (årsværk)</v>
      </c>
      <c r="C68" s="538" t="s">
        <v>366</v>
      </c>
      <c r="D68" s="631" t="s">
        <v>367</v>
      </c>
      <c r="E68" s="632"/>
      <c r="M68" s="549"/>
      <c r="N68" s="549"/>
      <c r="O68" s="549"/>
      <c r="P68" s="549"/>
    </row>
    <row r="69" spans="1:16" x14ac:dyDescent="0.2">
      <c r="A69" s="537">
        <v>68</v>
      </c>
      <c r="B69" s="650" t="str">
        <f>HLOOKUP('Budget &amp; Total'!$W$3,Data!C$1:D$79,Data!A69+1)</f>
        <v>Årlig omsætning (mio. kr.)</v>
      </c>
      <c r="C69" s="538" t="s">
        <v>372</v>
      </c>
      <c r="D69" s="631" t="s">
        <v>370</v>
      </c>
      <c r="E69" s="632"/>
      <c r="M69" s="549"/>
      <c r="N69" s="549"/>
      <c r="O69" s="549"/>
      <c r="P69" s="549"/>
    </row>
    <row r="70" spans="1:16" x14ac:dyDescent="0.2">
      <c r="A70" s="537">
        <v>69</v>
      </c>
      <c r="B70" s="650" t="str">
        <f>HLOOKUP('Budget &amp; Total'!$W$3,Data!C$1:D$79,Data!A70+1)</f>
        <v>Årlig balance (mio kr.)</v>
      </c>
      <c r="C70" s="538" t="s">
        <v>369</v>
      </c>
      <c r="D70" s="633" t="s">
        <v>371</v>
      </c>
      <c r="E70" s="632"/>
      <c r="M70" s="549"/>
      <c r="N70" s="549"/>
      <c r="O70" s="549"/>
      <c r="P70" s="549"/>
    </row>
    <row r="71" spans="1:16" x14ac:dyDescent="0.2">
      <c r="A71" s="537">
        <v>70</v>
      </c>
      <c r="B71" s="650" t="str">
        <f>HLOOKUP('Budget &amp; Total'!$W$3,Data!C$1:D$79,Data!A71+1)</f>
        <v>Virksomhedsstørrelse, EU</v>
      </c>
      <c r="C71" s="538" t="s">
        <v>208</v>
      </c>
      <c r="D71" s="633" t="s">
        <v>153</v>
      </c>
      <c r="E71" s="634"/>
      <c r="M71" s="549"/>
      <c r="N71" s="549"/>
      <c r="O71" s="549"/>
      <c r="P71" s="549"/>
    </row>
    <row r="72" spans="1:16" x14ac:dyDescent="0.2">
      <c r="A72" s="537">
        <v>71</v>
      </c>
      <c r="B72" s="650" t="str">
        <f>HLOOKUP('Budget &amp; Total'!$W$3,Data!C$1:D$79,Data!A72+1)</f>
        <v>Forskningsandel (%) af total budget</v>
      </c>
      <c r="C72" s="538" t="s">
        <v>382</v>
      </c>
      <c r="D72" s="633" t="s">
        <v>154</v>
      </c>
      <c r="E72" s="634"/>
      <c r="M72" s="549"/>
      <c r="N72" s="549"/>
      <c r="O72" s="549"/>
      <c r="P72" s="549"/>
    </row>
    <row r="73" spans="1:16" x14ac:dyDescent="0.2">
      <c r="A73" s="537">
        <v>72</v>
      </c>
      <c r="B73" s="650" t="str">
        <f>HLOOKUP('Budget &amp; Total'!$W$3,Data!C$1:D$79,Data!A73+1)</f>
        <v>Vejlende maks støtteprocent</v>
      </c>
      <c r="C73" s="628" t="s">
        <v>159</v>
      </c>
      <c r="D73" s="548" t="s">
        <v>175</v>
      </c>
      <c r="E73" s="635"/>
      <c r="M73" s="549"/>
      <c r="N73" s="549"/>
      <c r="O73" s="549"/>
      <c r="P73" s="549"/>
    </row>
    <row r="74" spans="1:16" x14ac:dyDescent="0.2">
      <c r="A74" s="537">
        <v>73</v>
      </c>
      <c r="B74" s="650" t="str">
        <f>HLOOKUP('Budget &amp; Total'!$W$3,Data!C$1:D$79,Data!A74+1)</f>
        <v>Samlet økonomi</v>
      </c>
      <c r="C74" s="538" t="s">
        <v>160</v>
      </c>
      <c r="D74" s="538" t="s">
        <v>117</v>
      </c>
      <c r="E74" s="625"/>
      <c r="M74" s="549"/>
      <c r="N74" s="549"/>
      <c r="O74" s="549"/>
      <c r="P74" s="549"/>
    </row>
    <row r="75" spans="1:16" x14ac:dyDescent="0.2">
      <c r="A75" s="537">
        <v>74</v>
      </c>
      <c r="B75" s="650" t="str">
        <f>HLOOKUP('Budget &amp; Total'!$W$3,Data!C$1:D$79,Data!A75+1)</f>
        <v>Projektnummer</v>
      </c>
      <c r="C75" s="538" t="s">
        <v>209</v>
      </c>
      <c r="D75" s="538" t="s">
        <v>211</v>
      </c>
      <c r="E75" s="625"/>
      <c r="M75" s="549"/>
      <c r="N75" s="549"/>
      <c r="O75" s="549"/>
      <c r="P75" s="549"/>
    </row>
    <row r="76" spans="1:16" x14ac:dyDescent="0.2">
      <c r="A76" s="537">
        <v>75</v>
      </c>
      <c r="B76" s="650" t="str">
        <f>HLOOKUP('Budget &amp; Total'!$W$3,Data!C$1:D$79,Data!A76+1)</f>
        <v>Projekt titel</v>
      </c>
      <c r="C76" s="538" t="s">
        <v>210</v>
      </c>
      <c r="D76" s="538" t="s">
        <v>289</v>
      </c>
      <c r="E76" s="625"/>
      <c r="M76" s="549"/>
      <c r="N76" s="549"/>
      <c r="O76" s="549"/>
      <c r="P76" s="549"/>
    </row>
    <row r="77" spans="1:16" x14ac:dyDescent="0.2">
      <c r="A77" s="537">
        <v>76</v>
      </c>
      <c r="B77" s="650" t="str">
        <f>HLOOKUP('Budget &amp; Total'!$W$3,Data!C$1:D$79,Data!A77+1)</f>
        <v>- Løn</v>
      </c>
      <c r="C77" s="636" t="s">
        <v>212</v>
      </c>
      <c r="D77" s="636" t="s">
        <v>74</v>
      </c>
      <c r="E77" s="625"/>
      <c r="M77" s="549"/>
      <c r="N77" s="549"/>
      <c r="O77" s="549"/>
      <c r="P77" s="549"/>
    </row>
    <row r="78" spans="1:16" x14ac:dyDescent="0.2">
      <c r="A78" s="537">
        <v>77</v>
      </c>
      <c r="B78" s="650" t="str">
        <f>HLOOKUP('Budget &amp; Total'!$W$3,Data!C$1:D$79,Data!A78+1)</f>
        <v>- Andre</v>
      </c>
      <c r="C78" s="636" t="s">
        <v>213</v>
      </c>
      <c r="D78" s="636" t="s">
        <v>75</v>
      </c>
      <c r="E78" s="625"/>
      <c r="M78" s="549"/>
      <c r="N78" s="549"/>
      <c r="O78" s="549"/>
      <c r="P78" s="549"/>
    </row>
    <row r="79" spans="1:16" x14ac:dyDescent="0.2">
      <c r="A79" s="537">
        <v>78</v>
      </c>
      <c r="B79" s="650" t="str">
        <f>HLOOKUP('Budget &amp; Total'!$W$3,Data!C$1:D$79,Data!A79+1)</f>
        <v>Støtte</v>
      </c>
      <c r="C79" s="637" t="s">
        <v>214</v>
      </c>
      <c r="D79" s="637" t="s">
        <v>38</v>
      </c>
      <c r="E79" s="625"/>
      <c r="M79" s="549"/>
      <c r="N79" s="549"/>
      <c r="O79" s="549"/>
      <c r="P79" s="549"/>
    </row>
    <row r="80" spans="1:16" x14ac:dyDescent="0.2">
      <c r="A80" s="537">
        <v>79</v>
      </c>
      <c r="B80" s="650" t="str">
        <f>HLOOKUP('Budget &amp; Total'!$W$3,Data!C$1:D$100,Data!A80+1)</f>
        <v xml:space="preserve">Støtte til udbetaling: </v>
      </c>
      <c r="C80" s="645" t="s">
        <v>221</v>
      </c>
      <c r="D80" s="538" t="s">
        <v>222</v>
      </c>
      <c r="E80" s="625"/>
      <c r="M80" s="549"/>
      <c r="N80" s="549"/>
      <c r="O80" s="549"/>
      <c r="P80" s="549"/>
    </row>
    <row r="81" spans="1:16" x14ac:dyDescent="0.2">
      <c r="A81" s="537">
        <v>80</v>
      </c>
      <c r="B81" s="650" t="str">
        <f>HLOOKUP('Budget &amp; Total'!$W$3,Data!C$1:D$100,Data!A81+1)</f>
        <v>Tilsagnshaver (projektansvarlig)</v>
      </c>
      <c r="C81" s="646" t="s">
        <v>57</v>
      </c>
      <c r="D81" s="538" t="s">
        <v>132</v>
      </c>
      <c r="E81" s="625"/>
      <c r="M81" s="549"/>
      <c r="N81" s="549"/>
      <c r="O81" s="549"/>
      <c r="P81" s="549"/>
    </row>
    <row r="82" spans="1:16" x14ac:dyDescent="0.2">
      <c r="A82" s="537">
        <v>81</v>
      </c>
      <c r="B82" s="650" t="str">
        <f>HLOOKUP('Budget &amp; Total'!$W$3,Data!C$1:D$100,Data!A82+1)</f>
        <v xml:space="preserve"> Dato:</v>
      </c>
      <c r="C82" s="545" t="s">
        <v>64</v>
      </c>
      <c r="D82" s="538" t="s">
        <v>226</v>
      </c>
      <c r="E82" s="625"/>
      <c r="M82" s="549"/>
      <c r="N82" s="549"/>
      <c r="O82" s="549"/>
      <c r="P82" s="549"/>
    </row>
    <row r="83" spans="1:16" x14ac:dyDescent="0.2">
      <c r="A83" s="537">
        <v>82</v>
      </c>
      <c r="B83" s="650" t="str">
        <f>HLOOKUP('Budget &amp; Total'!$W$3,Data!C$1:D$100,Data!A83+1)</f>
        <v>Navn:</v>
      </c>
      <c r="C83" s="546" t="s">
        <v>65</v>
      </c>
      <c r="D83" s="538" t="s">
        <v>225</v>
      </c>
      <c r="E83" s="625"/>
      <c r="M83" s="549"/>
      <c r="N83" s="549"/>
      <c r="O83" s="549"/>
      <c r="P83" s="549"/>
    </row>
    <row r="84" spans="1:16" x14ac:dyDescent="0.2">
      <c r="A84" s="537">
        <v>83</v>
      </c>
      <c r="B84" s="650" t="str">
        <f>IF(K2="ja",HLOOKUP('Budget &amp; Total'!$W$3,Data!C$1:D$100,Data!A84+1)," ")</f>
        <v>Godkendt</v>
      </c>
      <c r="C84" s="647" t="s">
        <v>223</v>
      </c>
      <c r="D84" s="538" t="s">
        <v>224</v>
      </c>
      <c r="E84" s="625"/>
      <c r="M84" s="549"/>
      <c r="N84" s="549"/>
      <c r="O84" s="549"/>
      <c r="P84" s="549"/>
    </row>
    <row r="85" spans="1:16" x14ac:dyDescent="0.2">
      <c r="A85" s="537">
        <v>84</v>
      </c>
      <c r="B85" s="650" t="str">
        <f>HLOOKUP('Budget &amp; Total'!$W$3,Data!C$1:D$100,Data!A85+1)</f>
        <v>Vælg version</v>
      </c>
      <c r="C85" s="538" t="s">
        <v>227</v>
      </c>
      <c r="D85" s="538" t="s">
        <v>228</v>
      </c>
      <c r="E85" s="625"/>
      <c r="M85" s="549"/>
      <c r="N85" s="549"/>
      <c r="O85" s="549"/>
      <c r="P85" s="549"/>
    </row>
    <row r="86" spans="1:16" x14ac:dyDescent="0.2">
      <c r="A86" s="537">
        <v>85</v>
      </c>
      <c r="B86" s="650" t="str">
        <f>HLOOKUP('Budget &amp; Total'!$W$3,Data!C$1:D$100,Data!A86+1)</f>
        <v>Kommentarer</v>
      </c>
      <c r="C86" s="638" t="s">
        <v>246</v>
      </c>
      <c r="D86" s="638" t="s">
        <v>91</v>
      </c>
      <c r="E86" s="625"/>
      <c r="M86" s="549"/>
      <c r="N86" s="549"/>
      <c r="O86" s="549"/>
      <c r="P86" s="549"/>
    </row>
    <row r="87" spans="1:16" x14ac:dyDescent="0.2">
      <c r="A87" s="537">
        <v>86</v>
      </c>
      <c r="B87" s="650" t="str">
        <f>HLOOKUP('Budget &amp; Total'!$W$3,Data!C$1:D$100,Data!A87+1)</f>
        <v>Udfyld felter ovenover</v>
      </c>
      <c r="C87" s="538" t="s">
        <v>232</v>
      </c>
      <c r="D87" s="538" t="s">
        <v>233</v>
      </c>
      <c r="E87" s="625"/>
      <c r="M87" s="549"/>
      <c r="N87" s="549"/>
      <c r="O87" s="549"/>
      <c r="P87" s="549"/>
    </row>
    <row r="88" spans="1:16" x14ac:dyDescent="0.2">
      <c r="A88" s="537">
        <v>87</v>
      </c>
      <c r="B88" s="650" t="str">
        <f>HLOOKUP('Budget &amp; Total'!$W$3,Data!C$1:D$100,Data!A88+1)</f>
        <v>Underskrift</v>
      </c>
      <c r="C88" s="538" t="s">
        <v>166</v>
      </c>
      <c r="D88" s="538" t="s">
        <v>239</v>
      </c>
      <c r="E88" s="625"/>
      <c r="M88" s="549"/>
      <c r="N88" s="549"/>
      <c r="O88" s="549"/>
      <c r="P88" s="549"/>
    </row>
    <row r="89" spans="1:16" x14ac:dyDescent="0.2">
      <c r="A89" s="537">
        <v>88</v>
      </c>
      <c r="B89" s="650" t="str">
        <f>HLOOKUP('Budget &amp; Total'!$W$3,Data!C$1:D$100,Data!A89+1)</f>
        <v>Nøgletal</v>
      </c>
      <c r="C89" s="538" t="s">
        <v>241</v>
      </c>
      <c r="D89" s="538" t="s">
        <v>4</v>
      </c>
      <c r="E89" s="625"/>
      <c r="M89" s="549"/>
      <c r="N89" s="549"/>
      <c r="O89" s="549"/>
      <c r="P89" s="549"/>
    </row>
    <row r="90" spans="1:16" x14ac:dyDescent="0.2">
      <c r="A90" s="537">
        <v>89</v>
      </c>
      <c r="B90" s="650" t="str">
        <f>HLOOKUP('Budget &amp; Total'!$W$3,Data!C$1:D$100,Data!A90+1)</f>
        <v>Mikro virksomhed</v>
      </c>
      <c r="C90" s="538" t="s">
        <v>242</v>
      </c>
      <c r="D90" s="648" t="s">
        <v>25</v>
      </c>
      <c r="E90" s="625"/>
      <c r="M90" s="549"/>
      <c r="N90" s="549"/>
      <c r="O90" s="549"/>
      <c r="P90" s="549"/>
    </row>
    <row r="91" spans="1:16" x14ac:dyDescent="0.2">
      <c r="A91" s="537">
        <v>90</v>
      </c>
      <c r="B91" s="650" t="str">
        <f>HLOOKUP('Budget &amp; Total'!$W$3,Data!C$1:D$100,Data!A91+1)</f>
        <v>Småvirksomhed</v>
      </c>
      <c r="C91" s="538" t="s">
        <v>245</v>
      </c>
      <c r="D91" s="648" t="s">
        <v>24</v>
      </c>
      <c r="E91" s="625"/>
      <c r="M91" s="549"/>
      <c r="N91" s="549"/>
      <c r="O91" s="549"/>
      <c r="P91" s="549"/>
    </row>
    <row r="92" spans="1:16" x14ac:dyDescent="0.2">
      <c r="A92" s="537">
        <v>91</v>
      </c>
      <c r="B92" s="650" t="str">
        <f>HLOOKUP('Budget &amp; Total'!$W$3,Data!C$1:D$100,Data!A92+1)</f>
        <v>Mellemstor virksomhed</v>
      </c>
      <c r="C92" s="538" t="s">
        <v>243</v>
      </c>
      <c r="D92" s="648" t="s">
        <v>22</v>
      </c>
      <c r="E92" s="625"/>
      <c r="M92" s="549"/>
      <c r="N92" s="549"/>
      <c r="O92" s="549"/>
      <c r="P92" s="549"/>
    </row>
    <row r="93" spans="1:16" x14ac:dyDescent="0.2">
      <c r="A93" s="537">
        <v>92</v>
      </c>
      <c r="B93" s="650" t="str">
        <f>HLOOKUP('Budget &amp; Total'!$W$3,Data!C$1:D$100,Data!A93+1)</f>
        <v>Stor virksomhed</v>
      </c>
      <c r="C93" s="538" t="s">
        <v>244</v>
      </c>
      <c r="D93" s="648" t="s">
        <v>23</v>
      </c>
      <c r="E93" s="625"/>
      <c r="M93" s="549"/>
      <c r="N93" s="549"/>
      <c r="O93" s="549"/>
      <c r="P93" s="549"/>
    </row>
    <row r="94" spans="1:16" x14ac:dyDescent="0.2">
      <c r="A94" s="537">
        <v>93</v>
      </c>
      <c r="B94" s="650" t="str">
        <f>HLOOKUP('Budget &amp; Total'!$W$3,Data!C$1:D$100,Data!A94+1)</f>
        <v>Total til dato</v>
      </c>
      <c r="C94" s="538" t="s">
        <v>247</v>
      </c>
      <c r="D94" s="538" t="s">
        <v>77</v>
      </c>
      <c r="E94" s="625"/>
      <c r="M94" s="549"/>
      <c r="N94" s="549"/>
      <c r="O94" s="549"/>
      <c r="P94" s="549"/>
    </row>
    <row r="95" spans="1:16" x14ac:dyDescent="0.2">
      <c r="A95" s="537">
        <v>94</v>
      </c>
      <c r="B95" s="650" t="str">
        <f>HLOOKUP('Budget &amp; Total'!$W$3,Data!C$1:D$100,Data!A95+1)</f>
        <v>Kontrol for overskridelse af timepriser</v>
      </c>
      <c r="C95" s="538" t="s">
        <v>126</v>
      </c>
      <c r="D95" s="538" t="s">
        <v>290</v>
      </c>
      <c r="E95" s="625"/>
      <c r="M95" s="549"/>
      <c r="N95" s="549"/>
      <c r="O95" s="549"/>
      <c r="P95" s="549"/>
    </row>
    <row r="96" spans="1:16" x14ac:dyDescent="0.2">
      <c r="A96" s="537">
        <v>95</v>
      </c>
      <c r="B96" s="650" t="str">
        <f>HLOOKUP('Budget &amp; Total'!$W$3,Data!C$1:D$100,Data!A96+1)</f>
        <v xml:space="preserve"> </v>
      </c>
      <c r="C96" s="638" t="s">
        <v>234</v>
      </c>
      <c r="D96" s="638" t="s">
        <v>234</v>
      </c>
      <c r="E96" s="625"/>
      <c r="M96" s="549"/>
      <c r="N96" s="549"/>
      <c r="O96" s="549"/>
      <c r="P96" s="549"/>
    </row>
    <row r="97" spans="1:16" x14ac:dyDescent="0.2">
      <c r="A97" s="537">
        <v>96</v>
      </c>
      <c r="B97" s="650" t="str">
        <f>HLOOKUP('Budget &amp; Total'!$W$3,Data!C$1:D$120,Data!A97+1)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97" s="538" t="s">
        <v>380</v>
      </c>
      <c r="D97" s="538" t="s">
        <v>381</v>
      </c>
      <c r="E97" s="625"/>
      <c r="M97" s="549"/>
      <c r="N97" s="549"/>
      <c r="O97" s="549"/>
      <c r="P97" s="549"/>
    </row>
    <row r="98" spans="1:16" x14ac:dyDescent="0.2">
      <c r="A98" s="537">
        <v>97</v>
      </c>
      <c r="B98" s="650" t="str">
        <f>HLOOKUP('Budget &amp; Total'!$W$3,Data!C$1:D$120,Data!A98+1)</f>
        <v>Støtteandel for høj</v>
      </c>
      <c r="C98" s="647" t="s">
        <v>252</v>
      </c>
      <c r="D98" s="538" t="s">
        <v>251</v>
      </c>
      <c r="E98" s="625"/>
      <c r="M98" s="549"/>
      <c r="N98" s="549"/>
      <c r="O98" s="549"/>
      <c r="P98" s="549"/>
    </row>
    <row r="99" spans="1:16" x14ac:dyDescent="0.2">
      <c r="A99" s="537">
        <v>98</v>
      </c>
      <c r="B99" s="650" t="str">
        <f>HLOOKUP('Budget &amp; Total'!$W$3,Data!C$1:D$120,Data!A99+1)</f>
        <v>Støttet overhead</v>
      </c>
      <c r="C99" s="538" t="s">
        <v>122</v>
      </c>
      <c r="D99" s="538" t="s">
        <v>270</v>
      </c>
      <c r="E99" s="625"/>
      <c r="M99" s="549"/>
      <c r="N99" s="549"/>
      <c r="O99" s="549"/>
      <c r="P99" s="549"/>
    </row>
    <row r="100" spans="1:16" x14ac:dyDescent="0.2">
      <c r="A100" s="537">
        <v>99</v>
      </c>
      <c r="B100" s="650" t="str">
        <f>HLOOKUP('Budget &amp; Total'!$W$3,Data!C$1:D$120,Data!A100+1)</f>
        <v>Partner andel</v>
      </c>
      <c r="C100" s="538" t="s">
        <v>281</v>
      </c>
      <c r="D100" s="538" t="s">
        <v>282</v>
      </c>
      <c r="E100" s="625"/>
      <c r="M100" s="549"/>
      <c r="N100" s="549"/>
      <c r="O100" s="549"/>
      <c r="P100" s="549"/>
    </row>
    <row r="101" spans="1:16" x14ac:dyDescent="0.2">
      <c r="A101" s="537">
        <v>100</v>
      </c>
      <c r="B101" s="650" t="str">
        <f>HLOOKUP('Budget &amp; Total'!$W$3,Data!C$1:D$120,Data!A101+1)</f>
        <v>Ejerforhold (regler pt 3.5)</v>
      </c>
      <c r="C101" s="538" t="s">
        <v>363</v>
      </c>
      <c r="D101" s="538" t="s">
        <v>364</v>
      </c>
      <c r="E101" s="625"/>
      <c r="M101" s="549"/>
      <c r="N101" s="549"/>
      <c r="O101" s="549"/>
      <c r="P101" s="549"/>
    </row>
    <row r="102" spans="1:16" x14ac:dyDescent="0.2">
      <c r="A102" s="537">
        <v>101</v>
      </c>
      <c r="B102" s="650">
        <f>HLOOKUP('Budget &amp; Total'!$W$3,Data!C$1:D$120,Data!A102+1)</f>
        <v>0</v>
      </c>
      <c r="C102" s="538"/>
      <c r="D102" s="538"/>
      <c r="E102" s="625"/>
      <c r="M102" s="549"/>
      <c r="N102" s="549"/>
      <c r="O102" s="549"/>
      <c r="P102" s="549"/>
    </row>
    <row r="103" spans="1:16" x14ac:dyDescent="0.2">
      <c r="A103" s="537">
        <v>102</v>
      </c>
      <c r="B103" s="650">
        <f>HLOOKUP('Budget &amp; Total'!$W$3,Data!C$1:D$120,Data!A103+1)</f>
        <v>0</v>
      </c>
      <c r="C103" s="538"/>
      <c r="D103" s="538"/>
      <c r="E103" s="625"/>
      <c r="M103" s="549"/>
      <c r="N103" s="549"/>
      <c r="O103" s="549"/>
      <c r="P103" s="549"/>
    </row>
    <row r="104" spans="1:16" ht="13.5" thickBot="1" x14ac:dyDescent="0.25">
      <c r="A104" s="537">
        <v>103</v>
      </c>
      <c r="B104" s="650">
        <f>HLOOKUP('Budget &amp; Total'!$W$3,Data!C$1:D$120,Data!A104+1)</f>
        <v>0</v>
      </c>
      <c r="C104" s="639"/>
      <c r="D104" s="639"/>
      <c r="E104" s="640"/>
      <c r="M104" s="549"/>
      <c r="N104" s="549"/>
      <c r="O104" s="549"/>
      <c r="P104" s="549"/>
    </row>
  </sheetData>
  <pageMargins left="0.25" right="0.25" top="0.75" bottom="0.75" header="0.3" footer="0.3"/>
  <pageSetup paperSize="9" scale="43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7" sqref="G4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topLeftCell="B1" zoomScale="80" zoomScaleNormal="80" zoomScalePageLayoutView="80" workbookViewId="0">
      <selection activeCell="R48" sqref="R48:X48"/>
    </sheetView>
  </sheetViews>
  <sheetFormatPr defaultRowHeight="12.75" x14ac:dyDescent="0.2"/>
  <cols>
    <col min="1" max="1" width="4" style="132" hidden="1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4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41" width="9.7109375" style="3" hidden="1" customWidth="1"/>
    <col min="42" max="43" width="9.7109375" style="3" customWidth="1"/>
    <col min="44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438"/>
      <c r="W1" s="438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CONCATENATE(RIGHT(G5,1),".")</f>
        <v>1.</v>
      </c>
      <c r="C5" s="257" t="str">
        <f>Data!B47</f>
        <v>periode fra</v>
      </c>
      <c r="D5" s="128">
        <v>42005</v>
      </c>
      <c r="E5" s="457" t="s">
        <v>78</v>
      </c>
      <c r="F5" s="128"/>
      <c r="G5" s="451" t="str">
        <f ca="1">IF('Budget &amp; Total'!AS3="UK", "P1",MID(CELL("Filnavn",A3),FIND("]",CELL("filnavn",A3))+1,999))</f>
        <v>P1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67" t="str">
        <f>Data!B46</f>
        <v>Projektansvarlig</v>
      </c>
      <c r="C6" s="72"/>
      <c r="D6" s="72"/>
      <c r="E6" s="72"/>
      <c r="F6" s="151"/>
      <c r="G6" s="151"/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119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715"/>
      <c r="K16" s="716"/>
      <c r="L16" s="716"/>
      <c r="M16" s="716"/>
      <c r="N16" s="716"/>
      <c r="O16" s="716"/>
      <c r="P16" s="716"/>
      <c r="Q16" s="716"/>
      <c r="R16" s="716"/>
      <c r="S16" s="716"/>
      <c r="T16" s="716"/>
      <c r="U16" s="716"/>
      <c r="V16" s="716"/>
      <c r="W16" s="716"/>
      <c r="X16" s="717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718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719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718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718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747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71"/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71"/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7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71"/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7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40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7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7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7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7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7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7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662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663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7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7" t="s">
        <v>36</v>
      </c>
      <c r="F34" s="175"/>
      <c r="G34" s="178">
        <f ca="1">HLOOKUP($G$5,'Period(er)'!$X:$AL,5+A34,FALSE)</f>
        <v>0</v>
      </c>
      <c r="H34" s="164"/>
      <c r="I34" s="179">
        <f>SUM(J34:X34)</f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7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7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251" t="e">
        <f ca="1">HLOOKUP($G$5,'Partner-period(er)'!$J:$X,25+((Y$2-1)*50),FALSE)</f>
        <v>#VALUE!</v>
      </c>
      <c r="Z36" s="251" t="e">
        <f ca="1">HLOOKUP($G$5,'Partner-period(er)'!$J:$X,25+((Z$2-1)*50),FALSE)</f>
        <v>#VALUE!</v>
      </c>
      <c r="AA36" s="251" t="e">
        <f ca="1">HLOOKUP($G$5,'Partner-period(er)'!$J:$X,25+((AA$2-1)*50),FALSE)</f>
        <v>#VALUE!</v>
      </c>
      <c r="AB36" s="251" t="e">
        <f ca="1">HLOOKUP($G$5,'Partner-period(er)'!$J:$X,25+((AB$2-1)*50),FALSE)</f>
        <v>#VALUE!</v>
      </c>
      <c r="AC36" s="251" t="e">
        <f ca="1">HLOOKUP($G$5,'Partner-period(er)'!$J:$X,25+((AC$2-1)*50),FALSE)</f>
        <v>#VALUE!</v>
      </c>
      <c r="AD36" s="251" t="e">
        <f ca="1">HLOOKUP($G$5,'Partner-period(er)'!$J:$X,25+((AD$2-1)*50),FALSE)</f>
        <v>#VALUE!</v>
      </c>
      <c r="AE36" s="251" t="e">
        <f ca="1">HLOOKUP($G$5,'Partner-period(er)'!$J:$X,25+((AE$2-1)*50),FALSE)</f>
        <v>#VALUE!</v>
      </c>
      <c r="AF36" s="251" t="e">
        <f ca="1">HLOOKUP($G$5,'Partner-period(er)'!$J:$X,25+((AF$2-1)*50),FALSE)</f>
        <v>#VALUE!</v>
      </c>
      <c r="AG36" s="251" t="e">
        <f ca="1">HLOOKUP($G$5,'Partner-period(er)'!$J:$X,25+((AG$2-1)*50),FALSE)</f>
        <v>#VALUE!</v>
      </c>
      <c r="AH36" s="251" t="e">
        <f ca="1">HLOOKUP($G$5,'Partner-period(er)'!$J:$X,25+((AH$2-1)*50),FALSE)</f>
        <v>#VALUE!</v>
      </c>
      <c r="AI36" s="251" t="e">
        <f ca="1">HLOOKUP($G$5,'Partner-period(er)'!$J:$X,25+((AI$2-1)*50),FALSE)</f>
        <v>#VALUE!</v>
      </c>
      <c r="AJ36" s="251" t="e">
        <f ca="1">HLOOKUP($G$5,'Partner-period(er)'!$J:$X,25+((AJ$2-1)*50),FALSE)</f>
        <v>#VALUE!</v>
      </c>
      <c r="AK36" s="251" t="e">
        <f ca="1">HLOOKUP($G$5,'Partner-period(er)'!$J:$X,25+((AK$2-1)*50),FALSE)</f>
        <v>#VALUE!</v>
      </c>
      <c r="AL36" s="251" t="e">
        <f ca="1">HLOOKUP($G$5,'Partner-period(er)'!$J:$X,25+((AL$2-1)*50),FALSE)</f>
        <v>#VALUE!</v>
      </c>
      <c r="AM36" s="251" t="e">
        <f ca="1">HLOOKUP($G$5,'Partner-period(er)'!$J:$X,25+((AM$2-1)*50),FALSE)</f>
        <v>#VALUE!</v>
      </c>
      <c r="AN36" s="251" t="e">
        <f ca="1">HLOOKUP($G$5,'Partner-period(er)'!$J:$X,25+((AN$2-1)*50),FALSE)</f>
        <v>#VALUE!</v>
      </c>
      <c r="AO36" s="251" t="e">
        <f ca="1">HLOOKUP($G$5,'Partner-period(er)'!$J:$X,25+((AO$2-1)*50),FALSE)</f>
        <v>#VALUE!</v>
      </c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7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    IF((G34+G35+G36)&gt;F38,-G34-G35-G36+F38,0),SUM(J37:X37))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2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7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 t="shared" si="2"/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187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t="shared" ca="1" si="2"/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37.15" customHeight="1" x14ac:dyDescent="0.2">
      <c r="A48" s="137"/>
      <c r="B48" s="97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71"/>
      <c r="D48" s="971"/>
      <c r="E48" s="971"/>
      <c r="F48" s="971"/>
      <c r="G48" s="971"/>
      <c r="H48" s="971"/>
      <c r="I48" s="971"/>
      <c r="J48" s="971"/>
      <c r="K48" s="971"/>
      <c r="L48" s="971"/>
      <c r="M48" s="971"/>
      <c r="N48" s="971"/>
      <c r="O48" s="971"/>
      <c r="P48" s="971"/>
      <c r="Q48" s="971"/>
      <c r="R48" s="951" t="s">
        <v>368</v>
      </c>
      <c r="S48" s="951"/>
      <c r="T48" s="951"/>
      <c r="U48" s="951"/>
      <c r="V48" s="951"/>
      <c r="W48" s="951"/>
      <c r="X48" s="951"/>
      <c r="Y48" s="893"/>
      <c r="Z48" s="893"/>
      <c r="AA48" s="893"/>
      <c r="AB48" s="893"/>
      <c r="AC48" s="893"/>
      <c r="AD48" s="893"/>
      <c r="AE48" s="893"/>
      <c r="AF48" s="893"/>
      <c r="AG48" s="893"/>
      <c r="AH48" s="893"/>
      <c r="AI48" s="893"/>
      <c r="AJ48" s="893"/>
      <c r="AK48" s="893"/>
      <c r="AL48" s="893"/>
      <c r="AM48" s="893"/>
      <c r="AN48" s="893"/>
      <c r="AO48" s="893"/>
      <c r="AP48" s="893"/>
      <c r="AQ48" s="893"/>
      <c r="AR48" s="893"/>
    </row>
    <row r="49" spans="1:43" s="5" customFormat="1" ht="16.5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5" customHeight="1" x14ac:dyDescent="0.2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950" t="str">
        <f>Data!B81</f>
        <v>Tilsagnshaver (projektansvarlig)</v>
      </c>
      <c r="T52" s="950"/>
      <c r="U52" s="950"/>
      <c r="V52" s="950"/>
      <c r="W52" s="950"/>
      <c r="X52" s="950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10.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20.2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67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15.75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67"/>
      <c r="U57" s="119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2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5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22.5" customHeight="1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119"/>
      <c r="P64" s="119"/>
      <c r="Q64" s="119"/>
      <c r="R64" s="119"/>
      <c r="S64" s="119"/>
      <c r="T64" s="447"/>
      <c r="U64" s="447"/>
      <c r="V64" s="447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mergeCells count="32">
    <mergeCell ref="W4:W9"/>
    <mergeCell ref="X4:X9"/>
    <mergeCell ref="L4:L9"/>
    <mergeCell ref="D3:G4"/>
    <mergeCell ref="M4:M9"/>
    <mergeCell ref="P4:P9"/>
    <mergeCell ref="V4:V9"/>
    <mergeCell ref="T4:T9"/>
    <mergeCell ref="K4:K9"/>
    <mergeCell ref="R4:R9"/>
    <mergeCell ref="S4:S9"/>
    <mergeCell ref="Q4:Q9"/>
    <mergeCell ref="U4:U9"/>
    <mergeCell ref="O4:O9"/>
    <mergeCell ref="E7:G7"/>
    <mergeCell ref="D8:G8"/>
    <mergeCell ref="D9:E9"/>
    <mergeCell ref="N4:N9"/>
    <mergeCell ref="J4:J9"/>
    <mergeCell ref="C42:E44"/>
    <mergeCell ref="B48:Q48"/>
    <mergeCell ref="B3:C4"/>
    <mergeCell ref="B58:Q58"/>
    <mergeCell ref="B50:Q52"/>
    <mergeCell ref="B54:Q57"/>
    <mergeCell ref="B59:Q62"/>
    <mergeCell ref="B49:Q49"/>
    <mergeCell ref="S52:X52"/>
    <mergeCell ref="R48:X48"/>
    <mergeCell ref="V51:X51"/>
    <mergeCell ref="V49:X49"/>
    <mergeCell ref="B53:Q53"/>
  </mergeCells>
  <conditionalFormatting sqref="J40:X40 K41:X41 I41 J42:X47 J21:X22">
    <cfRule type="cellIs" dxfId="194" priority="13" stopIfTrue="1" operator="equal">
      <formula>0</formula>
    </cfRule>
  </conditionalFormatting>
  <conditionalFormatting sqref="J31:X34">
    <cfRule type="cellIs" dxfId="193" priority="12" stopIfTrue="1" operator="equal">
      <formula>0</formula>
    </cfRule>
  </conditionalFormatting>
  <conditionalFormatting sqref="J37:X38 J36:AO36">
    <cfRule type="cellIs" dxfId="192" priority="11" stopIfTrue="1" operator="equal">
      <formula>0</formula>
    </cfRule>
  </conditionalFormatting>
  <conditionalFormatting sqref="J24:X26 J28:X29 K27:X27">
    <cfRule type="expression" dxfId="191" priority="22" stopIfTrue="1">
      <formula>Z24&gt;0</formula>
    </cfRule>
  </conditionalFormatting>
  <conditionalFormatting sqref="J16:X17">
    <cfRule type="expression" dxfId="190" priority="9" stopIfTrue="1">
      <formula>Z16&gt;0</formula>
    </cfRule>
  </conditionalFormatting>
  <conditionalFormatting sqref="J19:X20">
    <cfRule type="expression" dxfId="189" priority="8" stopIfTrue="1">
      <formula>Z19&gt;0</formula>
    </cfRule>
  </conditionalFormatting>
  <conditionalFormatting sqref="I37">
    <cfRule type="cellIs" dxfId="188" priority="7" stopIfTrue="1" operator="lessThan">
      <formula>0</formula>
    </cfRule>
  </conditionalFormatting>
  <conditionalFormatting sqref="S56">
    <cfRule type="expression" dxfId="187" priority="5" stopIfTrue="1">
      <formula>LEN($S$56)&lt;2</formula>
    </cfRule>
  </conditionalFormatting>
  <conditionalFormatting sqref="S50:V51">
    <cfRule type="expression" dxfId="186" priority="3">
      <formula>$R$51="nej"</formula>
    </cfRule>
  </conditionalFormatting>
  <conditionalFormatting sqref="G15 I15">
    <cfRule type="expression" dxfId="185" priority="2">
      <formula>$G$12=2</formula>
    </cfRule>
  </conditionalFormatting>
  <conditionalFormatting sqref="J27">
    <cfRule type="expression" dxfId="184" priority="1" stopIfTrue="1">
      <formula>Z27&gt;0</formula>
    </cfRule>
  </conditionalFormatting>
  <dataValidations disablePrompts="1"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="80" zoomScaleNormal="80" zoomScalePageLayoutView="80" workbookViewId="0">
      <selection activeCell="D8" sqref="D8:G8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CONCATENATE(RIGHT(G5,1),".")</f>
        <v>2.</v>
      </c>
      <c r="C5" s="257" t="str">
        <f>Data!B47</f>
        <v>periode fra</v>
      </c>
      <c r="D5" s="452">
        <f ca="1">HLOOKUP(G6,'Period(er)'!X1:AL4,4,FALSE)+1</f>
        <v>1</v>
      </c>
      <c r="E5" s="618" t="s">
        <v>78</v>
      </c>
      <c r="F5" s="128"/>
      <c r="G5" s="451" t="str">
        <f ca="1">IF('Budget &amp; Total'!AS3="UK", "P2",MID(CELL("Filnavn",A3),FIND("]",CELL("filnavn",A3))+1,999))</f>
        <v>P2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P1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31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44.25" customHeight="1" x14ac:dyDescent="0.2">
      <c r="A48" s="137"/>
      <c r="B48" s="979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79"/>
      <c r="D48" s="979"/>
      <c r="E48" s="979"/>
      <c r="F48" s="979"/>
      <c r="G48" s="979"/>
      <c r="H48" s="979"/>
      <c r="I48" s="979"/>
      <c r="J48" s="979"/>
      <c r="K48" s="979"/>
      <c r="L48" s="979"/>
      <c r="M48" s="979"/>
      <c r="N48" s="979"/>
      <c r="O48" s="979"/>
      <c r="P48" s="979"/>
      <c r="Q48" s="979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26.2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3.75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20.25" hidden="1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15.75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6.7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5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5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Q4:Q9"/>
    <mergeCell ref="D3:G4"/>
    <mergeCell ref="O4:O9"/>
    <mergeCell ref="K4:K9"/>
    <mergeCell ref="L4:L9"/>
    <mergeCell ref="M4:M9"/>
    <mergeCell ref="N4:N9"/>
    <mergeCell ref="D8:G8"/>
    <mergeCell ref="E7:G7"/>
    <mergeCell ref="P4:P9"/>
    <mergeCell ref="B59:Q62"/>
    <mergeCell ref="V51:X51"/>
    <mergeCell ref="R4:R9"/>
    <mergeCell ref="J4:J9"/>
    <mergeCell ref="D9:E9"/>
    <mergeCell ref="S4:S9"/>
    <mergeCell ref="T4:T9"/>
    <mergeCell ref="U4:U9"/>
    <mergeCell ref="V4:V9"/>
    <mergeCell ref="W4:W9"/>
    <mergeCell ref="X4:X9"/>
    <mergeCell ref="B48:Q48"/>
    <mergeCell ref="R48:AR48"/>
    <mergeCell ref="C42:E44"/>
    <mergeCell ref="V49:X49"/>
    <mergeCell ref="B3:C4"/>
    <mergeCell ref="B49:Q49"/>
    <mergeCell ref="B53:Q53"/>
    <mergeCell ref="B58:Q58"/>
    <mergeCell ref="B50:Q52"/>
    <mergeCell ref="B54:Q57"/>
  </mergeCells>
  <conditionalFormatting sqref="J16:X17">
    <cfRule type="expression" dxfId="183" priority="29" stopIfTrue="1">
      <formula>Z16&gt;0</formula>
    </cfRule>
  </conditionalFormatting>
  <conditionalFormatting sqref="J19:X20">
    <cfRule type="expression" dxfId="182" priority="28" stopIfTrue="1">
      <formula>Z19&gt;0</formula>
    </cfRule>
  </conditionalFormatting>
  <conditionalFormatting sqref="G15 I15">
    <cfRule type="expression" dxfId="181" priority="19">
      <formula>$G$12=2</formula>
    </cfRule>
  </conditionalFormatting>
  <conditionalFormatting sqref="I37">
    <cfRule type="cellIs" dxfId="180" priority="15" stopIfTrue="1" operator="lessThan">
      <formula>0</formula>
    </cfRule>
  </conditionalFormatting>
  <conditionalFormatting sqref="I41">
    <cfRule type="cellIs" dxfId="179" priority="9" stopIfTrue="1" operator="equal">
      <formula>0</formula>
    </cfRule>
  </conditionalFormatting>
  <conditionalFormatting sqref="S56">
    <cfRule type="expression" dxfId="178" priority="8" stopIfTrue="1">
      <formula>LEN($S$56)&lt;2</formula>
    </cfRule>
  </conditionalFormatting>
  <conditionalFormatting sqref="S50:V50 S51:U51">
    <cfRule type="expression" dxfId="177" priority="7">
      <formula>$R$51="nej"</formula>
    </cfRule>
  </conditionalFormatting>
  <conditionalFormatting sqref="J40:X40 K41:X41 J42:X47 J21:X22">
    <cfRule type="cellIs" dxfId="176" priority="4" stopIfTrue="1" operator="equal">
      <formula>0</formula>
    </cfRule>
  </conditionalFormatting>
  <conditionalFormatting sqref="J31:X34">
    <cfRule type="cellIs" dxfId="175" priority="3" stopIfTrue="1" operator="equal">
      <formula>0</formula>
    </cfRule>
  </conditionalFormatting>
  <conditionalFormatting sqref="J36:X38">
    <cfRule type="cellIs" dxfId="174" priority="2" stopIfTrue="1" operator="equal">
      <formula>0</formula>
    </cfRule>
  </conditionalFormatting>
  <conditionalFormatting sqref="J24:X29">
    <cfRule type="expression" dxfId="173" priority="5" stopIfTrue="1">
      <formula>Z24&gt;0</formula>
    </cfRule>
  </conditionalFormatting>
  <conditionalFormatting sqref="V51">
    <cfRule type="expression" dxfId="172" priority="1">
      <formula>$R$51="nej"</formula>
    </cfRule>
  </conditionalFormatting>
  <dataValidations disablePrompts="1" count="4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Q21">
      <formula1>J48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S21:X21">
      <formula1>R48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R21">
      <formula1>#REF!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zoomScale="80" zoomScaleNormal="80" workbookViewId="0">
      <selection activeCell="D9" sqref="D9:E9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CONCATENATE(RIGHT(G5,1),".")</f>
        <v>3.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"P3",MID(CELL("Filnavn",A3),FIND("]",CELL("filnavn",A3))+1,999))</f>
        <v>P3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P2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7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7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7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7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7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7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7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7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662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663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7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7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7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7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7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2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7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187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48.75" customHeight="1" x14ac:dyDescent="0.2">
      <c r="A48" s="137"/>
      <c r="B48" s="97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71"/>
      <c r="D48" s="971"/>
      <c r="E48" s="971"/>
      <c r="F48" s="971"/>
      <c r="G48" s="971"/>
      <c r="H48" s="971"/>
      <c r="I48" s="971"/>
      <c r="J48" s="971"/>
      <c r="K48" s="971"/>
      <c r="L48" s="971"/>
      <c r="M48" s="971"/>
      <c r="N48" s="971"/>
      <c r="O48" s="971"/>
      <c r="P48" s="971"/>
      <c r="Q48" s="97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26.2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.1999999999999993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20.4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15.75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6.7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5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5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9:Q62"/>
    <mergeCell ref="B49:Q49"/>
    <mergeCell ref="D8:G8"/>
    <mergeCell ref="B53:Q53"/>
    <mergeCell ref="B58:Q58"/>
    <mergeCell ref="B50:Q52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171" priority="25" stopIfTrue="1">
      <formula>Z16&gt;0</formula>
    </cfRule>
  </conditionalFormatting>
  <conditionalFormatting sqref="J19:X20">
    <cfRule type="expression" dxfId="170" priority="24" stopIfTrue="1">
      <formula>Z19&gt;0</formula>
    </cfRule>
  </conditionalFormatting>
  <conditionalFormatting sqref="G15 I15">
    <cfRule type="expression" dxfId="169" priority="15">
      <formula>$G$12=2</formula>
    </cfRule>
  </conditionalFormatting>
  <conditionalFormatting sqref="I37">
    <cfRule type="cellIs" dxfId="168" priority="11" stopIfTrue="1" operator="lessThan">
      <formula>0</formula>
    </cfRule>
  </conditionalFormatting>
  <conditionalFormatting sqref="I41">
    <cfRule type="cellIs" dxfId="167" priority="9" stopIfTrue="1" operator="equal">
      <formula>0</formula>
    </cfRule>
  </conditionalFormatting>
  <conditionalFormatting sqref="S56">
    <cfRule type="expression" dxfId="166" priority="8" stopIfTrue="1">
      <formula>LEN($S$56)&lt;2</formula>
    </cfRule>
  </conditionalFormatting>
  <conditionalFormatting sqref="S50:V50 S51:U51">
    <cfRule type="expression" dxfId="165" priority="7">
      <formula>$R$51="nej"</formula>
    </cfRule>
  </conditionalFormatting>
  <conditionalFormatting sqref="J40:X40 K41:X41 J42:X47 J21:X22">
    <cfRule type="cellIs" dxfId="164" priority="4" stopIfTrue="1" operator="equal">
      <formula>0</formula>
    </cfRule>
  </conditionalFormatting>
  <conditionalFormatting sqref="J31:X34">
    <cfRule type="cellIs" dxfId="163" priority="3" stopIfTrue="1" operator="equal">
      <formula>0</formula>
    </cfRule>
  </conditionalFormatting>
  <conditionalFormatting sqref="J36:X38">
    <cfRule type="cellIs" dxfId="162" priority="2" stopIfTrue="1" operator="equal">
      <formula>0</formula>
    </cfRule>
  </conditionalFormatting>
  <conditionalFormatting sqref="J24:X29">
    <cfRule type="expression" dxfId="161" priority="5" stopIfTrue="1">
      <formula>Z24&gt;0</formula>
    </cfRule>
  </conditionalFormatting>
  <conditionalFormatting sqref="V51">
    <cfRule type="expression" dxfId="160" priority="1">
      <formula>$R$51="nej"</formula>
    </cfRule>
  </conditionalFormatting>
  <dataValidations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  <headerFooter>
    <oddFooter>&amp;L&amp;G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="80" zoomScaleNormal="80" zoomScalePageLayoutView="80" workbookViewId="0">
      <selection activeCell="C1" sqref="C1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CONCATENATE(RIGHT(G5,1),".")</f>
        <v>4.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"P4",MID(CELL("Filnavn",A3),FIND("]",CELL("filnavn",A3))+1,999))</f>
        <v>P4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P3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50.25" customHeight="1" x14ac:dyDescent="0.2">
      <c r="A48" s="137"/>
      <c r="B48" s="97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71"/>
      <c r="D48" s="971"/>
      <c r="E48" s="971"/>
      <c r="F48" s="971"/>
      <c r="G48" s="971"/>
      <c r="H48" s="971"/>
      <c r="I48" s="971"/>
      <c r="J48" s="971"/>
      <c r="K48" s="971"/>
      <c r="L48" s="971"/>
      <c r="M48" s="971"/>
      <c r="N48" s="971"/>
      <c r="O48" s="971"/>
      <c r="P48" s="971"/>
      <c r="Q48" s="97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7.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.1999999999999993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20.4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6" customHeight="1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6.7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9" customHeight="1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5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9:Q62"/>
    <mergeCell ref="B49:Q49"/>
    <mergeCell ref="D8:G8"/>
    <mergeCell ref="B53:Q53"/>
    <mergeCell ref="B58:Q58"/>
    <mergeCell ref="B50:Q52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159" priority="25" stopIfTrue="1">
      <formula>Z16&gt;0</formula>
    </cfRule>
  </conditionalFormatting>
  <conditionalFormatting sqref="J19:X20">
    <cfRule type="expression" dxfId="158" priority="24" stopIfTrue="1">
      <formula>Z19&gt;0</formula>
    </cfRule>
  </conditionalFormatting>
  <conditionalFormatting sqref="G15 I15">
    <cfRule type="expression" dxfId="157" priority="15">
      <formula>$G$12=2</formula>
    </cfRule>
  </conditionalFormatting>
  <conditionalFormatting sqref="I37">
    <cfRule type="cellIs" dxfId="156" priority="11" stopIfTrue="1" operator="lessThan">
      <formula>0</formula>
    </cfRule>
  </conditionalFormatting>
  <conditionalFormatting sqref="I41">
    <cfRule type="cellIs" dxfId="155" priority="9" stopIfTrue="1" operator="equal">
      <formula>0</formula>
    </cfRule>
  </conditionalFormatting>
  <conditionalFormatting sqref="S56">
    <cfRule type="expression" dxfId="154" priority="8" stopIfTrue="1">
      <formula>LEN($S$56)&lt;2</formula>
    </cfRule>
  </conditionalFormatting>
  <conditionalFormatting sqref="S50:V50 S51:U51">
    <cfRule type="expression" dxfId="153" priority="7">
      <formula>$R$51="nej"</formula>
    </cfRule>
  </conditionalFormatting>
  <conditionalFormatting sqref="J40:X40 K41:X41 J42:X47 J21:X22">
    <cfRule type="cellIs" dxfId="152" priority="4" stopIfTrue="1" operator="equal">
      <formula>0</formula>
    </cfRule>
  </conditionalFormatting>
  <conditionalFormatting sqref="J31:X34">
    <cfRule type="cellIs" dxfId="151" priority="3" stopIfTrue="1" operator="equal">
      <formula>0</formula>
    </cfRule>
  </conditionalFormatting>
  <conditionalFormatting sqref="J36:X38">
    <cfRule type="cellIs" dxfId="150" priority="2" stopIfTrue="1" operator="equal">
      <formula>0</formula>
    </cfRule>
  </conditionalFormatting>
  <conditionalFormatting sqref="J24:X29">
    <cfRule type="expression" dxfId="149" priority="5" stopIfTrue="1">
      <formula>Z24&gt;0</formula>
    </cfRule>
  </conditionalFormatting>
  <conditionalFormatting sqref="V51">
    <cfRule type="expression" dxfId="148" priority="1">
      <formula>$R$51="nej"</formula>
    </cfRule>
  </conditionalFormatting>
  <dataValidations disablePrompts="1"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="80" zoomScaleNormal="80" zoomScalePageLayoutView="80" workbookViewId="0">
      <selection activeCell="D8" sqref="D8:G8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CONCATENATE(RIGHT(G5,1),".")</f>
        <v>5.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"P5",MID(CELL("Filnavn",A3),FIND("]",CELL("filnavn",A3))+1,999))</f>
        <v>P5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P4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39" customHeight="1" x14ac:dyDescent="0.2">
      <c r="A48" s="137"/>
      <c r="B48" s="97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71"/>
      <c r="D48" s="971"/>
      <c r="E48" s="971"/>
      <c r="F48" s="971"/>
      <c r="G48" s="971"/>
      <c r="H48" s="971"/>
      <c r="I48" s="971"/>
      <c r="J48" s="971"/>
      <c r="K48" s="971"/>
      <c r="L48" s="971"/>
      <c r="M48" s="971"/>
      <c r="N48" s="971"/>
      <c r="O48" s="971"/>
      <c r="P48" s="971"/>
      <c r="Q48" s="97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7.5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.1999999999999993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20.4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15.75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6.7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5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5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9:Q62"/>
    <mergeCell ref="B49:Q49"/>
    <mergeCell ref="D8:G8"/>
    <mergeCell ref="B53:Q53"/>
    <mergeCell ref="B58:Q58"/>
    <mergeCell ref="B50:Q52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147" priority="25" stopIfTrue="1">
      <formula>Z16&gt;0</formula>
    </cfRule>
  </conditionalFormatting>
  <conditionalFormatting sqref="J19:X20">
    <cfRule type="expression" dxfId="146" priority="24" stopIfTrue="1">
      <formula>Z19&gt;0</formula>
    </cfRule>
  </conditionalFormatting>
  <conditionalFormatting sqref="G15 I15">
    <cfRule type="expression" dxfId="145" priority="15">
      <formula>$G$12=2</formula>
    </cfRule>
  </conditionalFormatting>
  <conditionalFormatting sqref="I37">
    <cfRule type="cellIs" dxfId="144" priority="11" stopIfTrue="1" operator="lessThan">
      <formula>0</formula>
    </cfRule>
  </conditionalFormatting>
  <conditionalFormatting sqref="I41">
    <cfRule type="cellIs" dxfId="143" priority="9" stopIfTrue="1" operator="equal">
      <formula>0</formula>
    </cfRule>
  </conditionalFormatting>
  <conditionalFormatting sqref="S56">
    <cfRule type="expression" dxfId="142" priority="8" stopIfTrue="1">
      <formula>LEN($S$56)&lt;2</formula>
    </cfRule>
  </conditionalFormatting>
  <conditionalFormatting sqref="S50:V50 S51:U51">
    <cfRule type="expression" dxfId="141" priority="7">
      <formula>$R$51="nej"</formula>
    </cfRule>
  </conditionalFormatting>
  <conditionalFormatting sqref="J40:X40 K41:X41 J42:X47 J21:X22">
    <cfRule type="cellIs" dxfId="140" priority="4" stopIfTrue="1" operator="equal">
      <formula>0</formula>
    </cfRule>
  </conditionalFormatting>
  <conditionalFormatting sqref="J31:X34">
    <cfRule type="cellIs" dxfId="139" priority="3" stopIfTrue="1" operator="equal">
      <formula>0</formula>
    </cfRule>
  </conditionalFormatting>
  <conditionalFormatting sqref="J36:X38">
    <cfRule type="cellIs" dxfId="138" priority="2" stopIfTrue="1" operator="equal">
      <formula>0</formula>
    </cfRule>
  </conditionalFormatting>
  <conditionalFormatting sqref="J24:X29">
    <cfRule type="expression" dxfId="137" priority="5" stopIfTrue="1">
      <formula>Z24&gt;0</formula>
    </cfRule>
  </conditionalFormatting>
  <conditionalFormatting sqref="V51">
    <cfRule type="expression" dxfId="136" priority="1">
      <formula>$R$51="nej"</formula>
    </cfRule>
  </conditionalFormatting>
  <dataValidations disablePrompts="1"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="80" zoomScaleNormal="80" zoomScalePageLayoutView="80" workbookViewId="0">
      <selection activeCell="D8" sqref="D8:G8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855468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CONCATENATE(RIGHT(G5,1),".")</f>
        <v>6.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"P6",MID(CELL("Filnavn",A3),FIND("]",CELL("filnavn",A3))+1,999))</f>
        <v>P6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P5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50.25" customHeight="1" x14ac:dyDescent="0.2">
      <c r="A48" s="137"/>
      <c r="B48" s="97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71"/>
      <c r="D48" s="971"/>
      <c r="E48" s="971"/>
      <c r="F48" s="971"/>
      <c r="G48" s="971"/>
      <c r="H48" s="971"/>
      <c r="I48" s="971"/>
      <c r="J48" s="971"/>
      <c r="K48" s="971"/>
      <c r="L48" s="971"/>
      <c r="M48" s="971"/>
      <c r="N48" s="971"/>
      <c r="O48" s="971"/>
      <c r="P48" s="971"/>
      <c r="Q48" s="97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21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" hidden="1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16.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10.5" customHeight="1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4.45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15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5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9:Q62"/>
    <mergeCell ref="B49:Q49"/>
    <mergeCell ref="D8:G8"/>
    <mergeCell ref="B53:Q53"/>
    <mergeCell ref="B58:Q58"/>
    <mergeCell ref="B50:Q52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135" priority="23" stopIfTrue="1">
      <formula>Z16&gt;0</formula>
    </cfRule>
  </conditionalFormatting>
  <conditionalFormatting sqref="J19:X20">
    <cfRule type="expression" dxfId="134" priority="22" stopIfTrue="1">
      <formula>Z19&gt;0</formula>
    </cfRule>
  </conditionalFormatting>
  <conditionalFormatting sqref="G15 I15">
    <cfRule type="expression" dxfId="133" priority="13">
      <formula>$G$12=2</formula>
    </cfRule>
  </conditionalFormatting>
  <conditionalFormatting sqref="I37">
    <cfRule type="cellIs" dxfId="132" priority="11" stopIfTrue="1" operator="lessThan">
      <formula>0</formula>
    </cfRule>
  </conditionalFormatting>
  <conditionalFormatting sqref="I41">
    <cfRule type="cellIs" dxfId="131" priority="9" stopIfTrue="1" operator="equal">
      <formula>0</formula>
    </cfRule>
  </conditionalFormatting>
  <conditionalFormatting sqref="S56">
    <cfRule type="expression" dxfId="130" priority="8" stopIfTrue="1">
      <formula>LEN($S$56)&lt;2</formula>
    </cfRule>
  </conditionalFormatting>
  <conditionalFormatting sqref="S50:V50 S51:U51">
    <cfRule type="expression" dxfId="129" priority="7">
      <formula>$R$51="nej"</formula>
    </cfRule>
  </conditionalFormatting>
  <conditionalFormatting sqref="J40:X40 K41:X41 J42:X47 J21:X22">
    <cfRule type="cellIs" dxfId="128" priority="4" stopIfTrue="1" operator="equal">
      <formula>0</formula>
    </cfRule>
  </conditionalFormatting>
  <conditionalFormatting sqref="J31:X34">
    <cfRule type="cellIs" dxfId="127" priority="3" stopIfTrue="1" operator="equal">
      <formula>0</formula>
    </cfRule>
  </conditionalFormatting>
  <conditionalFormatting sqref="J36:X38">
    <cfRule type="cellIs" dxfId="126" priority="2" stopIfTrue="1" operator="equal">
      <formula>0</formula>
    </cfRule>
  </conditionalFormatting>
  <conditionalFormatting sqref="J24:X29">
    <cfRule type="expression" dxfId="125" priority="5" stopIfTrue="1">
      <formula>Z24&gt;0</formula>
    </cfRule>
  </conditionalFormatting>
  <conditionalFormatting sqref="V51">
    <cfRule type="expression" dxfId="124" priority="1">
      <formula>$R$51="nej"</formula>
    </cfRule>
  </conditionalFormatting>
  <dataValidations disablePrompts="1"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4"/>
  <sheetViews>
    <sheetView view="pageLayout" zoomScale="80" zoomScaleNormal="80" zoomScalePageLayoutView="80" workbookViewId="0">
      <selection activeCell="B50" sqref="B50:Q52"/>
    </sheetView>
  </sheetViews>
  <sheetFormatPr defaultRowHeight="12.75" x14ac:dyDescent="0.2"/>
  <cols>
    <col min="1" max="1" width="1.85546875" style="132" customWidth="1"/>
    <col min="2" max="2" width="3" style="133" customWidth="1"/>
    <col min="3" max="3" width="13.7109375" style="43" customWidth="1"/>
    <col min="4" max="4" width="16.7109375" style="43" customWidth="1"/>
    <col min="5" max="5" width="7.140625" style="133" customWidth="1"/>
    <col min="6" max="6" width="12.85546875" style="133" customWidth="1"/>
    <col min="7" max="7" width="12.140625" style="133" customWidth="1"/>
    <col min="8" max="8" width="2.140625" style="134" customWidth="1"/>
    <col min="9" max="9" width="10.7109375" style="133" customWidth="1"/>
    <col min="10" max="20" width="10" style="135" customWidth="1"/>
    <col min="21" max="23" width="10" style="4" customWidth="1"/>
    <col min="24" max="24" width="9.7109375" style="4" customWidth="1"/>
    <col min="25" max="25" width="9.7109375" style="136" hidden="1" customWidth="1"/>
    <col min="26" max="26" width="9.7109375" style="3" hidden="1" customWidth="1"/>
    <col min="27" max="27" width="13.85546875" style="3" hidden="1" customWidth="1"/>
    <col min="28" max="43" width="9.7109375" style="3" hidden="1" customWidth="1"/>
    <col min="44" max="44" width="9.7109375" hidden="1" customWidth="1"/>
    <col min="45" max="55" width="9.7109375" customWidth="1"/>
  </cols>
  <sheetData>
    <row r="1" spans="1:43" ht="22.5" customHeight="1" x14ac:dyDescent="0.2">
      <c r="B1" s="146"/>
      <c r="C1" s="139"/>
      <c r="D1" s="139"/>
      <c r="E1" s="146"/>
      <c r="F1" s="146"/>
      <c r="G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39"/>
      <c r="V1" s="139"/>
      <c r="W1" s="139"/>
      <c r="X1" s="554" t="str">
        <f>CONCATENATE(Data!$G$2," ",Data!$H$27)</f>
        <v>EUDP 1.14</v>
      </c>
    </row>
    <row r="2" spans="1:43" s="5" customFormat="1" ht="20.25" x14ac:dyDescent="0.3">
      <c r="A2" s="137"/>
      <c r="B2" s="138" t="s">
        <v>69</v>
      </c>
      <c r="C2" s="139"/>
      <c r="D2" s="139"/>
      <c r="E2" s="139"/>
      <c r="F2" s="139"/>
      <c r="G2" s="139"/>
      <c r="H2" s="139"/>
      <c r="I2" s="140" t="s">
        <v>39</v>
      </c>
      <c r="J2" s="141">
        <v>1</v>
      </c>
      <c r="K2" s="141">
        <v>2</v>
      </c>
      <c r="L2" s="141">
        <v>3</v>
      </c>
      <c r="M2" s="141">
        <v>4</v>
      </c>
      <c r="N2" s="141">
        <v>5</v>
      </c>
      <c r="O2" s="141">
        <v>6</v>
      </c>
      <c r="P2" s="141">
        <v>7</v>
      </c>
      <c r="Q2" s="141">
        <v>8</v>
      </c>
      <c r="R2" s="141">
        <v>9</v>
      </c>
      <c r="S2" s="141">
        <v>10</v>
      </c>
      <c r="T2" s="141">
        <v>11</v>
      </c>
      <c r="U2" s="141">
        <v>12</v>
      </c>
      <c r="V2" s="141">
        <v>13</v>
      </c>
      <c r="W2" s="141">
        <v>14</v>
      </c>
      <c r="X2" s="142">
        <v>15</v>
      </c>
      <c r="Y2" s="143" t="s">
        <v>55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</row>
    <row r="3" spans="1:43" s="6" customFormat="1" ht="21" customHeight="1" x14ac:dyDescent="0.2">
      <c r="A3" s="145"/>
      <c r="B3" s="972">
        <f>'Budget &amp; Total'!C5</f>
        <v>0</v>
      </c>
      <c r="C3" s="972"/>
      <c r="D3" s="974">
        <f>'Budget &amp; Total'!C8</f>
        <v>0</v>
      </c>
      <c r="E3" s="974"/>
      <c r="F3" s="974"/>
      <c r="G3" s="974"/>
      <c r="H3" s="70"/>
      <c r="I3" s="147" t="str">
        <f>C7</f>
        <v>CVR-nummer</v>
      </c>
      <c r="J3" s="148">
        <f>HLOOKUP(J$2,'Budget &amp; Total'!$1:$87,6,FALSE)</f>
        <v>0</v>
      </c>
      <c r="K3" s="148">
        <f>HLOOKUP(K$2,'Budget &amp; Total'!$1:$87,6,FALSE)</f>
        <v>0</v>
      </c>
      <c r="L3" s="148">
        <f>HLOOKUP(L$2,'Budget &amp; Total'!$1:$87,6,FALSE)</f>
        <v>0</v>
      </c>
      <c r="M3" s="148">
        <f>HLOOKUP(M$2,'Budget &amp; Total'!$1:$87,6,FALSE)</f>
        <v>0</v>
      </c>
      <c r="N3" s="148">
        <f>HLOOKUP(N$2,'Budget &amp; Total'!$1:$87,6,FALSE)</f>
        <v>0</v>
      </c>
      <c r="O3" s="148">
        <f>HLOOKUP(O$2,'Budget &amp; Total'!$1:$87,6,FALSE)</f>
        <v>0</v>
      </c>
      <c r="P3" s="148">
        <f>HLOOKUP(P$2,'Budget &amp; Total'!$1:$87,6,FALSE)</f>
        <v>0</v>
      </c>
      <c r="Q3" s="148">
        <f>HLOOKUP(Q$2,'Budget &amp; Total'!$1:$87,6,FALSE)</f>
        <v>0</v>
      </c>
      <c r="R3" s="148">
        <f>HLOOKUP(R$2,'Budget &amp; Total'!$1:$87,6,FALSE)</f>
        <v>0</v>
      </c>
      <c r="S3" s="148">
        <f>HLOOKUP(S$2,'Budget &amp; Total'!$1:$87,6,FALSE)</f>
        <v>0</v>
      </c>
      <c r="T3" s="148">
        <f>HLOOKUP(T$2,'Budget &amp; Total'!$1:$87,6,FALSE)</f>
        <v>0</v>
      </c>
      <c r="U3" s="148">
        <f>HLOOKUP(U$2,'Budget &amp; Total'!$1:$87,6,FALSE)</f>
        <v>0</v>
      </c>
      <c r="V3" s="148">
        <f>HLOOKUP(V$2,'Budget &amp; Total'!$1:$87,6,FALSE)</f>
        <v>0</v>
      </c>
      <c r="W3" s="148">
        <f>HLOOKUP(W$2,'Budget &amp; Total'!$1:$87,6,FALSE)</f>
        <v>0</v>
      </c>
      <c r="X3" s="297">
        <f>HLOOKUP(X$2,'Budget &amp; Total'!$1:$87,6,FALSE)</f>
        <v>0</v>
      </c>
      <c r="Y3" s="149">
        <v>6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24" customFormat="1" ht="28.5" customHeight="1" x14ac:dyDescent="0.2">
      <c r="A4" s="150"/>
      <c r="B4" s="972"/>
      <c r="C4" s="972"/>
      <c r="D4" s="974"/>
      <c r="E4" s="974"/>
      <c r="F4" s="974"/>
      <c r="G4" s="974"/>
      <c r="H4" s="151"/>
      <c r="I4" s="152" t="str">
        <f>Data!B51</f>
        <v>Navn</v>
      </c>
      <c r="J4" s="966">
        <f>HLOOKUP(J$2,'Budget &amp; Total'!$1:$87,5,FALSE)</f>
        <v>0</v>
      </c>
      <c r="K4" s="966">
        <f>HLOOKUP(K$2,'Budget &amp; Total'!$1:$87,5,FALSE)</f>
        <v>0</v>
      </c>
      <c r="L4" s="966">
        <f>HLOOKUP(L$2,'Budget &amp; Total'!$1:$87,5,FALSE)</f>
        <v>0</v>
      </c>
      <c r="M4" s="966">
        <f>HLOOKUP(M$2,'Budget &amp; Total'!$1:$87,5,FALSE)</f>
        <v>0</v>
      </c>
      <c r="N4" s="966">
        <f>HLOOKUP(N$2,'Budget &amp; Total'!$1:$87,5,FALSE)</f>
        <v>0</v>
      </c>
      <c r="O4" s="966">
        <f>HLOOKUP(O$2,'Budget &amp; Total'!$1:$87,5,FALSE)</f>
        <v>0</v>
      </c>
      <c r="P4" s="966">
        <f>HLOOKUP(P$2,'Budget &amp; Total'!$1:$87,5,FALSE)</f>
        <v>0</v>
      </c>
      <c r="Q4" s="966">
        <f>HLOOKUP(Q$2,'Budget &amp; Total'!$1:$87,5,FALSE)</f>
        <v>0</v>
      </c>
      <c r="R4" s="966">
        <f>HLOOKUP(R$2,'Budget &amp; Total'!$1:$87,5,FALSE)</f>
        <v>0</v>
      </c>
      <c r="S4" s="966">
        <f>HLOOKUP(S$2,'Budget &amp; Total'!$1:$87,5,FALSE)</f>
        <v>0</v>
      </c>
      <c r="T4" s="966">
        <f>HLOOKUP(T$2,'Budget &amp; Total'!$1:$87,5,FALSE)</f>
        <v>0</v>
      </c>
      <c r="U4" s="966">
        <f>HLOOKUP(U$2,'Budget &amp; Total'!$1:$87,5,FALSE)</f>
        <v>0</v>
      </c>
      <c r="V4" s="966">
        <f>HLOOKUP(V$2,'Budget &amp; Total'!$1:$87,5,FALSE)</f>
        <v>0</v>
      </c>
      <c r="W4" s="966">
        <f>HLOOKUP(W$2,'Budget &amp; Total'!$1:$87,5,FALSE)</f>
        <v>0</v>
      </c>
      <c r="X4" s="973">
        <f>HLOOKUP(X$2,'Budget &amp; Total'!$1:$87,5,FALSE)</f>
        <v>0</v>
      </c>
      <c r="Y4" s="149">
        <v>5</v>
      </c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</row>
    <row r="5" spans="1:43" s="24" customFormat="1" ht="18" customHeight="1" x14ac:dyDescent="0.2">
      <c r="A5" s="150"/>
      <c r="B5" s="561" t="str">
        <f ca="1">CONCATENATE(RIGHT(G5,1),".")</f>
        <v>7.</v>
      </c>
      <c r="C5" s="257" t="str">
        <f>Data!B47</f>
        <v>periode fra</v>
      </c>
      <c r="D5" s="452">
        <f ca="1">HLOOKUP(G6,'Period(er)'!X1:AL4,4,FALSE)+1</f>
        <v>1</v>
      </c>
      <c r="E5" s="457" t="s">
        <v>78</v>
      </c>
      <c r="F5" s="128"/>
      <c r="G5" s="451" t="str">
        <f ca="1">IF('Budget &amp; Total'!AS3="UK", "P7",MID(CELL("Filnavn",A3),FIND("]",CELL("filnavn",A3))+1,999))</f>
        <v>P7</v>
      </c>
      <c r="H5" s="151"/>
      <c r="I5" s="152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73"/>
      <c r="Y5" s="149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</row>
    <row r="6" spans="1:43" s="24" customFormat="1" ht="26.25" customHeight="1" x14ac:dyDescent="0.25">
      <c r="A6" s="150"/>
      <c r="B6" s="316" t="str">
        <f>Data!B46</f>
        <v>Projektansvarlig</v>
      </c>
      <c r="C6" s="72"/>
      <c r="D6" s="72"/>
      <c r="E6" s="72"/>
      <c r="F6" s="151"/>
      <c r="G6" s="451" t="str">
        <f ca="1">HLOOKUP(G5,'Period(er)'!X2:AL30,29,FALSE)</f>
        <v>P6</v>
      </c>
      <c r="H6" s="151"/>
      <c r="I6" s="152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73"/>
      <c r="Y6" s="149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</row>
    <row r="7" spans="1:43" s="24" customFormat="1" ht="14.25" customHeight="1" x14ac:dyDescent="0.2">
      <c r="A7" s="150"/>
      <c r="B7" s="151"/>
      <c r="C7" s="123" t="str">
        <f>Data!B43</f>
        <v>CVR-nummer</v>
      </c>
      <c r="D7" s="447">
        <f>J3</f>
        <v>0</v>
      </c>
      <c r="E7" s="975">
        <f>J4</f>
        <v>0</v>
      </c>
      <c r="F7" s="975"/>
      <c r="G7" s="975"/>
      <c r="H7" s="151"/>
      <c r="I7" s="152"/>
      <c r="J7" s="966"/>
      <c r="K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73"/>
      <c r="Y7" s="149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</row>
    <row r="8" spans="1:43" s="24" customFormat="1" ht="21.75" customHeight="1" x14ac:dyDescent="0.2">
      <c r="A8" s="150"/>
      <c r="B8" s="151"/>
      <c r="C8" s="123" t="str">
        <f>Data!B44</f>
        <v>Projektleder:</v>
      </c>
      <c r="D8" s="976">
        <f>'Budget &amp; Total'!D11:F11</f>
        <v>0</v>
      </c>
      <c r="E8" s="977"/>
      <c r="F8" s="977"/>
      <c r="G8" s="978"/>
      <c r="H8" s="151"/>
      <c r="I8" s="152"/>
      <c r="J8" s="966"/>
      <c r="K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73"/>
      <c r="Y8" s="149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</row>
    <row r="9" spans="1:43" s="24" customFormat="1" ht="18" customHeight="1" x14ac:dyDescent="0.2">
      <c r="A9" s="150"/>
      <c r="B9" s="151"/>
      <c r="C9" s="123" t="str">
        <f>Data!B45</f>
        <v>E-mail:</v>
      </c>
      <c r="D9" s="947">
        <f>'Budget &amp; Total'!D12:F12</f>
        <v>0</v>
      </c>
      <c r="E9" s="949"/>
      <c r="F9" s="120" t="str">
        <f>Data!B50</f>
        <v>Telefon:</v>
      </c>
      <c r="G9" s="798">
        <f>'Budget &amp; Total'!D13</f>
        <v>0</v>
      </c>
      <c r="H9" s="151"/>
      <c r="I9" s="155" t="str">
        <f>Data!B49</f>
        <v>Overheads</v>
      </c>
      <c r="J9" s="966"/>
      <c r="K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7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</row>
    <row r="10" spans="1:43" s="24" customFormat="1" ht="15.75" customHeight="1" x14ac:dyDescent="0.2">
      <c r="A10" s="150"/>
      <c r="B10" s="151"/>
      <c r="C10" s="151"/>
      <c r="D10" s="151"/>
      <c r="E10" s="151"/>
      <c r="F10" s="151"/>
      <c r="G10" s="151"/>
      <c r="H10" s="151"/>
      <c r="I10" s="156" t="str">
        <f>Data!B77</f>
        <v>- Løn</v>
      </c>
      <c r="J10" s="157">
        <f>HLOOKUP(J$2,'Budget &amp; Total'!$1:$87,25,FALSE)</f>
        <v>0</v>
      </c>
      <c r="K10" s="157">
        <f>HLOOKUP(K$2,'Budget &amp; Total'!$1:$87,25,FALSE)</f>
        <v>0</v>
      </c>
      <c r="L10" s="157">
        <f>HLOOKUP(L$2,'Budget &amp; Total'!$1:$87,25,FALSE)</f>
        <v>0</v>
      </c>
      <c r="M10" s="157">
        <f>HLOOKUP(M$2,'Budget &amp; Total'!$1:$87,25,FALSE)</f>
        <v>0</v>
      </c>
      <c r="N10" s="157">
        <f>HLOOKUP(N$2,'Budget &amp; Total'!$1:$87,25,FALSE)</f>
        <v>0</v>
      </c>
      <c r="O10" s="157">
        <f>HLOOKUP(O$2,'Budget &amp; Total'!$1:$87,25,FALSE)</f>
        <v>0</v>
      </c>
      <c r="P10" s="157">
        <f>HLOOKUP(P$2,'Budget &amp; Total'!$1:$87,25,FALSE)</f>
        <v>0</v>
      </c>
      <c r="Q10" s="157">
        <f>HLOOKUP(Q$2,'Budget &amp; Total'!$1:$87,25,FALSE)</f>
        <v>0</v>
      </c>
      <c r="R10" s="157">
        <f>HLOOKUP(R$2,'Budget &amp; Total'!$1:$87,25,FALSE)</f>
        <v>0</v>
      </c>
      <c r="S10" s="157">
        <f>HLOOKUP(S$2,'Budget &amp; Total'!$1:$87,25,FALSE)</f>
        <v>0</v>
      </c>
      <c r="T10" s="157">
        <f>HLOOKUP(T$2,'Budget &amp; Total'!$1:$87,25,FALSE)</f>
        <v>0</v>
      </c>
      <c r="U10" s="157">
        <f>HLOOKUP(U$2,'Budget &amp; Total'!$1:$87,25,FALSE)</f>
        <v>0</v>
      </c>
      <c r="V10" s="157">
        <f>HLOOKUP(V$2,'Budget &amp; Total'!$1:$87,25,FALSE)</f>
        <v>0</v>
      </c>
      <c r="W10" s="157">
        <f>HLOOKUP(W$2,'Budget &amp; Total'!$1:$87,25,FALSE)</f>
        <v>0</v>
      </c>
      <c r="X10" s="448">
        <f>HLOOKUP(X$2,'Budget &amp; Total'!$1:$87,25,FALSE)</f>
        <v>0</v>
      </c>
      <c r="Y10" s="149">
        <v>25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43" s="24" customFormat="1" ht="12" customHeight="1" x14ac:dyDescent="0.2">
      <c r="A11" s="150"/>
      <c r="B11" s="151"/>
      <c r="C11" s="151"/>
      <c r="D11" s="151"/>
      <c r="E11" s="151"/>
      <c r="F11" s="151"/>
      <c r="G11" s="151"/>
      <c r="H11" s="151"/>
      <c r="I11" s="156" t="str">
        <f>Data!B78</f>
        <v>- Andre</v>
      </c>
      <c r="J11" s="157">
        <f>HLOOKUP(J$2,'Budget &amp; Total'!$1:$87,35,FALSE)</f>
        <v>0</v>
      </c>
      <c r="K11" s="157">
        <f>HLOOKUP(K$2,'Budget &amp; Total'!$1:$87,35,FALSE)</f>
        <v>0</v>
      </c>
      <c r="L11" s="157">
        <f>HLOOKUP(L$2,'Budget &amp; Total'!$1:$87,35,FALSE)</f>
        <v>0</v>
      </c>
      <c r="M11" s="157">
        <f>HLOOKUP(M$2,'Budget &amp; Total'!$1:$87,35,FALSE)</f>
        <v>0</v>
      </c>
      <c r="N11" s="157">
        <f>HLOOKUP(N$2,'Budget &amp; Total'!$1:$87,35,FALSE)</f>
        <v>0</v>
      </c>
      <c r="O11" s="157">
        <f>HLOOKUP(O$2,'Budget &amp; Total'!$1:$87,35,FALSE)</f>
        <v>0</v>
      </c>
      <c r="P11" s="157">
        <f>HLOOKUP(P$2,'Budget &amp; Total'!$1:$87,35,FALSE)</f>
        <v>0</v>
      </c>
      <c r="Q11" s="157">
        <f>HLOOKUP(Q$2,'Budget &amp; Total'!$1:$87,35,FALSE)</f>
        <v>0</v>
      </c>
      <c r="R11" s="157">
        <f>HLOOKUP(R$2,'Budget &amp; Total'!$1:$87,35,FALSE)</f>
        <v>0</v>
      </c>
      <c r="S11" s="157">
        <f>HLOOKUP(S$2,'Budget &amp; Total'!$1:$87,35,FALSE)</f>
        <v>0</v>
      </c>
      <c r="T11" s="157">
        <f>HLOOKUP(T$2,'Budget &amp; Total'!$1:$87,35,FALSE)</f>
        <v>0</v>
      </c>
      <c r="U11" s="157">
        <f>HLOOKUP(U$2,'Budget &amp; Total'!$1:$87,35,FALSE)</f>
        <v>0</v>
      </c>
      <c r="V11" s="157">
        <f>HLOOKUP(V$2,'Budget &amp; Total'!$1:$87,35,FALSE)</f>
        <v>0</v>
      </c>
      <c r="W11" s="157">
        <f>HLOOKUP(W$2,'Budget &amp; Total'!$1:$87,35,FALSE)</f>
        <v>0</v>
      </c>
      <c r="X11" s="448">
        <f>HLOOKUP(X$2,'Budget &amp; Total'!$1:$87,35,FALSE)</f>
        <v>0</v>
      </c>
      <c r="Y11" s="149">
        <v>34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</row>
    <row r="12" spans="1:43" s="24" customFormat="1" ht="12" customHeight="1" x14ac:dyDescent="0.2">
      <c r="A12" s="150"/>
      <c r="B12" s="616" t="str">
        <f>Data!B40</f>
        <v>Økonomi</v>
      </c>
      <c r="C12" s="151"/>
      <c r="D12" s="151"/>
      <c r="E12" s="151"/>
      <c r="F12" s="151"/>
      <c r="G12" s="660">
        <f>Data!L2</f>
        <v>1</v>
      </c>
      <c r="H12" s="151"/>
      <c r="I12" s="156" t="str">
        <f>Data!B79</f>
        <v>Støtte</v>
      </c>
      <c r="J12" s="157">
        <f>HLOOKUP(J$2,'Budget &amp; Total'!$1:$87,41,FALSE)</f>
        <v>0</v>
      </c>
      <c r="K12" s="157">
        <f>HLOOKUP(K$2,'Budget &amp; Total'!$1:$87,41,FALSE)</f>
        <v>0</v>
      </c>
      <c r="L12" s="157">
        <f>HLOOKUP(L$2,'Budget &amp; Total'!$1:$87,41,FALSE)</f>
        <v>0</v>
      </c>
      <c r="M12" s="157">
        <f>HLOOKUP(M$2,'Budget &amp; Total'!$1:$87,41,FALSE)</f>
        <v>0</v>
      </c>
      <c r="N12" s="157">
        <f>HLOOKUP(N$2,'Budget &amp; Total'!$1:$87,41,FALSE)</f>
        <v>0</v>
      </c>
      <c r="O12" s="157">
        <f>HLOOKUP(O$2,'Budget &amp; Total'!$1:$87,41,FALSE)</f>
        <v>0</v>
      </c>
      <c r="P12" s="157">
        <f>HLOOKUP(P$2,'Budget &amp; Total'!$1:$87,41,FALSE)</f>
        <v>0</v>
      </c>
      <c r="Q12" s="157">
        <f>HLOOKUP(Q$2,'Budget &amp; Total'!$1:$87,41,FALSE)</f>
        <v>0</v>
      </c>
      <c r="R12" s="157">
        <f>HLOOKUP(R$2,'Budget &amp; Total'!$1:$87,41,FALSE)</f>
        <v>0</v>
      </c>
      <c r="S12" s="157">
        <f>HLOOKUP(S$2,'Budget &amp; Total'!$1:$87,41,FALSE)</f>
        <v>0</v>
      </c>
      <c r="T12" s="157">
        <f>HLOOKUP(T$2,'Budget &amp; Total'!$1:$87,41,FALSE)</f>
        <v>0</v>
      </c>
      <c r="U12" s="157">
        <f>HLOOKUP(U$2,'Budget &amp; Total'!$1:$87,41,FALSE)</f>
        <v>0</v>
      </c>
      <c r="V12" s="157">
        <f>HLOOKUP(V$2,'Budget &amp; Total'!$1:$87,41,FALSE)</f>
        <v>0</v>
      </c>
      <c r="W12" s="157">
        <f>HLOOKUP(W$2,'Budget &amp; Total'!$1:$87,41,FALSE)</f>
        <v>0</v>
      </c>
      <c r="X12" s="448">
        <f>HLOOKUP(X$2,'Budget &amp; Total'!$1:$87,41,FALSE)</f>
        <v>0</v>
      </c>
      <c r="Y12" s="149">
        <v>40</v>
      </c>
      <c r="Z12" s="240" t="s">
        <v>127</v>
      </c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2"/>
      <c r="AO12" s="153"/>
      <c r="AP12" s="153"/>
      <c r="AQ12" s="153"/>
    </row>
    <row r="13" spans="1:43" s="24" customFormat="1" ht="12" hidden="1" customHeight="1" x14ac:dyDescent="0.2">
      <c r="A13" s="150"/>
      <c r="B13" s="72"/>
      <c r="C13" s="158"/>
      <c r="D13" s="158"/>
      <c r="E13" s="154"/>
      <c r="F13" s="154"/>
      <c r="G13" s="159"/>
      <c r="H13" s="151"/>
      <c r="I13" s="155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60"/>
      <c r="Y13" s="153"/>
      <c r="Z13" s="24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244"/>
      <c r="AO13" s="153"/>
      <c r="AP13" s="153"/>
      <c r="AQ13" s="153"/>
    </row>
    <row r="14" spans="1:43" s="8" customFormat="1" ht="12" hidden="1" customHeight="1" x14ac:dyDescent="0.2">
      <c r="A14" s="161"/>
      <c r="B14" s="162"/>
      <c r="C14" s="72"/>
      <c r="D14" s="72"/>
      <c r="E14" s="163"/>
      <c r="F14" s="82"/>
      <c r="G14" s="82"/>
      <c r="H14" s="164"/>
      <c r="I14" s="165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43"/>
      <c r="Z14" s="165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45"/>
      <c r="AO14" s="162"/>
      <c r="AP14" s="162"/>
      <c r="AQ14" s="162"/>
    </row>
    <row r="15" spans="1:43" s="26" customFormat="1" ht="12" customHeight="1" x14ac:dyDescent="0.25">
      <c r="A15" s="168"/>
      <c r="B15" s="169" t="str">
        <f>Data!B24</f>
        <v>Timer</v>
      </c>
      <c r="C15" s="170"/>
      <c r="D15" s="170"/>
      <c r="E15" s="142"/>
      <c r="F15" s="668" t="s">
        <v>5</v>
      </c>
      <c r="G15" s="669" t="str">
        <f>Data!B94</f>
        <v>Total til dato</v>
      </c>
      <c r="H15" s="82"/>
      <c r="I15" s="669" t="s">
        <v>71</v>
      </c>
      <c r="J15" s="212"/>
      <c r="K15" s="298"/>
      <c r="L15" s="212"/>
      <c r="M15" s="212"/>
      <c r="N15" s="212"/>
      <c r="O15" s="212"/>
      <c r="P15" s="212"/>
      <c r="Q15" s="212"/>
      <c r="R15" s="299"/>
      <c r="S15" s="299"/>
      <c r="T15" s="299"/>
      <c r="U15" s="219"/>
      <c r="V15" s="219"/>
      <c r="W15" s="219"/>
      <c r="X15" s="300"/>
      <c r="Y15" s="172"/>
      <c r="Z15" s="410">
        <v>1</v>
      </c>
      <c r="AA15" s="411">
        <v>2</v>
      </c>
      <c r="AB15" s="411">
        <v>3</v>
      </c>
      <c r="AC15" s="411">
        <v>4</v>
      </c>
      <c r="AD15" s="411">
        <v>5</v>
      </c>
      <c r="AE15" s="411">
        <v>6</v>
      </c>
      <c r="AF15" s="411">
        <v>7</v>
      </c>
      <c r="AG15" s="411">
        <v>8</v>
      </c>
      <c r="AH15" s="411">
        <v>9</v>
      </c>
      <c r="AI15" s="411">
        <v>10</v>
      </c>
      <c r="AJ15" s="411">
        <v>11</v>
      </c>
      <c r="AK15" s="411">
        <v>12</v>
      </c>
      <c r="AL15" s="411">
        <v>13</v>
      </c>
      <c r="AM15" s="411">
        <v>14</v>
      </c>
      <c r="AN15" s="412">
        <v>15</v>
      </c>
      <c r="AO15" s="173"/>
      <c r="AP15" s="173"/>
      <c r="AQ15" s="173"/>
    </row>
    <row r="16" spans="1:43" s="5" customFormat="1" ht="12" customHeight="1" x14ac:dyDescent="0.2">
      <c r="A16" s="137">
        <v>0</v>
      </c>
      <c r="B16" s="174"/>
      <c r="C16" s="151" t="str">
        <f>Data!B13</f>
        <v>Funktionær timer</v>
      </c>
      <c r="D16" s="151"/>
      <c r="E16" s="167" t="str">
        <f>Data!B24</f>
        <v>Timer</v>
      </c>
      <c r="F16" s="379">
        <f>'Budget &amp; Total'!G19</f>
        <v>0</v>
      </c>
      <c r="G16" s="176">
        <f ca="1">HLOOKUP($G$5,'Period(er)'!$X:$AL,5+A16,FALSE)</f>
        <v>0</v>
      </c>
      <c r="H16" s="139"/>
      <c r="I16" s="179">
        <f>SUM(J16:X16)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143"/>
      <c r="Z16" s="413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5"/>
      <c r="AO16" s="144"/>
      <c r="AP16" s="144"/>
      <c r="AQ16" s="144"/>
    </row>
    <row r="17" spans="1:43" s="1" customFormat="1" ht="12" customHeight="1" x14ac:dyDescent="0.2">
      <c r="A17" s="137">
        <v>1</v>
      </c>
      <c r="B17" s="177"/>
      <c r="C17" s="151" t="str">
        <f>Data!B14</f>
        <v>Teknisk/adm timer</v>
      </c>
      <c r="D17" s="151"/>
      <c r="E17" s="167" t="str">
        <f>Data!B24</f>
        <v>Timer</v>
      </c>
      <c r="F17" s="379">
        <f>'Budget &amp; Total'!G20</f>
        <v>0</v>
      </c>
      <c r="G17" s="178">
        <f ca="1">HLOOKUP($G$5,'Period(er)'!$X:$AL,5+A17,FALSE)</f>
        <v>0</v>
      </c>
      <c r="H17" s="139"/>
      <c r="I17" s="179">
        <f>SUM(J17:X17)</f>
        <v>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180"/>
      <c r="Z17" s="246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71"/>
      <c r="AO17" s="4"/>
      <c r="AP17" s="4"/>
      <c r="AQ17" s="4"/>
    </row>
    <row r="18" spans="1:43" s="1" customFormat="1" ht="12" customHeight="1" x14ac:dyDescent="0.2">
      <c r="A18" s="137">
        <v>2</v>
      </c>
      <c r="B18" s="181" t="str">
        <f>Data!B5</f>
        <v>Personaleudgifter</v>
      </c>
      <c r="C18" s="139"/>
      <c r="D18" s="139"/>
      <c r="E18" s="182"/>
      <c r="F18" s="175"/>
      <c r="G18" s="175">
        <f ca="1">HLOOKUP($G$5,'Period(er)'!$X:$AL,5+A18,FALSE)</f>
        <v>0</v>
      </c>
      <c r="H18" s="139"/>
      <c r="I18" s="18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9"/>
      <c r="Y18" s="180"/>
      <c r="Z18" s="246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71"/>
      <c r="AO18" s="4"/>
      <c r="AP18" s="4"/>
      <c r="AQ18" s="4"/>
    </row>
    <row r="19" spans="1:43" s="1" customFormat="1" ht="12" customHeight="1" x14ac:dyDescent="0.2">
      <c r="A19" s="137">
        <v>3</v>
      </c>
      <c r="B19" s="174"/>
      <c r="C19" s="151" t="str">
        <f>Data!B15</f>
        <v>Funktionær løn</v>
      </c>
      <c r="D19" s="151"/>
      <c r="E19" s="167" t="s">
        <v>36</v>
      </c>
      <c r="F19" s="379">
        <f>'Budget &amp; Total'!G23</f>
        <v>0</v>
      </c>
      <c r="G19" s="178">
        <f ca="1">HLOOKUP($G$5,'Period(er)'!$X:$AL,5+A19,FALSE)</f>
        <v>0</v>
      </c>
      <c r="H19" s="139"/>
      <c r="I19" s="179">
        <f>SUM(J19:X19)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180"/>
      <c r="Z19" s="246">
        <f ca="1">IF(Data!$H$2="ja",IF(HLOOKUP($G$5,'Partner-period(er)'!$AP:$BD,5+$A19+((Z$15-1)*50),FALSE)&gt;0,1,0),0)</f>
        <v>0</v>
      </c>
      <c r="AA19" s="144">
        <f ca="1">IF(Data!$H$2="ja",IF(HLOOKUP($G$5,'Partner-period(er)'!$AP:$BD,5+$A19+((AA$15-1)*50),FALSE)&gt;0,1,0),0)</f>
        <v>0</v>
      </c>
      <c r="AB19" s="144">
        <f ca="1">IF(Data!$H$2="ja",IF(HLOOKUP($G$5,'Partner-period(er)'!$AP:$BD,5+$A19+((AB$15-1)*50),FALSE)&gt;0,1,0),0)</f>
        <v>0</v>
      </c>
      <c r="AC19" s="144">
        <f ca="1">IF(Data!$H$2="ja",IF(HLOOKUP($G$5,'Partner-period(er)'!$AP:$BD,5+$A19+((AC$15-1)*50),FALSE)&gt;0,1,0),0)</f>
        <v>0</v>
      </c>
      <c r="AD19" s="144">
        <f ca="1">IF(Data!$H$2="ja",IF(HLOOKUP($G$5,'Partner-period(er)'!$AP:$BD,5+$A19+((AD$15-1)*50),FALSE)&gt;0,1,0),0)</f>
        <v>0</v>
      </c>
      <c r="AE19" s="144">
        <f ca="1">IF(Data!$H$2="ja",IF(HLOOKUP($G$5,'Partner-period(er)'!$AP:$BD,5+$A19+((AE$15-1)*50),FALSE)&gt;0,1,0),0)</f>
        <v>0</v>
      </c>
      <c r="AF19" s="144">
        <f ca="1">IF(Data!$H$2="ja",IF(HLOOKUP($G$5,'Partner-period(er)'!$AP:$BD,5+$A19+((AF$15-1)*50),FALSE)&gt;0,1,0),0)</f>
        <v>0</v>
      </c>
      <c r="AG19" s="144">
        <f ca="1">IF(Data!$H$2="ja",IF(HLOOKUP($G$5,'Partner-period(er)'!$AP:$BD,5+$A19+((AG$15-1)*50),FALSE)&gt;0,1,0),0)</f>
        <v>0</v>
      </c>
      <c r="AH19" s="144">
        <f ca="1">IF(Data!$H$2="ja",IF(HLOOKUP($G$5,'Partner-period(er)'!$AP:$BD,5+$A19+((AH$15-1)*50),FALSE)&gt;0,1,0),0)</f>
        <v>0</v>
      </c>
      <c r="AI19" s="144">
        <f ca="1">IF(Data!$H$2="ja",IF(HLOOKUP($G$5,'Partner-period(er)'!$AP:$BD,5+$A19+((AI$15-1)*50),FALSE)&gt;0,1,0),0)</f>
        <v>0</v>
      </c>
      <c r="AJ19" s="144">
        <f ca="1">IF(Data!$H$2="ja",IF(HLOOKUP($G$5,'Partner-period(er)'!$AP:$BD,5+$A19+((AJ$15-1)*50),FALSE)&gt;0,1,0),0)</f>
        <v>0</v>
      </c>
      <c r="AK19" s="144">
        <f ca="1">IF(Data!$H$2="ja",IF(HLOOKUP($G$5,'Partner-period(er)'!$AP:$BD,5+$A19+((AK$15-1)*50),FALSE)&gt;0,1,0),0)</f>
        <v>0</v>
      </c>
      <c r="AL19" s="144">
        <f ca="1">IF(Data!$H$2="ja",IF(HLOOKUP($G$5,'Partner-period(er)'!$AP:$BD,5+$A19+((AL$15-1)*50),FALSE)&gt;0,1,0),0)</f>
        <v>0</v>
      </c>
      <c r="AM19" s="144">
        <f ca="1">IF(Data!$H$2="ja",IF(HLOOKUP($G$5,'Partner-period(er)'!$AP:$BD,5+$A19+((AM$15-1)*50),FALSE)&gt;0,1,0),0)</f>
        <v>0</v>
      </c>
      <c r="AN19" s="171">
        <f ca="1">IF(Data!$H$2="ja",IF(HLOOKUP($G$5,'Partner-period(er)'!$AP:$BD,5+$A19+((AN$15-1)*50),FALSE)&gt;0,1,0),0)</f>
        <v>0</v>
      </c>
      <c r="AO19" s="4"/>
      <c r="AP19" s="4"/>
      <c r="AQ19" s="4"/>
    </row>
    <row r="20" spans="1:43" s="1" customFormat="1" ht="12" customHeight="1" x14ac:dyDescent="0.2">
      <c r="A20" s="137">
        <v>4</v>
      </c>
      <c r="B20" s="184"/>
      <c r="C20" s="151" t="str">
        <f>Data!B16</f>
        <v>Teknisk/adm løn</v>
      </c>
      <c r="D20" s="151"/>
      <c r="E20" s="167" t="s">
        <v>36</v>
      </c>
      <c r="F20" s="379">
        <f>'Budget &amp; Total'!G24</f>
        <v>0</v>
      </c>
      <c r="G20" s="178">
        <f ca="1">HLOOKUP($G$5,'Period(er)'!$X:$AL,5+A20,FALSE)</f>
        <v>0</v>
      </c>
      <c r="H20" s="139"/>
      <c r="I20" s="179">
        <f>SUM(J20:X20)</f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  <c r="Y20" s="180"/>
      <c r="Z20" s="246">
        <f ca="1">IF(Data!$H$2="ja",IF(HLOOKUP($G$5,'Partner-period(er)'!$AP:$BD,5+$A20+((Z$15-1)*50),FALSE)&gt;0,1,0),0)</f>
        <v>0</v>
      </c>
      <c r="AA20" s="144">
        <f ca="1">IF(Data!$H$2="ja",IF(HLOOKUP($G$5,'Partner-period(er)'!$AP:$BD,5+$A20+((AA$15-1)*50),FALSE)&gt;0,1,0),0)</f>
        <v>0</v>
      </c>
      <c r="AB20" s="144">
        <f ca="1">IF(Data!$H$2="ja",IF(HLOOKUP($G$5,'Partner-period(er)'!$AP:$BD,5+$A20+((AB$15-1)*50),FALSE)&gt;0,1,0),0)</f>
        <v>0</v>
      </c>
      <c r="AC20" s="144">
        <f ca="1">IF(Data!$H$2="ja",IF(HLOOKUP($G$5,'Partner-period(er)'!$AP:$BD,5+$A20+((AC$15-1)*50),FALSE)&gt;0,1,0),0)</f>
        <v>0</v>
      </c>
      <c r="AD20" s="144">
        <f ca="1">IF(Data!$H$2="ja",IF(HLOOKUP($G$5,'Partner-period(er)'!$AP:$BD,5+$A20+((AD$15-1)*50),FALSE)&gt;0,1,0),0)</f>
        <v>0</v>
      </c>
      <c r="AE20" s="144">
        <f ca="1">IF(Data!$H$2="ja",IF(HLOOKUP($G$5,'Partner-period(er)'!$AP:$BD,5+$A20+((AE$15-1)*50),FALSE)&gt;0,1,0),0)</f>
        <v>0</v>
      </c>
      <c r="AF20" s="144">
        <f ca="1">IF(Data!$H$2="ja",IF(HLOOKUP($G$5,'Partner-period(er)'!$AP:$BD,5+$A20+((AF$15-1)*50),FALSE)&gt;0,1,0),0)</f>
        <v>0</v>
      </c>
      <c r="AG20" s="144">
        <f ca="1">IF(Data!$H$2="ja",IF(HLOOKUP($G$5,'Partner-period(er)'!$AP:$BD,5+$A20+((AG$15-1)*50),FALSE)&gt;0,1,0),0)</f>
        <v>0</v>
      </c>
      <c r="AH20" s="144">
        <f ca="1">IF(Data!$H$2="ja",IF(HLOOKUP($G$5,'Partner-period(er)'!$AP:$BD,5+$A20+((AH$15-1)*50),FALSE)&gt;0,1,0),0)</f>
        <v>0</v>
      </c>
      <c r="AI20" s="144">
        <f ca="1">IF(Data!$H$2="ja",IF(HLOOKUP($G$5,'Partner-period(er)'!$AP:$BD,5+$A20+((AI$15-1)*50),FALSE)&gt;0,1,0),0)</f>
        <v>0</v>
      </c>
      <c r="AJ20" s="144">
        <f ca="1">IF(Data!$H$2="ja",IF(HLOOKUP($G$5,'Partner-period(er)'!$AP:$BD,5+$A20+((AJ$15-1)*50),FALSE)&gt;0,1,0),0)</f>
        <v>0</v>
      </c>
      <c r="AK20" s="144">
        <f ca="1">IF(Data!$H$2="ja",IF(HLOOKUP($G$5,'Partner-period(er)'!$AP:$BD,5+$A20+((AK$15-1)*50),FALSE)&gt;0,1,0),0)</f>
        <v>0</v>
      </c>
      <c r="AL20" s="144">
        <f ca="1">IF(Data!$H$2="ja",IF(HLOOKUP($G$5,'Partner-period(er)'!$AP:$BD,5+$A20+((AL$15-1)*50),FALSE)&gt;0,1,0),0)</f>
        <v>0</v>
      </c>
      <c r="AM20" s="144">
        <f ca="1">IF(Data!$H$2="ja",IF(HLOOKUP($G$5,'Partner-period(er)'!$AP:$BD,5+$A20+((AM$15-1)*50),FALSE)&gt;0,1,0),0)</f>
        <v>0</v>
      </c>
      <c r="AN20" s="171">
        <f ca="1">IF(Data!$H$2="ja",IF(HLOOKUP($G$5,'Partner-period(er)'!$AP:$BD,5+$A20+((AN$15-1)*50),FALSE)&gt;0,1,0),0)</f>
        <v>0</v>
      </c>
      <c r="AO20" s="4"/>
      <c r="AP20" s="4"/>
      <c r="AQ20" s="4"/>
    </row>
    <row r="21" spans="1:43" s="5" customFormat="1" ht="12" customHeight="1" x14ac:dyDescent="0.2">
      <c r="A21" s="137">
        <v>5</v>
      </c>
      <c r="B21" s="185"/>
      <c r="C21" s="186" t="str">
        <f>Data!B25</f>
        <v>Overhead</v>
      </c>
      <c r="D21" s="186"/>
      <c r="E21" s="187" t="s">
        <v>36</v>
      </c>
      <c r="F21" s="379">
        <f>'Budget &amp; Total'!G26</f>
        <v>0</v>
      </c>
      <c r="G21" s="178">
        <f ca="1">HLOOKUP($G$5,'Period(er)'!$X:$AL,5+A21,FALSE)</f>
        <v>0</v>
      </c>
      <c r="H21" s="139"/>
      <c r="I21" s="179">
        <f>SUM(J21:X21)</f>
        <v>0</v>
      </c>
      <c r="J21" s="750">
        <f>(J19+J20)*J10</f>
        <v>0</v>
      </c>
      <c r="K21" s="751">
        <f t="shared" ref="K21:X21" si="0">(K19+K20)*K10</f>
        <v>0</v>
      </c>
      <c r="L21" s="751">
        <f t="shared" si="0"/>
        <v>0</v>
      </c>
      <c r="M21" s="751">
        <f t="shared" si="0"/>
        <v>0</v>
      </c>
      <c r="N21" s="751">
        <f t="shared" si="0"/>
        <v>0</v>
      </c>
      <c r="O21" s="751">
        <f t="shared" si="0"/>
        <v>0</v>
      </c>
      <c r="P21" s="751">
        <f t="shared" si="0"/>
        <v>0</v>
      </c>
      <c r="Q21" s="751">
        <f t="shared" si="0"/>
        <v>0</v>
      </c>
      <c r="R21" s="751">
        <f t="shared" si="0"/>
        <v>0</v>
      </c>
      <c r="S21" s="751">
        <f t="shared" si="0"/>
        <v>0</v>
      </c>
      <c r="T21" s="751">
        <f t="shared" si="0"/>
        <v>0</v>
      </c>
      <c r="U21" s="751">
        <f t="shared" si="0"/>
        <v>0</v>
      </c>
      <c r="V21" s="751">
        <f t="shared" si="0"/>
        <v>0</v>
      </c>
      <c r="W21" s="751">
        <f t="shared" si="0"/>
        <v>0</v>
      </c>
      <c r="X21" s="752">
        <f t="shared" si="0"/>
        <v>0</v>
      </c>
      <c r="Y21" s="143"/>
      <c r="Z21" s="246">
        <f ca="1">IF(Data!$H$2="ja",IF(HLOOKUP($G$5,'Partner-period(er)'!$AP:$BD,5+$A21+((Z$15-1)*50),FALSE)&gt;0,1,0),0)</f>
        <v>0</v>
      </c>
      <c r="AA21" s="144">
        <f ca="1">IF(Data!$H$2="ja",IF(HLOOKUP($G$5,'Partner-period(er)'!$AP:$BD,5+$A21+((AA$15-1)*50),FALSE)&gt;0,1,0),0)</f>
        <v>0</v>
      </c>
      <c r="AB21" s="144">
        <f ca="1">IF(Data!$H$2="ja",IF(HLOOKUP($G$5,'Partner-period(er)'!$AP:$BD,5+$A21+((AB$15-1)*50),FALSE)&gt;0,1,0),0)</f>
        <v>0</v>
      </c>
      <c r="AC21" s="144">
        <f ca="1">IF(Data!$H$2="ja",IF(HLOOKUP($G$5,'Partner-period(er)'!$AP:$BD,5+$A21+((AC$15-1)*50),FALSE)&gt;0,1,0),0)</f>
        <v>0</v>
      </c>
      <c r="AD21" s="144">
        <f ca="1">IF(Data!$H$2="ja",IF(HLOOKUP($G$5,'Partner-period(er)'!$AP:$BD,5+$A21+((AD$15-1)*50),FALSE)&gt;0,1,0),0)</f>
        <v>0</v>
      </c>
      <c r="AE21" s="144">
        <f ca="1">IF(Data!$H$2="ja",IF(HLOOKUP($G$5,'Partner-period(er)'!$AP:$BD,5+$A21+((AE$15-1)*50),FALSE)&gt;0,1,0),0)</f>
        <v>0</v>
      </c>
      <c r="AF21" s="144">
        <f ca="1">IF(Data!$H$2="ja",IF(HLOOKUP($G$5,'Partner-period(er)'!$AP:$BD,5+$A21+((AF$15-1)*50),FALSE)&gt;0,1,0),0)</f>
        <v>0</v>
      </c>
      <c r="AG21" s="144">
        <f ca="1">IF(Data!$H$2="ja",IF(HLOOKUP($G$5,'Partner-period(er)'!$AP:$BD,5+$A21+((AG$15-1)*50),FALSE)&gt;0,1,0),0)</f>
        <v>0</v>
      </c>
      <c r="AH21" s="144">
        <f ca="1">IF(Data!$H$2="ja",IF(HLOOKUP($G$5,'Partner-period(er)'!$AP:$BD,5+$A21+((AH$15-1)*50),FALSE)&gt;0,1,0),0)</f>
        <v>0</v>
      </c>
      <c r="AI21" s="144">
        <f ca="1">IF(Data!$H$2="ja",IF(HLOOKUP($G$5,'Partner-period(er)'!$AP:$BD,5+$A21+((AI$15-1)*50),FALSE)&gt;0,1,0),0)</f>
        <v>0</v>
      </c>
      <c r="AJ21" s="144">
        <f ca="1">IF(Data!$H$2="ja",IF(HLOOKUP($G$5,'Partner-period(er)'!$AP:$BD,5+$A21+((AJ$15-1)*50),FALSE)&gt;0,1,0),0)</f>
        <v>0</v>
      </c>
      <c r="AK21" s="144">
        <f ca="1">IF(Data!$H$2="ja",IF(HLOOKUP($G$5,'Partner-period(er)'!$AP:$BD,5+$A21+((AK$15-1)*50),FALSE)&gt;0,1,0),0)</f>
        <v>0</v>
      </c>
      <c r="AL21" s="144">
        <f ca="1">IF(Data!$H$2="ja",IF(HLOOKUP($G$5,'Partner-period(er)'!$AP:$BD,5+$A21+((AL$15-1)*50),FALSE)&gt;0,1,0),0)</f>
        <v>0</v>
      </c>
      <c r="AM21" s="144">
        <f ca="1">IF(Data!$H$2="ja",IF(HLOOKUP($G$5,'Partner-period(er)'!$AP:$BD,5+$A21+((AM$15-1)*50),FALSE)&gt;0,1,0),0)</f>
        <v>0</v>
      </c>
      <c r="AN21" s="171">
        <f ca="1">IF(Data!$H$2="ja",IF(HLOOKUP($G$5,'Partner-period(er)'!$AP:$BD,5+$A21+((AN$15-1)*50),FALSE)&gt;0,1,0),0)</f>
        <v>0</v>
      </c>
      <c r="AO21" s="144"/>
      <c r="AP21" s="144"/>
      <c r="AQ21" s="144"/>
    </row>
    <row r="22" spans="1:43" s="25" customFormat="1" ht="12" customHeight="1" x14ac:dyDescent="0.2">
      <c r="A22" s="188">
        <v>6</v>
      </c>
      <c r="B22" s="189"/>
      <c r="C22" s="190" t="str">
        <f>Data!B39</f>
        <v>Lønomkostninger total</v>
      </c>
      <c r="D22" s="190"/>
      <c r="E22" s="662" t="s">
        <v>36</v>
      </c>
      <c r="F22" s="380">
        <f>'Budget &amp; Total'!G27</f>
        <v>0</v>
      </c>
      <c r="G22" s="192">
        <f ca="1">HLOOKUP($G$5,'Period(er)'!$X:$AL,5+A22,FALSE)</f>
        <v>0</v>
      </c>
      <c r="H22" s="123"/>
      <c r="I22" s="193">
        <f>SUM(J22:X22)</f>
        <v>0</v>
      </c>
      <c r="J22" s="748">
        <f>SUM(J19:J21)</f>
        <v>0</v>
      </c>
      <c r="K22" s="748">
        <f t="shared" ref="K22:X22" si="1">SUM(K19:K21)</f>
        <v>0</v>
      </c>
      <c r="L22" s="748">
        <f t="shared" si="1"/>
        <v>0</v>
      </c>
      <c r="M22" s="748">
        <f t="shared" si="1"/>
        <v>0</v>
      </c>
      <c r="N22" s="748">
        <f t="shared" si="1"/>
        <v>0</v>
      </c>
      <c r="O22" s="748">
        <f t="shared" si="1"/>
        <v>0</v>
      </c>
      <c r="P22" s="748">
        <f t="shared" si="1"/>
        <v>0</v>
      </c>
      <c r="Q22" s="748">
        <f t="shared" si="1"/>
        <v>0</v>
      </c>
      <c r="R22" s="748">
        <f t="shared" si="1"/>
        <v>0</v>
      </c>
      <c r="S22" s="748">
        <f t="shared" si="1"/>
        <v>0</v>
      </c>
      <c r="T22" s="748">
        <f t="shared" si="1"/>
        <v>0</v>
      </c>
      <c r="U22" s="748">
        <f t="shared" si="1"/>
        <v>0</v>
      </c>
      <c r="V22" s="748">
        <f t="shared" si="1"/>
        <v>0</v>
      </c>
      <c r="W22" s="748">
        <f t="shared" si="1"/>
        <v>0</v>
      </c>
      <c r="X22" s="749">
        <f t="shared" si="1"/>
        <v>0</v>
      </c>
      <c r="Y22" s="180"/>
      <c r="Z22" s="246">
        <f ca="1">IF(Data!$H$2="ja",IF(HLOOKUP($G$5,'Partner-period(er)'!$AP:$BD,5+$A22+((Z$15-1)*50),FALSE)&gt;0,1,0),0)</f>
        <v>0</v>
      </c>
      <c r="AA22" s="144">
        <f ca="1">IF(Data!$H$2="ja",IF(HLOOKUP($G$5,'Partner-period(er)'!$AP:$BD,5+$A22+((AA$15-1)*50),FALSE)&gt;0,1,0),0)</f>
        <v>0</v>
      </c>
      <c r="AB22" s="144">
        <f ca="1">IF(Data!$H$2="ja",IF(HLOOKUP($G$5,'Partner-period(er)'!$AP:$BD,5+$A22+((AB$15-1)*50),FALSE)&gt;0,1,0),0)</f>
        <v>0</v>
      </c>
      <c r="AC22" s="144">
        <f ca="1">IF(Data!$H$2="ja",IF(HLOOKUP($G$5,'Partner-period(er)'!$AP:$BD,5+$A22+((AC$15-1)*50),FALSE)&gt;0,1,0),0)</f>
        <v>0</v>
      </c>
      <c r="AD22" s="144">
        <f ca="1">IF(Data!$H$2="ja",IF(HLOOKUP($G$5,'Partner-period(er)'!$AP:$BD,5+$A22+((AD$15-1)*50),FALSE)&gt;0,1,0),0)</f>
        <v>0</v>
      </c>
      <c r="AE22" s="144">
        <f ca="1">IF(Data!$H$2="ja",IF(HLOOKUP($G$5,'Partner-period(er)'!$AP:$BD,5+$A22+((AE$15-1)*50),FALSE)&gt;0,1,0),0)</f>
        <v>0</v>
      </c>
      <c r="AF22" s="144">
        <f ca="1">IF(Data!$H$2="ja",IF(HLOOKUP($G$5,'Partner-period(er)'!$AP:$BD,5+$A22+((AF$15-1)*50),FALSE)&gt;0,1,0),0)</f>
        <v>0</v>
      </c>
      <c r="AG22" s="144">
        <f ca="1">IF(Data!$H$2="ja",IF(HLOOKUP($G$5,'Partner-period(er)'!$AP:$BD,5+$A22+((AG$15-1)*50),FALSE)&gt;0,1,0),0)</f>
        <v>0</v>
      </c>
      <c r="AH22" s="144">
        <f ca="1">IF(Data!$H$2="ja",IF(HLOOKUP($G$5,'Partner-period(er)'!$AP:$BD,5+$A22+((AH$15-1)*50),FALSE)&gt;0,1,0),0)</f>
        <v>0</v>
      </c>
      <c r="AI22" s="144">
        <f ca="1">IF(Data!$H$2="ja",IF(HLOOKUP($G$5,'Partner-period(er)'!$AP:$BD,5+$A22+((AI$15-1)*50),FALSE)&gt;0,1,0),0)</f>
        <v>0</v>
      </c>
      <c r="AJ22" s="144">
        <f ca="1">IF(Data!$H$2="ja",IF(HLOOKUP($G$5,'Partner-period(er)'!$AP:$BD,5+$A22+((AJ$15-1)*50),FALSE)&gt;0,1,0),0)</f>
        <v>0</v>
      </c>
      <c r="AK22" s="144">
        <f ca="1">IF(Data!$H$2="ja",IF(HLOOKUP($G$5,'Partner-period(er)'!$AP:$BD,5+$A22+((AK$15-1)*50),FALSE)&gt;0,1,0),0)</f>
        <v>0</v>
      </c>
      <c r="AL22" s="144">
        <f ca="1">IF(Data!$H$2="ja",IF(HLOOKUP($G$5,'Partner-period(er)'!$AP:$BD,5+$A22+((AL$15-1)*50),FALSE)&gt;0,1,0),0)</f>
        <v>0</v>
      </c>
      <c r="AM22" s="144">
        <f ca="1">IF(Data!$H$2="ja",IF(HLOOKUP($G$5,'Partner-period(er)'!$AP:$BD,5+$A22+((AM$15-1)*50),FALSE)&gt;0,1,0),0)</f>
        <v>0</v>
      </c>
      <c r="AN22" s="171">
        <f ca="1">IF(Data!$H$2="ja",IF(HLOOKUP($G$5,'Partner-period(er)'!$AP:$BD,5+$A22+((AN$15-1)*50),FALSE)&gt;0,1,0),0)</f>
        <v>0</v>
      </c>
      <c r="AO22" s="194"/>
      <c r="AP22" s="194"/>
      <c r="AQ22" s="194"/>
    </row>
    <row r="23" spans="1:43" s="1" customFormat="1" ht="12" customHeight="1" x14ac:dyDescent="0.2">
      <c r="A23" s="137">
        <v>7</v>
      </c>
      <c r="B23" s="177" t="str">
        <f>'Budget &amp; Total'!B28</f>
        <v>Andre omkostninger</v>
      </c>
      <c r="C23" s="195"/>
      <c r="D23" s="195"/>
      <c r="E23" s="166"/>
      <c r="F23" s="175"/>
      <c r="G23" s="196"/>
      <c r="H23" s="139"/>
      <c r="I23" s="197"/>
      <c r="J23" s="250"/>
      <c r="K23" s="250"/>
      <c r="L23" s="250"/>
      <c r="M23" s="250"/>
      <c r="N23" s="250"/>
      <c r="O23" s="250"/>
      <c r="P23" s="250"/>
      <c r="Q23" s="250"/>
      <c r="R23" s="251"/>
      <c r="S23" s="251"/>
      <c r="T23" s="251"/>
      <c r="U23" s="228"/>
      <c r="V23" s="228"/>
      <c r="W23" s="228"/>
      <c r="X23" s="229"/>
      <c r="Y23" s="180"/>
      <c r="Z23" s="246">
        <f ca="1">IF(Data!$H$2="ja",IF(HLOOKUP($G$5,'Partner-period(er)'!$AP:$BD,5+$A23+((Z$15-1)*50),FALSE)&gt;0,1,0),0)</f>
        <v>0</v>
      </c>
      <c r="AA23" s="144">
        <f ca="1">IF(Data!$H$2="ja",IF(HLOOKUP($G$5,'Partner-period(er)'!$AP:$BD,5+$A23+((AA$15-1)*50),FALSE)&gt;0,1,0),0)</f>
        <v>0</v>
      </c>
      <c r="AB23" s="144">
        <f ca="1">IF(Data!$H$2="ja",IF(HLOOKUP($G$5,'Partner-period(er)'!$AP:$BD,5+$A23+((AB$15-1)*50),FALSE)&gt;0,1,0),0)</f>
        <v>0</v>
      </c>
      <c r="AC23" s="144">
        <f ca="1">IF(Data!$H$2="ja",IF(HLOOKUP($G$5,'Partner-period(er)'!$AP:$BD,5+$A23+((AC$15-1)*50),FALSE)&gt;0,1,0),0)</f>
        <v>0</v>
      </c>
      <c r="AD23" s="144">
        <f ca="1">IF(Data!$H$2="ja",IF(HLOOKUP($G$5,'Partner-period(er)'!$AP:$BD,5+$A23+((AD$15-1)*50),FALSE)&gt;0,1,0),0)</f>
        <v>0</v>
      </c>
      <c r="AE23" s="144">
        <f ca="1">IF(Data!$H$2="ja",IF(HLOOKUP($G$5,'Partner-period(er)'!$AP:$BD,5+$A23+((AE$15-1)*50),FALSE)&gt;0,1,0),0)</f>
        <v>0</v>
      </c>
      <c r="AF23" s="144">
        <f ca="1">IF(Data!$H$2="ja",IF(HLOOKUP($G$5,'Partner-period(er)'!$AP:$BD,5+$A23+((AF$15-1)*50),FALSE)&gt;0,1,0),0)</f>
        <v>0</v>
      </c>
      <c r="AG23" s="144">
        <f ca="1">IF(Data!$H$2="ja",IF(HLOOKUP($G$5,'Partner-period(er)'!$AP:$BD,5+$A23+((AG$15-1)*50),FALSE)&gt;0,1,0),0)</f>
        <v>0</v>
      </c>
      <c r="AH23" s="144">
        <f ca="1">IF(Data!$H$2="ja",IF(HLOOKUP($G$5,'Partner-period(er)'!$AP:$BD,5+$A23+((AH$15-1)*50),FALSE)&gt;0,1,0),0)</f>
        <v>0</v>
      </c>
      <c r="AI23" s="144">
        <f ca="1">IF(Data!$H$2="ja",IF(HLOOKUP($G$5,'Partner-period(er)'!$AP:$BD,5+$A23+((AI$15-1)*50),FALSE)&gt;0,1,0),0)</f>
        <v>0</v>
      </c>
      <c r="AJ23" s="144">
        <f ca="1">IF(Data!$H$2="ja",IF(HLOOKUP($G$5,'Partner-period(er)'!$AP:$BD,5+$A23+((AJ$15-1)*50),FALSE)&gt;0,1,0),0)</f>
        <v>0</v>
      </c>
      <c r="AK23" s="144">
        <f ca="1">IF(Data!$H$2="ja",IF(HLOOKUP($G$5,'Partner-period(er)'!$AP:$BD,5+$A23+((AK$15-1)*50),FALSE)&gt;0,1,0),0)</f>
        <v>0</v>
      </c>
      <c r="AL23" s="144">
        <f ca="1">IF(Data!$H$2="ja",IF(HLOOKUP($G$5,'Partner-period(er)'!$AP:$BD,5+$A23+((AL$15-1)*50),FALSE)&gt;0,1,0),0)</f>
        <v>0</v>
      </c>
      <c r="AM23" s="144">
        <f ca="1">IF(Data!$H$2="ja",IF(HLOOKUP($G$5,'Partner-period(er)'!$AP:$BD,5+$A23+((AM$15-1)*50),FALSE)&gt;0,1,0),0)</f>
        <v>0</v>
      </c>
      <c r="AN23" s="171">
        <f ca="1">IF(Data!$H$2="ja",IF(HLOOKUP($G$5,'Partner-period(er)'!$AP:$BD,5+$A23+((AN$15-1)*50),FALSE)&gt;0,1,0),0)</f>
        <v>0</v>
      </c>
      <c r="AO23" s="4"/>
      <c r="AP23" s="4"/>
      <c r="AQ23" s="4"/>
    </row>
    <row r="24" spans="1:43" s="1" customFormat="1" ht="12" customHeight="1" x14ac:dyDescent="0.2">
      <c r="A24" s="137">
        <v>8</v>
      </c>
      <c r="B24" s="174"/>
      <c r="C24" s="151" t="str">
        <f>'Budget &amp; Total'!C29</f>
        <v>Instrumenter og udstyr</v>
      </c>
      <c r="D24" s="151"/>
      <c r="E24" s="166" t="s">
        <v>36</v>
      </c>
      <c r="F24" s="379">
        <f>'Budget &amp; Total'!G29</f>
        <v>0</v>
      </c>
      <c r="G24" s="178">
        <f ca="1">HLOOKUP($G$5,'Period(er)'!$X:$AL,5+A24,FALSE)</f>
        <v>0</v>
      </c>
      <c r="H24" s="139"/>
      <c r="I24" s="179">
        <f t="shared" ref="I24:I36" si="2">SUM(J24:X24)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/>
      <c r="Y24" s="180"/>
      <c r="Z24" s="246">
        <f ca="1">IF(Data!$H$2="ja",IF(HLOOKUP($G$5,'Partner-period(er)'!$AP:$BD,5+$A24+((Z$15-1)*50),FALSE)&gt;0,1,0),0)</f>
        <v>0</v>
      </c>
      <c r="AA24" s="144">
        <f ca="1">IF(Data!$H$2="ja",IF(HLOOKUP($G$5,'Partner-period(er)'!$AP:$BD,5+$A24+((AA$15-1)*50),FALSE)&gt;0,1,0),0)</f>
        <v>0</v>
      </c>
      <c r="AB24" s="144">
        <f ca="1">IF(Data!$H$2="ja",IF(HLOOKUP($G$5,'Partner-period(er)'!$AP:$BD,5+$A24+((AB$15-1)*50),FALSE)&gt;0,1,0),0)</f>
        <v>0</v>
      </c>
      <c r="AC24" s="144">
        <f ca="1">IF(Data!$H$2="ja",IF(HLOOKUP($G$5,'Partner-period(er)'!$AP:$BD,5+$A24+((AC$15-1)*50),FALSE)&gt;0,1,0),0)</f>
        <v>0</v>
      </c>
      <c r="AD24" s="144">
        <f ca="1">IF(Data!$H$2="ja",IF(HLOOKUP($G$5,'Partner-period(er)'!$AP:$BD,5+$A24+((AD$15-1)*50),FALSE)&gt;0,1,0),0)</f>
        <v>0</v>
      </c>
      <c r="AE24" s="144">
        <f ca="1">IF(Data!$H$2="ja",IF(HLOOKUP($G$5,'Partner-period(er)'!$AP:$BD,5+$A24+((AE$15-1)*50),FALSE)&gt;0,1,0),0)</f>
        <v>0</v>
      </c>
      <c r="AF24" s="144">
        <f ca="1">IF(Data!$H$2="ja",IF(HLOOKUP($G$5,'Partner-period(er)'!$AP:$BD,5+$A24+((AF$15-1)*50),FALSE)&gt;0,1,0),0)</f>
        <v>0</v>
      </c>
      <c r="AG24" s="144">
        <f ca="1">IF(Data!$H$2="ja",IF(HLOOKUP($G$5,'Partner-period(er)'!$AP:$BD,5+$A24+((AG$15-1)*50),FALSE)&gt;0,1,0),0)</f>
        <v>0</v>
      </c>
      <c r="AH24" s="144">
        <f ca="1">IF(Data!$H$2="ja",IF(HLOOKUP($G$5,'Partner-period(er)'!$AP:$BD,5+$A24+((AH$15-1)*50),FALSE)&gt;0,1,0),0)</f>
        <v>0</v>
      </c>
      <c r="AI24" s="144">
        <f ca="1">IF(Data!$H$2="ja",IF(HLOOKUP($G$5,'Partner-period(er)'!$AP:$BD,5+$A24+((AI$15-1)*50),FALSE)&gt;0,1,0),0)</f>
        <v>0</v>
      </c>
      <c r="AJ24" s="144">
        <f ca="1">IF(Data!$H$2="ja",IF(HLOOKUP($G$5,'Partner-period(er)'!$AP:$BD,5+$A24+((AJ$15-1)*50),FALSE)&gt;0,1,0),0)</f>
        <v>0</v>
      </c>
      <c r="AK24" s="144">
        <f ca="1">IF(Data!$H$2="ja",IF(HLOOKUP($G$5,'Partner-period(er)'!$AP:$BD,5+$A24+((AK$15-1)*50),FALSE)&gt;0,1,0),0)</f>
        <v>0</v>
      </c>
      <c r="AL24" s="144">
        <f ca="1">IF(Data!$H$2="ja",IF(HLOOKUP($G$5,'Partner-period(er)'!$AP:$BD,5+$A24+((AL$15-1)*50),FALSE)&gt;0,1,0),0)</f>
        <v>0</v>
      </c>
      <c r="AM24" s="144">
        <f ca="1">IF(Data!$H$2="ja",IF(HLOOKUP($G$5,'Partner-period(er)'!$AP:$BD,5+$A24+((AM$15-1)*50),FALSE)&gt;0,1,0),0)</f>
        <v>0</v>
      </c>
      <c r="AN24" s="171">
        <f ca="1">IF(Data!$H$2="ja",IF(HLOOKUP($G$5,'Partner-period(er)'!$AP:$BD,5+$A24+((AN$15-1)*50),FALSE)&gt;0,1,0),0)</f>
        <v>0</v>
      </c>
      <c r="AO24" s="4"/>
      <c r="AP24" s="4"/>
      <c r="AQ24" s="4"/>
    </row>
    <row r="25" spans="1:43" s="1" customFormat="1" ht="12" customHeight="1" x14ac:dyDescent="0.2">
      <c r="A25" s="137">
        <v>9</v>
      </c>
      <c r="B25" s="184"/>
      <c r="C25" s="151" t="str">
        <f>'Budget &amp; Total'!C30</f>
        <v>Bygninger</v>
      </c>
      <c r="D25" s="151"/>
      <c r="E25" s="166" t="s">
        <v>36</v>
      </c>
      <c r="F25" s="379">
        <f>'Budget &amp; Total'!G30</f>
        <v>0</v>
      </c>
      <c r="G25" s="178">
        <f ca="1">HLOOKUP($G$5,'Period(er)'!$X:$AL,5+A25,FALSE)</f>
        <v>0</v>
      </c>
      <c r="H25" s="139"/>
      <c r="I25" s="179">
        <f t="shared" si="2"/>
        <v>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/>
      <c r="Y25" s="180"/>
      <c r="Z25" s="246">
        <f ca="1">IF(Data!$H$2="ja",IF(HLOOKUP($G$5,'Partner-period(er)'!$AP:$BD,5+$A25+((Z$15-1)*50),FALSE)&gt;0,1,0),0)</f>
        <v>0</v>
      </c>
      <c r="AA25" s="144">
        <f ca="1">IF(Data!$H$2="ja",IF(HLOOKUP($G$5,'Partner-period(er)'!$AP:$BD,5+$A25+((AA$15-1)*50),FALSE)&gt;0,1,0),0)</f>
        <v>0</v>
      </c>
      <c r="AB25" s="144">
        <f ca="1">IF(Data!$H$2="ja",IF(HLOOKUP($G$5,'Partner-period(er)'!$AP:$BD,5+$A25+((AB$15-1)*50),FALSE)&gt;0,1,0),0)</f>
        <v>0</v>
      </c>
      <c r="AC25" s="144">
        <f ca="1">IF(Data!$H$2="ja",IF(HLOOKUP($G$5,'Partner-period(er)'!$AP:$BD,5+$A25+((AC$15-1)*50),FALSE)&gt;0,1,0),0)</f>
        <v>0</v>
      </c>
      <c r="AD25" s="144">
        <f ca="1">IF(Data!$H$2="ja",IF(HLOOKUP($G$5,'Partner-period(er)'!$AP:$BD,5+$A25+((AD$15-1)*50),FALSE)&gt;0,1,0),0)</f>
        <v>0</v>
      </c>
      <c r="AE25" s="144">
        <f ca="1">IF(Data!$H$2="ja",IF(HLOOKUP($G$5,'Partner-period(er)'!$AP:$BD,5+$A25+((AE$15-1)*50),FALSE)&gt;0,1,0),0)</f>
        <v>0</v>
      </c>
      <c r="AF25" s="144">
        <f ca="1">IF(Data!$H$2="ja",IF(HLOOKUP($G$5,'Partner-period(er)'!$AP:$BD,5+$A25+((AF$15-1)*50),FALSE)&gt;0,1,0),0)</f>
        <v>0</v>
      </c>
      <c r="AG25" s="144">
        <f ca="1">IF(Data!$H$2="ja",IF(HLOOKUP($G$5,'Partner-period(er)'!$AP:$BD,5+$A25+((AG$15-1)*50),FALSE)&gt;0,1,0),0)</f>
        <v>0</v>
      </c>
      <c r="AH25" s="144">
        <f ca="1">IF(Data!$H$2="ja",IF(HLOOKUP($G$5,'Partner-period(er)'!$AP:$BD,5+$A25+((AH$15-1)*50),FALSE)&gt;0,1,0),0)</f>
        <v>0</v>
      </c>
      <c r="AI25" s="144">
        <f ca="1">IF(Data!$H$2="ja",IF(HLOOKUP($G$5,'Partner-period(er)'!$AP:$BD,5+$A25+((AI$15-1)*50),FALSE)&gt;0,1,0),0)</f>
        <v>0</v>
      </c>
      <c r="AJ25" s="144">
        <f ca="1">IF(Data!$H$2="ja",IF(HLOOKUP($G$5,'Partner-period(er)'!$AP:$BD,5+$A25+((AJ$15-1)*50),FALSE)&gt;0,1,0),0)</f>
        <v>0</v>
      </c>
      <c r="AK25" s="144">
        <f ca="1">IF(Data!$H$2="ja",IF(HLOOKUP($G$5,'Partner-period(er)'!$AP:$BD,5+$A25+((AK$15-1)*50),FALSE)&gt;0,1,0),0)</f>
        <v>0</v>
      </c>
      <c r="AL25" s="144">
        <f ca="1">IF(Data!$H$2="ja",IF(HLOOKUP($G$5,'Partner-period(er)'!$AP:$BD,5+$A25+((AL$15-1)*50),FALSE)&gt;0,1,0),0)</f>
        <v>0</v>
      </c>
      <c r="AM25" s="144">
        <f ca="1">IF(Data!$H$2="ja",IF(HLOOKUP($G$5,'Partner-period(er)'!$AP:$BD,5+$A25+((AM$15-1)*50),FALSE)&gt;0,1,0),0)</f>
        <v>0</v>
      </c>
      <c r="AN25" s="171">
        <f ca="1">IF(Data!$H$2="ja",IF(HLOOKUP($G$5,'Partner-period(er)'!$AP:$BD,5+$A25+((AN$15-1)*50),FALSE)&gt;0,1,0),0)</f>
        <v>0</v>
      </c>
      <c r="AO25" s="4"/>
      <c r="AP25" s="4"/>
      <c r="AQ25" s="4"/>
    </row>
    <row r="26" spans="1:43" s="1" customFormat="1" ht="12" customHeight="1" x14ac:dyDescent="0.2">
      <c r="A26" s="137">
        <v>10</v>
      </c>
      <c r="B26" s="184"/>
      <c r="C26" s="151" t="str">
        <f>'Budget &amp; Total'!C31</f>
        <v>Andre driftsudgifter, herunder materialer</v>
      </c>
      <c r="D26" s="151"/>
      <c r="E26" s="166" t="s">
        <v>36</v>
      </c>
      <c r="F26" s="379">
        <f>'Budget &amp; Total'!G31</f>
        <v>0</v>
      </c>
      <c r="G26" s="178">
        <f ca="1">HLOOKUP($G$5,'Period(er)'!$X:$AL,5+A26,FALSE)</f>
        <v>0</v>
      </c>
      <c r="H26" s="139"/>
      <c r="I26" s="179">
        <f t="shared" si="2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180"/>
      <c r="Z26" s="246">
        <f ca="1">IF(Data!$H$2="ja",IF(HLOOKUP($G$5,'Partner-period(er)'!$AP:$BD,5+$A26+((Z$15-1)*50),FALSE)&gt;0,1,0),0)</f>
        <v>0</v>
      </c>
      <c r="AA26" s="144">
        <f ca="1">IF(Data!$H$2="ja",IF(HLOOKUP($G$5,'Partner-period(er)'!$AP:$BD,5+$A26+((AA$15-1)*50),FALSE)&gt;0,1,0),0)</f>
        <v>0</v>
      </c>
      <c r="AB26" s="144">
        <f ca="1">IF(Data!$H$2="ja",IF(HLOOKUP($G$5,'Partner-period(er)'!$AP:$BD,5+$A26+((AB$15-1)*50),FALSE)&gt;0,1,0),0)</f>
        <v>0</v>
      </c>
      <c r="AC26" s="144">
        <f ca="1">IF(Data!$H$2="ja",IF(HLOOKUP($G$5,'Partner-period(er)'!$AP:$BD,5+$A26+((AC$15-1)*50),FALSE)&gt;0,1,0),0)</f>
        <v>0</v>
      </c>
      <c r="AD26" s="144">
        <f ca="1">IF(Data!$H$2="ja",IF(HLOOKUP($G$5,'Partner-period(er)'!$AP:$BD,5+$A26+((AD$15-1)*50),FALSE)&gt;0,1,0),0)</f>
        <v>0</v>
      </c>
      <c r="AE26" s="144">
        <f ca="1">IF(Data!$H$2="ja",IF(HLOOKUP($G$5,'Partner-period(er)'!$AP:$BD,5+$A26+((AE$15-1)*50),FALSE)&gt;0,1,0),0)</f>
        <v>0</v>
      </c>
      <c r="AF26" s="144">
        <f ca="1">IF(Data!$H$2="ja",IF(HLOOKUP($G$5,'Partner-period(er)'!$AP:$BD,5+$A26+((AF$15-1)*50),FALSE)&gt;0,1,0),0)</f>
        <v>0</v>
      </c>
      <c r="AG26" s="144">
        <f ca="1">IF(Data!$H$2="ja",IF(HLOOKUP($G$5,'Partner-period(er)'!$AP:$BD,5+$A26+((AG$15-1)*50),FALSE)&gt;0,1,0),0)</f>
        <v>0</v>
      </c>
      <c r="AH26" s="144">
        <f ca="1">IF(Data!$H$2="ja",IF(HLOOKUP($G$5,'Partner-period(er)'!$AP:$BD,5+$A26+((AH$15-1)*50),FALSE)&gt;0,1,0),0)</f>
        <v>0</v>
      </c>
      <c r="AI26" s="144">
        <f ca="1">IF(Data!$H$2="ja",IF(HLOOKUP($G$5,'Partner-period(er)'!$AP:$BD,5+$A26+((AI$15-1)*50),FALSE)&gt;0,1,0),0)</f>
        <v>0</v>
      </c>
      <c r="AJ26" s="144">
        <f ca="1">IF(Data!$H$2="ja",IF(HLOOKUP($G$5,'Partner-period(er)'!$AP:$BD,5+$A26+((AJ$15-1)*50),FALSE)&gt;0,1,0),0)</f>
        <v>0</v>
      </c>
      <c r="AK26" s="144">
        <f ca="1">IF(Data!$H$2="ja",IF(HLOOKUP($G$5,'Partner-period(er)'!$AP:$BD,5+$A26+((AK$15-1)*50),FALSE)&gt;0,1,0),0)</f>
        <v>0</v>
      </c>
      <c r="AL26" s="144">
        <f ca="1">IF(Data!$H$2="ja",IF(HLOOKUP($G$5,'Partner-period(er)'!$AP:$BD,5+$A26+((AL$15-1)*50),FALSE)&gt;0,1,0),0)</f>
        <v>0</v>
      </c>
      <c r="AM26" s="144">
        <f ca="1">IF(Data!$H$2="ja",IF(HLOOKUP($G$5,'Partner-period(er)'!$AP:$BD,5+$A26+((AM$15-1)*50),FALSE)&gt;0,1,0),0)</f>
        <v>0</v>
      </c>
      <c r="AN26" s="171">
        <f ca="1">IF(Data!$H$2="ja",IF(HLOOKUP($G$5,'Partner-period(er)'!$AP:$BD,5+$A26+((AN$15-1)*50),FALSE)&gt;0,1,0),0)</f>
        <v>0</v>
      </c>
      <c r="AO26" s="4"/>
      <c r="AP26" s="4"/>
      <c r="AQ26" s="4"/>
    </row>
    <row r="27" spans="1:43" s="1" customFormat="1" ht="12" customHeight="1" x14ac:dyDescent="0.2">
      <c r="A27" s="137">
        <v>11</v>
      </c>
      <c r="B27" s="184"/>
      <c r="C27" s="151" t="str">
        <f>'Budget &amp; Total'!C32</f>
        <v>Eksterne leverancer / underleverancer</v>
      </c>
      <c r="D27" s="151"/>
      <c r="E27" s="166" t="s">
        <v>36</v>
      </c>
      <c r="F27" s="379">
        <f>'Budget &amp; Total'!G32</f>
        <v>0</v>
      </c>
      <c r="G27" s="178">
        <f ca="1">HLOOKUP($G$5,'Period(er)'!$X:$AL,5+A27,FALSE)</f>
        <v>0</v>
      </c>
      <c r="H27" s="139"/>
      <c r="I27" s="179">
        <f t="shared" si="2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180"/>
      <c r="Z27" s="246">
        <f ca="1">IF(Data!$H$2="ja",IF(HLOOKUP($G$5,'Partner-period(er)'!$AP:$BD,5+$A27+((Z$15-1)*50),FALSE)&gt;0,1,0),0)</f>
        <v>0</v>
      </c>
      <c r="AA27" s="144">
        <f ca="1">IF(Data!$H$2="ja",IF(HLOOKUP($G$5,'Partner-period(er)'!$AP:$BD,5+$A27+((AA$15-1)*50),FALSE)&gt;0,1,0),0)</f>
        <v>0</v>
      </c>
      <c r="AB27" s="144">
        <f ca="1">IF(Data!$H$2="ja",IF(HLOOKUP($G$5,'Partner-period(er)'!$AP:$BD,5+$A27+((AB$15-1)*50),FALSE)&gt;0,1,0),0)</f>
        <v>0</v>
      </c>
      <c r="AC27" s="144">
        <f ca="1">IF(Data!$H$2="ja",IF(HLOOKUP($G$5,'Partner-period(er)'!$AP:$BD,5+$A27+((AC$15-1)*50),FALSE)&gt;0,1,0),0)</f>
        <v>0</v>
      </c>
      <c r="AD27" s="144">
        <f ca="1">IF(Data!$H$2="ja",IF(HLOOKUP($G$5,'Partner-period(er)'!$AP:$BD,5+$A27+((AD$15-1)*50),FALSE)&gt;0,1,0),0)</f>
        <v>0</v>
      </c>
      <c r="AE27" s="144">
        <f ca="1">IF(Data!$H$2="ja",IF(HLOOKUP($G$5,'Partner-period(er)'!$AP:$BD,5+$A27+((AE$15-1)*50),FALSE)&gt;0,1,0),0)</f>
        <v>0</v>
      </c>
      <c r="AF27" s="144">
        <f ca="1">IF(Data!$H$2="ja",IF(HLOOKUP($G$5,'Partner-period(er)'!$AP:$BD,5+$A27+((AF$15-1)*50),FALSE)&gt;0,1,0),0)</f>
        <v>0</v>
      </c>
      <c r="AG27" s="144">
        <f ca="1">IF(Data!$H$2="ja",IF(HLOOKUP($G$5,'Partner-period(er)'!$AP:$BD,5+$A27+((AG$15-1)*50),FALSE)&gt;0,1,0),0)</f>
        <v>0</v>
      </c>
      <c r="AH27" s="144">
        <f ca="1">IF(Data!$H$2="ja",IF(HLOOKUP($G$5,'Partner-period(er)'!$AP:$BD,5+$A27+((AH$15-1)*50),FALSE)&gt;0,1,0),0)</f>
        <v>0</v>
      </c>
      <c r="AI27" s="144">
        <f ca="1">IF(Data!$H$2="ja",IF(HLOOKUP($G$5,'Partner-period(er)'!$AP:$BD,5+$A27+((AI$15-1)*50),FALSE)&gt;0,1,0),0)</f>
        <v>0</v>
      </c>
      <c r="AJ27" s="144">
        <f ca="1">IF(Data!$H$2="ja",IF(HLOOKUP($G$5,'Partner-period(er)'!$AP:$BD,5+$A27+((AJ$15-1)*50),FALSE)&gt;0,1,0),0)</f>
        <v>0</v>
      </c>
      <c r="AK27" s="144">
        <f ca="1">IF(Data!$H$2="ja",IF(HLOOKUP($G$5,'Partner-period(er)'!$AP:$BD,5+$A27+((AK$15-1)*50),FALSE)&gt;0,1,0),0)</f>
        <v>0</v>
      </c>
      <c r="AL27" s="144">
        <f ca="1">IF(Data!$H$2="ja",IF(HLOOKUP($G$5,'Partner-period(er)'!$AP:$BD,5+$A27+((AL$15-1)*50),FALSE)&gt;0,1,0),0)</f>
        <v>0</v>
      </c>
      <c r="AM27" s="144">
        <f ca="1">IF(Data!$H$2="ja",IF(HLOOKUP($G$5,'Partner-period(er)'!$AP:$BD,5+$A27+((AM$15-1)*50),FALSE)&gt;0,1,0),0)</f>
        <v>0</v>
      </c>
      <c r="AN27" s="171">
        <f ca="1">IF(Data!$H$2="ja",IF(HLOOKUP($G$5,'Partner-period(er)'!$AP:$BD,5+$A27+((AN$15-1)*50),FALSE)&gt;0,1,0),0)</f>
        <v>0</v>
      </c>
      <c r="AO27" s="4"/>
      <c r="AP27" s="4"/>
      <c r="AQ27" s="4"/>
    </row>
    <row r="28" spans="1:43" s="1" customFormat="1" ht="12" customHeight="1" x14ac:dyDescent="0.2">
      <c r="A28" s="137">
        <v>12</v>
      </c>
      <c r="B28" s="184"/>
      <c r="C28" s="151" t="str">
        <f>'Budget &amp; Total'!C33</f>
        <v>Indtægter (negative tal)</v>
      </c>
      <c r="D28" s="151"/>
      <c r="E28" s="166" t="s">
        <v>36</v>
      </c>
      <c r="F28" s="379">
        <f>'Budget &amp; Total'!G33</f>
        <v>0</v>
      </c>
      <c r="G28" s="178">
        <f ca="1">HLOOKUP($G$5,'Period(er)'!$X:$AL,5+A28,FALSE)</f>
        <v>0</v>
      </c>
      <c r="H28" s="139"/>
      <c r="I28" s="179">
        <f t="shared" si="2"/>
        <v>0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/>
      <c r="Y28" s="180"/>
      <c r="Z28" s="246">
        <f ca="1">IF(Data!$H$2="ja",IF(HLOOKUP($G$5,'Partner-period(er)'!$AP:$BD,5+$A28+((Z$15-1)*50),FALSE)&gt;0,1,0),0)</f>
        <v>0</v>
      </c>
      <c r="AA28" s="144">
        <f ca="1">IF(Data!$H$2="ja",IF(HLOOKUP($G$5,'Partner-period(er)'!$AP:$BD,5+$A28+((AA$15-1)*50),FALSE)&gt;0,1,0),0)</f>
        <v>0</v>
      </c>
      <c r="AB28" s="144">
        <f ca="1">IF(Data!$H$2="ja",IF(HLOOKUP($G$5,'Partner-period(er)'!$AP:$BD,5+$A28+((AB$15-1)*50),FALSE)&gt;0,1,0),0)</f>
        <v>0</v>
      </c>
      <c r="AC28" s="144">
        <f ca="1">IF(Data!$H$2="ja",IF(HLOOKUP($G$5,'Partner-period(er)'!$AP:$BD,5+$A28+((AC$15-1)*50),FALSE)&gt;0,1,0),0)</f>
        <v>0</v>
      </c>
      <c r="AD28" s="144">
        <f ca="1">IF(Data!$H$2="ja",IF(HLOOKUP($G$5,'Partner-period(er)'!$AP:$BD,5+$A28+((AD$15-1)*50),FALSE)&gt;0,1,0),0)</f>
        <v>0</v>
      </c>
      <c r="AE28" s="144">
        <f ca="1">IF(Data!$H$2="ja",IF(HLOOKUP($G$5,'Partner-period(er)'!$AP:$BD,5+$A28+((AE$15-1)*50),FALSE)&gt;0,1,0),0)</f>
        <v>0</v>
      </c>
      <c r="AF28" s="144">
        <f ca="1">IF(Data!$H$2="ja",IF(HLOOKUP($G$5,'Partner-period(er)'!$AP:$BD,5+$A28+((AF$15-1)*50),FALSE)&gt;0,1,0),0)</f>
        <v>0</v>
      </c>
      <c r="AG28" s="144">
        <f ca="1">IF(Data!$H$2="ja",IF(HLOOKUP($G$5,'Partner-period(er)'!$AP:$BD,5+$A28+((AG$15-1)*50),FALSE)&gt;0,1,0),0)</f>
        <v>0</v>
      </c>
      <c r="AH28" s="144">
        <f ca="1">IF(Data!$H$2="ja",IF(HLOOKUP($G$5,'Partner-period(er)'!$AP:$BD,5+$A28+((AH$15-1)*50),FALSE)&gt;0,1,0),0)</f>
        <v>0</v>
      </c>
      <c r="AI28" s="144">
        <f ca="1">IF(Data!$H$2="ja",IF(HLOOKUP($G$5,'Partner-period(er)'!$AP:$BD,5+$A28+((AI$15-1)*50),FALSE)&gt;0,1,0),0)</f>
        <v>0</v>
      </c>
      <c r="AJ28" s="144">
        <f ca="1">IF(Data!$H$2="ja",IF(HLOOKUP($G$5,'Partner-period(er)'!$AP:$BD,5+$A28+((AJ$15-1)*50),FALSE)&gt;0,1,0),0)</f>
        <v>0</v>
      </c>
      <c r="AK28" s="144">
        <f ca="1">IF(Data!$H$2="ja",IF(HLOOKUP($G$5,'Partner-period(er)'!$AP:$BD,5+$A28+((AK$15-1)*50),FALSE)&gt;0,1,0),0)</f>
        <v>0</v>
      </c>
      <c r="AL28" s="144">
        <f ca="1">IF(Data!$H$2="ja",IF(HLOOKUP($G$5,'Partner-period(er)'!$AP:$BD,5+$A28+((AL$15-1)*50),FALSE)&gt;0,1,0),0)</f>
        <v>0</v>
      </c>
      <c r="AM28" s="144">
        <f ca="1">IF(Data!$H$2="ja",IF(HLOOKUP($G$5,'Partner-period(er)'!$AP:$BD,5+$A28+((AM$15-1)*50),FALSE)&gt;0,1,0),0)</f>
        <v>0</v>
      </c>
      <c r="AN28" s="171">
        <f ca="1">IF(Data!$H$2="ja",IF(HLOOKUP($G$5,'Partner-period(er)'!$AP:$BD,5+$A28+((AN$15-1)*50),FALSE)&gt;0,1,0),0)</f>
        <v>0</v>
      </c>
      <c r="AO28" s="4"/>
      <c r="AP28" s="4"/>
      <c r="AQ28" s="4"/>
    </row>
    <row r="29" spans="1:43" s="1" customFormat="1" ht="12" customHeight="1" x14ac:dyDescent="0.2">
      <c r="A29" s="137">
        <v>13</v>
      </c>
      <c r="B29" s="184"/>
      <c r="C29" s="151" t="str">
        <f>'Budget &amp; Total'!C34</f>
        <v>Andet, herunder rejser og formidling</v>
      </c>
      <c r="D29" s="151"/>
      <c r="E29" s="166" t="s">
        <v>36</v>
      </c>
      <c r="F29" s="379">
        <f>'Budget &amp; Total'!G34</f>
        <v>0</v>
      </c>
      <c r="G29" s="178">
        <f ca="1">HLOOKUP($G$5,'Period(er)'!$X:$AL,5+A29,FALSE)</f>
        <v>0</v>
      </c>
      <c r="H29" s="139"/>
      <c r="I29" s="179">
        <f t="shared" si="2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180"/>
      <c r="Z29" s="246">
        <f ca="1">IF(Data!$H$2="ja",IF(HLOOKUP($G$5,'Partner-period(er)'!$AP:$BD,5+$A29+((Z$15-1)*50),FALSE)&gt;0,1,0),0)</f>
        <v>0</v>
      </c>
      <c r="AA29" s="144">
        <f ca="1">IF(Data!$H$2="ja",IF(HLOOKUP($G$5,'Partner-period(er)'!$AP:$BD,5+$A29+((AA$15-1)*50),FALSE)&gt;0,1,0),0)</f>
        <v>0</v>
      </c>
      <c r="AB29" s="144">
        <f ca="1">IF(Data!$H$2="ja",IF(HLOOKUP($G$5,'Partner-period(er)'!$AP:$BD,5+$A29+((AB$15-1)*50),FALSE)&gt;0,1,0),0)</f>
        <v>0</v>
      </c>
      <c r="AC29" s="144">
        <f ca="1">IF(Data!$H$2="ja",IF(HLOOKUP($G$5,'Partner-period(er)'!$AP:$BD,5+$A29+((AC$15-1)*50),FALSE)&gt;0,1,0),0)</f>
        <v>0</v>
      </c>
      <c r="AD29" s="144">
        <f ca="1">IF(Data!$H$2="ja",IF(HLOOKUP($G$5,'Partner-period(er)'!$AP:$BD,5+$A29+((AD$15-1)*50),FALSE)&gt;0,1,0),0)</f>
        <v>0</v>
      </c>
      <c r="AE29" s="144">
        <f ca="1">IF(Data!$H$2="ja",IF(HLOOKUP($G$5,'Partner-period(er)'!$AP:$BD,5+$A29+((AE$15-1)*50),FALSE)&gt;0,1,0),0)</f>
        <v>0</v>
      </c>
      <c r="AF29" s="144">
        <f ca="1">IF(Data!$H$2="ja",IF(HLOOKUP($G$5,'Partner-period(er)'!$AP:$BD,5+$A29+((AF$15-1)*50),FALSE)&gt;0,1,0),0)</f>
        <v>0</v>
      </c>
      <c r="AG29" s="144">
        <f ca="1">IF(Data!$H$2="ja",IF(HLOOKUP($G$5,'Partner-period(er)'!$AP:$BD,5+$A29+((AG$15-1)*50),FALSE)&gt;0,1,0),0)</f>
        <v>0</v>
      </c>
      <c r="AH29" s="144">
        <f ca="1">IF(Data!$H$2="ja",IF(HLOOKUP($G$5,'Partner-period(er)'!$AP:$BD,5+$A29+((AH$15-1)*50),FALSE)&gt;0,1,0),0)</f>
        <v>0</v>
      </c>
      <c r="AI29" s="144">
        <f ca="1">IF(Data!$H$2="ja",IF(HLOOKUP($G$5,'Partner-period(er)'!$AP:$BD,5+$A29+((AI$15-1)*50),FALSE)&gt;0,1,0),0)</f>
        <v>0</v>
      </c>
      <c r="AJ29" s="144">
        <f ca="1">IF(Data!$H$2="ja",IF(HLOOKUP($G$5,'Partner-period(er)'!$AP:$BD,5+$A29+((AJ$15-1)*50),FALSE)&gt;0,1,0),0)</f>
        <v>0</v>
      </c>
      <c r="AK29" s="144">
        <f ca="1">IF(Data!$H$2="ja",IF(HLOOKUP($G$5,'Partner-period(er)'!$AP:$BD,5+$A29+((AK$15-1)*50),FALSE)&gt;0,1,0),0)</f>
        <v>0</v>
      </c>
      <c r="AL29" s="144">
        <f ca="1">IF(Data!$H$2="ja",IF(HLOOKUP($G$5,'Partner-period(er)'!$AP:$BD,5+$A29+((AL$15-1)*50),FALSE)&gt;0,1,0),0)</f>
        <v>0</v>
      </c>
      <c r="AM29" s="144">
        <f ca="1">IF(Data!$H$2="ja",IF(HLOOKUP($G$5,'Partner-period(er)'!$AP:$BD,5+$A29+((AM$15-1)*50),FALSE)&gt;0,1,0),0)</f>
        <v>0</v>
      </c>
      <c r="AN29" s="171">
        <f ca="1">IF(Data!$H$2="ja",IF(HLOOKUP($G$5,'Partner-period(er)'!$AP:$BD,5+$A29+((AN$15-1)*50),FALSE)&gt;0,1,0),0)</f>
        <v>0</v>
      </c>
      <c r="AO29" s="4"/>
      <c r="AP29" s="4"/>
      <c r="AQ29" s="4"/>
    </row>
    <row r="30" spans="1:43" s="25" customFormat="1" ht="12" customHeight="1" x14ac:dyDescent="0.2">
      <c r="A30" s="137">
        <v>14</v>
      </c>
      <c r="B30" s="184"/>
      <c r="C30" s="151">
        <f>'Budget &amp; Total'!C36</f>
        <v>0</v>
      </c>
      <c r="D30" s="151"/>
      <c r="E30" s="166" t="s">
        <v>36</v>
      </c>
      <c r="F30" s="379">
        <f>'Budget &amp; Total'!G36</f>
        <v>0</v>
      </c>
      <c r="G30" s="178">
        <f ca="1">HLOOKUP($G$5,'Period(er)'!$X:$AL,5+A30,FALSE)</f>
        <v>0</v>
      </c>
      <c r="H30" s="123"/>
      <c r="I30" s="179">
        <f t="shared" si="2"/>
        <v>0</v>
      </c>
      <c r="J30" s="251">
        <f t="shared" ref="J30:X30" si="3">SUM(J24:J29)*J11</f>
        <v>0</v>
      </c>
      <c r="K30" s="251">
        <f t="shared" si="3"/>
        <v>0</v>
      </c>
      <c r="L30" s="251">
        <f t="shared" si="3"/>
        <v>0</v>
      </c>
      <c r="M30" s="251">
        <f t="shared" si="3"/>
        <v>0</v>
      </c>
      <c r="N30" s="251">
        <f t="shared" si="3"/>
        <v>0</v>
      </c>
      <c r="O30" s="251">
        <f t="shared" si="3"/>
        <v>0</v>
      </c>
      <c r="P30" s="251">
        <f t="shared" si="3"/>
        <v>0</v>
      </c>
      <c r="Q30" s="251">
        <f t="shared" si="3"/>
        <v>0</v>
      </c>
      <c r="R30" s="251">
        <f t="shared" si="3"/>
        <v>0</v>
      </c>
      <c r="S30" s="251">
        <f t="shared" si="3"/>
        <v>0</v>
      </c>
      <c r="T30" s="251">
        <f t="shared" si="3"/>
        <v>0</v>
      </c>
      <c r="U30" s="251">
        <f t="shared" si="3"/>
        <v>0</v>
      </c>
      <c r="V30" s="251">
        <f t="shared" si="3"/>
        <v>0</v>
      </c>
      <c r="W30" s="251">
        <f t="shared" si="3"/>
        <v>0</v>
      </c>
      <c r="X30" s="252">
        <f t="shared" si="3"/>
        <v>0</v>
      </c>
      <c r="Y30" s="180"/>
      <c r="Z30" s="247">
        <f ca="1">IF(Data!$H$2="ja",IF(HLOOKUP($G$5,'Partner-period(er)'!$AP:$BD,5+$A30+((Z$15-1)*50),FALSE)&gt;0,1,0),0)</f>
        <v>0</v>
      </c>
      <c r="AA30" s="248">
        <f ca="1">IF(Data!$H$2="ja",IF(HLOOKUP($G$5,'Partner-period(er)'!$AP:$BD,5+$A30+((AA$15-1)*50),FALSE)&gt;0,1,0),0)</f>
        <v>0</v>
      </c>
      <c r="AB30" s="248">
        <f ca="1">IF(Data!$H$2="ja",IF(HLOOKUP($G$5,'Partner-period(er)'!$AP:$BD,5+$A30+((AB$15-1)*50),FALSE)&gt;0,1,0),0)</f>
        <v>0</v>
      </c>
      <c r="AC30" s="248">
        <f ca="1">IF(Data!$H$2="ja",IF(HLOOKUP($G$5,'Partner-period(er)'!$AP:$BD,5+$A30+((AC$15-1)*50),FALSE)&gt;0,1,0),0)</f>
        <v>0</v>
      </c>
      <c r="AD30" s="248">
        <f ca="1">IF(Data!$H$2="ja",IF(HLOOKUP($G$5,'Partner-period(er)'!$AP:$BD,5+$A30+((AD$15-1)*50),FALSE)&gt;0,1,0),0)</f>
        <v>0</v>
      </c>
      <c r="AE30" s="248">
        <f ca="1">IF(Data!$H$2="ja",IF(HLOOKUP($G$5,'Partner-period(er)'!$AP:$BD,5+$A30+((AE$15-1)*50),FALSE)&gt;0,1,0),0)</f>
        <v>0</v>
      </c>
      <c r="AF30" s="248">
        <f ca="1">IF(Data!$H$2="ja",IF(HLOOKUP($G$5,'Partner-period(er)'!$AP:$BD,5+$A30+((AF$15-1)*50),FALSE)&gt;0,1,0),0)</f>
        <v>0</v>
      </c>
      <c r="AG30" s="248">
        <f ca="1">IF(Data!$H$2="ja",IF(HLOOKUP($G$5,'Partner-period(er)'!$AP:$BD,5+$A30+((AG$15-1)*50),FALSE)&gt;0,1,0),0)</f>
        <v>0</v>
      </c>
      <c r="AH30" s="248">
        <f ca="1">IF(Data!$H$2="ja",IF(HLOOKUP($G$5,'Partner-period(er)'!$AP:$BD,5+$A30+((AH$15-1)*50),FALSE)&gt;0,1,0),0)</f>
        <v>0</v>
      </c>
      <c r="AI30" s="248">
        <f ca="1">IF(Data!$H$2="ja",IF(HLOOKUP($G$5,'Partner-period(er)'!$AP:$BD,5+$A30+((AI$15-1)*50),FALSE)&gt;0,1,0),0)</f>
        <v>0</v>
      </c>
      <c r="AJ30" s="248">
        <f ca="1">IF(Data!$H$2="ja",IF(HLOOKUP($G$5,'Partner-period(er)'!$AP:$BD,5+$A30+((AJ$15-1)*50),FALSE)&gt;0,1,0),0)</f>
        <v>0</v>
      </c>
      <c r="AK30" s="248">
        <f ca="1">IF(Data!$H$2="ja",IF(HLOOKUP($G$5,'Partner-period(er)'!$AP:$BD,5+$A30+((AK$15-1)*50),FALSE)&gt;0,1,0),0)</f>
        <v>0</v>
      </c>
      <c r="AL30" s="248">
        <f ca="1">IF(Data!$H$2="ja",IF(HLOOKUP($G$5,'Partner-period(er)'!$AP:$BD,5+$A30+((AL$15-1)*50),FALSE)&gt;0,1,0),0)</f>
        <v>0</v>
      </c>
      <c r="AM30" s="248">
        <f ca="1">IF(Data!$H$2="ja",IF(HLOOKUP($G$5,'Partner-period(er)'!$AP:$BD,5+$A30+((AM$15-1)*50),FALSE)&gt;0,1,0),0)</f>
        <v>0</v>
      </c>
      <c r="AN30" s="249">
        <f ca="1">IF(Data!$H$2="ja",IF(HLOOKUP($G$5,'Partner-period(er)'!$AP:$BD,5+$A30+((AN$15-1)*50),FALSE)&gt;0,1,0),0)</f>
        <v>0</v>
      </c>
      <c r="AO30" s="194"/>
      <c r="AP30" s="194"/>
      <c r="AQ30" s="194"/>
    </row>
    <row r="31" spans="1:43" s="5" customFormat="1" ht="12" customHeight="1" x14ac:dyDescent="0.2">
      <c r="A31" s="137">
        <v>15</v>
      </c>
      <c r="B31" s="198"/>
      <c r="C31" s="190" t="str">
        <f>'Budget &amp; Total'!C37</f>
        <v>Andre omkostninger total</v>
      </c>
      <c r="D31" s="190"/>
      <c r="E31" s="191" t="s">
        <v>36</v>
      </c>
      <c r="F31" s="380">
        <f>'Budget &amp; Total'!G37</f>
        <v>0</v>
      </c>
      <c r="G31" s="192">
        <f ca="1">HLOOKUP($G$5,'Period(er)'!$X:$AL,5+A31,FALSE)</f>
        <v>0</v>
      </c>
      <c r="H31" s="123"/>
      <c r="I31" s="193">
        <f t="shared" si="2"/>
        <v>0</v>
      </c>
      <c r="J31" s="253">
        <f>SUM(J24:J30)</f>
        <v>0</v>
      </c>
      <c r="K31" s="253">
        <f t="shared" ref="K31:X31" si="4">SUM(K24:K30)</f>
        <v>0</v>
      </c>
      <c r="L31" s="253">
        <f t="shared" si="4"/>
        <v>0</v>
      </c>
      <c r="M31" s="253">
        <f t="shared" si="4"/>
        <v>0</v>
      </c>
      <c r="N31" s="253">
        <f t="shared" si="4"/>
        <v>0</v>
      </c>
      <c r="O31" s="253">
        <f t="shared" si="4"/>
        <v>0</v>
      </c>
      <c r="P31" s="253">
        <f t="shared" si="4"/>
        <v>0</v>
      </c>
      <c r="Q31" s="253">
        <f t="shared" si="4"/>
        <v>0</v>
      </c>
      <c r="R31" s="253">
        <f t="shared" si="4"/>
        <v>0</v>
      </c>
      <c r="S31" s="253">
        <f t="shared" si="4"/>
        <v>0</v>
      </c>
      <c r="T31" s="253">
        <f t="shared" si="4"/>
        <v>0</v>
      </c>
      <c r="U31" s="253">
        <f t="shared" si="4"/>
        <v>0</v>
      </c>
      <c r="V31" s="253">
        <f t="shared" si="4"/>
        <v>0</v>
      </c>
      <c r="W31" s="253">
        <f t="shared" si="4"/>
        <v>0</v>
      </c>
      <c r="X31" s="453">
        <f t="shared" si="4"/>
        <v>0</v>
      </c>
      <c r="Y31" s="143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s="1" customFormat="1" ht="15.75" customHeight="1" thickBot="1" x14ac:dyDescent="0.25">
      <c r="A32" s="137">
        <v>16</v>
      </c>
      <c r="B32" s="617" t="str">
        <f>Data!B55</f>
        <v>Totale omkostninger</v>
      </c>
      <c r="C32" s="199"/>
      <c r="D32" s="199"/>
      <c r="E32" s="200" t="s">
        <v>36</v>
      </c>
      <c r="F32" s="381">
        <f>'Budget &amp; Total'!G38</f>
        <v>0</v>
      </c>
      <c r="G32" s="201">
        <f ca="1">HLOOKUP($G$5,'Period(er)'!$X:$AL,5+A32,FALSE)</f>
        <v>0</v>
      </c>
      <c r="H32" s="139"/>
      <c r="I32" s="202">
        <f t="shared" si="2"/>
        <v>0</v>
      </c>
      <c r="J32" s="710">
        <f>J31+J22</f>
        <v>0</v>
      </c>
      <c r="K32" s="254">
        <f t="shared" ref="K32:X32" si="5">K31+K22</f>
        <v>0</v>
      </c>
      <c r="L32" s="254">
        <f t="shared" si="5"/>
        <v>0</v>
      </c>
      <c r="M32" s="254">
        <f t="shared" si="5"/>
        <v>0</v>
      </c>
      <c r="N32" s="254">
        <f t="shared" si="5"/>
        <v>0</v>
      </c>
      <c r="O32" s="254">
        <f t="shared" si="5"/>
        <v>0</v>
      </c>
      <c r="P32" s="254">
        <f t="shared" si="5"/>
        <v>0</v>
      </c>
      <c r="Q32" s="254">
        <f t="shared" si="5"/>
        <v>0</v>
      </c>
      <c r="R32" s="254">
        <f t="shared" si="5"/>
        <v>0</v>
      </c>
      <c r="S32" s="254">
        <f t="shared" si="5"/>
        <v>0</v>
      </c>
      <c r="T32" s="254">
        <f t="shared" si="5"/>
        <v>0</v>
      </c>
      <c r="U32" s="254">
        <f t="shared" si="5"/>
        <v>0</v>
      </c>
      <c r="V32" s="254">
        <f t="shared" si="5"/>
        <v>0</v>
      </c>
      <c r="W32" s="254">
        <f t="shared" si="5"/>
        <v>0</v>
      </c>
      <c r="X32" s="454">
        <f t="shared" si="5"/>
        <v>0</v>
      </c>
      <c r="Y32" s="180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4" s="11" customFormat="1" ht="12" customHeight="1" thickTop="1" x14ac:dyDescent="0.2">
      <c r="A33" s="137">
        <v>17</v>
      </c>
      <c r="B33" s="177" t="str">
        <f>Data!B79</f>
        <v>Støtte</v>
      </c>
      <c r="C33" s="151"/>
      <c r="D33" s="151"/>
      <c r="E33" s="166"/>
      <c r="F33" s="175"/>
      <c r="G33" s="203"/>
      <c r="H33" s="164"/>
      <c r="I33" s="204"/>
      <c r="J33" s="71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2"/>
      <c r="Y33" s="180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</row>
    <row r="34" spans="1:44" s="11" customFormat="1" ht="12" customHeight="1" x14ac:dyDescent="0.2">
      <c r="A34" s="137">
        <v>18</v>
      </c>
      <c r="B34" s="177"/>
      <c r="C34" s="151" t="str">
        <f>Data!B26</f>
        <v>Beregnet støtte</v>
      </c>
      <c r="D34" s="151"/>
      <c r="E34" s="166" t="s">
        <v>36</v>
      </c>
      <c r="F34" s="175"/>
      <c r="G34" s="178">
        <f ca="1">HLOOKUP($G$5,'Period(er)'!$X:$AL,5+A34,FALSE)</f>
        <v>0</v>
      </c>
      <c r="H34" s="164"/>
      <c r="I34" s="179">
        <f t="shared" si="2"/>
        <v>0</v>
      </c>
      <c r="J34" s="711">
        <f>J32*J12</f>
        <v>0</v>
      </c>
      <c r="K34" s="251">
        <f t="shared" ref="K34:X34" si="6">K32*K12</f>
        <v>0</v>
      </c>
      <c r="L34" s="251">
        <f t="shared" si="6"/>
        <v>0</v>
      </c>
      <c r="M34" s="251">
        <f t="shared" si="6"/>
        <v>0</v>
      </c>
      <c r="N34" s="251">
        <f t="shared" si="6"/>
        <v>0</v>
      </c>
      <c r="O34" s="251">
        <f t="shared" si="6"/>
        <v>0</v>
      </c>
      <c r="P34" s="251">
        <f t="shared" si="6"/>
        <v>0</v>
      </c>
      <c r="Q34" s="251">
        <f t="shared" si="6"/>
        <v>0</v>
      </c>
      <c r="R34" s="251">
        <f t="shared" si="6"/>
        <v>0</v>
      </c>
      <c r="S34" s="251">
        <f t="shared" si="6"/>
        <v>0</v>
      </c>
      <c r="T34" s="251">
        <f t="shared" si="6"/>
        <v>0</v>
      </c>
      <c r="U34" s="251">
        <f t="shared" si="6"/>
        <v>0</v>
      </c>
      <c r="V34" s="251">
        <f t="shared" si="6"/>
        <v>0</v>
      </c>
      <c r="W34" s="251">
        <f t="shared" si="6"/>
        <v>0</v>
      </c>
      <c r="X34" s="252">
        <f t="shared" si="6"/>
        <v>0</v>
      </c>
      <c r="Y34" s="180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</row>
    <row r="35" spans="1:44" s="1" customFormat="1" ht="12" customHeight="1" x14ac:dyDescent="0.2">
      <c r="A35" s="137">
        <v>19</v>
      </c>
      <c r="B35" s="184"/>
      <c r="C35" s="151" t="str">
        <f>Data!B27</f>
        <v>Forudbetalt støtte (efter aftale)</v>
      </c>
      <c r="D35" s="206"/>
      <c r="E35" s="166" t="s">
        <v>36</v>
      </c>
      <c r="F35" s="175"/>
      <c r="G35" s="178">
        <f ca="1">HLOOKUP($G$5,'Period(er)'!$X:$AL,5+A35,FALSE)</f>
        <v>0</v>
      </c>
      <c r="H35" s="139"/>
      <c r="I35" s="179">
        <f t="shared" si="2"/>
        <v>0</v>
      </c>
      <c r="J35" s="712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80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4" s="1" customFormat="1" ht="12" customHeight="1" x14ac:dyDescent="0.2">
      <c r="A36" s="137">
        <v>20</v>
      </c>
      <c r="B36" s="184"/>
      <c r="C36" s="151" t="str">
        <f>Data!B28</f>
        <v>Justering for timepris inklusiv overhead</v>
      </c>
      <c r="D36" s="206"/>
      <c r="E36" s="166" t="s">
        <v>36</v>
      </c>
      <c r="F36" s="175"/>
      <c r="G36" s="178">
        <f ca="1">HLOOKUP($G$5,'Period(er)'!$X:$AL,5+A36,FALSE)</f>
        <v>0</v>
      </c>
      <c r="H36" s="139"/>
      <c r="I36" s="179">
        <f t="shared" ca="1" si="2"/>
        <v>0</v>
      </c>
      <c r="J36" s="711">
        <f ca="1">HLOOKUP($G$5,'Partner-period(er)'!$J:$X,25+((J$2-1)*50),FALSE)</f>
        <v>0</v>
      </c>
      <c r="K36" s="251">
        <f ca="1">HLOOKUP($G$5,'Partner-period(er)'!$J:$X,25+((K$2-1)*50),FALSE)</f>
        <v>0</v>
      </c>
      <c r="L36" s="251">
        <f ca="1">HLOOKUP($G$5,'Partner-period(er)'!$J:$X,25+((L$2-1)*50),FALSE)</f>
        <v>0</v>
      </c>
      <c r="M36" s="251">
        <f ca="1">HLOOKUP($G$5,'Partner-period(er)'!$J:$X,25+((M$2-1)*50),FALSE)</f>
        <v>0</v>
      </c>
      <c r="N36" s="251">
        <f ca="1">HLOOKUP($G$5,'Partner-period(er)'!$J:$X,25+((N$2-1)*50),FALSE)</f>
        <v>0</v>
      </c>
      <c r="O36" s="251">
        <f ca="1">HLOOKUP($G$5,'Partner-period(er)'!$J:$X,25+((O$2-1)*50),FALSE)</f>
        <v>0</v>
      </c>
      <c r="P36" s="251">
        <f ca="1">HLOOKUP($G$5,'Partner-period(er)'!$J:$X,25+((P$2-1)*50),FALSE)</f>
        <v>0</v>
      </c>
      <c r="Q36" s="251">
        <f ca="1">HLOOKUP($G$5,'Partner-period(er)'!$J:$X,25+((Q$2-1)*50),FALSE)</f>
        <v>0</v>
      </c>
      <c r="R36" s="251">
        <f ca="1">HLOOKUP($G$5,'Partner-period(er)'!$J:$X,25+((R$2-1)*50),FALSE)</f>
        <v>0</v>
      </c>
      <c r="S36" s="251">
        <f ca="1">HLOOKUP($G$5,'Partner-period(er)'!$J:$X,25+((S$2-1)*50),FALSE)</f>
        <v>0</v>
      </c>
      <c r="T36" s="251">
        <f ca="1">HLOOKUP($G$5,'Partner-period(er)'!$J:$X,25+((T$2-1)*50),FALSE)</f>
        <v>0</v>
      </c>
      <c r="U36" s="251">
        <f ca="1">HLOOKUP($G$5,'Partner-period(er)'!$J:$X,25+((U$2-1)*50),FALSE)</f>
        <v>0</v>
      </c>
      <c r="V36" s="251">
        <f ca="1">HLOOKUP($G$5,'Partner-period(er)'!$J:$X,25+((V$2-1)*50),FALSE)</f>
        <v>0</v>
      </c>
      <c r="W36" s="251">
        <f ca="1">HLOOKUP($G$5,'Partner-period(er)'!$J:$X,25+((W$2-1)*50),FALSE)</f>
        <v>0</v>
      </c>
      <c r="X36" s="252">
        <f ca="1">HLOOKUP($G$5,'Partner-period(er)'!$J:$X,25+((X$2-1)*50),FALSE)</f>
        <v>0</v>
      </c>
      <c r="Y36" s="180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4" s="1" customFormat="1" ht="12" customHeight="1" x14ac:dyDescent="0.2">
      <c r="A37" s="137">
        <v>21</v>
      </c>
      <c r="B37" s="184"/>
      <c r="C37" s="151" t="str">
        <f>Data!B29</f>
        <v>Justering for budgetoverskridelse</v>
      </c>
      <c r="D37" s="206"/>
      <c r="E37" s="166" t="s">
        <v>36</v>
      </c>
      <c r="F37" s="175"/>
      <c r="G37" s="178">
        <f ca="1">HLOOKUP($G$5,'Period(er)'!$X:$AL,5+A37,FALSE)</f>
        <v>0</v>
      </c>
      <c r="H37" s="139"/>
      <c r="I37" s="179">
        <f ca="1">IF(Data!H2="nej",                 IF((G34+G35+G36)&gt;F38,-G34-G35-G36+F38-HLOOKUP(G5,'Period(er)'!X2:AL29,25,FALSE),0),SUM(J37:X37))</f>
        <v>0</v>
      </c>
      <c r="J37" s="713">
        <f ca="1">HLOOKUP($G$5,'Partner-period(er)'!$J:$X,26+((J$2-1)*50),FALSE)</f>
        <v>0</v>
      </c>
      <c r="K37" s="256">
        <f ca="1">HLOOKUP($G$5,'Partner-period(er)'!$J:$X,26+((K$2-1)*50),FALSE)</f>
        <v>0</v>
      </c>
      <c r="L37" s="256">
        <f ca="1">HLOOKUP($G$5,'Partner-period(er)'!$J:$X,26+((L$2-1)*50),FALSE)</f>
        <v>0</v>
      </c>
      <c r="M37" s="256">
        <f ca="1">HLOOKUP($G$5,'Partner-period(er)'!$J:$X,26+((M$2-1)*50),FALSE)</f>
        <v>0</v>
      </c>
      <c r="N37" s="256">
        <f ca="1">HLOOKUP($G$5,'Partner-period(er)'!$J:$X,26+((N$2-1)*50),FALSE)</f>
        <v>0</v>
      </c>
      <c r="O37" s="256">
        <f ca="1">HLOOKUP($G$5,'Partner-period(er)'!$J:$X,26+((O$2-1)*50),FALSE)</f>
        <v>0</v>
      </c>
      <c r="P37" s="256">
        <f ca="1">HLOOKUP($G$5,'Partner-period(er)'!$J:$X,26+((P$2-1)*50),FALSE)</f>
        <v>0</v>
      </c>
      <c r="Q37" s="256">
        <f ca="1">HLOOKUP($G$5,'Partner-period(er)'!$J:$X,26+((Q$2-1)*50),FALSE)</f>
        <v>0</v>
      </c>
      <c r="R37" s="256">
        <f ca="1">HLOOKUP($G$5,'Partner-period(er)'!$J:$X,26+((R$2-1)*50),FALSE)</f>
        <v>0</v>
      </c>
      <c r="S37" s="256">
        <f ca="1">HLOOKUP($G$5,'Partner-period(er)'!$J:$X,26+((S$2-1)*50),FALSE)</f>
        <v>0</v>
      </c>
      <c r="T37" s="256">
        <f ca="1">HLOOKUP($G$5,'Partner-period(er)'!$J:$X,26+((T$2-1)*50),FALSE)</f>
        <v>0</v>
      </c>
      <c r="U37" s="256">
        <f ca="1">HLOOKUP($G$5,'Partner-period(er)'!$J:$X,26+((U$2-1)*50),FALSE)</f>
        <v>0</v>
      </c>
      <c r="V37" s="256">
        <f ca="1">HLOOKUP($G$5,'Partner-period(er)'!$J:$X,26+((V$2-1)*50),FALSE)</f>
        <v>0</v>
      </c>
      <c r="W37" s="256">
        <f ca="1">HLOOKUP($G$5,'Partner-period(er)'!$J:$X,26+((W$2-1)*50),FALSE)</f>
        <v>0</v>
      </c>
      <c r="X37" s="456">
        <f ca="1">HLOOKUP($G$5,'Partner-period(er)'!$J:$X,26+((X$2-1)*50),FALSE)</f>
        <v>0</v>
      </c>
      <c r="Y37" s="1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4" s="1" customFormat="1" ht="12" customHeight="1" x14ac:dyDescent="0.2">
      <c r="A38" s="137">
        <v>22</v>
      </c>
      <c r="B38" s="169"/>
      <c r="C38" s="207" t="str">
        <f>Data!B30</f>
        <v>Støtte total / til faktura</v>
      </c>
      <c r="D38" s="207"/>
      <c r="E38" s="141" t="s">
        <v>36</v>
      </c>
      <c r="F38" s="382">
        <f>'Budget &amp; Total'!G42</f>
        <v>0</v>
      </c>
      <c r="G38" s="176">
        <f ca="1">HLOOKUP($G$5,'Period(er)'!$X:$AL,5+A38,FALSE)</f>
        <v>0</v>
      </c>
      <c r="H38" s="139"/>
      <c r="I38" s="208">
        <f ca="1">SUM(I34:I37)</f>
        <v>0</v>
      </c>
      <c r="J38" s="255">
        <f ca="1">J34+J35+J36+J37</f>
        <v>0</v>
      </c>
      <c r="K38" s="255">
        <f t="shared" ref="K38:X38" ca="1" si="7">K34+K35+K36+K37</f>
        <v>0</v>
      </c>
      <c r="L38" s="255">
        <f t="shared" ca="1" si="7"/>
        <v>0</v>
      </c>
      <c r="M38" s="255">
        <f t="shared" ca="1" si="7"/>
        <v>0</v>
      </c>
      <c r="N38" s="255">
        <f t="shared" ca="1" si="7"/>
        <v>0</v>
      </c>
      <c r="O38" s="255">
        <f t="shared" ca="1" si="7"/>
        <v>0</v>
      </c>
      <c r="P38" s="255">
        <f t="shared" ca="1" si="7"/>
        <v>0</v>
      </c>
      <c r="Q38" s="255">
        <f t="shared" ca="1" si="7"/>
        <v>0</v>
      </c>
      <c r="R38" s="255">
        <f t="shared" ca="1" si="7"/>
        <v>0</v>
      </c>
      <c r="S38" s="255">
        <f t="shared" ca="1" si="7"/>
        <v>0</v>
      </c>
      <c r="T38" s="255">
        <f t="shared" ca="1" si="7"/>
        <v>0</v>
      </c>
      <c r="U38" s="255">
        <f t="shared" ca="1" si="7"/>
        <v>0</v>
      </c>
      <c r="V38" s="255">
        <f t="shared" ca="1" si="7"/>
        <v>0</v>
      </c>
      <c r="W38" s="255">
        <f t="shared" ca="1" si="7"/>
        <v>0</v>
      </c>
      <c r="X38" s="455">
        <f t="shared" ca="1" si="7"/>
        <v>0</v>
      </c>
      <c r="Y38" s="1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4" s="7" customFormat="1" ht="12" customHeight="1" x14ac:dyDescent="0.2">
      <c r="A39" s="137">
        <v>23</v>
      </c>
      <c r="B39" s="177"/>
      <c r="C39" s="195" t="str">
        <f>Data!B31</f>
        <v>Anden finansiering</v>
      </c>
      <c r="D39" s="195"/>
      <c r="E39" s="166" t="s">
        <v>36</v>
      </c>
      <c r="F39" s="379">
        <f>'Budget &amp; Total'!G43</f>
        <v>0</v>
      </c>
      <c r="G39" s="178">
        <f ca="1">HLOOKUP($G$5,'Period(er)'!$X:$AL,5+A39,FALSE)</f>
        <v>0</v>
      </c>
      <c r="H39" s="134"/>
      <c r="I39" s="179">
        <f>SUM(J39:X39)</f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  <c r="Y39" s="209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</row>
    <row r="40" spans="1:44" s="1" customFormat="1" ht="12" customHeight="1" x14ac:dyDescent="0.2">
      <c r="A40" s="137">
        <v>24</v>
      </c>
      <c r="B40" s="185"/>
      <c r="C40" s="211" t="str">
        <f>Data!B32</f>
        <v>Egenfinansiering</v>
      </c>
      <c r="D40" s="211"/>
      <c r="E40" s="212" t="s">
        <v>36</v>
      </c>
      <c r="F40" s="383">
        <f>'Budget &amp; Total'!G44</f>
        <v>0</v>
      </c>
      <c r="G40" s="213">
        <f ca="1">HLOOKUP($G$5,'Period(er)'!$X:$AL,5+A40,FALSE)</f>
        <v>0</v>
      </c>
      <c r="H40" s="139"/>
      <c r="I40" s="214">
        <f ca="1">SUM(J40:X40)</f>
        <v>0</v>
      </c>
      <c r="J40" s="256">
        <f ca="1">J32-J38-J39</f>
        <v>0</v>
      </c>
      <c r="K40" s="256">
        <f t="shared" ref="K40:X40" ca="1" si="8">K32-K38-K39</f>
        <v>0</v>
      </c>
      <c r="L40" s="256">
        <f t="shared" ca="1" si="8"/>
        <v>0</v>
      </c>
      <c r="M40" s="256">
        <f t="shared" ca="1" si="8"/>
        <v>0</v>
      </c>
      <c r="N40" s="256">
        <f t="shared" ca="1" si="8"/>
        <v>0</v>
      </c>
      <c r="O40" s="256">
        <f t="shared" ca="1" si="8"/>
        <v>0</v>
      </c>
      <c r="P40" s="256">
        <f t="shared" ca="1" si="8"/>
        <v>0</v>
      </c>
      <c r="Q40" s="256">
        <f t="shared" ca="1" si="8"/>
        <v>0</v>
      </c>
      <c r="R40" s="256">
        <f t="shared" ca="1" si="8"/>
        <v>0</v>
      </c>
      <c r="S40" s="256">
        <f t="shared" ca="1" si="8"/>
        <v>0</v>
      </c>
      <c r="T40" s="256">
        <f t="shared" ca="1" si="8"/>
        <v>0</v>
      </c>
      <c r="U40" s="256">
        <f t="shared" ca="1" si="8"/>
        <v>0</v>
      </c>
      <c r="V40" s="256">
        <f t="shared" ca="1" si="8"/>
        <v>0</v>
      </c>
      <c r="W40" s="256">
        <f t="shared" ca="1" si="8"/>
        <v>0</v>
      </c>
      <c r="X40" s="456">
        <f t="shared" ca="1" si="8"/>
        <v>0</v>
      </c>
      <c r="Y40" s="180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4" s="1" customFormat="1" ht="18" customHeight="1" x14ac:dyDescent="0.2">
      <c r="A41" s="137">
        <v>22</v>
      </c>
      <c r="B41" s="727" t="str">
        <f>Data!B41</f>
        <v>Evt udjævning af støtte til lønomkostninger</v>
      </c>
      <c r="C41" s="728"/>
      <c r="D41" s="728"/>
      <c r="E41" s="728"/>
      <c r="F41" s="728"/>
      <c r="G41" s="728"/>
      <c r="H41" s="728"/>
      <c r="I41" s="729">
        <f ca="1">IF(I37&lt;0,Data!B56,)</f>
        <v>0</v>
      </c>
      <c r="J41" s="46"/>
      <c r="K41" s="728"/>
      <c r="L41" s="728"/>
      <c r="M41" s="728"/>
      <c r="N41" s="728"/>
      <c r="O41" s="728"/>
      <c r="P41" s="728"/>
      <c r="Q41" s="728"/>
      <c r="R41" s="728"/>
      <c r="S41" s="728"/>
      <c r="T41" s="728"/>
      <c r="U41" s="728"/>
      <c r="V41" s="728"/>
      <c r="W41" s="728"/>
      <c r="X41" s="728"/>
      <c r="Y41" s="180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4" s="1" customFormat="1" ht="11.25" customHeight="1" x14ac:dyDescent="0.2">
      <c r="A42" s="137"/>
      <c r="B42" s="730"/>
      <c r="C42" s="967" t="str">
        <f>Data!B42</f>
        <v>Den gennemsnitlig timepris, støtten er beregnet ud fra, må ikke på noget tidspunkt gennemsnitligt overstige den budgetterede.</v>
      </c>
      <c r="D42" s="967"/>
      <c r="E42" s="968"/>
      <c r="F42" s="731" t="str">
        <f>Data!B33</f>
        <v>Udbetalingsloft</v>
      </c>
      <c r="G42" s="110"/>
      <c r="H42" s="732"/>
      <c r="I42" s="733"/>
      <c r="J42" s="734">
        <f ca="1">HLOOKUP($G$5,'Partner-period(er)'!$J:$X,46+((J$2-1)*50),FALSE)</f>
        <v>0</v>
      </c>
      <c r="K42" s="754">
        <f ca="1">HLOOKUP($G$5,'Partner-period(er)'!$J:$X,46+((K$2-1)*50),FALSE)</f>
        <v>0</v>
      </c>
      <c r="L42" s="754">
        <f ca="1">HLOOKUP($G$5,'Partner-period(er)'!$J:$X,46+((L$2-1)*50),FALSE)</f>
        <v>0</v>
      </c>
      <c r="M42" s="754">
        <f ca="1">HLOOKUP($G$5,'Partner-period(er)'!$J:$X,46+((M$2-1)*50),FALSE)</f>
        <v>0</v>
      </c>
      <c r="N42" s="754">
        <f ca="1">HLOOKUP($G$5,'Partner-period(er)'!$J:$X,46+((N$2-1)*50),FALSE)</f>
        <v>0</v>
      </c>
      <c r="O42" s="754">
        <f ca="1">HLOOKUP($G$5,'Partner-period(er)'!$J:$X,46+((O$2-1)*50),FALSE)</f>
        <v>0</v>
      </c>
      <c r="P42" s="754">
        <f ca="1">HLOOKUP($G$5,'Partner-period(er)'!$J:$X,46+((P$2-1)*50),FALSE)</f>
        <v>0</v>
      </c>
      <c r="Q42" s="754">
        <f ca="1">HLOOKUP($G$5,'Partner-period(er)'!$J:$X,46+((Q$2-1)*50),FALSE)</f>
        <v>0</v>
      </c>
      <c r="R42" s="754">
        <f ca="1">HLOOKUP($G$5,'Partner-period(er)'!$J:$X,46+((R$2-1)*50),FALSE)</f>
        <v>0</v>
      </c>
      <c r="S42" s="754">
        <f ca="1">HLOOKUP($G$5,'Partner-period(er)'!$J:$X,46+((S$2-1)*50),FALSE)</f>
        <v>0</v>
      </c>
      <c r="T42" s="754">
        <f ca="1">HLOOKUP($G$5,'Partner-period(er)'!$J:$X,46+((T$2-1)*50),FALSE)</f>
        <v>0</v>
      </c>
      <c r="U42" s="754">
        <f ca="1">HLOOKUP($G$5,'Partner-period(er)'!$J:$X,46+((U$2-1)*50),FALSE)</f>
        <v>0</v>
      </c>
      <c r="V42" s="754">
        <f ca="1">HLOOKUP($G$5,'Partner-period(er)'!$J:$X,46+((V$2-1)*50),FALSE)</f>
        <v>0</v>
      </c>
      <c r="W42" s="754">
        <f ca="1">HLOOKUP($G$5,'Partner-period(er)'!$J:$X,46+((W$2-1)*50),FALSE)</f>
        <v>0</v>
      </c>
      <c r="X42" s="755">
        <f ca="1">HLOOKUP($G$5,'Partner-period(er)'!$J:$X,46+((X$2-1)*50),FALSE)</f>
        <v>0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4" s="1" customFormat="1" ht="11.25" customHeight="1" x14ac:dyDescent="0.2">
      <c r="A43" s="137"/>
      <c r="B43" s="735"/>
      <c r="C43" s="969"/>
      <c r="D43" s="969"/>
      <c r="E43" s="970"/>
      <c r="F43" s="736" t="str">
        <f>Data!B34</f>
        <v>Til/fra pulje</v>
      </c>
      <c r="G43" s="46"/>
      <c r="H43" s="728"/>
      <c r="I43" s="737"/>
      <c r="J43" s="756">
        <f ca="1">HLOOKUP($G$5,'Partner-period(er)'!$J:$X,47+((J$2-1)*50),FALSE)</f>
        <v>0</v>
      </c>
      <c r="K43" s="753">
        <f ca="1">HLOOKUP($G$5,'Partner-period(er)'!$J:$X,47+((K$2-1)*50),FALSE)</f>
        <v>0</v>
      </c>
      <c r="L43" s="753">
        <f ca="1">HLOOKUP($G$5,'Partner-period(er)'!$J:$X,47+((L$2-1)*50),FALSE)</f>
        <v>0</v>
      </c>
      <c r="M43" s="753">
        <f ca="1">HLOOKUP($G$5,'Partner-period(er)'!$J:$X,47+((M$2-1)*50),FALSE)</f>
        <v>0</v>
      </c>
      <c r="N43" s="753">
        <f ca="1">HLOOKUP($G$5,'Partner-period(er)'!$J:$X,47+((N$2-1)*50),FALSE)</f>
        <v>0</v>
      </c>
      <c r="O43" s="753">
        <f ca="1">HLOOKUP($G$5,'Partner-period(er)'!$J:$X,47+((O$2-1)*50),FALSE)</f>
        <v>0</v>
      </c>
      <c r="P43" s="753">
        <f ca="1">HLOOKUP($G$5,'Partner-period(er)'!$J:$X,47+((P$2-1)*50),FALSE)</f>
        <v>0</v>
      </c>
      <c r="Q43" s="753">
        <f ca="1">HLOOKUP($G$5,'Partner-period(er)'!$J:$X,47+((Q$2-1)*50),FALSE)</f>
        <v>0</v>
      </c>
      <c r="R43" s="753">
        <f ca="1">HLOOKUP($G$5,'Partner-period(er)'!$J:$X,47+((R$2-1)*50),FALSE)</f>
        <v>0</v>
      </c>
      <c r="S43" s="753">
        <f ca="1">HLOOKUP($G$5,'Partner-period(er)'!$J:$X,47+((S$2-1)*50),FALSE)</f>
        <v>0</v>
      </c>
      <c r="T43" s="753">
        <f ca="1">HLOOKUP($G$5,'Partner-period(er)'!$J:$X,47+((T$2-1)*50),FALSE)</f>
        <v>0</v>
      </c>
      <c r="U43" s="753">
        <f ca="1">HLOOKUP($G$5,'Partner-period(er)'!$J:$X,47+((U$2-1)*50),FALSE)</f>
        <v>0</v>
      </c>
      <c r="V43" s="753">
        <f ca="1">HLOOKUP($G$5,'Partner-period(er)'!$J:$X,47+((V$2-1)*50),FALSE)</f>
        <v>0</v>
      </c>
      <c r="W43" s="753">
        <f ca="1">HLOOKUP($G$5,'Partner-period(er)'!$J:$X,47+((W$2-1)*50),FALSE)</f>
        <v>0</v>
      </c>
      <c r="X43" s="757">
        <f ca="1">HLOOKUP($G$5,'Partner-period(er)'!$J:$X,47+((X$2-1)*50),FALSE)</f>
        <v>0</v>
      </c>
      <c r="Y43" s="149">
        <v>47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4" s="1" customFormat="1" ht="14.25" customHeight="1" x14ac:dyDescent="0.2">
      <c r="A44" s="137"/>
      <c r="B44" s="735"/>
      <c r="C44" s="969"/>
      <c r="D44" s="969"/>
      <c r="E44" s="970"/>
      <c r="F44" s="736" t="str">
        <f>Data!B35</f>
        <v>Pulje for tilbageholdt støtte</v>
      </c>
      <c r="G44" s="46"/>
      <c r="H44" s="728"/>
      <c r="I44" s="738"/>
      <c r="J44" s="756">
        <f ca="1">HLOOKUP($G$5,'Partner-period(er)'!$J:$X,48+((J$2-1)*50),FALSE)</f>
        <v>0</v>
      </c>
      <c r="K44" s="753">
        <f ca="1">HLOOKUP($G$5,'Partner-period(er)'!$J:$X,48+((K$2-1)*50),FALSE)</f>
        <v>0</v>
      </c>
      <c r="L44" s="753">
        <f ca="1">HLOOKUP($G$5,'Partner-period(er)'!$J:$X,48+((L$2-1)*50),FALSE)</f>
        <v>0</v>
      </c>
      <c r="M44" s="753">
        <f ca="1">HLOOKUP($G$5,'Partner-period(er)'!$J:$X,48+((M$2-1)*50),FALSE)</f>
        <v>0</v>
      </c>
      <c r="N44" s="753">
        <f ca="1">HLOOKUP($G$5,'Partner-period(er)'!$J:$X,48+((N$2-1)*50),FALSE)</f>
        <v>0</v>
      </c>
      <c r="O44" s="753">
        <f ca="1">HLOOKUP($G$5,'Partner-period(er)'!$J:$X,48+((O$2-1)*50),FALSE)</f>
        <v>0</v>
      </c>
      <c r="P44" s="753">
        <f ca="1">HLOOKUP($G$5,'Partner-period(er)'!$J:$X,48+((P$2-1)*50),FALSE)</f>
        <v>0</v>
      </c>
      <c r="Q44" s="753">
        <f ca="1">HLOOKUP($G$5,'Partner-period(er)'!$J:$X,48+((Q$2-1)*50),FALSE)</f>
        <v>0</v>
      </c>
      <c r="R44" s="753">
        <f ca="1">HLOOKUP($G$5,'Partner-period(er)'!$J:$X,48+((R$2-1)*50),FALSE)</f>
        <v>0</v>
      </c>
      <c r="S44" s="753">
        <f ca="1">HLOOKUP($G$5,'Partner-period(er)'!$J:$X,48+((S$2-1)*50),FALSE)</f>
        <v>0</v>
      </c>
      <c r="T44" s="753">
        <f ca="1">HLOOKUP($G$5,'Partner-period(er)'!$J:$X,48+((T$2-1)*50),FALSE)</f>
        <v>0</v>
      </c>
      <c r="U44" s="753">
        <f ca="1">HLOOKUP($G$5,'Partner-period(er)'!$J:$X,48+((U$2-1)*50),FALSE)</f>
        <v>0</v>
      </c>
      <c r="V44" s="753">
        <f ca="1">HLOOKUP($G$5,'Partner-period(er)'!$J:$X,48+((V$2-1)*50),FALSE)</f>
        <v>0</v>
      </c>
      <c r="W44" s="753">
        <f ca="1">HLOOKUP($G$5,'Partner-period(er)'!$J:$X,48+((W$2-1)*50),FALSE)</f>
        <v>0</v>
      </c>
      <c r="X44" s="757">
        <f ca="1">HLOOKUP($G$5,'Partner-period(er)'!$J:$X,48+((X$2-1)*50),FALSE)</f>
        <v>0</v>
      </c>
      <c r="Y44" s="180"/>
      <c r="Z44" s="4"/>
      <c r="AA44" s="234">
        <f ca="1">J42+J44</f>
        <v>0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4" s="5" customFormat="1" ht="13.5" customHeight="1" x14ac:dyDescent="0.2">
      <c r="A45" s="137"/>
      <c r="B45" s="739" t="s">
        <v>273</v>
      </c>
      <c r="C45" s="740"/>
      <c r="D45" s="740"/>
      <c r="E45" s="740"/>
      <c r="F45" s="745"/>
      <c r="G45" s="746">
        <f ca="1">SUM(J45:X45)</f>
        <v>0</v>
      </c>
      <c r="H45" s="741"/>
      <c r="I45" s="744"/>
      <c r="J45" s="742">
        <f ca="1">HLOOKUP($G$5,'Partner-period(er)'!$J:$X,49+((J$2-1)*50),FALSE)</f>
        <v>0</v>
      </c>
      <c r="K45" s="742">
        <f ca="1">HLOOKUP($G$5,'Partner-period(er)'!$J:$X,49+((K$2-1)*50),FALSE)</f>
        <v>0</v>
      </c>
      <c r="L45" s="742">
        <f ca="1">HLOOKUP($G$5,'Partner-period(er)'!$J:$X,49+((L$2-1)*50),FALSE)</f>
        <v>0</v>
      </c>
      <c r="M45" s="742">
        <f ca="1">HLOOKUP($G$5,'Partner-period(er)'!$J:$X,49+((M$2-1)*50),FALSE)</f>
        <v>0</v>
      </c>
      <c r="N45" s="742">
        <f ca="1">HLOOKUP($G$5,'Partner-period(er)'!$J:$X,49+((N$2-1)*50),FALSE)</f>
        <v>0</v>
      </c>
      <c r="O45" s="742">
        <f ca="1">HLOOKUP($G$5,'Partner-period(er)'!$J:$X,49+((O$2-1)*50),FALSE)</f>
        <v>0</v>
      </c>
      <c r="P45" s="742">
        <f ca="1">HLOOKUP($G$5,'Partner-period(er)'!$J:$X,49+((P$2-1)*50),FALSE)</f>
        <v>0</v>
      </c>
      <c r="Q45" s="742">
        <f ca="1">HLOOKUP($G$5,'Partner-period(er)'!$J:$X,49+((Q$2-1)*50),FALSE)</f>
        <v>0</v>
      </c>
      <c r="R45" s="742">
        <f ca="1">HLOOKUP($G$5,'Partner-period(er)'!$J:$X,49+((R$2-1)*50),FALSE)</f>
        <v>0</v>
      </c>
      <c r="S45" s="742">
        <f ca="1">HLOOKUP($G$5,'Partner-period(er)'!$J:$X,49+((S$2-1)*50),FALSE)</f>
        <v>0</v>
      </c>
      <c r="T45" s="742">
        <f ca="1">HLOOKUP($G$5,'Partner-period(er)'!$J:$X,49+((T$2-1)*50),FALSE)</f>
        <v>0</v>
      </c>
      <c r="U45" s="742">
        <f ca="1">HLOOKUP($G$5,'Partner-period(er)'!$J:$X,49+((U$2-1)*50),FALSE)</f>
        <v>0</v>
      </c>
      <c r="V45" s="742">
        <f ca="1">HLOOKUP($G$5,'Partner-period(er)'!$J:$X,49+((V$2-1)*50),FALSE)</f>
        <v>0</v>
      </c>
      <c r="W45" s="742">
        <f ca="1">HLOOKUP($G$5,'Partner-period(er)'!$J:$X,49+((W$2-1)*50),FALSE)</f>
        <v>0</v>
      </c>
      <c r="X45" s="743">
        <f ca="1">HLOOKUP($G$5,'Partner-period(er)'!$J:$X,49+((X$2-1)*50),FALSE)</f>
        <v>0</v>
      </c>
      <c r="Y45" s="149">
        <v>48</v>
      </c>
      <c r="Z45" s="144"/>
      <c r="AA45" s="235">
        <f>J22*J12</f>
        <v>0</v>
      </c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4" s="5" customFormat="1" ht="21" hidden="1" customHeight="1" x14ac:dyDescent="0.2">
      <c r="A46" s="137"/>
      <c r="B46" s="260"/>
      <c r="C46" s="262"/>
      <c r="D46" s="262"/>
      <c r="E46" s="262"/>
      <c r="F46" s="262"/>
      <c r="G46" s="224"/>
      <c r="H46" s="139"/>
      <c r="I46" s="215"/>
      <c r="J46" s="22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7"/>
      <c r="Y46" s="143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4" s="1" customFormat="1" ht="21" hidden="1" customHeight="1" x14ac:dyDescent="0.2">
      <c r="A47" s="137"/>
      <c r="B47" s="261"/>
      <c r="C47" s="263"/>
      <c r="D47" s="263"/>
      <c r="E47" s="263"/>
      <c r="F47" s="263"/>
      <c r="G47" s="218"/>
      <c r="H47" s="219"/>
      <c r="I47" s="220"/>
      <c r="J47" s="227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2"/>
      <c r="Y47" s="180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4" s="1" customFormat="1" ht="51" customHeight="1" x14ac:dyDescent="0.2">
      <c r="A48" s="137"/>
      <c r="B48" s="971" t="str">
        <f>Data!B97</f>
        <v>Kort status for projektet. Forklar kort hvad midlerne i denne periode er blevet brugt til.  Angiv fremdriften i arbejdspakker, samt hvilke milestones der evt. er opnået siden sidste udbetaling. Redegør for forbrug af ”andre omkostninger” (indkøb og rejser) og vedlæg evt. specifikation.</v>
      </c>
      <c r="C48" s="971"/>
      <c r="D48" s="971"/>
      <c r="E48" s="971"/>
      <c r="F48" s="971"/>
      <c r="G48" s="971"/>
      <c r="H48" s="971"/>
      <c r="I48" s="971"/>
      <c r="J48" s="971"/>
      <c r="K48" s="971"/>
      <c r="L48" s="971"/>
      <c r="M48" s="971"/>
      <c r="N48" s="971"/>
      <c r="O48" s="971"/>
      <c r="P48" s="971"/>
      <c r="Q48" s="971"/>
      <c r="R48" s="980" t="s">
        <v>368</v>
      </c>
      <c r="S48" s="980"/>
      <c r="T48" s="980"/>
      <c r="U48" s="980"/>
      <c r="V48" s="980"/>
      <c r="W48" s="980"/>
      <c r="X48" s="980"/>
      <c r="Y48" s="980"/>
      <c r="Z48" s="980"/>
      <c r="AA48" s="980"/>
      <c r="AB48" s="980"/>
      <c r="AC48" s="980"/>
      <c r="AD48" s="980"/>
      <c r="AE48" s="980"/>
      <c r="AF48" s="980"/>
      <c r="AG48" s="980"/>
      <c r="AH48" s="980"/>
      <c r="AI48" s="980"/>
      <c r="AJ48" s="980"/>
      <c r="AK48" s="980"/>
      <c r="AL48" s="980"/>
      <c r="AM48" s="980"/>
      <c r="AN48" s="980"/>
      <c r="AO48" s="980"/>
      <c r="AP48" s="980"/>
      <c r="AQ48" s="980"/>
      <c r="AR48" s="980"/>
    </row>
    <row r="49" spans="1:43" s="5" customFormat="1" ht="16.5" thickBot="1" x14ac:dyDescent="0.3">
      <c r="A49" s="137"/>
      <c r="B49" s="955" t="s">
        <v>375</v>
      </c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  <c r="P49" s="955"/>
      <c r="Q49" s="955"/>
      <c r="R49" s="71"/>
      <c r="S49" s="77" t="str">
        <f>Data!B80</f>
        <v xml:space="preserve">Støtte til udbetaling: </v>
      </c>
      <c r="T49" s="139"/>
      <c r="U49" s="69"/>
      <c r="V49" s="954">
        <f ca="1">I38</f>
        <v>0</v>
      </c>
      <c r="W49" s="954"/>
      <c r="X49" s="954"/>
      <c r="Y49" s="143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5" customFormat="1" ht="18" customHeight="1" thickTop="1" x14ac:dyDescent="0.2">
      <c r="A50" s="137"/>
      <c r="B50" s="957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9"/>
      <c r="R50" s="73"/>
      <c r="S50" s="71" t="s">
        <v>61</v>
      </c>
      <c r="T50" s="139"/>
      <c r="U50" s="73">
        <f>'Budget &amp; Total'!P55</f>
        <v>0</v>
      </c>
      <c r="V50" s="73"/>
      <c r="W50" s="139"/>
      <c r="X50" s="139"/>
      <c r="Y50" s="143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1" customFormat="1" x14ac:dyDescent="0.2">
      <c r="A51" s="137"/>
      <c r="B51" s="960"/>
      <c r="C51" s="961"/>
      <c r="D51" s="961"/>
      <c r="E51" s="961"/>
      <c r="F51" s="961"/>
      <c r="G51" s="961"/>
      <c r="H51" s="961"/>
      <c r="I51" s="961"/>
      <c r="J51" s="961"/>
      <c r="K51" s="961"/>
      <c r="L51" s="961"/>
      <c r="M51" s="961"/>
      <c r="N51" s="961"/>
      <c r="O51" s="961"/>
      <c r="P51" s="961"/>
      <c r="Q51" s="962"/>
      <c r="R51" s="624" t="str">
        <f>Data!I2</f>
        <v>Ja</v>
      </c>
      <c r="S51" s="71" t="s">
        <v>62</v>
      </c>
      <c r="T51" s="139">
        <f>'Budget &amp; Total'!P56</f>
        <v>0</v>
      </c>
      <c r="U51" s="71" t="s">
        <v>63</v>
      </c>
      <c r="V51" s="952">
        <f>'Budget &amp; Total'!P57</f>
        <v>0</v>
      </c>
      <c r="W51" s="953"/>
      <c r="X51" s="953"/>
      <c r="Y51" s="180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s="1" customFormat="1" ht="18" customHeight="1" x14ac:dyDescent="0.25">
      <c r="A52" s="137"/>
      <c r="B52" s="963"/>
      <c r="C52" s="964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64"/>
      <c r="P52" s="964"/>
      <c r="Q52" s="965"/>
      <c r="R52" s="139"/>
      <c r="S52" s="316" t="str">
        <f>Data!B81</f>
        <v>Tilsagnshaver (projektansvarlig)</v>
      </c>
      <c r="T52" s="139"/>
      <c r="U52" s="73"/>
      <c r="V52" s="73"/>
      <c r="W52" s="139"/>
      <c r="X52" s="139"/>
      <c r="Y52" s="180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s="1" customFormat="1" ht="15.75" x14ac:dyDescent="0.25">
      <c r="A53" s="137"/>
      <c r="B53" s="955" t="s">
        <v>376</v>
      </c>
      <c r="C53" s="956"/>
      <c r="D53" s="956"/>
      <c r="E53" s="956"/>
      <c r="F53" s="956"/>
      <c r="G53" s="956"/>
      <c r="H53" s="956"/>
      <c r="I53" s="956"/>
      <c r="J53" s="956"/>
      <c r="K53" s="956"/>
      <c r="L53" s="956"/>
      <c r="M53" s="956"/>
      <c r="N53" s="956"/>
      <c r="O53" s="956"/>
      <c r="P53" s="956"/>
      <c r="Q53" s="956"/>
      <c r="R53" s="74"/>
      <c r="S53" s="123" t="str">
        <f>Data!B82</f>
        <v xml:space="preserve"> Dato:</v>
      </c>
      <c r="T53" s="664"/>
      <c r="U53" s="665" t="str">
        <f>Data!B88</f>
        <v>Underskrift</v>
      </c>
      <c r="V53" s="74"/>
      <c r="W53" s="139"/>
      <c r="X53" s="139"/>
      <c r="Y53" s="180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s="1" customFormat="1" ht="9" customHeight="1" x14ac:dyDescent="0.2">
      <c r="A54" s="137"/>
      <c r="B54" s="957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9"/>
      <c r="R54" s="75"/>
      <c r="S54" s="79"/>
      <c r="T54" s="79"/>
      <c r="U54" s="79"/>
      <c r="V54" s="75"/>
      <c r="W54" s="139"/>
      <c r="X54" s="139"/>
      <c r="Y54" s="180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s="1" customFormat="1" ht="9.1999999999999993" customHeight="1" x14ac:dyDescent="0.25">
      <c r="A55" s="137"/>
      <c r="B55" s="960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961"/>
      <c r="O55" s="961"/>
      <c r="P55" s="961"/>
      <c r="Q55" s="962"/>
      <c r="R55" s="139"/>
      <c r="S55" s="80"/>
      <c r="T55" s="557"/>
      <c r="U55" s="557"/>
      <c r="V55" s="557"/>
      <c r="W55" s="219"/>
      <c r="X55" s="219"/>
      <c r="Y55" s="180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s="1" customFormat="1" ht="20.45" customHeight="1" x14ac:dyDescent="0.25">
      <c r="A56" s="137"/>
      <c r="B56" s="960"/>
      <c r="C56" s="961"/>
      <c r="D56" s="961"/>
      <c r="E56" s="961"/>
      <c r="F56" s="961"/>
      <c r="G56" s="961"/>
      <c r="H56" s="961"/>
      <c r="I56" s="961"/>
      <c r="J56" s="961"/>
      <c r="K56" s="961"/>
      <c r="L56" s="961"/>
      <c r="M56" s="961"/>
      <c r="N56" s="961"/>
      <c r="O56" s="961"/>
      <c r="P56" s="961"/>
      <c r="Q56" s="962"/>
      <c r="R56" s="139"/>
      <c r="S56" s="316" t="str">
        <f>VLOOKUP(Data!G2,Data!G22:H24,2,FALSE)</f>
        <v>Udfyldes af EUDP-sekretariatet, Energistyrelsen</v>
      </c>
      <c r="T56" s="82"/>
      <c r="U56" s="82"/>
      <c r="V56" s="139"/>
      <c r="W56" s="139"/>
      <c r="X56" s="139"/>
      <c r="Y56" s="180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s="1" customFormat="1" ht="5.25" customHeight="1" x14ac:dyDescent="0.25">
      <c r="A57" s="137"/>
      <c r="B57" s="963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5"/>
      <c r="R57" s="257"/>
      <c r="S57" s="72"/>
      <c r="T57" s="316"/>
      <c r="U57" s="720"/>
      <c r="V57" s="68"/>
      <c r="W57" s="68"/>
      <c r="X57" s="68"/>
      <c r="Y57" s="6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s="1" customFormat="1" ht="17.25" customHeight="1" x14ac:dyDescent="0.2">
      <c r="A58" s="137"/>
      <c r="B58" s="955" t="s">
        <v>377</v>
      </c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139"/>
      <c r="S58" s="558" t="str">
        <f>Data!B84</f>
        <v>Godkendt</v>
      </c>
      <c r="T58" s="80"/>
      <c r="U58" s="81"/>
      <c r="V58" s="78"/>
      <c r="W58" s="50"/>
      <c r="X58" s="50"/>
      <c r="Y58" s="122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s="1" customFormat="1" ht="6.75" customHeight="1" x14ac:dyDescent="0.2">
      <c r="A59" s="137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9"/>
      <c r="R59" s="139"/>
      <c r="S59" s="556"/>
      <c r="T59" s="82"/>
      <c r="U59" s="83"/>
      <c r="V59" s="48"/>
      <c r="W59" s="49"/>
      <c r="X59" s="76"/>
      <c r="Y59" s="2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s="1" customFormat="1" ht="15" x14ac:dyDescent="0.2">
      <c r="A60" s="137"/>
      <c r="B60" s="960"/>
      <c r="C60" s="961"/>
      <c r="D60" s="961"/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2"/>
      <c r="R60" s="139"/>
      <c r="S60" s="559" t="str">
        <f>Data!B84</f>
        <v>Godkendt</v>
      </c>
      <c r="T60" s="80"/>
      <c r="U60" s="81"/>
      <c r="V60" s="78"/>
      <c r="W60" s="50"/>
      <c r="X60" s="50"/>
      <c r="Y60" s="4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s="1" customFormat="1" ht="15" x14ac:dyDescent="0.2">
      <c r="A61" s="137"/>
      <c r="B61" s="960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2"/>
      <c r="R61" s="139"/>
      <c r="S61" s="556"/>
      <c r="T61" s="72"/>
      <c r="U61" s="72"/>
      <c r="V61" s="151"/>
      <c r="W61" s="151"/>
      <c r="X61" s="151"/>
      <c r="Y61" s="15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s="1" customFormat="1" ht="18" customHeight="1" x14ac:dyDescent="0.2">
      <c r="A62" s="137"/>
      <c r="B62" s="963"/>
      <c r="C62" s="964"/>
      <c r="D62" s="964"/>
      <c r="E62" s="964"/>
      <c r="F62" s="964"/>
      <c r="G62" s="964"/>
      <c r="H62" s="964"/>
      <c r="I62" s="964"/>
      <c r="J62" s="964"/>
      <c r="K62" s="964"/>
      <c r="L62" s="964"/>
      <c r="M62" s="964"/>
      <c r="N62" s="964"/>
      <c r="O62" s="964"/>
      <c r="P62" s="964"/>
      <c r="Q62" s="965"/>
      <c r="R62" s="139"/>
      <c r="S62" s="559" t="str">
        <f>Data!B84</f>
        <v>Godkendt</v>
      </c>
      <c r="T62" s="81"/>
      <c r="U62" s="81"/>
      <c r="V62" s="186"/>
      <c r="W62" s="186"/>
      <c r="X62" s="186"/>
      <c r="Y62" s="15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s="1" customFormat="1" ht="6.2" customHeight="1" x14ac:dyDescent="0.2">
      <c r="A63" s="137"/>
      <c r="B63" s="146"/>
      <c r="C63" s="70"/>
      <c r="D63" s="70"/>
      <c r="E63" s="146"/>
      <c r="F63" s="146"/>
      <c r="G63" s="146"/>
      <c r="H63" s="139"/>
      <c r="I63" s="146"/>
      <c r="J63" s="139"/>
      <c r="K63" s="139"/>
      <c r="L63" s="139"/>
      <c r="M63" s="139"/>
      <c r="N63" s="258"/>
      <c r="O63" s="259"/>
      <c r="P63" s="259"/>
      <c r="Q63" s="259"/>
      <c r="R63" s="70"/>
      <c r="S63" s="70"/>
      <c r="T63" s="70"/>
      <c r="U63" s="70"/>
      <c r="V63" s="70"/>
      <c r="W63" s="139"/>
      <c r="X63" s="139"/>
      <c r="Y63" s="180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s="1" customFormat="1" ht="2.25" customHeight="1" x14ac:dyDescent="0.25">
      <c r="A64" s="137"/>
      <c r="B64" s="146"/>
      <c r="C64" s="70"/>
      <c r="D64" s="70"/>
      <c r="E64" s="146"/>
      <c r="F64" s="146"/>
      <c r="G64" s="146"/>
      <c r="H64" s="139"/>
      <c r="I64" s="146"/>
      <c r="J64" s="139"/>
      <c r="K64" s="139"/>
      <c r="L64" s="139"/>
      <c r="M64" s="139"/>
      <c r="N64" s="74"/>
      <c r="O64" s="720"/>
      <c r="P64" s="720"/>
      <c r="Q64" s="720"/>
      <c r="R64" s="720"/>
      <c r="S64" s="720"/>
      <c r="T64" s="720"/>
      <c r="U64" s="720"/>
      <c r="V64" s="720"/>
      <c r="W64" s="139"/>
      <c r="X64" s="139"/>
      <c r="Y64" s="180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s="1" customFormat="1" hidden="1" x14ac:dyDescent="0.2">
      <c r="A65" s="137"/>
      <c r="B65" s="146"/>
      <c r="C65" s="70"/>
      <c r="D65" s="70"/>
      <c r="E65" s="146"/>
      <c r="F65" s="146"/>
      <c r="G65" s="146"/>
      <c r="H65" s="139"/>
      <c r="I65" s="146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80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s="1" customFormat="1" hidden="1" x14ac:dyDescent="0.2">
      <c r="A66" s="137"/>
      <c r="B66" s="146"/>
      <c r="C66" s="70"/>
      <c r="D66" s="70"/>
      <c r="E66" s="146"/>
      <c r="F66" s="146"/>
      <c r="G66" s="146"/>
      <c r="H66" s="139"/>
      <c r="I66" s="146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80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s="1" customFormat="1" ht="2.25" customHeight="1" x14ac:dyDescent="0.2">
      <c r="A67" s="137"/>
      <c r="B67" s="146"/>
      <c r="C67" s="70"/>
      <c r="D67" s="70"/>
      <c r="E67" s="146"/>
      <c r="F67" s="146"/>
      <c r="G67" s="146"/>
      <c r="H67" s="139"/>
      <c r="I67" s="146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80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s="1" customFormat="1" ht="10.5" hidden="1" customHeight="1" x14ac:dyDescent="0.2">
      <c r="A68" s="137"/>
      <c r="B68" s="133"/>
      <c r="C68" s="43"/>
      <c r="D68" s="43"/>
      <c r="E68" s="133"/>
      <c r="F68" s="133"/>
      <c r="G68" s="133"/>
      <c r="H68" s="139"/>
      <c r="I68" s="13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80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s="1" customFormat="1" ht="13.5" hidden="1" customHeight="1" x14ac:dyDescent="0.2">
      <c r="A69" s="137"/>
      <c r="B69" s="133"/>
      <c r="C69" s="43"/>
      <c r="D69" s="43"/>
      <c r="E69" s="133"/>
      <c r="F69" s="133"/>
      <c r="G69" s="133"/>
      <c r="H69" s="139"/>
      <c r="I69" s="133"/>
      <c r="J69" s="4"/>
      <c r="K69" s="4"/>
      <c r="L69" s="4"/>
      <c r="M69" s="4"/>
      <c r="N69" s="4"/>
      <c r="O69" s="4"/>
      <c r="P69" s="4"/>
      <c r="Q69" s="51"/>
      <c r="R69" s="51"/>
      <c r="S69" s="51"/>
      <c r="T69" s="51"/>
      <c r="U69" s="51"/>
      <c r="V69" s="51"/>
      <c r="W69" s="51"/>
      <c r="X69" s="51"/>
      <c r="Y69" s="180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s="1" customFormat="1" ht="0.75" hidden="1" customHeight="1" x14ac:dyDescent="0.2">
      <c r="A70" s="137"/>
      <c r="B70" s="133"/>
      <c r="C70" s="43"/>
      <c r="D70" s="43"/>
      <c r="E70" s="133"/>
      <c r="F70" s="133"/>
      <c r="G70" s="133"/>
      <c r="H70" s="139"/>
      <c r="I70" s="13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80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s="1" customFormat="1" ht="0.75" hidden="1" customHeight="1" x14ac:dyDescent="0.2">
      <c r="A71" s="137"/>
      <c r="B71" s="133"/>
      <c r="C71" s="43"/>
      <c r="D71" s="43"/>
      <c r="E71" s="133"/>
      <c r="F71" s="133"/>
      <c r="G71" s="133"/>
      <c r="H71" s="139"/>
      <c r="I71" s="13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80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s="1" customFormat="1" x14ac:dyDescent="0.2">
      <c r="A72" s="137"/>
      <c r="B72" s="133"/>
      <c r="C72" s="43"/>
      <c r="D72" s="43"/>
      <c r="E72" s="133"/>
      <c r="F72" s="133"/>
      <c r="G72" s="133"/>
      <c r="H72" s="139"/>
      <c r="I72" s="13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0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s="1" customFormat="1" x14ac:dyDescent="0.2">
      <c r="A73" s="137"/>
      <c r="B73" s="133"/>
      <c r="C73" s="43"/>
      <c r="D73" s="43"/>
      <c r="E73" s="133"/>
      <c r="F73" s="133"/>
      <c r="G73" s="133"/>
      <c r="H73" s="139"/>
      <c r="I73" s="13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8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s="1" customFormat="1" x14ac:dyDescent="0.2">
      <c r="A74" s="137"/>
      <c r="B74" s="133"/>
      <c r="C74" s="43"/>
      <c r="D74" s="43"/>
      <c r="E74" s="133"/>
      <c r="F74" s="133"/>
      <c r="G74" s="133"/>
      <c r="H74" s="139"/>
      <c r="I74" s="13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80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s="1" customFormat="1" x14ac:dyDescent="0.2">
      <c r="A75" s="137"/>
      <c r="B75" s="133"/>
      <c r="C75" s="43"/>
      <c r="D75" s="43"/>
      <c r="E75" s="133"/>
      <c r="F75" s="133"/>
      <c r="G75" s="133"/>
      <c r="H75" s="139"/>
      <c r="I75" s="13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80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s="1" customFormat="1" x14ac:dyDescent="0.2">
      <c r="A76" s="137"/>
      <c r="B76" s="133"/>
      <c r="C76" s="43"/>
      <c r="D76" s="43"/>
      <c r="E76" s="133"/>
      <c r="F76" s="133"/>
      <c r="G76" s="133"/>
      <c r="H76" s="139"/>
      <c r="I76" s="13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80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s="1" customFormat="1" x14ac:dyDescent="0.2">
      <c r="A77" s="137"/>
      <c r="B77" s="133"/>
      <c r="C77" s="43"/>
      <c r="D77" s="43"/>
      <c r="E77" s="133"/>
      <c r="F77" s="133"/>
      <c r="G77" s="133"/>
      <c r="H77" s="139"/>
      <c r="I77" s="13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80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s="1" customFormat="1" x14ac:dyDescent="0.2">
      <c r="A78" s="137"/>
      <c r="B78" s="133"/>
      <c r="C78" s="43"/>
      <c r="D78" s="43"/>
      <c r="E78" s="133"/>
      <c r="F78" s="133"/>
      <c r="G78" s="133"/>
      <c r="H78" s="139"/>
      <c r="I78" s="13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80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s="1" customFormat="1" x14ac:dyDescent="0.2">
      <c r="A79" s="137"/>
      <c r="B79" s="133"/>
      <c r="C79" s="43"/>
      <c r="D79" s="43"/>
      <c r="E79" s="133"/>
      <c r="F79" s="133"/>
      <c r="G79" s="133"/>
      <c r="H79" s="139"/>
      <c r="I79" s="133"/>
      <c r="J79" s="4"/>
      <c r="K79" s="4"/>
      <c r="L79" s="4"/>
      <c r="M79" s="4"/>
      <c r="N79" s="4"/>
      <c r="O79" s="3"/>
      <c r="P79" s="4"/>
      <c r="Q79" s="4"/>
      <c r="R79" s="4"/>
      <c r="S79" s="4"/>
      <c r="T79" s="4"/>
      <c r="U79" s="4"/>
      <c r="V79" s="4"/>
      <c r="W79" s="4"/>
      <c r="X79" s="4"/>
      <c r="Y79" s="180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s="1" customFormat="1" x14ac:dyDescent="0.2">
      <c r="A80" s="137"/>
      <c r="B80" s="133"/>
      <c r="C80" s="43"/>
      <c r="D80" s="43"/>
      <c r="E80" s="133"/>
      <c r="F80" s="133"/>
      <c r="G80" s="133"/>
      <c r="H80" s="139"/>
      <c r="I80" s="133"/>
      <c r="J80" s="4"/>
      <c r="K80" s="4"/>
      <c r="L80" s="4"/>
      <c r="M80" s="4"/>
      <c r="N80" s="4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80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s="1" customFormat="1" x14ac:dyDescent="0.2">
      <c r="A81" s="137"/>
      <c r="B81" s="133"/>
      <c r="C81" s="43"/>
      <c r="D81" s="43"/>
      <c r="E81" s="133"/>
      <c r="F81" s="133"/>
      <c r="G81" s="133"/>
      <c r="H81" s="139"/>
      <c r="I81" s="13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180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s="1" customFormat="1" x14ac:dyDescent="0.2">
      <c r="A82" s="137"/>
      <c r="B82" s="133"/>
      <c r="C82" s="43"/>
      <c r="D82" s="43"/>
      <c r="E82" s="133"/>
      <c r="F82" s="133"/>
      <c r="G82" s="133"/>
      <c r="H82" s="139"/>
      <c r="I82" s="13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180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s="1" customFormat="1" x14ac:dyDescent="0.2">
      <c r="A83" s="137"/>
      <c r="B83" s="133"/>
      <c r="C83" s="43"/>
      <c r="D83" s="43"/>
      <c r="E83" s="133"/>
      <c r="F83" s="133"/>
      <c r="G83" s="133"/>
      <c r="H83" s="139"/>
      <c r="I83" s="13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180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s="1" customFormat="1" x14ac:dyDescent="0.2">
      <c r="A84" s="137"/>
      <c r="B84" s="133"/>
      <c r="C84" s="43"/>
      <c r="D84" s="43"/>
      <c r="E84" s="133"/>
      <c r="F84" s="133"/>
      <c r="G84" s="133"/>
      <c r="H84" s="139"/>
      <c r="I84" s="13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180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s="1" customFormat="1" x14ac:dyDescent="0.2">
      <c r="A85" s="137"/>
      <c r="B85" s="133"/>
      <c r="C85" s="43"/>
      <c r="D85" s="43"/>
      <c r="E85" s="133"/>
      <c r="F85" s="133"/>
      <c r="G85" s="133"/>
      <c r="H85" s="139"/>
      <c r="I85" s="13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180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s="1" customFormat="1" x14ac:dyDescent="0.2">
      <c r="A86" s="137"/>
      <c r="B86" s="133"/>
      <c r="C86" s="43"/>
      <c r="D86" s="43"/>
      <c r="E86" s="133"/>
      <c r="F86" s="133"/>
      <c r="G86" s="133"/>
      <c r="H86" s="139"/>
      <c r="I86" s="13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180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s="1" customFormat="1" x14ac:dyDescent="0.2">
      <c r="A87" s="137"/>
      <c r="B87" s="133"/>
      <c r="C87" s="43"/>
      <c r="D87" s="43"/>
      <c r="E87" s="133"/>
      <c r="F87" s="133"/>
      <c r="G87" s="133"/>
      <c r="H87" s="139"/>
      <c r="I87" s="13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180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s="1" customFormat="1" x14ac:dyDescent="0.2">
      <c r="A88" s="137"/>
      <c r="B88" s="133"/>
      <c r="C88" s="43"/>
      <c r="D88" s="43"/>
      <c r="E88" s="133"/>
      <c r="F88" s="133"/>
      <c r="G88" s="133"/>
      <c r="H88" s="139"/>
      <c r="I88" s="13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180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s="1" customFormat="1" x14ac:dyDescent="0.2">
      <c r="A89" s="137"/>
      <c r="B89" s="133"/>
      <c r="C89" s="43"/>
      <c r="D89" s="43"/>
      <c r="E89" s="133"/>
      <c r="F89" s="133"/>
      <c r="G89" s="133"/>
      <c r="H89" s="139"/>
      <c r="I89" s="13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180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s="1" customFormat="1" x14ac:dyDescent="0.2">
      <c r="A90" s="137"/>
      <c r="B90" s="133"/>
      <c r="C90" s="43"/>
      <c r="D90" s="43"/>
      <c r="E90" s="133"/>
      <c r="F90" s="133"/>
      <c r="G90" s="133"/>
      <c r="H90" s="139"/>
      <c r="I90" s="13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180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s="1" customFormat="1" x14ac:dyDescent="0.2">
      <c r="A91" s="137"/>
      <c r="B91" s="133"/>
      <c r="C91" s="43"/>
      <c r="D91" s="43"/>
      <c r="E91" s="133"/>
      <c r="F91" s="133"/>
      <c r="G91" s="133"/>
      <c r="H91" s="139"/>
      <c r="I91" s="13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180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s="1" customFormat="1" x14ac:dyDescent="0.2">
      <c r="A92" s="137"/>
      <c r="B92" s="133"/>
      <c r="C92" s="43"/>
      <c r="D92" s="43"/>
      <c r="E92" s="133"/>
      <c r="F92" s="133"/>
      <c r="G92" s="133"/>
      <c r="H92" s="139"/>
      <c r="I92" s="13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180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s="1" customFormat="1" x14ac:dyDescent="0.2">
      <c r="A93" s="137"/>
      <c r="B93" s="133"/>
      <c r="C93" s="43"/>
      <c r="D93" s="43"/>
      <c r="E93" s="133"/>
      <c r="F93" s="133"/>
      <c r="G93" s="133"/>
      <c r="H93" s="139"/>
      <c r="I93" s="13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180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s="1" customFormat="1" x14ac:dyDescent="0.2">
      <c r="A94" s="137"/>
      <c r="B94" s="133"/>
      <c r="C94" s="43"/>
      <c r="D94" s="43"/>
      <c r="E94" s="133"/>
      <c r="F94" s="133"/>
      <c r="G94" s="133"/>
      <c r="H94" s="139"/>
      <c r="I94" s="13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180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s="1" customFormat="1" x14ac:dyDescent="0.2">
      <c r="A95" s="137"/>
      <c r="B95" s="133"/>
      <c r="C95" s="43"/>
      <c r="D95" s="43"/>
      <c r="E95" s="133"/>
      <c r="F95" s="133"/>
      <c r="G95" s="133"/>
      <c r="H95" s="139"/>
      <c r="I95" s="13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180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s="1" customFormat="1" x14ac:dyDescent="0.2">
      <c r="A96" s="137"/>
      <c r="B96" s="133"/>
      <c r="C96" s="43"/>
      <c r="D96" s="43"/>
      <c r="E96" s="133"/>
      <c r="F96" s="133"/>
      <c r="G96" s="133"/>
      <c r="H96" s="139"/>
      <c r="I96" s="13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180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s="1" customFormat="1" x14ac:dyDescent="0.2">
      <c r="A97" s="137"/>
      <c r="B97" s="133"/>
      <c r="C97" s="43"/>
      <c r="D97" s="43"/>
      <c r="E97" s="133"/>
      <c r="F97" s="133"/>
      <c r="G97" s="133"/>
      <c r="H97" s="139"/>
      <c r="I97" s="13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180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s="1" customFormat="1" x14ac:dyDescent="0.2">
      <c r="A98" s="137"/>
      <c r="B98" s="133"/>
      <c r="C98" s="43"/>
      <c r="D98" s="43"/>
      <c r="E98" s="133"/>
      <c r="F98" s="133"/>
      <c r="G98" s="133"/>
      <c r="H98" s="139"/>
      <c r="I98" s="13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180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s="1" customFormat="1" x14ac:dyDescent="0.2">
      <c r="A99" s="137"/>
      <c r="B99" s="133"/>
      <c r="C99" s="43"/>
      <c r="D99" s="43"/>
      <c r="E99" s="133"/>
      <c r="F99" s="133"/>
      <c r="G99" s="133"/>
      <c r="H99" s="139"/>
      <c r="I99" s="13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180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s="1" customFormat="1" x14ac:dyDescent="0.2">
      <c r="A100" s="137"/>
      <c r="B100" s="133"/>
      <c r="C100" s="43"/>
      <c r="D100" s="43"/>
      <c r="E100" s="133"/>
      <c r="F100" s="133"/>
      <c r="G100" s="133"/>
      <c r="H100" s="139"/>
      <c r="I100" s="13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180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s="1" customFormat="1" x14ac:dyDescent="0.2">
      <c r="A101" s="137"/>
      <c r="B101" s="133"/>
      <c r="C101" s="43"/>
      <c r="D101" s="43"/>
      <c r="E101" s="133"/>
      <c r="F101" s="133"/>
      <c r="G101" s="133"/>
      <c r="H101" s="139"/>
      <c r="I101" s="13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180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s="1" customFormat="1" x14ac:dyDescent="0.2">
      <c r="A102" s="137"/>
      <c r="B102" s="133"/>
      <c r="C102" s="43"/>
      <c r="D102" s="43"/>
      <c r="E102" s="133"/>
      <c r="F102" s="133"/>
      <c r="G102" s="133"/>
      <c r="H102" s="139"/>
      <c r="I102" s="13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180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s="1" customFormat="1" x14ac:dyDescent="0.2">
      <c r="A103" s="137"/>
      <c r="B103" s="133"/>
      <c r="C103" s="43"/>
      <c r="D103" s="43"/>
      <c r="E103" s="133"/>
      <c r="F103" s="133"/>
      <c r="G103" s="133"/>
      <c r="H103" s="139"/>
      <c r="I103" s="13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180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s="1" customFormat="1" x14ac:dyDescent="0.2">
      <c r="A104" s="137"/>
      <c r="B104" s="133"/>
      <c r="C104" s="43"/>
      <c r="D104" s="43"/>
      <c r="E104" s="133"/>
      <c r="F104" s="133"/>
      <c r="G104" s="133"/>
      <c r="H104" s="139"/>
      <c r="I104" s="13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180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s="1" customFormat="1" x14ac:dyDescent="0.2">
      <c r="A105" s="137"/>
      <c r="B105" s="133"/>
      <c r="C105" s="43"/>
      <c r="D105" s="43"/>
      <c r="E105" s="133"/>
      <c r="F105" s="133"/>
      <c r="G105" s="133"/>
      <c r="H105" s="139"/>
      <c r="I105" s="13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180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s="1" customFormat="1" x14ac:dyDescent="0.2">
      <c r="A106" s="137"/>
      <c r="B106" s="133"/>
      <c r="C106" s="43"/>
      <c r="D106" s="43"/>
      <c r="E106" s="133"/>
      <c r="F106" s="133"/>
      <c r="G106" s="133"/>
      <c r="H106" s="139"/>
      <c r="I106" s="13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80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s="1" customFormat="1" x14ac:dyDescent="0.2">
      <c r="A107" s="137"/>
      <c r="B107" s="133"/>
      <c r="C107" s="43"/>
      <c r="D107" s="43"/>
      <c r="E107" s="133"/>
      <c r="F107" s="133"/>
      <c r="G107" s="133"/>
      <c r="H107" s="139"/>
      <c r="I107" s="13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180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s="1" customFormat="1" x14ac:dyDescent="0.2">
      <c r="A108" s="137"/>
      <c r="B108" s="133"/>
      <c r="C108" s="43"/>
      <c r="D108" s="43"/>
      <c r="E108" s="133"/>
      <c r="F108" s="133"/>
      <c r="G108" s="133"/>
      <c r="H108" s="139"/>
      <c r="I108" s="13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180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s="1" customFormat="1" x14ac:dyDescent="0.2">
      <c r="A109" s="137"/>
      <c r="B109" s="133"/>
      <c r="C109" s="43"/>
      <c r="D109" s="43"/>
      <c r="E109" s="133"/>
      <c r="F109" s="133"/>
      <c r="G109" s="133"/>
      <c r="H109" s="139"/>
      <c r="I109" s="133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4"/>
      <c r="V109" s="4"/>
      <c r="W109" s="4"/>
      <c r="X109" s="4"/>
      <c r="Y109" s="180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s="1" customFormat="1" x14ac:dyDescent="0.2">
      <c r="A110" s="137"/>
      <c r="B110" s="133"/>
      <c r="C110" s="43"/>
      <c r="D110" s="43"/>
      <c r="E110" s="133"/>
      <c r="F110" s="133"/>
      <c r="G110" s="133"/>
      <c r="H110" s="139"/>
      <c r="I110" s="133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4"/>
      <c r="V110" s="4"/>
      <c r="W110" s="4"/>
      <c r="X110" s="4"/>
      <c r="Y110" s="180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s="1" customFormat="1" x14ac:dyDescent="0.2">
      <c r="A111" s="137"/>
      <c r="B111" s="133"/>
      <c r="C111" s="43"/>
      <c r="D111" s="43"/>
      <c r="E111" s="133"/>
      <c r="F111" s="133"/>
      <c r="G111" s="133"/>
      <c r="H111" s="139"/>
      <c r="I111" s="133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4"/>
      <c r="V111" s="4"/>
      <c r="W111" s="4"/>
      <c r="X111" s="4"/>
      <c r="Y111" s="180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s="1" customFormat="1" x14ac:dyDescent="0.2">
      <c r="A112" s="137"/>
      <c r="B112" s="133"/>
      <c r="C112" s="43"/>
      <c r="D112" s="43"/>
      <c r="E112" s="133"/>
      <c r="F112" s="133"/>
      <c r="G112" s="133"/>
      <c r="H112" s="139"/>
      <c r="I112" s="133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4"/>
      <c r="V112" s="4"/>
      <c r="W112" s="4"/>
      <c r="X112" s="4"/>
      <c r="Y112" s="180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s="1" customFormat="1" x14ac:dyDescent="0.2">
      <c r="A113" s="137"/>
      <c r="B113" s="133"/>
      <c r="C113" s="43"/>
      <c r="D113" s="43"/>
      <c r="E113" s="133"/>
      <c r="F113" s="133"/>
      <c r="G113" s="133"/>
      <c r="H113" s="139"/>
      <c r="I113" s="133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4"/>
      <c r="V113" s="4"/>
      <c r="W113" s="4"/>
      <c r="X113" s="4"/>
      <c r="Y113" s="180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s="1" customFormat="1" x14ac:dyDescent="0.2">
      <c r="A114" s="137"/>
      <c r="B114" s="133"/>
      <c r="C114" s="43"/>
      <c r="D114" s="43"/>
      <c r="E114" s="133"/>
      <c r="F114" s="133"/>
      <c r="G114" s="133"/>
      <c r="H114" s="139"/>
      <c r="I114" s="133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4"/>
      <c r="V114" s="4"/>
      <c r="W114" s="4"/>
      <c r="X114" s="4"/>
      <c r="Y114" s="180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s="1" customFormat="1" x14ac:dyDescent="0.2">
      <c r="A115" s="137"/>
      <c r="B115" s="133"/>
      <c r="C115" s="43"/>
      <c r="D115" s="43"/>
      <c r="E115" s="133"/>
      <c r="F115" s="133"/>
      <c r="G115" s="133"/>
      <c r="H115" s="139"/>
      <c r="I115" s="133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4"/>
      <c r="V115" s="4"/>
      <c r="W115" s="4"/>
      <c r="X115" s="4"/>
      <c r="Y115" s="180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s="1" customFormat="1" x14ac:dyDescent="0.2">
      <c r="A116" s="137"/>
      <c r="B116" s="133"/>
      <c r="C116" s="43"/>
      <c r="D116" s="43"/>
      <c r="E116" s="133"/>
      <c r="F116" s="133"/>
      <c r="G116" s="133"/>
      <c r="H116" s="139"/>
      <c r="I116" s="133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4"/>
      <c r="V116" s="4"/>
      <c r="W116" s="4"/>
      <c r="X116" s="4"/>
      <c r="Y116" s="180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s="1" customFormat="1" x14ac:dyDescent="0.2">
      <c r="A117" s="137"/>
      <c r="B117" s="133"/>
      <c r="C117" s="43"/>
      <c r="D117" s="43"/>
      <c r="E117" s="133"/>
      <c r="F117" s="133"/>
      <c r="G117" s="133"/>
      <c r="H117" s="139"/>
      <c r="I117" s="133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4"/>
      <c r="V117" s="4"/>
      <c r="W117" s="4"/>
      <c r="X117" s="4"/>
      <c r="Y117" s="180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s="1" customFormat="1" x14ac:dyDescent="0.2">
      <c r="A118" s="137"/>
      <c r="B118" s="133"/>
      <c r="C118" s="43"/>
      <c r="D118" s="43"/>
      <c r="E118" s="133"/>
      <c r="F118" s="133"/>
      <c r="G118" s="133"/>
      <c r="H118" s="139"/>
      <c r="I118" s="133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4"/>
      <c r="V118" s="4"/>
      <c r="W118" s="4"/>
      <c r="X118" s="4"/>
      <c r="Y118" s="180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s="1" customFormat="1" x14ac:dyDescent="0.2">
      <c r="A119" s="137"/>
      <c r="B119" s="133"/>
      <c r="C119" s="43"/>
      <c r="D119" s="43"/>
      <c r="E119" s="133"/>
      <c r="F119" s="133"/>
      <c r="G119" s="133"/>
      <c r="H119" s="139"/>
      <c r="I119" s="133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4"/>
      <c r="V119" s="4"/>
      <c r="W119" s="4"/>
      <c r="X119" s="4"/>
      <c r="Y119" s="180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s="1" customFormat="1" x14ac:dyDescent="0.2">
      <c r="A120" s="137"/>
      <c r="B120" s="133"/>
      <c r="C120" s="43"/>
      <c r="D120" s="43"/>
      <c r="E120" s="133"/>
      <c r="F120" s="133"/>
      <c r="G120" s="133"/>
      <c r="H120" s="139"/>
      <c r="I120" s="133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4"/>
      <c r="V120" s="4"/>
      <c r="W120" s="4"/>
      <c r="X120" s="4"/>
      <c r="Y120" s="180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s="1" customFormat="1" x14ac:dyDescent="0.2">
      <c r="A121" s="137"/>
      <c r="B121" s="133"/>
      <c r="C121" s="43"/>
      <c r="D121" s="43"/>
      <c r="E121" s="133"/>
      <c r="F121" s="133"/>
      <c r="G121" s="133"/>
      <c r="H121" s="139"/>
      <c r="I121" s="133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4"/>
      <c r="V121" s="4"/>
      <c r="W121" s="4"/>
      <c r="X121" s="4"/>
      <c r="Y121" s="180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s="1" customFormat="1" x14ac:dyDescent="0.2">
      <c r="A122" s="137"/>
      <c r="B122" s="133"/>
      <c r="C122" s="43"/>
      <c r="D122" s="43"/>
      <c r="E122" s="133"/>
      <c r="F122" s="133"/>
      <c r="G122" s="133"/>
      <c r="H122" s="139"/>
      <c r="I122" s="133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4"/>
      <c r="V122" s="4"/>
      <c r="W122" s="4"/>
      <c r="X122" s="4"/>
      <c r="Y122" s="180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s="1" customFormat="1" x14ac:dyDescent="0.2">
      <c r="A123" s="137"/>
      <c r="B123" s="133"/>
      <c r="C123" s="43"/>
      <c r="D123" s="43"/>
      <c r="E123" s="133"/>
      <c r="F123" s="133"/>
      <c r="G123" s="133"/>
      <c r="H123" s="139"/>
      <c r="I123" s="133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4"/>
      <c r="V123" s="4"/>
      <c r="W123" s="4"/>
      <c r="X123" s="4"/>
      <c r="Y123" s="180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s="1" customFormat="1" x14ac:dyDescent="0.2">
      <c r="A124" s="137"/>
      <c r="B124" s="133"/>
      <c r="C124" s="43"/>
      <c r="D124" s="43"/>
      <c r="E124" s="133"/>
      <c r="F124" s="133"/>
      <c r="G124" s="133"/>
      <c r="H124" s="139"/>
      <c r="I124" s="133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4"/>
      <c r="V124" s="4"/>
      <c r="W124" s="4"/>
      <c r="X124" s="4"/>
      <c r="Y124" s="180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s="1" customFormat="1" x14ac:dyDescent="0.2">
      <c r="A125" s="137"/>
      <c r="B125" s="133"/>
      <c r="C125" s="43"/>
      <c r="D125" s="43"/>
      <c r="E125" s="133"/>
      <c r="F125" s="133"/>
      <c r="G125" s="133"/>
      <c r="H125" s="139"/>
      <c r="I125" s="133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4"/>
      <c r="V125" s="4"/>
      <c r="W125" s="4"/>
      <c r="X125" s="4"/>
      <c r="Y125" s="180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s="1" customFormat="1" x14ac:dyDescent="0.2">
      <c r="A126" s="137"/>
      <c r="B126" s="133"/>
      <c r="C126" s="43"/>
      <c r="D126" s="43"/>
      <c r="E126" s="133"/>
      <c r="F126" s="133"/>
      <c r="G126" s="133"/>
      <c r="H126" s="139"/>
      <c r="I126" s="133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4"/>
      <c r="V126" s="4"/>
      <c r="W126" s="4"/>
      <c r="X126" s="4"/>
      <c r="Y126" s="180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s="1" customFormat="1" x14ac:dyDescent="0.2">
      <c r="A127" s="137"/>
      <c r="B127" s="133"/>
      <c r="C127" s="43"/>
      <c r="D127" s="43"/>
      <c r="E127" s="133"/>
      <c r="F127" s="133"/>
      <c r="G127" s="133"/>
      <c r="H127" s="139"/>
      <c r="I127" s="133"/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4"/>
      <c r="V127" s="4"/>
      <c r="W127" s="4"/>
      <c r="X127" s="4"/>
      <c r="Y127" s="180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s="1" customFormat="1" x14ac:dyDescent="0.2">
      <c r="A128" s="137"/>
      <c r="B128" s="133"/>
      <c r="C128" s="43"/>
      <c r="D128" s="43"/>
      <c r="E128" s="133"/>
      <c r="F128" s="133"/>
      <c r="G128" s="133"/>
      <c r="H128" s="139"/>
      <c r="I128" s="133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4"/>
      <c r="V128" s="4"/>
      <c r="W128" s="4"/>
      <c r="X128" s="4"/>
      <c r="Y128" s="180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s="1" customFormat="1" x14ac:dyDescent="0.2">
      <c r="A129" s="137"/>
      <c r="B129" s="133"/>
      <c r="C129" s="43"/>
      <c r="D129" s="43"/>
      <c r="E129" s="133"/>
      <c r="F129" s="133"/>
      <c r="G129" s="133"/>
      <c r="H129" s="139"/>
      <c r="I129" s="133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4"/>
      <c r="V129" s="4"/>
      <c r="W129" s="4"/>
      <c r="X129" s="4"/>
      <c r="Y129" s="180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s="1" customFormat="1" x14ac:dyDescent="0.2">
      <c r="A130" s="137"/>
      <c r="B130" s="133"/>
      <c r="C130" s="43"/>
      <c r="D130" s="43"/>
      <c r="E130" s="133"/>
      <c r="F130" s="133"/>
      <c r="G130" s="133"/>
      <c r="H130" s="139"/>
      <c r="I130" s="133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4"/>
      <c r="V130" s="4"/>
      <c r="W130" s="4"/>
      <c r="X130" s="4"/>
      <c r="Y130" s="180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s="1" customFormat="1" x14ac:dyDescent="0.2">
      <c r="A131" s="137"/>
      <c r="B131" s="133"/>
      <c r="C131" s="43"/>
      <c r="D131" s="43"/>
      <c r="E131" s="133"/>
      <c r="F131" s="133"/>
      <c r="G131" s="133"/>
      <c r="H131" s="139"/>
      <c r="I131" s="133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4"/>
      <c r="V131" s="4"/>
      <c r="W131" s="4"/>
      <c r="X131" s="4"/>
      <c r="Y131" s="180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s="1" customFormat="1" x14ac:dyDescent="0.2">
      <c r="A132" s="137"/>
      <c r="B132" s="133"/>
      <c r="C132" s="43"/>
      <c r="D132" s="43"/>
      <c r="E132" s="133"/>
      <c r="F132" s="133"/>
      <c r="G132" s="133"/>
      <c r="H132" s="139"/>
      <c r="I132" s="133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4"/>
      <c r="V132" s="4"/>
      <c r="W132" s="4"/>
      <c r="X132" s="4"/>
      <c r="Y132" s="180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s="1" customFormat="1" x14ac:dyDescent="0.2">
      <c r="A133" s="137"/>
      <c r="B133" s="133"/>
      <c r="C133" s="43"/>
      <c r="D133" s="43"/>
      <c r="E133" s="133"/>
      <c r="F133" s="133"/>
      <c r="G133" s="133"/>
      <c r="H133" s="139"/>
      <c r="I133" s="133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4"/>
      <c r="V133" s="4"/>
      <c r="W133" s="4"/>
      <c r="X133" s="4"/>
      <c r="Y133" s="180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s="1" customFormat="1" x14ac:dyDescent="0.2">
      <c r="A134" s="137"/>
      <c r="B134" s="133"/>
      <c r="C134" s="43"/>
      <c r="D134" s="43"/>
      <c r="E134" s="133"/>
      <c r="F134" s="133"/>
      <c r="G134" s="133"/>
      <c r="H134" s="139"/>
      <c r="I134" s="133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4"/>
      <c r="V134" s="4"/>
      <c r="W134" s="4"/>
      <c r="X134" s="4"/>
      <c r="Y134" s="180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s="1" customFormat="1" x14ac:dyDescent="0.2">
      <c r="A135" s="137"/>
      <c r="B135" s="133"/>
      <c r="C135" s="43"/>
      <c r="D135" s="43"/>
      <c r="E135" s="133"/>
      <c r="F135" s="133"/>
      <c r="G135" s="133"/>
      <c r="H135" s="139"/>
      <c r="I135" s="133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4"/>
      <c r="V135" s="4"/>
      <c r="W135" s="4"/>
      <c r="X135" s="4"/>
      <c r="Y135" s="180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s="1" customFormat="1" x14ac:dyDescent="0.2">
      <c r="A136" s="137"/>
      <c r="B136" s="133"/>
      <c r="C136" s="43"/>
      <c r="D136" s="43"/>
      <c r="E136" s="133"/>
      <c r="F136" s="133"/>
      <c r="G136" s="133"/>
      <c r="H136" s="139"/>
      <c r="I136" s="133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4"/>
      <c r="V136" s="4"/>
      <c r="W136" s="4"/>
      <c r="X136" s="4"/>
      <c r="Y136" s="180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s="1" customFormat="1" x14ac:dyDescent="0.2">
      <c r="A137" s="137"/>
      <c r="B137" s="133"/>
      <c r="C137" s="43"/>
      <c r="D137" s="43"/>
      <c r="E137" s="133"/>
      <c r="F137" s="133"/>
      <c r="G137" s="133"/>
      <c r="H137" s="139"/>
      <c r="I137" s="133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4"/>
      <c r="V137" s="4"/>
      <c r="W137" s="4"/>
      <c r="X137" s="4"/>
      <c r="Y137" s="180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s="1" customFormat="1" x14ac:dyDescent="0.2">
      <c r="A138" s="137"/>
      <c r="B138" s="133"/>
      <c r="C138" s="43"/>
      <c r="D138" s="43"/>
      <c r="E138" s="133"/>
      <c r="F138" s="133"/>
      <c r="G138" s="133"/>
      <c r="H138" s="139"/>
      <c r="I138" s="133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4"/>
      <c r="V138" s="4"/>
      <c r="W138" s="4"/>
      <c r="X138" s="4"/>
      <c r="Y138" s="180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s="1" customFormat="1" x14ac:dyDescent="0.2">
      <c r="A139" s="137"/>
      <c r="B139" s="133"/>
      <c r="C139" s="43"/>
      <c r="D139" s="43"/>
      <c r="E139" s="133"/>
      <c r="F139" s="133"/>
      <c r="G139" s="133"/>
      <c r="H139" s="139"/>
      <c r="I139" s="133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4"/>
      <c r="V139" s="4"/>
      <c r="W139" s="4"/>
      <c r="X139" s="4"/>
      <c r="Y139" s="180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s="1" customFormat="1" x14ac:dyDescent="0.2">
      <c r="A140" s="137"/>
      <c r="B140" s="133"/>
      <c r="C140" s="43"/>
      <c r="D140" s="43"/>
      <c r="E140" s="133"/>
      <c r="F140" s="133"/>
      <c r="G140" s="133"/>
      <c r="H140" s="139"/>
      <c r="I140" s="133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4"/>
      <c r="V140" s="4"/>
      <c r="W140" s="4"/>
      <c r="X140" s="4"/>
      <c r="Y140" s="180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s="1" customFormat="1" x14ac:dyDescent="0.2">
      <c r="A141" s="137"/>
      <c r="B141" s="133"/>
      <c r="C141" s="43"/>
      <c r="D141" s="43"/>
      <c r="E141" s="133"/>
      <c r="F141" s="133"/>
      <c r="G141" s="133"/>
      <c r="H141" s="139"/>
      <c r="I141" s="133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4"/>
      <c r="V141" s="4"/>
      <c r="W141" s="4"/>
      <c r="X141" s="4"/>
      <c r="Y141" s="180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s="1" customFormat="1" x14ac:dyDescent="0.2">
      <c r="A142" s="137"/>
      <c r="B142" s="133"/>
      <c r="C142" s="43"/>
      <c r="D142" s="43"/>
      <c r="E142" s="133"/>
      <c r="F142" s="133"/>
      <c r="G142" s="133"/>
      <c r="H142" s="139"/>
      <c r="I142" s="133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4"/>
      <c r="V142" s="4"/>
      <c r="W142" s="4"/>
      <c r="X142" s="4"/>
      <c r="Y142" s="180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s="1" customFormat="1" x14ac:dyDescent="0.2">
      <c r="A143" s="137"/>
      <c r="B143" s="133"/>
      <c r="C143" s="43"/>
      <c r="D143" s="43"/>
      <c r="E143" s="133"/>
      <c r="F143" s="133"/>
      <c r="G143" s="133"/>
      <c r="H143" s="139"/>
      <c r="I143" s="133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4"/>
      <c r="V143" s="4"/>
      <c r="W143" s="4"/>
      <c r="X143" s="4"/>
      <c r="Y143" s="180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s="1" customFormat="1" x14ac:dyDescent="0.2">
      <c r="A144" s="137"/>
      <c r="B144" s="133"/>
      <c r="C144" s="43"/>
      <c r="D144" s="43"/>
      <c r="E144" s="133"/>
      <c r="F144" s="133"/>
      <c r="G144" s="133"/>
      <c r="H144" s="139"/>
      <c r="I144" s="133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4"/>
      <c r="V144" s="4"/>
      <c r="W144" s="4"/>
      <c r="X144" s="4"/>
      <c r="Y144" s="180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s="1" customFormat="1" x14ac:dyDescent="0.2">
      <c r="A145" s="137"/>
      <c r="B145" s="133"/>
      <c r="C145" s="43"/>
      <c r="D145" s="43"/>
      <c r="E145" s="133"/>
      <c r="F145" s="133"/>
      <c r="G145" s="133"/>
      <c r="H145" s="139"/>
      <c r="I145" s="133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4"/>
      <c r="V145" s="4"/>
      <c r="W145" s="4"/>
      <c r="X145" s="4"/>
      <c r="Y145" s="180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" customFormat="1" x14ac:dyDescent="0.2">
      <c r="A146" s="137"/>
      <c r="B146" s="133"/>
      <c r="C146" s="43"/>
      <c r="D146" s="43"/>
      <c r="E146" s="133"/>
      <c r="F146" s="133"/>
      <c r="G146" s="133"/>
      <c r="H146" s="139"/>
      <c r="I146" s="133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4"/>
      <c r="V146" s="4"/>
      <c r="W146" s="4"/>
      <c r="X146" s="4"/>
      <c r="Y146" s="180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s="1" customFormat="1" x14ac:dyDescent="0.2">
      <c r="A147" s="137"/>
      <c r="B147" s="133"/>
      <c r="C147" s="43"/>
      <c r="D147" s="43"/>
      <c r="E147" s="133"/>
      <c r="F147" s="133"/>
      <c r="G147" s="133"/>
      <c r="H147" s="139"/>
      <c r="I147" s="133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4"/>
      <c r="V147" s="4"/>
      <c r="W147" s="4"/>
      <c r="X147" s="4"/>
      <c r="Y147" s="180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s="1" customFormat="1" x14ac:dyDescent="0.2">
      <c r="A148" s="137"/>
      <c r="B148" s="133"/>
      <c r="C148" s="43"/>
      <c r="D148" s="43"/>
      <c r="E148" s="133"/>
      <c r="F148" s="133"/>
      <c r="G148" s="133"/>
      <c r="H148" s="139"/>
      <c r="I148" s="133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4"/>
      <c r="V148" s="4"/>
      <c r="W148" s="4"/>
      <c r="X148" s="4"/>
      <c r="Y148" s="180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s="1" customFormat="1" x14ac:dyDescent="0.2">
      <c r="A149" s="137"/>
      <c r="B149" s="133"/>
      <c r="C149" s="43"/>
      <c r="D149" s="43"/>
      <c r="E149" s="133"/>
      <c r="F149" s="133"/>
      <c r="G149" s="133"/>
      <c r="H149" s="139"/>
      <c r="I149" s="133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4"/>
      <c r="V149" s="4"/>
      <c r="W149" s="4"/>
      <c r="X149" s="4"/>
      <c r="Y149" s="180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s="1" customFormat="1" x14ac:dyDescent="0.2">
      <c r="A150" s="137"/>
      <c r="B150" s="133"/>
      <c r="C150" s="43"/>
      <c r="D150" s="43"/>
      <c r="E150" s="133"/>
      <c r="F150" s="133"/>
      <c r="G150" s="133"/>
      <c r="H150" s="139"/>
      <c r="I150" s="133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4"/>
      <c r="V150" s="4"/>
      <c r="W150" s="4"/>
      <c r="X150" s="4"/>
      <c r="Y150" s="180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s="1" customFormat="1" x14ac:dyDescent="0.2">
      <c r="A151" s="137"/>
      <c r="B151" s="133"/>
      <c r="C151" s="43"/>
      <c r="D151" s="43"/>
      <c r="E151" s="133"/>
      <c r="F151" s="133"/>
      <c r="G151" s="133"/>
      <c r="H151" s="139"/>
      <c r="I151" s="133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4"/>
      <c r="V151" s="4"/>
      <c r="W151" s="4"/>
      <c r="X151" s="4"/>
      <c r="Y151" s="180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s="1" customFormat="1" x14ac:dyDescent="0.2">
      <c r="A152" s="137"/>
      <c r="B152" s="133"/>
      <c r="C152" s="43"/>
      <c r="D152" s="43"/>
      <c r="E152" s="133"/>
      <c r="F152" s="133"/>
      <c r="G152" s="133"/>
      <c r="H152" s="139"/>
      <c r="I152" s="133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4"/>
      <c r="V152" s="4"/>
      <c r="W152" s="4"/>
      <c r="X152" s="4"/>
      <c r="Y152" s="180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s="1" customFormat="1" x14ac:dyDescent="0.2">
      <c r="A153" s="137"/>
      <c r="B153" s="133"/>
      <c r="C153" s="43"/>
      <c r="D153" s="43"/>
      <c r="E153" s="133"/>
      <c r="F153" s="133"/>
      <c r="G153" s="133"/>
      <c r="H153" s="139"/>
      <c r="I153" s="133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4"/>
      <c r="V153" s="4"/>
      <c r="W153" s="4"/>
      <c r="X153" s="4"/>
      <c r="Y153" s="180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s="1" customFormat="1" x14ac:dyDescent="0.2">
      <c r="A154" s="137"/>
      <c r="B154" s="133"/>
      <c r="C154" s="43"/>
      <c r="D154" s="43"/>
      <c r="E154" s="133"/>
      <c r="F154" s="133"/>
      <c r="G154" s="133"/>
      <c r="H154" s="139"/>
      <c r="I154" s="133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4"/>
      <c r="V154" s="4"/>
      <c r="W154" s="4"/>
      <c r="X154" s="4"/>
      <c r="Y154" s="180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s="1" customFormat="1" x14ac:dyDescent="0.2">
      <c r="A155" s="137"/>
      <c r="B155" s="133"/>
      <c r="C155" s="43"/>
      <c r="D155" s="43"/>
      <c r="E155" s="133"/>
      <c r="F155" s="133"/>
      <c r="G155" s="133"/>
      <c r="H155" s="139"/>
      <c r="I155" s="133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4"/>
      <c r="V155" s="4"/>
      <c r="W155" s="4"/>
      <c r="X155" s="4"/>
      <c r="Y155" s="180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s="1" customFormat="1" x14ac:dyDescent="0.2">
      <c r="A156" s="137"/>
      <c r="B156" s="133"/>
      <c r="C156" s="43"/>
      <c r="D156" s="43"/>
      <c r="E156" s="133"/>
      <c r="F156" s="133"/>
      <c r="G156" s="133"/>
      <c r="H156" s="139"/>
      <c r="I156" s="133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4"/>
      <c r="V156" s="4"/>
      <c r="W156" s="4"/>
      <c r="X156" s="4"/>
      <c r="Y156" s="180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s="1" customFormat="1" x14ac:dyDescent="0.2">
      <c r="A157" s="137"/>
      <c r="B157" s="133"/>
      <c r="C157" s="43"/>
      <c r="D157" s="43"/>
      <c r="E157" s="133"/>
      <c r="F157" s="133"/>
      <c r="G157" s="133"/>
      <c r="H157" s="139"/>
      <c r="I157" s="133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4"/>
      <c r="V157" s="4"/>
      <c r="W157" s="4"/>
      <c r="X157" s="4"/>
      <c r="Y157" s="180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s="1" customFormat="1" x14ac:dyDescent="0.2">
      <c r="A158" s="137"/>
      <c r="B158" s="133"/>
      <c r="C158" s="43"/>
      <c r="D158" s="43"/>
      <c r="E158" s="133"/>
      <c r="F158" s="133"/>
      <c r="G158" s="133"/>
      <c r="H158" s="139"/>
      <c r="I158" s="133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4"/>
      <c r="V158" s="4"/>
      <c r="W158" s="4"/>
      <c r="X158" s="4"/>
      <c r="Y158" s="180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s="1" customFormat="1" x14ac:dyDescent="0.2">
      <c r="A159" s="137"/>
      <c r="B159" s="133"/>
      <c r="C159" s="43"/>
      <c r="D159" s="43"/>
      <c r="E159" s="133"/>
      <c r="F159" s="133"/>
      <c r="G159" s="133"/>
      <c r="H159" s="139"/>
      <c r="I159" s="133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4"/>
      <c r="V159" s="4"/>
      <c r="W159" s="4"/>
      <c r="X159" s="4"/>
      <c r="Y159" s="180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s="1" customFormat="1" x14ac:dyDescent="0.2">
      <c r="A160" s="137"/>
      <c r="B160" s="133"/>
      <c r="C160" s="43"/>
      <c r="D160" s="43"/>
      <c r="E160" s="133"/>
      <c r="F160" s="133"/>
      <c r="G160" s="133"/>
      <c r="H160" s="139"/>
      <c r="I160" s="133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4"/>
      <c r="V160" s="4"/>
      <c r="W160" s="4"/>
      <c r="X160" s="4"/>
      <c r="Y160" s="180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s="1" customFormat="1" x14ac:dyDescent="0.2">
      <c r="A161" s="137"/>
      <c r="B161" s="133"/>
      <c r="C161" s="43"/>
      <c r="D161" s="43"/>
      <c r="E161" s="133"/>
      <c r="F161" s="133"/>
      <c r="G161" s="133"/>
      <c r="H161" s="139"/>
      <c r="I161" s="133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4"/>
      <c r="V161" s="4"/>
      <c r="W161" s="4"/>
      <c r="X161" s="4"/>
      <c r="Y161" s="180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s="1" customFormat="1" x14ac:dyDescent="0.2">
      <c r="A162" s="137"/>
      <c r="B162" s="133"/>
      <c r="C162" s="43"/>
      <c r="D162" s="43"/>
      <c r="E162" s="133"/>
      <c r="F162" s="133"/>
      <c r="G162" s="133"/>
      <c r="H162" s="139"/>
      <c r="I162" s="133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4"/>
      <c r="V162" s="4"/>
      <c r="W162" s="4"/>
      <c r="X162" s="4"/>
      <c r="Y162" s="180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s="1" customFormat="1" x14ac:dyDescent="0.2">
      <c r="A163" s="137"/>
      <c r="B163" s="133"/>
      <c r="C163" s="43"/>
      <c r="D163" s="43"/>
      <c r="E163" s="133"/>
      <c r="F163" s="133"/>
      <c r="G163" s="133"/>
      <c r="H163" s="139"/>
      <c r="I163" s="133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4"/>
      <c r="V163" s="4"/>
      <c r="W163" s="4"/>
      <c r="X163" s="4"/>
      <c r="Y163" s="180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s="1" customFormat="1" x14ac:dyDescent="0.2">
      <c r="A164" s="137"/>
      <c r="B164" s="133"/>
      <c r="C164" s="43"/>
      <c r="D164" s="43"/>
      <c r="E164" s="133"/>
      <c r="F164" s="133"/>
      <c r="G164" s="133"/>
      <c r="H164" s="139"/>
      <c r="I164" s="133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4"/>
      <c r="V164" s="4"/>
      <c r="W164" s="4"/>
      <c r="X164" s="4"/>
      <c r="Y164" s="180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s="1" customFormat="1" x14ac:dyDescent="0.2">
      <c r="A165" s="137"/>
      <c r="B165" s="133"/>
      <c r="C165" s="43"/>
      <c r="D165" s="43"/>
      <c r="E165" s="133"/>
      <c r="F165" s="133"/>
      <c r="G165" s="133"/>
      <c r="H165" s="139"/>
      <c r="I165" s="133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4"/>
      <c r="V165" s="4"/>
      <c r="W165" s="4"/>
      <c r="X165" s="4"/>
      <c r="Y165" s="180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s="1" customFormat="1" x14ac:dyDescent="0.2">
      <c r="A166" s="137"/>
      <c r="B166" s="133"/>
      <c r="C166" s="43"/>
      <c r="D166" s="43"/>
      <c r="E166" s="133"/>
      <c r="F166" s="133"/>
      <c r="G166" s="133"/>
      <c r="H166" s="139"/>
      <c r="I166" s="133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4"/>
      <c r="V166" s="4"/>
      <c r="W166" s="4"/>
      <c r="X166" s="4"/>
      <c r="Y166" s="180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s="1" customFormat="1" x14ac:dyDescent="0.2">
      <c r="A167" s="137"/>
      <c r="B167" s="133"/>
      <c r="C167" s="43"/>
      <c r="D167" s="43"/>
      <c r="E167" s="133"/>
      <c r="F167" s="133"/>
      <c r="G167" s="133"/>
      <c r="H167" s="139"/>
      <c r="I167" s="133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4"/>
      <c r="V167" s="4"/>
      <c r="W167" s="4"/>
      <c r="X167" s="4"/>
      <c r="Y167" s="180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s="1" customFormat="1" x14ac:dyDescent="0.2">
      <c r="A168" s="137"/>
      <c r="B168" s="133"/>
      <c r="C168" s="43"/>
      <c r="D168" s="43"/>
      <c r="E168" s="133"/>
      <c r="F168" s="133"/>
      <c r="G168" s="133"/>
      <c r="H168" s="139"/>
      <c r="I168" s="133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4"/>
      <c r="V168" s="4"/>
      <c r="W168" s="4"/>
      <c r="X168" s="4"/>
      <c r="Y168" s="180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s="1" customFormat="1" x14ac:dyDescent="0.2">
      <c r="A169" s="137"/>
      <c r="B169" s="133"/>
      <c r="C169" s="43"/>
      <c r="D169" s="43"/>
      <c r="E169" s="133"/>
      <c r="F169" s="133"/>
      <c r="G169" s="133"/>
      <c r="H169" s="139"/>
      <c r="I169" s="133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4"/>
      <c r="V169" s="4"/>
      <c r="W169" s="4"/>
      <c r="X169" s="4"/>
      <c r="Y169" s="180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s="1" customFormat="1" x14ac:dyDescent="0.2">
      <c r="A170" s="137"/>
      <c r="B170" s="133"/>
      <c r="C170" s="43"/>
      <c r="D170" s="43"/>
      <c r="E170" s="133"/>
      <c r="F170" s="133"/>
      <c r="G170" s="133"/>
      <c r="H170" s="139"/>
      <c r="I170" s="133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4"/>
      <c r="V170" s="4"/>
      <c r="W170" s="4"/>
      <c r="X170" s="4"/>
      <c r="Y170" s="180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s="1" customFormat="1" x14ac:dyDescent="0.2">
      <c r="A171" s="137"/>
      <c r="B171" s="133"/>
      <c r="C171" s="43"/>
      <c r="D171" s="43"/>
      <c r="E171" s="133"/>
      <c r="F171" s="133"/>
      <c r="G171" s="133"/>
      <c r="H171" s="139"/>
      <c r="I171" s="133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4"/>
      <c r="V171" s="4"/>
      <c r="W171" s="4"/>
      <c r="X171" s="4"/>
      <c r="Y171" s="180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s="1" customFormat="1" x14ac:dyDescent="0.2">
      <c r="A172" s="137"/>
      <c r="B172" s="133"/>
      <c r="C172" s="43"/>
      <c r="D172" s="43"/>
      <c r="E172" s="133"/>
      <c r="F172" s="133"/>
      <c r="G172" s="133"/>
      <c r="H172" s="139"/>
      <c r="I172" s="133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4"/>
      <c r="V172" s="4"/>
      <c r="W172" s="4"/>
      <c r="X172" s="4"/>
      <c r="Y172" s="180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s="1" customFormat="1" x14ac:dyDescent="0.2">
      <c r="A173" s="137"/>
      <c r="B173" s="133"/>
      <c r="C173" s="43"/>
      <c r="D173" s="43"/>
      <c r="E173" s="133"/>
      <c r="F173" s="133"/>
      <c r="G173" s="133"/>
      <c r="H173" s="139"/>
      <c r="I173" s="133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4"/>
      <c r="V173" s="4"/>
      <c r="W173" s="4"/>
      <c r="X173" s="4"/>
      <c r="Y173" s="180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s="1" customFormat="1" x14ac:dyDescent="0.2">
      <c r="A174" s="137"/>
      <c r="B174" s="133"/>
      <c r="C174" s="43"/>
      <c r="D174" s="43"/>
      <c r="E174" s="133"/>
      <c r="F174" s="133"/>
      <c r="G174" s="133"/>
      <c r="H174" s="139"/>
      <c r="I174" s="133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4"/>
      <c r="V174" s="4"/>
      <c r="W174" s="4"/>
      <c r="X174" s="4"/>
      <c r="Y174" s="180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s="1" customFormat="1" x14ac:dyDescent="0.2">
      <c r="A175" s="137"/>
      <c r="B175" s="133"/>
      <c r="C175" s="43"/>
      <c r="D175" s="43"/>
      <c r="E175" s="133"/>
      <c r="F175" s="133"/>
      <c r="G175" s="133"/>
      <c r="H175" s="139"/>
      <c r="I175" s="133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4"/>
      <c r="V175" s="4"/>
      <c r="W175" s="4"/>
      <c r="X175" s="4"/>
      <c r="Y175" s="180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s="1" customFormat="1" x14ac:dyDescent="0.2">
      <c r="A176" s="137"/>
      <c r="B176" s="133"/>
      <c r="C176" s="43"/>
      <c r="D176" s="43"/>
      <c r="E176" s="133"/>
      <c r="F176" s="133"/>
      <c r="G176" s="133"/>
      <c r="H176" s="139"/>
      <c r="I176" s="133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4"/>
      <c r="V176" s="4"/>
      <c r="W176" s="4"/>
      <c r="X176" s="4"/>
      <c r="Y176" s="180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s="1" customFormat="1" x14ac:dyDescent="0.2">
      <c r="A177" s="137"/>
      <c r="B177" s="133"/>
      <c r="C177" s="43"/>
      <c r="D177" s="43"/>
      <c r="E177" s="133"/>
      <c r="F177" s="133"/>
      <c r="G177" s="133"/>
      <c r="H177" s="139"/>
      <c r="I177" s="133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4"/>
      <c r="V177" s="4"/>
      <c r="W177" s="4"/>
      <c r="X177" s="4"/>
      <c r="Y177" s="180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s="1" customFormat="1" x14ac:dyDescent="0.2">
      <c r="A178" s="137"/>
      <c r="B178" s="133"/>
      <c r="C178" s="43"/>
      <c r="D178" s="43"/>
      <c r="E178" s="133"/>
      <c r="F178" s="133"/>
      <c r="G178" s="133"/>
      <c r="H178" s="139"/>
      <c r="I178" s="133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4"/>
      <c r="V178" s="4"/>
      <c r="W178" s="4"/>
      <c r="X178" s="4"/>
      <c r="Y178" s="180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s="1" customFormat="1" x14ac:dyDescent="0.2">
      <c r="A179" s="137"/>
      <c r="B179" s="133"/>
      <c r="C179" s="43"/>
      <c r="D179" s="43"/>
      <c r="E179" s="133"/>
      <c r="F179" s="133"/>
      <c r="G179" s="133"/>
      <c r="H179" s="139"/>
      <c r="I179" s="133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4"/>
      <c r="V179" s="4"/>
      <c r="W179" s="4"/>
      <c r="X179" s="4"/>
      <c r="Y179" s="180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s="1" customFormat="1" x14ac:dyDescent="0.2">
      <c r="A180" s="137"/>
      <c r="B180" s="133"/>
      <c r="C180" s="43"/>
      <c r="D180" s="43"/>
      <c r="E180" s="133"/>
      <c r="F180" s="133"/>
      <c r="G180" s="133"/>
      <c r="H180" s="139"/>
      <c r="I180" s="133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4"/>
      <c r="V180" s="4"/>
      <c r="W180" s="4"/>
      <c r="X180" s="4"/>
      <c r="Y180" s="180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s="1" customFormat="1" x14ac:dyDescent="0.2">
      <c r="A181" s="137"/>
      <c r="B181" s="133"/>
      <c r="C181" s="43"/>
      <c r="D181" s="43"/>
      <c r="E181" s="133"/>
      <c r="F181" s="133"/>
      <c r="G181" s="133"/>
      <c r="H181" s="139"/>
      <c r="I181" s="133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4"/>
      <c r="V181" s="4"/>
      <c r="W181" s="4"/>
      <c r="X181" s="4"/>
      <c r="Y181" s="180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s="1" customFormat="1" x14ac:dyDescent="0.2">
      <c r="A182" s="137"/>
      <c r="B182" s="133"/>
      <c r="C182" s="43"/>
      <c r="D182" s="43"/>
      <c r="E182" s="133"/>
      <c r="F182" s="133"/>
      <c r="G182" s="133"/>
      <c r="H182" s="139"/>
      <c r="I182" s="133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4"/>
      <c r="V182" s="4"/>
      <c r="W182" s="4"/>
      <c r="X182" s="4"/>
      <c r="Y182" s="180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s="1" customFormat="1" x14ac:dyDescent="0.2">
      <c r="A183" s="137"/>
      <c r="B183" s="133"/>
      <c r="C183" s="43"/>
      <c r="D183" s="43"/>
      <c r="E183" s="133"/>
      <c r="F183" s="133"/>
      <c r="G183" s="133"/>
      <c r="H183" s="139"/>
      <c r="I183" s="133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4"/>
      <c r="V183" s="4"/>
      <c r="W183" s="4"/>
      <c r="X183" s="4"/>
      <c r="Y183" s="180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s="1" customFormat="1" x14ac:dyDescent="0.2">
      <c r="A184" s="137"/>
      <c r="B184" s="133"/>
      <c r="C184" s="43"/>
      <c r="D184" s="43"/>
      <c r="E184" s="133"/>
      <c r="F184" s="133"/>
      <c r="G184" s="133"/>
      <c r="H184" s="139"/>
      <c r="I184" s="133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4"/>
      <c r="V184" s="4"/>
      <c r="W184" s="4"/>
      <c r="X184" s="4"/>
      <c r="Y184" s="180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</sheetData>
  <sheetProtection password="DEDB" sheet="1" objects="1" scenarios="1"/>
  <mergeCells count="31">
    <mergeCell ref="V49:X49"/>
    <mergeCell ref="V51:X51"/>
    <mergeCell ref="W4:W9"/>
    <mergeCell ref="S4:S9"/>
    <mergeCell ref="D3:G4"/>
    <mergeCell ref="B48:Q48"/>
    <mergeCell ref="R48:AR48"/>
    <mergeCell ref="C42:E44"/>
    <mergeCell ref="X4:X9"/>
    <mergeCell ref="E7:G7"/>
    <mergeCell ref="B3:C4"/>
    <mergeCell ref="P4:P9"/>
    <mergeCell ref="Q4:Q9"/>
    <mergeCell ref="U4:U9"/>
    <mergeCell ref="V4:V9"/>
    <mergeCell ref="R4:R9"/>
    <mergeCell ref="T4:T9"/>
    <mergeCell ref="B59:Q62"/>
    <mergeCell ref="B49:Q49"/>
    <mergeCell ref="D8:G8"/>
    <mergeCell ref="B53:Q53"/>
    <mergeCell ref="B58:Q58"/>
    <mergeCell ref="B50:Q52"/>
    <mergeCell ref="B54:Q57"/>
    <mergeCell ref="J4:J9"/>
    <mergeCell ref="M4:M9"/>
    <mergeCell ref="N4:N9"/>
    <mergeCell ref="O4:O9"/>
    <mergeCell ref="K4:K9"/>
    <mergeCell ref="L4:L9"/>
    <mergeCell ref="D9:E9"/>
  </mergeCells>
  <conditionalFormatting sqref="J16:X17">
    <cfRule type="expression" dxfId="123" priority="23" stopIfTrue="1">
      <formula>Z16&gt;0</formula>
    </cfRule>
  </conditionalFormatting>
  <conditionalFormatting sqref="J19:X20">
    <cfRule type="expression" dxfId="122" priority="22" stopIfTrue="1">
      <formula>Z19&gt;0</formula>
    </cfRule>
  </conditionalFormatting>
  <conditionalFormatting sqref="G15 I15">
    <cfRule type="expression" dxfId="121" priority="13">
      <formula>$G$12=2</formula>
    </cfRule>
  </conditionalFormatting>
  <conditionalFormatting sqref="I37">
    <cfRule type="cellIs" dxfId="120" priority="11" stopIfTrue="1" operator="lessThan">
      <formula>0</formula>
    </cfRule>
  </conditionalFormatting>
  <conditionalFormatting sqref="I41">
    <cfRule type="cellIs" dxfId="119" priority="9" stopIfTrue="1" operator="equal">
      <formula>0</formula>
    </cfRule>
  </conditionalFormatting>
  <conditionalFormatting sqref="S56">
    <cfRule type="expression" dxfId="118" priority="8" stopIfTrue="1">
      <formula>LEN($S$56)&lt;2</formula>
    </cfRule>
  </conditionalFormatting>
  <conditionalFormatting sqref="S50:V50 S51:U51">
    <cfRule type="expression" dxfId="117" priority="7">
      <formula>$R$51="nej"</formula>
    </cfRule>
  </conditionalFormatting>
  <conditionalFormatting sqref="J40:X40 K41:X41 J42:X47 J21:X22">
    <cfRule type="cellIs" dxfId="116" priority="4" stopIfTrue="1" operator="equal">
      <formula>0</formula>
    </cfRule>
  </conditionalFormatting>
  <conditionalFormatting sqref="J31:X34">
    <cfRule type="cellIs" dxfId="115" priority="3" stopIfTrue="1" operator="equal">
      <formula>0</formula>
    </cfRule>
  </conditionalFormatting>
  <conditionalFormatting sqref="J36:X38">
    <cfRule type="cellIs" dxfId="114" priority="2" stopIfTrue="1" operator="equal">
      <formula>0</formula>
    </cfRule>
  </conditionalFormatting>
  <conditionalFormatting sqref="J24:X29">
    <cfRule type="expression" dxfId="113" priority="5" stopIfTrue="1">
      <formula>Z24&gt;0</formula>
    </cfRule>
  </conditionalFormatting>
  <conditionalFormatting sqref="V51">
    <cfRule type="expression" dxfId="112" priority="1">
      <formula>$R$51="nej"</formula>
    </cfRule>
  </conditionalFormatting>
  <dataValidations disablePrompts="1" count="2">
    <dataValidation type="custom" allowBlank="1" showInputMessage="1" showErrorMessage="1" error="Must be after start date" sqref="F5">
      <formula1>F5&gt;D5</formula1>
    </dataValidation>
    <dataValidation type="decimal" operator="lessThanOrEqual" allowBlank="1" showInputMessage="1" showErrorMessage="1" errorTitle="Overhead for højt" error="Overhead kan maskimalt være lønomkostninger gange oprindeligt aftalte overhead." sqref="J21:X21">
      <formula1>J48</formula1>
    </dataValidation>
  </dataValidations>
  <pageMargins left="0.19685039370078741" right="0.19685039370078741" top="0.35433070866141736" bottom="0.35433070866141736" header="0.31496062992125984" footer="0.31496062992125984"/>
  <pageSetup paperSize="9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EBCFD4B-98D3-448F-A933-215302261E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D0A0C4-F1F5-4EDF-AE02-E1DED9613407}"/>
</file>

<file path=customXml/itemProps3.xml><?xml version="1.0" encoding="utf-8"?>
<ds:datastoreItem xmlns:ds="http://schemas.openxmlformats.org/officeDocument/2006/customXml" ds:itemID="{A0202293-F795-4FC7-8565-931EA1C71404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F033A22-C2B4-49AA-BBD1-42C36C92407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21</vt:i4>
      </vt:variant>
      <vt:variant>
        <vt:lpstr>Navngivne områder</vt:lpstr>
      </vt:variant>
      <vt:variant>
        <vt:i4>19</vt:i4>
      </vt:variant>
    </vt:vector>
  </HeadingPairs>
  <TitlesOfParts>
    <vt:vector size="40" baseType="lpstr">
      <vt:lpstr>TAS</vt:lpstr>
      <vt:lpstr>Budget &amp; Total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Partner-period(er)</vt:lpstr>
      <vt:lpstr>Period(er)</vt:lpstr>
      <vt:lpstr>Data</vt:lpstr>
      <vt:lpstr>Ark1</vt:lpstr>
      <vt:lpstr>'Budget &amp; Total'!Udskriftsområde</vt:lpstr>
      <vt:lpstr>Data!Udskriftsområde</vt:lpstr>
      <vt:lpstr>'P1'!Udskriftsområde</vt:lpstr>
      <vt:lpstr>'P10'!Udskriftsområde</vt:lpstr>
      <vt:lpstr>'P11'!Udskriftsområde</vt:lpstr>
      <vt:lpstr>'P12'!Udskriftsområde</vt:lpstr>
      <vt:lpstr>'P13'!Udskriftsområde</vt:lpstr>
      <vt:lpstr>'P14'!Udskriftsområde</vt:lpstr>
      <vt:lpstr>'P15'!Udskriftsområde</vt:lpstr>
      <vt:lpstr>'P2'!Udskriftsområde</vt:lpstr>
      <vt:lpstr>'P3'!Udskriftsområde</vt:lpstr>
      <vt:lpstr>'P4'!Udskriftsområde</vt:lpstr>
      <vt:lpstr>'P5'!Udskriftsområde</vt:lpstr>
      <vt:lpstr>'P6'!Udskriftsområde</vt:lpstr>
      <vt:lpstr>'P7'!Udskriftsområde</vt:lpstr>
      <vt:lpstr>'P8'!Udskriftsområde</vt:lpstr>
      <vt:lpstr>'P9'!Udskriftsområde</vt:lpstr>
      <vt:lpstr>'Partner-period(er)'!Udskriftsområde</vt:lpstr>
      <vt:lpstr>'Period(er)'!Udskriftsområde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NEH@energinet.dk</dc:creator>
  <cp:lastModifiedBy>Jan Bünger</cp:lastModifiedBy>
  <cp:lastPrinted>2018-07-02T13:00:16Z</cp:lastPrinted>
  <dcterms:created xsi:type="dcterms:W3CDTF">2008-07-01T14:30:17Z</dcterms:created>
  <dcterms:modified xsi:type="dcterms:W3CDTF">2019-08-16T10:48:44Z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0x010100BDF22F492AE8914D8B73C3E3C23F308D</vt:lpwstr>
  </property>
</Properties>
</file>