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16 ENS\01629 ENS Vejledning i Total Cost of Ownership\Deliverables\Endelig version af TCO-vejledning\"/>
    </mc:Choice>
  </mc:AlternateContent>
  <bookViews>
    <workbookView xWindow="0" yWindow="0" windowWidth="20490" windowHeight="9045"/>
  </bookViews>
  <sheets>
    <sheet name="Nutidsværdiberegning" sheetId="1" r:id="rId1"/>
    <sheet name="Årlig ækvivalent annuitet" sheetId="11" r:id="rId2"/>
    <sheet name="Baggrundsberegning" sheetId="2" r:id="rId3"/>
    <sheet name="Disclaimer" sheetId="6" r:id="rId4"/>
  </sheets>
  <definedNames>
    <definedName name="Beløb_vedl_A_I">Nutidsværdiberegning!$J$48</definedName>
    <definedName name="Beløb_vedl_A_II">Nutidsværdiberegning!$J$49</definedName>
    <definedName name="Beløb_vedl_A_III">Nutidsværdiberegning!$J$50</definedName>
    <definedName name="Beløb_vedl_B_I">Nutidsværdiberegning!$P$48</definedName>
    <definedName name="Beløb_vedl_B_II">Nutidsværdiberegning!$P$49</definedName>
    <definedName name="Beløb_vedl_B_III">Nutidsværdiberegning!$P$50</definedName>
    <definedName name="Beløb_vedl_C_I">Nutidsværdiberegning!$V$48</definedName>
    <definedName name="Beløb_vedl_C_II">Nutidsværdiberegning!$V$49</definedName>
    <definedName name="Beløb_vedl_C_III">Nutidsværdiberegning!$V$50</definedName>
    <definedName name="inflation">Nutidsværdiberegning!#REF!</definedName>
    <definedName name="Interval_vedl_A_I">Nutidsværdiberegning!$H$48</definedName>
    <definedName name="Interval_vedl_A_II">Nutidsværdiberegning!$H$49</definedName>
    <definedName name="Interval_vedl_A_III">Nutidsværdiberegning!$H$50</definedName>
    <definedName name="Interval_vedl_B_I">Nutidsværdiberegning!$N$48</definedName>
    <definedName name="Interval_vedl_B_II">Nutidsværdiberegning!$N$49</definedName>
    <definedName name="Interval_vedl_B_III">Nutidsværdiberegning!$N$50</definedName>
    <definedName name="Interval_vedl_C_I">Nutidsværdiberegning!$T$48</definedName>
    <definedName name="Interval_vedl_C_II">Nutidsværdiberegning!$T$49</definedName>
    <definedName name="Interval_vedl_C_III">Nutidsværdiberegning!$T$50</definedName>
    <definedName name="Kalkulationsrente">Nutidsværdiberegning!$E$5</definedName>
    <definedName name="levetid_A">Nutidsværdiberegning!$J$16</definedName>
    <definedName name="levetid_B">Nutidsværdiberegning!$P$16</definedName>
    <definedName name="levetid_C">Nutidsværdiberegning!$V$16</definedName>
    <definedName name="navn_A">Nutidsværdiberegning!$H$12</definedName>
    <definedName name="navn_B">Nutidsværdiberegning!$N$12</definedName>
    <definedName name="navn_C">Nutidsværdiberegning!$T$12</definedName>
    <definedName name="scrap_A">Nutidsværdiberegning!$J$18</definedName>
    <definedName name="scrap_B">Nutidsværdiberegning!$P$18</definedName>
    <definedName name="scrap_C">Nutidsværdiberegning!$V$18</definedName>
  </definedNames>
  <calcPr calcId="152511"/>
</workbook>
</file>

<file path=xl/calcChain.xml><?xml version="1.0" encoding="utf-8"?>
<calcChain xmlns="http://schemas.openxmlformats.org/spreadsheetml/2006/main">
  <c r="K43" i="11" l="1"/>
  <c r="E43" i="11" l="1"/>
  <c r="K28" i="11" l="1"/>
  <c r="K21" i="11"/>
  <c r="E28" i="11"/>
  <c r="V16" i="1"/>
  <c r="P16" i="1"/>
  <c r="J16" i="1"/>
  <c r="F60" i="2" l="1"/>
  <c r="J60" i="2"/>
  <c r="N60" i="2"/>
  <c r="R60" i="2"/>
  <c r="V60" i="2"/>
  <c r="Z60" i="2"/>
  <c r="AD60" i="2"/>
  <c r="AH60" i="2"/>
  <c r="AL60" i="2"/>
  <c r="AP60" i="2"/>
  <c r="AT60" i="2"/>
  <c r="D60" i="2"/>
  <c r="H60" i="2"/>
  <c r="L60" i="2"/>
  <c r="P60" i="2"/>
  <c r="T60" i="2"/>
  <c r="X60" i="2"/>
  <c r="AB60" i="2"/>
  <c r="AF60" i="2"/>
  <c r="AJ60" i="2"/>
  <c r="AN60" i="2"/>
  <c r="AR60" i="2"/>
  <c r="AV60" i="2"/>
  <c r="AZ60" i="2"/>
  <c r="BD60" i="2"/>
  <c r="BH60" i="2"/>
  <c r="BL60" i="2"/>
  <c r="BP60" i="2"/>
  <c r="BT60" i="2"/>
  <c r="BX60" i="2"/>
  <c r="CB60" i="2"/>
  <c r="CF60" i="2"/>
  <c r="CJ60" i="2"/>
  <c r="CN60" i="2"/>
  <c r="CR60" i="2"/>
  <c r="CV60" i="2"/>
  <c r="E61" i="2"/>
  <c r="I61" i="2"/>
  <c r="M61" i="2"/>
  <c r="Q61" i="2"/>
  <c r="U61" i="2"/>
  <c r="Y61" i="2"/>
  <c r="AC61" i="2"/>
  <c r="AG61" i="2"/>
  <c r="AK61" i="2"/>
  <c r="AO61" i="2"/>
  <c r="AS61" i="2"/>
  <c r="AW61" i="2"/>
  <c r="BA61" i="2"/>
  <c r="BE61" i="2"/>
  <c r="BI61" i="2"/>
  <c r="BM61" i="2"/>
  <c r="BQ61" i="2"/>
  <c r="BU61" i="2"/>
  <c r="BY61" i="2"/>
  <c r="CC61" i="2"/>
  <c r="CG61" i="2"/>
  <c r="CK61" i="2"/>
  <c r="CO61" i="2"/>
  <c r="CS61" i="2"/>
  <c r="CW61" i="2"/>
  <c r="F62" i="2"/>
  <c r="J62" i="2"/>
  <c r="N62" i="2"/>
  <c r="R62" i="2"/>
  <c r="V62" i="2"/>
  <c r="Z62" i="2"/>
  <c r="AD62" i="2"/>
  <c r="AH62" i="2"/>
  <c r="AL62" i="2"/>
  <c r="AP62" i="2"/>
  <c r="AT62" i="2"/>
  <c r="AX62" i="2"/>
  <c r="BB62" i="2"/>
  <c r="BF62" i="2"/>
  <c r="BJ62" i="2"/>
  <c r="BN62" i="2"/>
  <c r="BR62" i="2"/>
  <c r="BV62" i="2"/>
  <c r="BZ62" i="2"/>
  <c r="CD62" i="2"/>
  <c r="CH62" i="2"/>
  <c r="CL62" i="2"/>
  <c r="CP62" i="2"/>
  <c r="CT62" i="2"/>
  <c r="CX62" i="2"/>
  <c r="I60" i="2"/>
  <c r="Q60" i="2"/>
  <c r="Y60" i="2"/>
  <c r="AG60" i="2"/>
  <c r="AO60" i="2"/>
  <c r="AW60" i="2"/>
  <c r="BB60" i="2"/>
  <c r="BG60" i="2"/>
  <c r="BM60" i="2"/>
  <c r="BR60" i="2"/>
  <c r="BW60" i="2"/>
  <c r="CC60" i="2"/>
  <c r="CH60" i="2"/>
  <c r="CM60" i="2"/>
  <c r="CS60" i="2"/>
  <c r="CX60" i="2"/>
  <c r="H61" i="2"/>
  <c r="N61" i="2"/>
  <c r="S61" i="2"/>
  <c r="X61" i="2"/>
  <c r="AD61" i="2"/>
  <c r="AI61" i="2"/>
  <c r="AN61" i="2"/>
  <c r="AT61" i="2"/>
  <c r="AY61" i="2"/>
  <c r="BD61" i="2"/>
  <c r="BJ61" i="2"/>
  <c r="BO61" i="2"/>
  <c r="BT61" i="2"/>
  <c r="BZ61" i="2"/>
  <c r="CE61" i="2"/>
  <c r="CJ61" i="2"/>
  <c r="CP61" i="2"/>
  <c r="CU61" i="2"/>
  <c r="E62" i="2"/>
  <c r="K62" i="2"/>
  <c r="P62" i="2"/>
  <c r="U62" i="2"/>
  <c r="AA62" i="2"/>
  <c r="AF62" i="2"/>
  <c r="AK62" i="2"/>
  <c r="AQ62" i="2"/>
  <c r="AV62" i="2"/>
  <c r="BA62" i="2"/>
  <c r="BG62" i="2"/>
  <c r="BL62" i="2"/>
  <c r="BQ62" i="2"/>
  <c r="BW62" i="2"/>
  <c r="CB62" i="2"/>
  <c r="CG62" i="2"/>
  <c r="CM62" i="2"/>
  <c r="CR62" i="2"/>
  <c r="CW62" i="2"/>
  <c r="K60" i="2"/>
  <c r="S60" i="2"/>
  <c r="AA60" i="2"/>
  <c r="AI60" i="2"/>
  <c r="AQ60" i="2"/>
  <c r="AX60" i="2"/>
  <c r="BC60" i="2"/>
  <c r="BI60" i="2"/>
  <c r="BN60" i="2"/>
  <c r="BS60" i="2"/>
  <c r="BY60" i="2"/>
  <c r="CD60" i="2"/>
  <c r="CI60" i="2"/>
  <c r="CO60" i="2"/>
  <c r="CT60" i="2"/>
  <c r="D61" i="2"/>
  <c r="J61" i="2"/>
  <c r="O61" i="2"/>
  <c r="T61" i="2"/>
  <c r="Z61" i="2"/>
  <c r="AE61" i="2"/>
  <c r="AJ61" i="2"/>
  <c r="AP61" i="2"/>
  <c r="AU61" i="2"/>
  <c r="AZ61" i="2"/>
  <c r="BF61" i="2"/>
  <c r="BK61" i="2"/>
  <c r="BP61" i="2"/>
  <c r="BV61" i="2"/>
  <c r="CA61" i="2"/>
  <c r="CF61" i="2"/>
  <c r="CL61" i="2"/>
  <c r="CQ61" i="2"/>
  <c r="CV61" i="2"/>
  <c r="G62" i="2"/>
  <c r="L62" i="2"/>
  <c r="Q62" i="2"/>
  <c r="W62" i="2"/>
  <c r="AB62" i="2"/>
  <c r="AG62" i="2"/>
  <c r="AM62" i="2"/>
  <c r="AR62" i="2"/>
  <c r="AW62" i="2"/>
  <c r="BC62" i="2"/>
  <c r="BH62" i="2"/>
  <c r="BM62" i="2"/>
  <c r="BS62" i="2"/>
  <c r="BX62" i="2"/>
  <c r="CC62" i="2"/>
  <c r="CI62" i="2"/>
  <c r="CN62" i="2"/>
  <c r="CS62" i="2"/>
  <c r="C62" i="2"/>
  <c r="O60" i="2"/>
  <c r="AE60" i="2"/>
  <c r="AU60" i="2"/>
  <c r="BF60" i="2"/>
  <c r="BQ60" i="2"/>
  <c r="CA60" i="2"/>
  <c r="CL60" i="2"/>
  <c r="CW60" i="2"/>
  <c r="L61" i="2"/>
  <c r="W61" i="2"/>
  <c r="AH61" i="2"/>
  <c r="AR61" i="2"/>
  <c r="BC61" i="2"/>
  <c r="BN61" i="2"/>
  <c r="BX61" i="2"/>
  <c r="CI61" i="2"/>
  <c r="CT61" i="2"/>
  <c r="I62" i="2"/>
  <c r="T62" i="2"/>
  <c r="AE62" i="2"/>
  <c r="AO62" i="2"/>
  <c r="AZ62" i="2"/>
  <c r="BK62" i="2"/>
  <c r="BU62" i="2"/>
  <c r="CF62" i="2"/>
  <c r="CQ62" i="2"/>
  <c r="C60" i="2"/>
  <c r="E60" i="2"/>
  <c r="U60" i="2"/>
  <c r="AK60" i="2"/>
  <c r="AY60" i="2"/>
  <c r="BJ60" i="2"/>
  <c r="BU60" i="2"/>
  <c r="CE60" i="2"/>
  <c r="CP60" i="2"/>
  <c r="F61" i="2"/>
  <c r="P61" i="2"/>
  <c r="AA61" i="2"/>
  <c r="AL61" i="2"/>
  <c r="AV61" i="2"/>
  <c r="BG61" i="2"/>
  <c r="BR61" i="2"/>
  <c r="CB61" i="2"/>
  <c r="CM61" i="2"/>
  <c r="CX61" i="2"/>
  <c r="M62" i="2"/>
  <c r="X62" i="2"/>
  <c r="AI62" i="2"/>
  <c r="AS62" i="2"/>
  <c r="BD62" i="2"/>
  <c r="BO62" i="2"/>
  <c r="BY62" i="2"/>
  <c r="CJ62" i="2"/>
  <c r="CU62" i="2"/>
  <c r="G60" i="2"/>
  <c r="W60" i="2"/>
  <c r="AM60" i="2"/>
  <c r="BA60" i="2"/>
  <c r="BK60" i="2"/>
  <c r="BV60" i="2"/>
  <c r="CG60" i="2"/>
  <c r="CQ60" i="2"/>
  <c r="G61" i="2"/>
  <c r="R61" i="2"/>
  <c r="AB61" i="2"/>
  <c r="AM61" i="2"/>
  <c r="AX61" i="2"/>
  <c r="BH61" i="2"/>
  <c r="BS61" i="2"/>
  <c r="CD61" i="2"/>
  <c r="CN61" i="2"/>
  <c r="D62" i="2"/>
  <c r="O62" i="2"/>
  <c r="Y62" i="2"/>
  <c r="AJ62" i="2"/>
  <c r="AU62" i="2"/>
  <c r="BE62" i="2"/>
  <c r="BP62" i="2"/>
  <c r="CA62" i="2"/>
  <c r="CK62" i="2"/>
  <c r="CV62" i="2"/>
  <c r="BE60" i="2"/>
  <c r="CU60" i="2"/>
  <c r="AQ61" i="2"/>
  <c r="CH61" i="2"/>
  <c r="AC62" i="2"/>
  <c r="BT62" i="2"/>
  <c r="M60" i="2"/>
  <c r="BO60" i="2"/>
  <c r="K61" i="2"/>
  <c r="BB61" i="2"/>
  <c r="CR61" i="2"/>
  <c r="AN62" i="2"/>
  <c r="CE62" i="2"/>
  <c r="AS60" i="2"/>
  <c r="AF61" i="2"/>
  <c r="BW61" i="2"/>
  <c r="BI62" i="2"/>
  <c r="C61" i="2"/>
  <c r="AC60" i="2"/>
  <c r="BZ60" i="2"/>
  <c r="V61" i="2"/>
  <c r="BL61" i="2"/>
  <c r="H62" i="2"/>
  <c r="AY62" i="2"/>
  <c r="CO62" i="2"/>
  <c r="CK60" i="2"/>
  <c r="S62" i="2"/>
  <c r="CG58" i="2"/>
  <c r="CK58" i="2"/>
  <c r="CO58" i="2"/>
  <c r="CS58" i="2"/>
  <c r="CW58" i="2"/>
  <c r="CX58" i="2"/>
  <c r="CR58" i="2"/>
  <c r="CH58" i="2"/>
  <c r="CL58" i="2"/>
  <c r="CP58" i="2"/>
  <c r="CT58" i="2"/>
  <c r="CJ58" i="2"/>
  <c r="CE58" i="2"/>
  <c r="CI58" i="2"/>
  <c r="CM58" i="2"/>
  <c r="CQ58" i="2"/>
  <c r="CU58" i="2"/>
  <c r="CF58" i="2"/>
  <c r="CN58" i="2"/>
  <c r="CV58" i="2"/>
  <c r="D18" i="2"/>
  <c r="H18" i="2"/>
  <c r="L18" i="2"/>
  <c r="P18" i="2"/>
  <c r="T18" i="2"/>
  <c r="X18" i="2"/>
  <c r="AB18" i="2"/>
  <c r="AF18" i="2"/>
  <c r="AJ18" i="2"/>
  <c r="AN18" i="2"/>
  <c r="AR18" i="2"/>
  <c r="AV18" i="2"/>
  <c r="AZ18" i="2"/>
  <c r="BD18" i="2"/>
  <c r="BH18" i="2"/>
  <c r="BL18" i="2"/>
  <c r="BP18" i="2"/>
  <c r="BT18" i="2"/>
  <c r="BX18" i="2"/>
  <c r="CB18" i="2"/>
  <c r="CF18" i="2"/>
  <c r="CJ18" i="2"/>
  <c r="CN18" i="2"/>
  <c r="CR18" i="2"/>
  <c r="CV18" i="2"/>
  <c r="E17" i="2"/>
  <c r="I17" i="2"/>
  <c r="M17" i="2"/>
  <c r="Q17" i="2"/>
  <c r="U17" i="2"/>
  <c r="Y17" i="2"/>
  <c r="C18" i="2"/>
  <c r="I18" i="2"/>
  <c r="N18" i="2"/>
  <c r="S18" i="2"/>
  <c r="Y18" i="2"/>
  <c r="AD18" i="2"/>
  <c r="AI18" i="2"/>
  <c r="AO18" i="2"/>
  <c r="AT18" i="2"/>
  <c r="AY18" i="2"/>
  <c r="BE18" i="2"/>
  <c r="BJ18" i="2"/>
  <c r="BO18" i="2"/>
  <c r="BU18" i="2"/>
  <c r="BZ18" i="2"/>
  <c r="CE18" i="2"/>
  <c r="CK18" i="2"/>
  <c r="CP18" i="2"/>
  <c r="CU18" i="2"/>
  <c r="F17" i="2"/>
  <c r="K17" i="2"/>
  <c r="P17" i="2"/>
  <c r="V17" i="2"/>
  <c r="AA17" i="2"/>
  <c r="AE17" i="2"/>
  <c r="AI17" i="2"/>
  <c r="AM17" i="2"/>
  <c r="AQ17" i="2"/>
  <c r="E18" i="2"/>
  <c r="J18" i="2"/>
  <c r="O18" i="2"/>
  <c r="U18" i="2"/>
  <c r="Z18" i="2"/>
  <c r="AE18" i="2"/>
  <c r="AK18" i="2"/>
  <c r="AP18" i="2"/>
  <c r="AU18" i="2"/>
  <c r="BA18" i="2"/>
  <c r="BF18" i="2"/>
  <c r="BK18" i="2"/>
  <c r="BQ18" i="2"/>
  <c r="BV18" i="2"/>
  <c r="CA18" i="2"/>
  <c r="CG18" i="2"/>
  <c r="CL18" i="2"/>
  <c r="CQ18" i="2"/>
  <c r="CW18" i="2"/>
  <c r="G17" i="2"/>
  <c r="L17" i="2"/>
  <c r="R17" i="2"/>
  <c r="W17" i="2"/>
  <c r="AB17" i="2"/>
  <c r="AF17" i="2"/>
  <c r="AJ17" i="2"/>
  <c r="AN17" i="2"/>
  <c r="AR17" i="2"/>
  <c r="AV17" i="2"/>
  <c r="AZ17" i="2"/>
  <c r="BD17" i="2"/>
  <c r="BH17" i="2"/>
  <c r="BL17" i="2"/>
  <c r="BP17" i="2"/>
  <c r="BT17" i="2"/>
  <c r="BX17" i="2"/>
  <c r="CB17" i="2"/>
  <c r="CF17" i="2"/>
  <c r="CJ17" i="2"/>
  <c r="CN17" i="2"/>
  <c r="CR17" i="2"/>
  <c r="CV17" i="2"/>
  <c r="CF16" i="2"/>
  <c r="CJ16" i="2"/>
  <c r="CN16" i="2"/>
  <c r="CR16" i="2"/>
  <c r="CV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BK16" i="2"/>
  <c r="BO16" i="2"/>
  <c r="BS16" i="2"/>
  <c r="BW16" i="2"/>
  <c r="CA16" i="2"/>
  <c r="D16" i="2"/>
  <c r="H16" i="2"/>
  <c r="F18" i="2"/>
  <c r="Q18" i="2"/>
  <c r="AA18" i="2"/>
  <c r="AL18" i="2"/>
  <c r="AW18" i="2"/>
  <c r="BG18" i="2"/>
  <c r="BR18" i="2"/>
  <c r="CC18" i="2"/>
  <c r="CM18" i="2"/>
  <c r="CX18" i="2"/>
  <c r="N17" i="2"/>
  <c r="X17" i="2"/>
  <c r="AG17" i="2"/>
  <c r="AO17" i="2"/>
  <c r="AU17" i="2"/>
  <c r="BA17" i="2"/>
  <c r="BF17" i="2"/>
  <c r="BK17" i="2"/>
  <c r="BQ17" i="2"/>
  <c r="BV17" i="2"/>
  <c r="CA17" i="2"/>
  <c r="CG17" i="2"/>
  <c r="CL17" i="2"/>
  <c r="CQ17" i="2"/>
  <c r="CW17" i="2"/>
  <c r="CH16" i="2"/>
  <c r="CM16" i="2"/>
  <c r="CS16" i="2"/>
  <c r="CX16" i="2"/>
  <c r="N16" i="2"/>
  <c r="T16" i="2"/>
  <c r="Y16" i="2"/>
  <c r="AD16" i="2"/>
  <c r="AJ16" i="2"/>
  <c r="AO16" i="2"/>
  <c r="AT16" i="2"/>
  <c r="AZ16" i="2"/>
  <c r="BE16" i="2"/>
  <c r="BJ16" i="2"/>
  <c r="BP16" i="2"/>
  <c r="BU16" i="2"/>
  <c r="BZ16" i="2"/>
  <c r="E16" i="2"/>
  <c r="C16" i="2"/>
  <c r="AH18" i="2"/>
  <c r="BN18" i="2"/>
  <c r="T17" i="2"/>
  <c r="AY17" i="2"/>
  <c r="BO17" i="2"/>
  <c r="CP17" i="2"/>
  <c r="CQ16" i="2"/>
  <c r="R16" i="2"/>
  <c r="AN16" i="2"/>
  <c r="BI16" i="2"/>
  <c r="BY16" i="2"/>
  <c r="G18" i="2"/>
  <c r="R18" i="2"/>
  <c r="AC18" i="2"/>
  <c r="AM18" i="2"/>
  <c r="AX18" i="2"/>
  <c r="BI18" i="2"/>
  <c r="BS18" i="2"/>
  <c r="CD18" i="2"/>
  <c r="CO18" i="2"/>
  <c r="D17" i="2"/>
  <c r="O17" i="2"/>
  <c r="Z17" i="2"/>
  <c r="AH17" i="2"/>
  <c r="AP17" i="2"/>
  <c r="AW17" i="2"/>
  <c r="BB17" i="2"/>
  <c r="BG17" i="2"/>
  <c r="BM17" i="2"/>
  <c r="BR17" i="2"/>
  <c r="BW17" i="2"/>
  <c r="CC17" i="2"/>
  <c r="CH17" i="2"/>
  <c r="CM17" i="2"/>
  <c r="CS17" i="2"/>
  <c r="CX17" i="2"/>
  <c r="CI16" i="2"/>
  <c r="CO16" i="2"/>
  <c r="CT16" i="2"/>
  <c r="J16" i="2"/>
  <c r="P16" i="2"/>
  <c r="U16" i="2"/>
  <c r="Z16" i="2"/>
  <c r="AF16" i="2"/>
  <c r="AK16" i="2"/>
  <c r="AP16" i="2"/>
  <c r="AV16" i="2"/>
  <c r="BA16" i="2"/>
  <c r="BF16" i="2"/>
  <c r="BL16" i="2"/>
  <c r="BQ16" i="2"/>
  <c r="BV16" i="2"/>
  <c r="CB16" i="2"/>
  <c r="F16" i="2"/>
  <c r="V18" i="2"/>
  <c r="AG18" i="2"/>
  <c r="BB18" i="2"/>
  <c r="BM18" i="2"/>
  <c r="CH18" i="2"/>
  <c r="CS18" i="2"/>
  <c r="S17" i="2"/>
  <c r="AK17" i="2"/>
  <c r="AS17" i="2"/>
  <c r="BC17" i="2"/>
  <c r="BI17" i="2"/>
  <c r="BS17" i="2"/>
  <c r="BY17" i="2"/>
  <c r="CI17" i="2"/>
  <c r="CT17" i="2"/>
  <c r="CE16" i="2"/>
  <c r="CK16" i="2"/>
  <c r="CU16" i="2"/>
  <c r="L16" i="2"/>
  <c r="Q16" i="2"/>
  <c r="AB16" i="2"/>
  <c r="AG16" i="2"/>
  <c r="AL16" i="2"/>
  <c r="AW16" i="2"/>
  <c r="BB16" i="2"/>
  <c r="BM16" i="2"/>
  <c r="BR16" i="2"/>
  <c r="CC16" i="2"/>
  <c r="G16" i="2"/>
  <c r="M18" i="2"/>
  <c r="W18" i="2"/>
  <c r="BC18" i="2"/>
  <c r="CI18" i="2"/>
  <c r="CT18" i="2"/>
  <c r="AD17" i="2"/>
  <c r="AL17" i="2"/>
  <c r="BE17" i="2"/>
  <c r="BJ17" i="2"/>
  <c r="BZ17" i="2"/>
  <c r="CE17" i="2"/>
  <c r="CU17" i="2"/>
  <c r="CG16" i="2"/>
  <c r="CW16" i="2"/>
  <c r="M16" i="2"/>
  <c r="AC16" i="2"/>
  <c r="AS16" i="2"/>
  <c r="AX16" i="2"/>
  <c r="BN16" i="2"/>
  <c r="BT16" i="2"/>
  <c r="I16" i="2"/>
  <c r="K18" i="2"/>
  <c r="AQ18" i="2"/>
  <c r="BW18" i="2"/>
  <c r="H17" i="2"/>
  <c r="AC17" i="2"/>
  <c r="AX17" i="2"/>
  <c r="BN17" i="2"/>
  <c r="CD17" i="2"/>
  <c r="CO17" i="2"/>
  <c r="CP16" i="2"/>
  <c r="V16" i="2"/>
  <c r="AR16" i="2"/>
  <c r="BH16" i="2"/>
  <c r="BX16" i="2"/>
  <c r="C17" i="2"/>
  <c r="AS18" i="2"/>
  <c r="BY18" i="2"/>
  <c r="J17" i="2"/>
  <c r="AT17" i="2"/>
  <c r="BU17" i="2"/>
  <c r="CK17" i="2"/>
  <c r="CL16" i="2"/>
  <c r="X16" i="2"/>
  <c r="AH16" i="2"/>
  <c r="BD16" i="2"/>
  <c r="CD16" i="2"/>
  <c r="D40" i="2"/>
  <c r="H40" i="2"/>
  <c r="L40" i="2"/>
  <c r="P40" i="2"/>
  <c r="T40" i="2"/>
  <c r="X40" i="2"/>
  <c r="AB40" i="2"/>
  <c r="AF40" i="2"/>
  <c r="AJ40" i="2"/>
  <c r="AN40" i="2"/>
  <c r="E40" i="2"/>
  <c r="J40" i="2"/>
  <c r="O40" i="2"/>
  <c r="U40" i="2"/>
  <c r="Z40" i="2"/>
  <c r="AE40" i="2"/>
  <c r="AK40" i="2"/>
  <c r="AP40" i="2"/>
  <c r="AT40" i="2"/>
  <c r="AX40" i="2"/>
  <c r="BB40" i="2"/>
  <c r="BF40" i="2"/>
  <c r="BJ40" i="2"/>
  <c r="BN40" i="2"/>
  <c r="BR40" i="2"/>
  <c r="BV40" i="2"/>
  <c r="BZ40" i="2"/>
  <c r="CD40" i="2"/>
  <c r="CH40" i="2"/>
  <c r="CL40" i="2"/>
  <c r="CP40" i="2"/>
  <c r="CT40" i="2"/>
  <c r="CX40" i="2"/>
  <c r="F39" i="2"/>
  <c r="J39" i="2"/>
  <c r="N39" i="2"/>
  <c r="R39" i="2"/>
  <c r="V39" i="2"/>
  <c r="Z39" i="2"/>
  <c r="AD39" i="2"/>
  <c r="AH39" i="2"/>
  <c r="AL39" i="2"/>
  <c r="AP39" i="2"/>
  <c r="AT39" i="2"/>
  <c r="AX39" i="2"/>
  <c r="BB39" i="2"/>
  <c r="BF39" i="2"/>
  <c r="BJ39" i="2"/>
  <c r="BN39" i="2"/>
  <c r="BR39" i="2"/>
  <c r="BV39" i="2"/>
  <c r="BZ39" i="2"/>
  <c r="CD39" i="2"/>
  <c r="CH39" i="2"/>
  <c r="CL39" i="2"/>
  <c r="CP39" i="2"/>
  <c r="CT39" i="2"/>
  <c r="CX39" i="2"/>
  <c r="F38" i="2"/>
  <c r="J38" i="2"/>
  <c r="N38" i="2"/>
  <c r="R38" i="2"/>
  <c r="V38" i="2"/>
  <c r="Z38" i="2"/>
  <c r="AD38" i="2"/>
  <c r="AH38" i="2"/>
  <c r="AL38" i="2"/>
  <c r="AP38" i="2"/>
  <c r="AT38" i="2"/>
  <c r="AX38" i="2"/>
  <c r="BB38" i="2"/>
  <c r="BF38" i="2"/>
  <c r="BJ38" i="2"/>
  <c r="BN38" i="2"/>
  <c r="BR38" i="2"/>
  <c r="BV38" i="2"/>
  <c r="BZ38" i="2"/>
  <c r="CD38" i="2"/>
  <c r="CH38" i="2"/>
  <c r="CL38" i="2"/>
  <c r="CP38" i="2"/>
  <c r="CT38" i="2"/>
  <c r="CX38" i="2"/>
  <c r="F40" i="2"/>
  <c r="K40" i="2"/>
  <c r="Q40" i="2"/>
  <c r="V40" i="2"/>
  <c r="AA40" i="2"/>
  <c r="AG40" i="2"/>
  <c r="AL40" i="2"/>
  <c r="AQ40" i="2"/>
  <c r="AU40" i="2"/>
  <c r="AY40" i="2"/>
  <c r="BC40" i="2"/>
  <c r="BG40" i="2"/>
  <c r="BK40" i="2"/>
  <c r="BO40" i="2"/>
  <c r="BS40" i="2"/>
  <c r="BW40" i="2"/>
  <c r="CA40" i="2"/>
  <c r="CE40" i="2"/>
  <c r="CI40" i="2"/>
  <c r="CM40" i="2"/>
  <c r="CQ40" i="2"/>
  <c r="CU40" i="2"/>
  <c r="C40" i="2"/>
  <c r="G39" i="2"/>
  <c r="K39" i="2"/>
  <c r="O39" i="2"/>
  <c r="S39" i="2"/>
  <c r="W39" i="2"/>
  <c r="AA39" i="2"/>
  <c r="AE39" i="2"/>
  <c r="AI39" i="2"/>
  <c r="N40" i="2"/>
  <c r="Y40" i="2"/>
  <c r="AI40" i="2"/>
  <c r="AS40" i="2"/>
  <c r="BA40" i="2"/>
  <c r="BI40" i="2"/>
  <c r="BQ40" i="2"/>
  <c r="BY40" i="2"/>
  <c r="CG40" i="2"/>
  <c r="CO40" i="2"/>
  <c r="CW40" i="2"/>
  <c r="I39" i="2"/>
  <c r="Q39" i="2"/>
  <c r="Y39" i="2"/>
  <c r="AG39" i="2"/>
  <c r="AN39" i="2"/>
  <c r="AS39" i="2"/>
  <c r="AY39" i="2"/>
  <c r="BD39" i="2"/>
  <c r="BI39" i="2"/>
  <c r="BO39" i="2"/>
  <c r="BT39" i="2"/>
  <c r="BY39" i="2"/>
  <c r="CE39" i="2"/>
  <c r="CJ39" i="2"/>
  <c r="CO39" i="2"/>
  <c r="CU39" i="2"/>
  <c r="D38" i="2"/>
  <c r="I38" i="2"/>
  <c r="O38" i="2"/>
  <c r="T38" i="2"/>
  <c r="Y38" i="2"/>
  <c r="AE38" i="2"/>
  <c r="AJ38" i="2"/>
  <c r="AO38" i="2"/>
  <c r="AU38" i="2"/>
  <c r="AZ38" i="2"/>
  <c r="BE38" i="2"/>
  <c r="BK38" i="2"/>
  <c r="BP38" i="2"/>
  <c r="BU38" i="2"/>
  <c r="CA38" i="2"/>
  <c r="CF38" i="2"/>
  <c r="CK38" i="2"/>
  <c r="CQ38" i="2"/>
  <c r="CV38" i="2"/>
  <c r="G40" i="2"/>
  <c r="R40" i="2"/>
  <c r="AC40" i="2"/>
  <c r="AM40" i="2"/>
  <c r="AV40" i="2"/>
  <c r="BD40" i="2"/>
  <c r="BL40" i="2"/>
  <c r="BT40" i="2"/>
  <c r="CB40" i="2"/>
  <c r="CJ40" i="2"/>
  <c r="CR40" i="2"/>
  <c r="D39" i="2"/>
  <c r="L39" i="2"/>
  <c r="T39" i="2"/>
  <c r="AB39" i="2"/>
  <c r="AJ39" i="2"/>
  <c r="AO39" i="2"/>
  <c r="AU39" i="2"/>
  <c r="AZ39" i="2"/>
  <c r="BE39" i="2"/>
  <c r="BK39" i="2"/>
  <c r="BP39" i="2"/>
  <c r="BU39" i="2"/>
  <c r="CA39" i="2"/>
  <c r="CF39" i="2"/>
  <c r="CK39" i="2"/>
  <c r="CQ39" i="2"/>
  <c r="CV39" i="2"/>
  <c r="E38" i="2"/>
  <c r="K38" i="2"/>
  <c r="P38" i="2"/>
  <c r="U38" i="2"/>
  <c r="AA38" i="2"/>
  <c r="AF38" i="2"/>
  <c r="AK38" i="2"/>
  <c r="AQ38" i="2"/>
  <c r="AV38" i="2"/>
  <c r="BA38" i="2"/>
  <c r="BG38" i="2"/>
  <c r="BL38" i="2"/>
  <c r="BQ38" i="2"/>
  <c r="BW38" i="2"/>
  <c r="CB38" i="2"/>
  <c r="CG38" i="2"/>
  <c r="CM38" i="2"/>
  <c r="CR38" i="2"/>
  <c r="CW38" i="2"/>
  <c r="I40" i="2"/>
  <c r="S40" i="2"/>
  <c r="M40" i="2"/>
  <c r="AO40" i="2"/>
  <c r="BE40" i="2"/>
  <c r="BU40" i="2"/>
  <c r="CK40" i="2"/>
  <c r="E39" i="2"/>
  <c r="U39" i="2"/>
  <c r="AK39" i="2"/>
  <c r="AV39" i="2"/>
  <c r="BG39" i="2"/>
  <c r="BQ39" i="2"/>
  <c r="CB39" i="2"/>
  <c r="CM39" i="2"/>
  <c r="CW39" i="2"/>
  <c r="L38" i="2"/>
  <c r="W38" i="2"/>
  <c r="AG38" i="2"/>
  <c r="AR38" i="2"/>
  <c r="BC38" i="2"/>
  <c r="BM38" i="2"/>
  <c r="BX38" i="2"/>
  <c r="CI38" i="2"/>
  <c r="CS38" i="2"/>
  <c r="BI38" i="2"/>
  <c r="W40" i="2"/>
  <c r="AR40" i="2"/>
  <c r="BH40" i="2"/>
  <c r="BX40" i="2"/>
  <c r="CN40" i="2"/>
  <c r="H39" i="2"/>
  <c r="X39" i="2"/>
  <c r="AM39" i="2"/>
  <c r="AW39" i="2"/>
  <c r="BH39" i="2"/>
  <c r="BS39" i="2"/>
  <c r="CC39" i="2"/>
  <c r="CN39" i="2"/>
  <c r="C39" i="2"/>
  <c r="M38" i="2"/>
  <c r="X38" i="2"/>
  <c r="AI38" i="2"/>
  <c r="AS38" i="2"/>
  <c r="BD38" i="2"/>
  <c r="BO38" i="2"/>
  <c r="BY38" i="2"/>
  <c r="CJ38" i="2"/>
  <c r="CU38" i="2"/>
  <c r="CG39" i="2"/>
  <c r="G38" i="2"/>
  <c r="AB38" i="2"/>
  <c r="AW38" i="2"/>
  <c r="BH38" i="2"/>
  <c r="BS38" i="2"/>
  <c r="CN38" i="2"/>
  <c r="C38" i="2"/>
  <c r="AZ40" i="2"/>
  <c r="BP40" i="2"/>
  <c r="CV40" i="2"/>
  <c r="P39" i="2"/>
  <c r="AR39" i="2"/>
  <c r="BM39" i="2"/>
  <c r="BX39" i="2"/>
  <c r="CS39" i="2"/>
  <c r="S38" i="2"/>
  <c r="AC38" i="2"/>
  <c r="AY38" i="2"/>
  <c r="BT38" i="2"/>
  <c r="CO38" i="2"/>
  <c r="AD40" i="2"/>
  <c r="AW40" i="2"/>
  <c r="BM40" i="2"/>
  <c r="CC40" i="2"/>
  <c r="CS40" i="2"/>
  <c r="M39" i="2"/>
  <c r="AC39" i="2"/>
  <c r="AQ39" i="2"/>
  <c r="BA39" i="2"/>
  <c r="BL39" i="2"/>
  <c r="BW39" i="2"/>
  <c r="CR39" i="2"/>
  <c r="Q38" i="2"/>
  <c r="AM38" i="2"/>
  <c r="CC38" i="2"/>
  <c r="AH40" i="2"/>
  <c r="CF40" i="2"/>
  <c r="AF39" i="2"/>
  <c r="BC39" i="2"/>
  <c r="CI39" i="2"/>
  <c r="H38" i="2"/>
  <c r="AN38" i="2"/>
  <c r="CE38" i="2"/>
  <c r="CH36" i="2"/>
  <c r="CL36" i="2"/>
  <c r="CP36" i="2"/>
  <c r="CT36" i="2"/>
  <c r="CX36" i="2"/>
  <c r="CH35" i="2"/>
  <c r="CL35" i="2"/>
  <c r="CP35" i="2"/>
  <c r="CT35" i="2"/>
  <c r="CX35" i="2"/>
  <c r="CH34" i="2"/>
  <c r="CL34" i="2"/>
  <c r="CP34" i="2"/>
  <c r="CT34" i="2"/>
  <c r="CX34" i="2"/>
  <c r="CH33" i="2"/>
  <c r="CL33" i="2"/>
  <c r="CP33" i="2"/>
  <c r="CT33" i="2"/>
  <c r="CX33" i="2"/>
  <c r="CH32" i="2"/>
  <c r="CL32" i="2"/>
  <c r="CP32" i="2"/>
  <c r="CT32" i="2"/>
  <c r="CX32" i="2"/>
  <c r="H27" i="2"/>
  <c r="L27" i="2"/>
  <c r="P27" i="2"/>
  <c r="T27" i="2"/>
  <c r="X27" i="2"/>
  <c r="AB27" i="2"/>
  <c r="AF27" i="2"/>
  <c r="CG36" i="2"/>
  <c r="CM36" i="2"/>
  <c r="CR36" i="2"/>
  <c r="CW36" i="2"/>
  <c r="CI35" i="2"/>
  <c r="CN35" i="2"/>
  <c r="CS35" i="2"/>
  <c r="CE34" i="2"/>
  <c r="CJ34" i="2"/>
  <c r="CO34" i="2"/>
  <c r="CU34" i="2"/>
  <c r="CF33" i="2"/>
  <c r="CK33" i="2"/>
  <c r="CQ33" i="2"/>
  <c r="CV33" i="2"/>
  <c r="CG32" i="2"/>
  <c r="CM32" i="2"/>
  <c r="CR32" i="2"/>
  <c r="CW32" i="2"/>
  <c r="I27" i="2"/>
  <c r="N27" i="2"/>
  <c r="S27" i="2"/>
  <c r="Y27" i="2"/>
  <c r="AD27" i="2"/>
  <c r="AI27" i="2"/>
  <c r="AM27" i="2"/>
  <c r="AQ27" i="2"/>
  <c r="AU27" i="2"/>
  <c r="AY27" i="2"/>
  <c r="BC27" i="2"/>
  <c r="BG27" i="2"/>
  <c r="BK27" i="2"/>
  <c r="BO27" i="2"/>
  <c r="BS27" i="2"/>
  <c r="BW27" i="2"/>
  <c r="CA27" i="2"/>
  <c r="CE27" i="2"/>
  <c r="CI27" i="2"/>
  <c r="CM27" i="2"/>
  <c r="CQ27" i="2"/>
  <c r="CU27" i="2"/>
  <c r="D27" i="2"/>
  <c r="CE36" i="2"/>
  <c r="CK36" i="2"/>
  <c r="CS36" i="2"/>
  <c r="CF35" i="2"/>
  <c r="CM35" i="2"/>
  <c r="CU35" i="2"/>
  <c r="CG34" i="2"/>
  <c r="CN34" i="2"/>
  <c r="CV34" i="2"/>
  <c r="CI33" i="2"/>
  <c r="CO33" i="2"/>
  <c r="CW33" i="2"/>
  <c r="CJ32" i="2"/>
  <c r="CQ32" i="2"/>
  <c r="E27" i="2"/>
  <c r="K27" i="2"/>
  <c r="R27" i="2"/>
  <c r="Z27" i="2"/>
  <c r="AG27" i="2"/>
  <c r="AL27" i="2"/>
  <c r="AR27" i="2"/>
  <c r="AW27" i="2"/>
  <c r="BB27" i="2"/>
  <c r="BH27" i="2"/>
  <c r="BM27" i="2"/>
  <c r="BR27" i="2"/>
  <c r="BX27" i="2"/>
  <c r="CC27" i="2"/>
  <c r="CH27" i="2"/>
  <c r="CN27" i="2"/>
  <c r="CS27" i="2"/>
  <c r="CX27" i="2"/>
  <c r="CJ36" i="2"/>
  <c r="CU36" i="2"/>
  <c r="CJ35" i="2"/>
  <c r="CR35" i="2"/>
  <c r="CI34" i="2"/>
  <c r="CR34" i="2"/>
  <c r="CG33" i="2"/>
  <c r="CR33" i="2"/>
  <c r="CF32" i="2"/>
  <c r="CO32" i="2"/>
  <c r="F27" i="2"/>
  <c r="O27" i="2"/>
  <c r="W27" i="2"/>
  <c r="AH27" i="2"/>
  <c r="AO27" i="2"/>
  <c r="AV27" i="2"/>
  <c r="BD27" i="2"/>
  <c r="BJ27" i="2"/>
  <c r="BQ27" i="2"/>
  <c r="BY27" i="2"/>
  <c r="CF27" i="2"/>
  <c r="CL27" i="2"/>
  <c r="CT27" i="2"/>
  <c r="CN36" i="2"/>
  <c r="CV36" i="2"/>
  <c r="CK35" i="2"/>
  <c r="CV35" i="2"/>
  <c r="CK34" i="2"/>
  <c r="CS34" i="2"/>
  <c r="CJ33" i="2"/>
  <c r="CS33" i="2"/>
  <c r="CI32" i="2"/>
  <c r="CS32" i="2"/>
  <c r="G27" i="2"/>
  <c r="Q27" i="2"/>
  <c r="AA27" i="2"/>
  <c r="AJ27" i="2"/>
  <c r="AP27" i="2"/>
  <c r="AX27" i="2"/>
  <c r="BE27" i="2"/>
  <c r="BL27" i="2"/>
  <c r="BT27" i="2"/>
  <c r="BZ27" i="2"/>
  <c r="CG27" i="2"/>
  <c r="CO27" i="2"/>
  <c r="CV27" i="2"/>
  <c r="CI36" i="2"/>
  <c r="CG35" i="2"/>
  <c r="CF34" i="2"/>
  <c r="CE33" i="2"/>
  <c r="CE32" i="2"/>
  <c r="CV32" i="2"/>
  <c r="V27" i="2"/>
  <c r="AN27" i="2"/>
  <c r="BA27" i="2"/>
  <c r="BP27" i="2"/>
  <c r="CD27" i="2"/>
  <c r="CR27" i="2"/>
  <c r="CO36" i="2"/>
  <c r="CO35" i="2"/>
  <c r="CM34" i="2"/>
  <c r="CM33" i="2"/>
  <c r="CK32" i="2"/>
  <c r="J27" i="2"/>
  <c r="AC27" i="2"/>
  <c r="AS27" i="2"/>
  <c r="BF27" i="2"/>
  <c r="BU27" i="2"/>
  <c r="CJ27" i="2"/>
  <c r="CW27" i="2"/>
  <c r="CQ36" i="2"/>
  <c r="CQ35" i="2"/>
  <c r="CQ34" i="2"/>
  <c r="CN33" i="2"/>
  <c r="CN32" i="2"/>
  <c r="M27" i="2"/>
  <c r="AE27" i="2"/>
  <c r="AT27" i="2"/>
  <c r="BI27" i="2"/>
  <c r="BV27" i="2"/>
  <c r="CK27" i="2"/>
  <c r="CF36" i="2"/>
  <c r="CE35" i="2"/>
  <c r="CW35" i="2"/>
  <c r="CW34" i="2"/>
  <c r="CU33" i="2"/>
  <c r="CU32" i="2"/>
  <c r="U27" i="2"/>
  <c r="AK27" i="2"/>
  <c r="AZ27" i="2"/>
  <c r="BN27" i="2"/>
  <c r="CB27" i="2"/>
  <c r="CP27" i="2"/>
  <c r="CE57" i="2"/>
  <c r="CI57" i="2"/>
  <c r="CM57" i="2"/>
  <c r="CQ57" i="2"/>
  <c r="CU57" i="2"/>
  <c r="CH56" i="2"/>
  <c r="CL56" i="2"/>
  <c r="CP56" i="2"/>
  <c r="CT56" i="2"/>
  <c r="CX56" i="2"/>
  <c r="CG55" i="2"/>
  <c r="CK55" i="2"/>
  <c r="CO55" i="2"/>
  <c r="CS55" i="2"/>
  <c r="CW55" i="2"/>
  <c r="CG54" i="2"/>
  <c r="CK54" i="2"/>
  <c r="CO54" i="2"/>
  <c r="CS54" i="2"/>
  <c r="CW54" i="2"/>
  <c r="G49" i="2"/>
  <c r="K49" i="2"/>
  <c r="O49" i="2"/>
  <c r="S49" i="2"/>
  <c r="W49" i="2"/>
  <c r="AA49" i="2"/>
  <c r="AE49" i="2"/>
  <c r="AI49" i="2"/>
  <c r="AM49" i="2"/>
  <c r="AQ49" i="2"/>
  <c r="AU49" i="2"/>
  <c r="AY49" i="2"/>
  <c r="BC49" i="2"/>
  <c r="BG49" i="2"/>
  <c r="BK49" i="2"/>
  <c r="BO49" i="2"/>
  <c r="BS49" i="2"/>
  <c r="BW49" i="2"/>
  <c r="CA49" i="2"/>
  <c r="CE49" i="2"/>
  <c r="CI49" i="2"/>
  <c r="CM49" i="2"/>
  <c r="CQ49" i="2"/>
  <c r="CU49" i="2"/>
  <c r="D49" i="2"/>
  <c r="CF57" i="2"/>
  <c r="CK57" i="2"/>
  <c r="CP57" i="2"/>
  <c r="CV57" i="2"/>
  <c r="CG56" i="2"/>
  <c r="CM56" i="2"/>
  <c r="CR56" i="2"/>
  <c r="CW56" i="2"/>
  <c r="CH55" i="2"/>
  <c r="CM55" i="2"/>
  <c r="CR55" i="2"/>
  <c r="CX55" i="2"/>
  <c r="CI54" i="2"/>
  <c r="CN54" i="2"/>
  <c r="CT54" i="2"/>
  <c r="E49" i="2"/>
  <c r="J49" i="2"/>
  <c r="P49" i="2"/>
  <c r="U49" i="2"/>
  <c r="Z49" i="2"/>
  <c r="AF49" i="2"/>
  <c r="AK49" i="2"/>
  <c r="AP49" i="2"/>
  <c r="AV49" i="2"/>
  <c r="BA49" i="2"/>
  <c r="BF49" i="2"/>
  <c r="BL49" i="2"/>
  <c r="BQ49" i="2"/>
  <c r="BV49" i="2"/>
  <c r="CB49" i="2"/>
  <c r="CG49" i="2"/>
  <c r="CL49" i="2"/>
  <c r="CR49" i="2"/>
  <c r="CW49" i="2"/>
  <c r="CL57" i="2"/>
  <c r="CS57" i="2"/>
  <c r="CI56" i="2"/>
  <c r="CO56" i="2"/>
  <c r="CV56" i="2"/>
  <c r="CI55" i="2"/>
  <c r="CP55" i="2"/>
  <c r="CV55" i="2"/>
  <c r="CJ54" i="2"/>
  <c r="CQ54" i="2"/>
  <c r="CX54" i="2"/>
  <c r="L49" i="2"/>
  <c r="R49" i="2"/>
  <c r="Y49" i="2"/>
  <c r="AG49" i="2"/>
  <c r="AN49" i="2"/>
  <c r="AT49" i="2"/>
  <c r="BB49" i="2"/>
  <c r="BI49" i="2"/>
  <c r="BP49" i="2"/>
  <c r="BX49" i="2"/>
  <c r="CD49" i="2"/>
  <c r="CK49" i="2"/>
  <c r="CS49" i="2"/>
  <c r="CG57" i="2"/>
  <c r="CO57" i="2"/>
  <c r="CX57" i="2"/>
  <c r="CJ56" i="2"/>
  <c r="CS56" i="2"/>
  <c r="CF55" i="2"/>
  <c r="CQ55" i="2"/>
  <c r="CF54" i="2"/>
  <c r="CP54" i="2"/>
  <c r="F49" i="2"/>
  <c r="N49" i="2"/>
  <c r="X49" i="2"/>
  <c r="AH49" i="2"/>
  <c r="AR49" i="2"/>
  <c r="AZ49" i="2"/>
  <c r="BJ49" i="2"/>
  <c r="BT49" i="2"/>
  <c r="CC49" i="2"/>
  <c r="CN49" i="2"/>
  <c r="CV49" i="2"/>
  <c r="CH57" i="2"/>
  <c r="CR57" i="2"/>
  <c r="CK56" i="2"/>
  <c r="CU56" i="2"/>
  <c r="CJ55" i="2"/>
  <c r="CT55" i="2"/>
  <c r="CH54" i="2"/>
  <c r="CR54" i="2"/>
  <c r="H49" i="2"/>
  <c r="Q49" i="2"/>
  <c r="AB49" i="2"/>
  <c r="AJ49" i="2"/>
  <c r="AS49" i="2"/>
  <c r="BD49" i="2"/>
  <c r="BM49" i="2"/>
  <c r="BU49" i="2"/>
  <c r="CF49" i="2"/>
  <c r="CO49" i="2"/>
  <c r="CX49" i="2"/>
  <c r="CW57" i="2"/>
  <c r="CQ56" i="2"/>
  <c r="CN55" i="2"/>
  <c r="CM54" i="2"/>
  <c r="M49" i="2"/>
  <c r="AD49" i="2"/>
  <c r="AX49" i="2"/>
  <c r="BR49" i="2"/>
  <c r="CJ49" i="2"/>
  <c r="CJ57" i="2"/>
  <c r="CE56" i="2"/>
  <c r="CU55" i="2"/>
  <c r="CU54" i="2"/>
  <c r="T49" i="2"/>
  <c r="AL49" i="2"/>
  <c r="BE49" i="2"/>
  <c r="BY49" i="2"/>
  <c r="CP49" i="2"/>
  <c r="CN57" i="2"/>
  <c r="CF56" i="2"/>
  <c r="CE55" i="2"/>
  <c r="CE54" i="2"/>
  <c r="CV54" i="2"/>
  <c r="V49" i="2"/>
  <c r="AO49" i="2"/>
  <c r="BH49" i="2"/>
  <c r="BZ49" i="2"/>
  <c r="CT49" i="2"/>
  <c r="CT57" i="2"/>
  <c r="CN56" i="2"/>
  <c r="CL55" i="2"/>
  <c r="CL54" i="2"/>
  <c r="I49" i="2"/>
  <c r="AC49" i="2"/>
  <c r="AW49" i="2"/>
  <c r="BN49" i="2"/>
  <c r="CH49" i="2"/>
  <c r="CH14" i="2"/>
  <c r="CL14" i="2"/>
  <c r="CP14" i="2"/>
  <c r="CT14" i="2"/>
  <c r="CI14" i="2"/>
  <c r="CN14" i="2"/>
  <c r="CS14" i="2"/>
  <c r="CX14" i="2"/>
  <c r="CH13" i="2"/>
  <c r="CL13" i="2"/>
  <c r="CP13" i="2"/>
  <c r="CT13" i="2"/>
  <c r="CX13" i="2"/>
  <c r="CH12" i="2"/>
  <c r="CL12" i="2"/>
  <c r="CP12" i="2"/>
  <c r="CT12" i="2"/>
  <c r="CX12" i="2"/>
  <c r="CH11" i="2"/>
  <c r="CL11" i="2"/>
  <c r="CP11" i="2"/>
  <c r="CT11" i="2"/>
  <c r="CX11" i="2"/>
  <c r="CH10" i="2"/>
  <c r="CL10" i="2"/>
  <c r="CP10" i="2"/>
  <c r="CT10" i="2"/>
  <c r="CX10" i="2"/>
  <c r="CF14" i="2"/>
  <c r="CM14" i="2"/>
  <c r="CU14" i="2"/>
  <c r="CF13" i="2"/>
  <c r="CK13" i="2"/>
  <c r="CQ13" i="2"/>
  <c r="CV13" i="2"/>
  <c r="CG12" i="2"/>
  <c r="CM12" i="2"/>
  <c r="CR12" i="2"/>
  <c r="CW12" i="2"/>
  <c r="CI11" i="2"/>
  <c r="CN11" i="2"/>
  <c r="CS11" i="2"/>
  <c r="CE10" i="2"/>
  <c r="CJ10" i="2"/>
  <c r="CO10" i="2"/>
  <c r="CU10" i="2"/>
  <c r="F5" i="2"/>
  <c r="J5" i="2"/>
  <c r="N5" i="2"/>
  <c r="R5" i="2"/>
  <c r="V5" i="2"/>
  <c r="Z5" i="2"/>
  <c r="AD5" i="2"/>
  <c r="AH5" i="2"/>
  <c r="AL5" i="2"/>
  <c r="AP5" i="2"/>
  <c r="AT5" i="2"/>
  <c r="AX5" i="2"/>
  <c r="BB5" i="2"/>
  <c r="BF5" i="2"/>
  <c r="BJ5" i="2"/>
  <c r="BN5" i="2"/>
  <c r="BR5" i="2"/>
  <c r="BV5" i="2"/>
  <c r="BZ5" i="2"/>
  <c r="CD5" i="2"/>
  <c r="CH5" i="2"/>
  <c r="CL5" i="2"/>
  <c r="CP5" i="2"/>
  <c r="CT5" i="2"/>
  <c r="CX5" i="2"/>
  <c r="CG14" i="2"/>
  <c r="CO14" i="2"/>
  <c r="CV14" i="2"/>
  <c r="CG13" i="2"/>
  <c r="CM13" i="2"/>
  <c r="CR13" i="2"/>
  <c r="CW13" i="2"/>
  <c r="CI12" i="2"/>
  <c r="CN12" i="2"/>
  <c r="CS12" i="2"/>
  <c r="CE11" i="2"/>
  <c r="CJ11" i="2"/>
  <c r="CO11" i="2"/>
  <c r="CU11" i="2"/>
  <c r="CF10" i="2"/>
  <c r="CK10" i="2"/>
  <c r="CQ10" i="2"/>
  <c r="CV10" i="2"/>
  <c r="G5" i="2"/>
  <c r="K5" i="2"/>
  <c r="O5" i="2"/>
  <c r="S5" i="2"/>
  <c r="W5" i="2"/>
  <c r="AA5" i="2"/>
  <c r="AE5" i="2"/>
  <c r="AI5" i="2"/>
  <c r="AM5" i="2"/>
  <c r="AQ5" i="2"/>
  <c r="AU5" i="2"/>
  <c r="AY5" i="2"/>
  <c r="BC5" i="2"/>
  <c r="BG5" i="2"/>
  <c r="BK5" i="2"/>
  <c r="BO5" i="2"/>
  <c r="BS5" i="2"/>
  <c r="BW5" i="2"/>
  <c r="CA5" i="2"/>
  <c r="CK14" i="2"/>
  <c r="CE13" i="2"/>
  <c r="CO13" i="2"/>
  <c r="CF12" i="2"/>
  <c r="CQ12" i="2"/>
  <c r="CG11" i="2"/>
  <c r="CR11" i="2"/>
  <c r="CI10" i="2"/>
  <c r="CS10" i="2"/>
  <c r="I5" i="2"/>
  <c r="Q5" i="2"/>
  <c r="Y5" i="2"/>
  <c r="AG5" i="2"/>
  <c r="AO5" i="2"/>
  <c r="AW5" i="2"/>
  <c r="BE5" i="2"/>
  <c r="BM5" i="2"/>
  <c r="BU5" i="2"/>
  <c r="CC5" i="2"/>
  <c r="CI5" i="2"/>
  <c r="CN5" i="2"/>
  <c r="CS5" i="2"/>
  <c r="D5" i="2"/>
  <c r="CQ14" i="2"/>
  <c r="CI13" i="2"/>
  <c r="CS13" i="2"/>
  <c r="CJ12" i="2"/>
  <c r="CU12" i="2"/>
  <c r="CK11" i="2"/>
  <c r="CV11" i="2"/>
  <c r="CM10" i="2"/>
  <c r="CW10" i="2"/>
  <c r="L5" i="2"/>
  <c r="T5" i="2"/>
  <c r="AB5" i="2"/>
  <c r="AJ5" i="2"/>
  <c r="AR5" i="2"/>
  <c r="AZ5" i="2"/>
  <c r="BH5" i="2"/>
  <c r="BP5" i="2"/>
  <c r="BX5" i="2"/>
  <c r="CE5" i="2"/>
  <c r="CJ5" i="2"/>
  <c r="CO5" i="2"/>
  <c r="CU5" i="2"/>
  <c r="CE14" i="2"/>
  <c r="CR14" i="2"/>
  <c r="CJ13" i="2"/>
  <c r="CU13" i="2"/>
  <c r="CK12" i="2"/>
  <c r="CV12" i="2"/>
  <c r="CM11" i="2"/>
  <c r="CW11" i="2"/>
  <c r="CN10" i="2"/>
  <c r="E5" i="2"/>
  <c r="M5" i="2"/>
  <c r="U5" i="2"/>
  <c r="AC5" i="2"/>
  <c r="AK5" i="2"/>
  <c r="AS5" i="2"/>
  <c r="BA5" i="2"/>
  <c r="BI5" i="2"/>
  <c r="BQ5" i="2"/>
  <c r="BY5" i="2"/>
  <c r="CF5" i="2"/>
  <c r="CK5" i="2"/>
  <c r="CQ5" i="2"/>
  <c r="CV5" i="2"/>
  <c r="CJ14" i="2"/>
  <c r="CW14" i="2"/>
  <c r="CN13" i="2"/>
  <c r="CE12" i="2"/>
  <c r="CO12" i="2"/>
  <c r="CF11" i="2"/>
  <c r="CQ11" i="2"/>
  <c r="CG10" i="2"/>
  <c r="CR10" i="2"/>
  <c r="H5" i="2"/>
  <c r="P5" i="2"/>
  <c r="AN5" i="2"/>
  <c r="BT5" i="2"/>
  <c r="CR5" i="2"/>
  <c r="AV5" i="2"/>
  <c r="CB5" i="2"/>
  <c r="CW5" i="2"/>
  <c r="X5" i="2"/>
  <c r="BD5" i="2"/>
  <c r="CG5" i="2"/>
  <c r="AF5" i="2"/>
  <c r="BL5" i="2"/>
  <c r="CM5" i="2"/>
  <c r="E21" i="11"/>
  <c r="O20" i="11" l="1"/>
  <c r="C9" i="11" s="1"/>
  <c r="I47" i="11" l="1"/>
  <c r="C47" i="11"/>
  <c r="P19" i="11"/>
  <c r="I48" i="11" l="1"/>
  <c r="J48" i="11" s="1"/>
  <c r="J47" i="11"/>
  <c r="D47" i="11"/>
  <c r="E47" i="11"/>
  <c r="C48" i="11"/>
  <c r="E48" i="11" s="1"/>
  <c r="K47" i="11"/>
  <c r="O47" i="11" s="1"/>
  <c r="N47" i="11" l="1"/>
  <c r="K48" i="11"/>
  <c r="O48" i="11" s="1"/>
  <c r="I49" i="11"/>
  <c r="I50" i="11" s="1"/>
  <c r="D48" i="11"/>
  <c r="C49" i="11"/>
  <c r="E49" i="11" s="1"/>
  <c r="J49" i="11"/>
  <c r="K49" i="11" l="1"/>
  <c r="O49" i="11" s="1"/>
  <c r="N48" i="11"/>
  <c r="D49" i="11"/>
  <c r="N49" i="11" s="1"/>
  <c r="C50" i="11"/>
  <c r="D50" i="11" s="1"/>
  <c r="I51" i="11"/>
  <c r="J50" i="11"/>
  <c r="K50" i="11"/>
  <c r="O50" i="11" l="1"/>
  <c r="E50" i="11"/>
  <c r="N50" i="11" s="1"/>
  <c r="C51" i="11"/>
  <c r="E51" i="11" s="1"/>
  <c r="I52" i="11"/>
  <c r="K51" i="11"/>
  <c r="J51" i="11"/>
  <c r="O51" i="11" l="1"/>
  <c r="D51" i="11"/>
  <c r="C52" i="11"/>
  <c r="C53" i="11" s="1"/>
  <c r="I53" i="11"/>
  <c r="K52" i="11"/>
  <c r="J52" i="11"/>
  <c r="F9" i="2"/>
  <c r="O52" i="11" l="1"/>
  <c r="N51" i="11"/>
  <c r="D52" i="11"/>
  <c r="E52" i="11"/>
  <c r="I54" i="11"/>
  <c r="K53" i="11"/>
  <c r="J53" i="11"/>
  <c r="C54" i="11"/>
  <c r="D53" i="11"/>
  <c r="E53" i="11"/>
  <c r="N52" i="11" l="1"/>
  <c r="O53" i="11"/>
  <c r="N53" i="11"/>
  <c r="C55" i="11"/>
  <c r="E54" i="11"/>
  <c r="D54" i="11"/>
  <c r="I55" i="11"/>
  <c r="K54" i="11"/>
  <c r="J54" i="11"/>
  <c r="N54" i="11" l="1"/>
  <c r="O54" i="11"/>
  <c r="I56" i="11"/>
  <c r="K55" i="11"/>
  <c r="J55" i="11"/>
  <c r="E55" i="11"/>
  <c r="C56" i="11"/>
  <c r="E56" i="11" s="1"/>
  <c r="D55" i="11"/>
  <c r="O55" i="11" l="1"/>
  <c r="N55" i="11"/>
  <c r="C57" i="11"/>
  <c r="D56" i="11"/>
  <c r="N56" i="11" s="1"/>
  <c r="I57" i="11"/>
  <c r="K56" i="11"/>
  <c r="J56" i="11"/>
  <c r="O56" i="11" l="1"/>
  <c r="I58" i="11"/>
  <c r="K57" i="11"/>
  <c r="J57" i="11"/>
  <c r="E57" i="11"/>
  <c r="C58" i="11"/>
  <c r="D57" i="11"/>
  <c r="S16" i="1"/>
  <c r="M16" i="1"/>
  <c r="E76" i="2"/>
  <c r="D76" i="2"/>
  <c r="C76" i="2"/>
  <c r="B65" i="2"/>
  <c r="B66" i="2"/>
  <c r="B64" i="2"/>
  <c r="B43" i="2"/>
  <c r="B44" i="2"/>
  <c r="B42" i="2"/>
  <c r="B21" i="2"/>
  <c r="B22" i="2"/>
  <c r="B20" i="2"/>
  <c r="N57" i="11" l="1"/>
  <c r="O57" i="11"/>
  <c r="C59" i="11"/>
  <c r="E58" i="11"/>
  <c r="D58" i="11"/>
  <c r="I59" i="11"/>
  <c r="J58" i="11"/>
  <c r="K58" i="11"/>
  <c r="C58" i="2"/>
  <c r="D58" i="2" s="1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U58" i="2" s="1"/>
  <c r="V58" i="2" s="1"/>
  <c r="W58" i="2" s="1"/>
  <c r="X58" i="2" s="1"/>
  <c r="Y58" i="2" s="1"/>
  <c r="Z58" i="2" s="1"/>
  <c r="AA58" i="2" s="1"/>
  <c r="AB58" i="2" s="1"/>
  <c r="AC58" i="2" s="1"/>
  <c r="AD58" i="2" s="1"/>
  <c r="AE58" i="2" s="1"/>
  <c r="AF58" i="2" s="1"/>
  <c r="AG58" i="2" s="1"/>
  <c r="AH58" i="2" s="1"/>
  <c r="AI58" i="2" s="1"/>
  <c r="AJ58" i="2" s="1"/>
  <c r="AK58" i="2" s="1"/>
  <c r="AL58" i="2" s="1"/>
  <c r="AM58" i="2" s="1"/>
  <c r="AN58" i="2" s="1"/>
  <c r="AO58" i="2" s="1"/>
  <c r="AP58" i="2" s="1"/>
  <c r="AQ58" i="2" s="1"/>
  <c r="AR58" i="2" s="1"/>
  <c r="AS58" i="2" s="1"/>
  <c r="AT58" i="2" s="1"/>
  <c r="AU58" i="2" s="1"/>
  <c r="AV58" i="2" s="1"/>
  <c r="AW58" i="2" s="1"/>
  <c r="AX58" i="2" s="1"/>
  <c r="AY58" i="2" s="1"/>
  <c r="AZ58" i="2" s="1"/>
  <c r="BA58" i="2" s="1"/>
  <c r="BB58" i="2" s="1"/>
  <c r="BC58" i="2" s="1"/>
  <c r="BD58" i="2" s="1"/>
  <c r="BE58" i="2" s="1"/>
  <c r="BF58" i="2" s="1"/>
  <c r="BG58" i="2" s="1"/>
  <c r="BH58" i="2" s="1"/>
  <c r="BI58" i="2" s="1"/>
  <c r="BJ58" i="2" s="1"/>
  <c r="BK58" i="2" s="1"/>
  <c r="BL58" i="2" s="1"/>
  <c r="BM58" i="2" s="1"/>
  <c r="BN58" i="2" s="1"/>
  <c r="BO58" i="2" s="1"/>
  <c r="BP58" i="2" s="1"/>
  <c r="BQ58" i="2" s="1"/>
  <c r="BR58" i="2" s="1"/>
  <c r="BS58" i="2" s="1"/>
  <c r="BT58" i="2" s="1"/>
  <c r="BU58" i="2" s="1"/>
  <c r="BV58" i="2" s="1"/>
  <c r="BW58" i="2" s="1"/>
  <c r="BX58" i="2" s="1"/>
  <c r="BY58" i="2" s="1"/>
  <c r="BZ58" i="2" s="1"/>
  <c r="CA58" i="2" s="1"/>
  <c r="CB58" i="2" s="1"/>
  <c r="CC58" i="2" s="1"/>
  <c r="CD58" i="2" s="1"/>
  <c r="C57" i="2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AF57" i="2" s="1"/>
  <c r="AG57" i="2" s="1"/>
  <c r="AH57" i="2" s="1"/>
  <c r="AI57" i="2" s="1"/>
  <c r="AJ57" i="2" s="1"/>
  <c r="AK57" i="2" s="1"/>
  <c r="AL57" i="2" s="1"/>
  <c r="AM57" i="2" s="1"/>
  <c r="AN57" i="2" s="1"/>
  <c r="AO57" i="2" s="1"/>
  <c r="AP57" i="2" s="1"/>
  <c r="AQ57" i="2" s="1"/>
  <c r="AR57" i="2" s="1"/>
  <c r="AS57" i="2" s="1"/>
  <c r="AT57" i="2" s="1"/>
  <c r="AU57" i="2" s="1"/>
  <c r="AV57" i="2" s="1"/>
  <c r="AW57" i="2" s="1"/>
  <c r="AX57" i="2" s="1"/>
  <c r="AY57" i="2" s="1"/>
  <c r="AZ57" i="2" s="1"/>
  <c r="BA57" i="2" s="1"/>
  <c r="BB57" i="2" s="1"/>
  <c r="BC57" i="2" s="1"/>
  <c r="BD57" i="2" s="1"/>
  <c r="BE57" i="2" s="1"/>
  <c r="BF57" i="2" s="1"/>
  <c r="BG57" i="2" s="1"/>
  <c r="BH57" i="2" s="1"/>
  <c r="BI57" i="2" s="1"/>
  <c r="BJ57" i="2" s="1"/>
  <c r="BK57" i="2" s="1"/>
  <c r="BL57" i="2" s="1"/>
  <c r="BM57" i="2" s="1"/>
  <c r="BN57" i="2" s="1"/>
  <c r="BO57" i="2" s="1"/>
  <c r="BP57" i="2" s="1"/>
  <c r="BQ57" i="2" s="1"/>
  <c r="BR57" i="2" s="1"/>
  <c r="BS57" i="2" s="1"/>
  <c r="BT57" i="2" s="1"/>
  <c r="BU57" i="2" s="1"/>
  <c r="BV57" i="2" s="1"/>
  <c r="BW57" i="2" s="1"/>
  <c r="BX57" i="2" s="1"/>
  <c r="BY57" i="2" s="1"/>
  <c r="BZ57" i="2" s="1"/>
  <c r="CA57" i="2" s="1"/>
  <c r="CB57" i="2" s="1"/>
  <c r="CC57" i="2" s="1"/>
  <c r="CD57" i="2" s="1"/>
  <c r="C56" i="2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V56" i="2" s="1"/>
  <c r="W56" i="2" s="1"/>
  <c r="X56" i="2" s="1"/>
  <c r="Y56" i="2" s="1"/>
  <c r="Z56" i="2" s="1"/>
  <c r="AA56" i="2" s="1"/>
  <c r="AB56" i="2" s="1"/>
  <c r="AC56" i="2" s="1"/>
  <c r="AD56" i="2" s="1"/>
  <c r="AE56" i="2" s="1"/>
  <c r="AF56" i="2" s="1"/>
  <c r="AG56" i="2" s="1"/>
  <c r="AH56" i="2" s="1"/>
  <c r="AI56" i="2" s="1"/>
  <c r="AJ56" i="2" s="1"/>
  <c r="AK56" i="2" s="1"/>
  <c r="AL56" i="2" s="1"/>
  <c r="AM56" i="2" s="1"/>
  <c r="AN56" i="2" s="1"/>
  <c r="AO56" i="2" s="1"/>
  <c r="AP56" i="2" s="1"/>
  <c r="AQ56" i="2" s="1"/>
  <c r="AR56" i="2" s="1"/>
  <c r="AS56" i="2" s="1"/>
  <c r="AT56" i="2" s="1"/>
  <c r="AU56" i="2" s="1"/>
  <c r="AV56" i="2" s="1"/>
  <c r="AW56" i="2" s="1"/>
  <c r="AX56" i="2" s="1"/>
  <c r="AY56" i="2" s="1"/>
  <c r="AZ56" i="2" s="1"/>
  <c r="BA56" i="2" s="1"/>
  <c r="BB56" i="2" s="1"/>
  <c r="BC56" i="2" s="1"/>
  <c r="BD56" i="2" s="1"/>
  <c r="BE56" i="2" s="1"/>
  <c r="BF56" i="2" s="1"/>
  <c r="BG56" i="2" s="1"/>
  <c r="BH56" i="2" s="1"/>
  <c r="BI56" i="2" s="1"/>
  <c r="BJ56" i="2" s="1"/>
  <c r="BK56" i="2" s="1"/>
  <c r="BL56" i="2" s="1"/>
  <c r="BM56" i="2" s="1"/>
  <c r="BN56" i="2" s="1"/>
  <c r="BO56" i="2" s="1"/>
  <c r="BP56" i="2" s="1"/>
  <c r="BQ56" i="2" s="1"/>
  <c r="BR56" i="2" s="1"/>
  <c r="BS56" i="2" s="1"/>
  <c r="BT56" i="2" s="1"/>
  <c r="BU56" i="2" s="1"/>
  <c r="BV56" i="2" s="1"/>
  <c r="BW56" i="2" s="1"/>
  <c r="BX56" i="2" s="1"/>
  <c r="BY56" i="2" s="1"/>
  <c r="BZ56" i="2" s="1"/>
  <c r="CA56" i="2" s="1"/>
  <c r="CB56" i="2" s="1"/>
  <c r="CC56" i="2" s="1"/>
  <c r="CD56" i="2" s="1"/>
  <c r="C55" i="2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AN55" i="2" s="1"/>
  <c r="AO55" i="2" s="1"/>
  <c r="AP55" i="2" s="1"/>
  <c r="AQ55" i="2" s="1"/>
  <c r="AR55" i="2" s="1"/>
  <c r="AS55" i="2" s="1"/>
  <c r="AT55" i="2" s="1"/>
  <c r="AU55" i="2" s="1"/>
  <c r="AV55" i="2" s="1"/>
  <c r="AW55" i="2" s="1"/>
  <c r="AX55" i="2" s="1"/>
  <c r="AY55" i="2" s="1"/>
  <c r="AZ55" i="2" s="1"/>
  <c r="BA55" i="2" s="1"/>
  <c r="BB55" i="2" s="1"/>
  <c r="BC55" i="2" s="1"/>
  <c r="BD55" i="2" s="1"/>
  <c r="BE55" i="2" s="1"/>
  <c r="BF55" i="2" s="1"/>
  <c r="BG55" i="2" s="1"/>
  <c r="BH55" i="2" s="1"/>
  <c r="BI55" i="2" s="1"/>
  <c r="BJ55" i="2" s="1"/>
  <c r="BK55" i="2" s="1"/>
  <c r="BL55" i="2" s="1"/>
  <c r="BM55" i="2" s="1"/>
  <c r="BN55" i="2" s="1"/>
  <c r="BO55" i="2" s="1"/>
  <c r="BP55" i="2" s="1"/>
  <c r="BQ55" i="2" s="1"/>
  <c r="BR55" i="2" s="1"/>
  <c r="BS55" i="2" s="1"/>
  <c r="BT55" i="2" s="1"/>
  <c r="BU55" i="2" s="1"/>
  <c r="BV55" i="2" s="1"/>
  <c r="BW55" i="2" s="1"/>
  <c r="BX55" i="2" s="1"/>
  <c r="BY55" i="2" s="1"/>
  <c r="BZ55" i="2" s="1"/>
  <c r="CA55" i="2" s="1"/>
  <c r="CB55" i="2" s="1"/>
  <c r="CC55" i="2" s="1"/>
  <c r="CD55" i="2" s="1"/>
  <c r="C54" i="2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R54" i="2" s="1"/>
  <c r="S54" i="2" s="1"/>
  <c r="T54" i="2" s="1"/>
  <c r="U54" i="2" s="1"/>
  <c r="V54" i="2" s="1"/>
  <c r="W54" i="2" s="1"/>
  <c r="X54" i="2" s="1"/>
  <c r="Y54" i="2" s="1"/>
  <c r="Z54" i="2" s="1"/>
  <c r="AA54" i="2" s="1"/>
  <c r="AB54" i="2" s="1"/>
  <c r="AC54" i="2" s="1"/>
  <c r="AD54" i="2" s="1"/>
  <c r="AE54" i="2" s="1"/>
  <c r="AF54" i="2" s="1"/>
  <c r="AG54" i="2" s="1"/>
  <c r="AH54" i="2" s="1"/>
  <c r="AI54" i="2" s="1"/>
  <c r="AJ54" i="2" s="1"/>
  <c r="AK54" i="2" s="1"/>
  <c r="AL54" i="2" s="1"/>
  <c r="AM54" i="2" s="1"/>
  <c r="AN54" i="2" s="1"/>
  <c r="AO54" i="2" s="1"/>
  <c r="AP54" i="2" s="1"/>
  <c r="AQ54" i="2" s="1"/>
  <c r="AR54" i="2" s="1"/>
  <c r="AS54" i="2" s="1"/>
  <c r="AT54" i="2" s="1"/>
  <c r="AU54" i="2" s="1"/>
  <c r="AV54" i="2" s="1"/>
  <c r="AW54" i="2" s="1"/>
  <c r="AX54" i="2" s="1"/>
  <c r="AY54" i="2" s="1"/>
  <c r="AZ54" i="2" s="1"/>
  <c r="BA54" i="2" s="1"/>
  <c r="BB54" i="2" s="1"/>
  <c r="BC54" i="2" s="1"/>
  <c r="BD54" i="2" s="1"/>
  <c r="BE54" i="2" s="1"/>
  <c r="BF54" i="2" s="1"/>
  <c r="BG54" i="2" s="1"/>
  <c r="BH54" i="2" s="1"/>
  <c r="BI54" i="2" s="1"/>
  <c r="BJ54" i="2" s="1"/>
  <c r="BK54" i="2" s="1"/>
  <c r="BL54" i="2" s="1"/>
  <c r="BM54" i="2" s="1"/>
  <c r="BN54" i="2" s="1"/>
  <c r="BO54" i="2" s="1"/>
  <c r="BP54" i="2" s="1"/>
  <c r="BQ54" i="2" s="1"/>
  <c r="BR54" i="2" s="1"/>
  <c r="BS54" i="2" s="1"/>
  <c r="BT54" i="2" s="1"/>
  <c r="BU54" i="2" s="1"/>
  <c r="BV54" i="2" s="1"/>
  <c r="BW54" i="2" s="1"/>
  <c r="BX54" i="2" s="1"/>
  <c r="BY54" i="2" s="1"/>
  <c r="BZ54" i="2" s="1"/>
  <c r="CA54" i="2" s="1"/>
  <c r="CB54" i="2" s="1"/>
  <c r="CC54" i="2" s="1"/>
  <c r="CD54" i="2" s="1"/>
  <c r="C50" i="2"/>
  <c r="C51" i="2"/>
  <c r="C52" i="2"/>
  <c r="C49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K32" i="2" s="1"/>
  <c r="AL32" i="2" s="1"/>
  <c r="AM32" i="2" s="1"/>
  <c r="AN32" i="2" s="1"/>
  <c r="AO32" i="2" s="1"/>
  <c r="AP32" i="2" s="1"/>
  <c r="AQ32" i="2" s="1"/>
  <c r="AR32" i="2" s="1"/>
  <c r="AS32" i="2" s="1"/>
  <c r="AT32" i="2" s="1"/>
  <c r="AU32" i="2" s="1"/>
  <c r="AV32" i="2" s="1"/>
  <c r="AW32" i="2" s="1"/>
  <c r="AX32" i="2" s="1"/>
  <c r="AY32" i="2" s="1"/>
  <c r="AZ32" i="2" s="1"/>
  <c r="BA32" i="2" s="1"/>
  <c r="BB32" i="2" s="1"/>
  <c r="BC32" i="2" s="1"/>
  <c r="BD32" i="2" s="1"/>
  <c r="BE32" i="2" s="1"/>
  <c r="BF32" i="2" s="1"/>
  <c r="BG32" i="2" s="1"/>
  <c r="BH32" i="2" s="1"/>
  <c r="BI32" i="2" s="1"/>
  <c r="BJ32" i="2" s="1"/>
  <c r="BK32" i="2" s="1"/>
  <c r="BL32" i="2" s="1"/>
  <c r="BM32" i="2" s="1"/>
  <c r="BN32" i="2" s="1"/>
  <c r="BO32" i="2" s="1"/>
  <c r="BP32" i="2" s="1"/>
  <c r="BQ32" i="2" s="1"/>
  <c r="BR32" i="2" s="1"/>
  <c r="BS32" i="2" s="1"/>
  <c r="BT32" i="2" s="1"/>
  <c r="BU32" i="2" s="1"/>
  <c r="BV32" i="2" s="1"/>
  <c r="BW32" i="2" s="1"/>
  <c r="BX32" i="2" s="1"/>
  <c r="BY32" i="2" s="1"/>
  <c r="BZ32" i="2" s="1"/>
  <c r="CA32" i="2" s="1"/>
  <c r="CB32" i="2" s="1"/>
  <c r="CC32" i="2" s="1"/>
  <c r="CD32" i="2" s="1"/>
  <c r="B48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36" i="2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AN36" i="2" s="1"/>
  <c r="AO36" i="2" s="1"/>
  <c r="AP36" i="2" s="1"/>
  <c r="AQ36" i="2" s="1"/>
  <c r="AR36" i="2" s="1"/>
  <c r="AS36" i="2" s="1"/>
  <c r="AT36" i="2" s="1"/>
  <c r="AU36" i="2" s="1"/>
  <c r="AV36" i="2" s="1"/>
  <c r="AW36" i="2" s="1"/>
  <c r="AX36" i="2" s="1"/>
  <c r="AY36" i="2" s="1"/>
  <c r="AZ36" i="2" s="1"/>
  <c r="BA36" i="2" s="1"/>
  <c r="BB36" i="2" s="1"/>
  <c r="BC36" i="2" s="1"/>
  <c r="BD36" i="2" s="1"/>
  <c r="BE36" i="2" s="1"/>
  <c r="BF36" i="2" s="1"/>
  <c r="BG36" i="2" s="1"/>
  <c r="BH36" i="2" s="1"/>
  <c r="BI36" i="2" s="1"/>
  <c r="BJ36" i="2" s="1"/>
  <c r="BK36" i="2" s="1"/>
  <c r="BL36" i="2" s="1"/>
  <c r="BM36" i="2" s="1"/>
  <c r="BN36" i="2" s="1"/>
  <c r="BO36" i="2" s="1"/>
  <c r="BP36" i="2" s="1"/>
  <c r="BQ36" i="2" s="1"/>
  <c r="BR36" i="2" s="1"/>
  <c r="BS36" i="2" s="1"/>
  <c r="BT36" i="2" s="1"/>
  <c r="BU36" i="2" s="1"/>
  <c r="BV36" i="2" s="1"/>
  <c r="BW36" i="2" s="1"/>
  <c r="BX36" i="2" s="1"/>
  <c r="BY36" i="2" s="1"/>
  <c r="BZ36" i="2" s="1"/>
  <c r="CA36" i="2" s="1"/>
  <c r="CB36" i="2" s="1"/>
  <c r="CC36" i="2" s="1"/>
  <c r="CD36" i="2" s="1"/>
  <c r="C35" i="2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AP35" i="2" s="1"/>
  <c r="AQ35" i="2" s="1"/>
  <c r="AR35" i="2" s="1"/>
  <c r="AS35" i="2" s="1"/>
  <c r="AT35" i="2" s="1"/>
  <c r="AU35" i="2" s="1"/>
  <c r="AV35" i="2" s="1"/>
  <c r="AW35" i="2" s="1"/>
  <c r="AX35" i="2" s="1"/>
  <c r="AY35" i="2" s="1"/>
  <c r="AZ35" i="2" s="1"/>
  <c r="BA35" i="2" s="1"/>
  <c r="BB35" i="2" s="1"/>
  <c r="BC35" i="2" s="1"/>
  <c r="BD35" i="2" s="1"/>
  <c r="BE35" i="2" s="1"/>
  <c r="BF35" i="2" s="1"/>
  <c r="BG35" i="2" s="1"/>
  <c r="BH35" i="2" s="1"/>
  <c r="BI35" i="2" s="1"/>
  <c r="BJ35" i="2" s="1"/>
  <c r="BK35" i="2" s="1"/>
  <c r="BL35" i="2" s="1"/>
  <c r="BM35" i="2" s="1"/>
  <c r="BN35" i="2" s="1"/>
  <c r="BO35" i="2" s="1"/>
  <c r="BP35" i="2" s="1"/>
  <c r="BQ35" i="2" s="1"/>
  <c r="BR35" i="2" s="1"/>
  <c r="BS35" i="2" s="1"/>
  <c r="BT35" i="2" s="1"/>
  <c r="BU35" i="2" s="1"/>
  <c r="BV35" i="2" s="1"/>
  <c r="BW35" i="2" s="1"/>
  <c r="BX35" i="2" s="1"/>
  <c r="BY35" i="2" s="1"/>
  <c r="BZ35" i="2" s="1"/>
  <c r="CA35" i="2" s="1"/>
  <c r="CB35" i="2" s="1"/>
  <c r="CC35" i="2" s="1"/>
  <c r="CD35" i="2" s="1"/>
  <c r="C34" i="2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AI34" i="2" s="1"/>
  <c r="AJ34" i="2" s="1"/>
  <c r="AK34" i="2" s="1"/>
  <c r="AL34" i="2" s="1"/>
  <c r="AM34" i="2" s="1"/>
  <c r="AN34" i="2" s="1"/>
  <c r="AO34" i="2" s="1"/>
  <c r="AP34" i="2" s="1"/>
  <c r="AQ34" i="2" s="1"/>
  <c r="AR34" i="2" s="1"/>
  <c r="AS34" i="2" s="1"/>
  <c r="AT34" i="2" s="1"/>
  <c r="AU34" i="2" s="1"/>
  <c r="AV34" i="2" s="1"/>
  <c r="AW34" i="2" s="1"/>
  <c r="AX34" i="2" s="1"/>
  <c r="AY34" i="2" s="1"/>
  <c r="AZ34" i="2" s="1"/>
  <c r="BA34" i="2" s="1"/>
  <c r="BB34" i="2" s="1"/>
  <c r="BC34" i="2" s="1"/>
  <c r="BD34" i="2" s="1"/>
  <c r="BE34" i="2" s="1"/>
  <c r="BF34" i="2" s="1"/>
  <c r="BG34" i="2" s="1"/>
  <c r="BH34" i="2" s="1"/>
  <c r="BI34" i="2" s="1"/>
  <c r="BJ34" i="2" s="1"/>
  <c r="BK34" i="2" s="1"/>
  <c r="BL34" i="2" s="1"/>
  <c r="BM34" i="2" s="1"/>
  <c r="BN34" i="2" s="1"/>
  <c r="BO34" i="2" s="1"/>
  <c r="BP34" i="2" s="1"/>
  <c r="BQ34" i="2" s="1"/>
  <c r="BR34" i="2" s="1"/>
  <c r="BS34" i="2" s="1"/>
  <c r="BT34" i="2" s="1"/>
  <c r="BU34" i="2" s="1"/>
  <c r="BV34" i="2" s="1"/>
  <c r="BW34" i="2" s="1"/>
  <c r="BX34" i="2" s="1"/>
  <c r="BY34" i="2" s="1"/>
  <c r="BZ34" i="2" s="1"/>
  <c r="CA34" i="2" s="1"/>
  <c r="CB34" i="2" s="1"/>
  <c r="CC34" i="2" s="1"/>
  <c r="CD34" i="2" s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AO33" i="2" s="1"/>
  <c r="AP33" i="2" s="1"/>
  <c r="AQ33" i="2" s="1"/>
  <c r="AR33" i="2" s="1"/>
  <c r="AS33" i="2" s="1"/>
  <c r="AT33" i="2" s="1"/>
  <c r="AU33" i="2" s="1"/>
  <c r="AV33" i="2" s="1"/>
  <c r="AW33" i="2" s="1"/>
  <c r="AX33" i="2" s="1"/>
  <c r="AY33" i="2" s="1"/>
  <c r="AZ33" i="2" s="1"/>
  <c r="BA33" i="2" s="1"/>
  <c r="BB33" i="2" s="1"/>
  <c r="BC33" i="2" s="1"/>
  <c r="BD33" i="2" s="1"/>
  <c r="BE33" i="2" s="1"/>
  <c r="BF33" i="2" s="1"/>
  <c r="BG33" i="2" s="1"/>
  <c r="BH33" i="2" s="1"/>
  <c r="BI33" i="2" s="1"/>
  <c r="BJ33" i="2" s="1"/>
  <c r="BK33" i="2" s="1"/>
  <c r="BL33" i="2" s="1"/>
  <c r="BM33" i="2" s="1"/>
  <c r="BN33" i="2" s="1"/>
  <c r="BO33" i="2" s="1"/>
  <c r="BP33" i="2" s="1"/>
  <c r="BQ33" i="2" s="1"/>
  <c r="BR33" i="2" s="1"/>
  <c r="BS33" i="2" s="1"/>
  <c r="BT33" i="2" s="1"/>
  <c r="BU33" i="2" s="1"/>
  <c r="BV33" i="2" s="1"/>
  <c r="BW33" i="2" s="1"/>
  <c r="BX33" i="2" s="1"/>
  <c r="BY33" i="2" s="1"/>
  <c r="BZ33" i="2" s="1"/>
  <c r="CA33" i="2" s="1"/>
  <c r="CB33" i="2" s="1"/>
  <c r="CC33" i="2" s="1"/>
  <c r="CD33" i="2" s="1"/>
  <c r="C28" i="2"/>
  <c r="C29" i="2"/>
  <c r="C30" i="2"/>
  <c r="C27" i="2"/>
  <c r="B26" i="2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AO14" i="2" s="1"/>
  <c r="AP14" i="2" s="1"/>
  <c r="AQ14" i="2" s="1"/>
  <c r="AR14" i="2" s="1"/>
  <c r="AS14" i="2" s="1"/>
  <c r="AT14" i="2" s="1"/>
  <c r="AU14" i="2" s="1"/>
  <c r="AV14" i="2" s="1"/>
  <c r="AW14" i="2" s="1"/>
  <c r="AX14" i="2" s="1"/>
  <c r="AY14" i="2" s="1"/>
  <c r="AZ14" i="2" s="1"/>
  <c r="BA14" i="2" s="1"/>
  <c r="BB14" i="2" s="1"/>
  <c r="BC14" i="2" s="1"/>
  <c r="BD14" i="2" s="1"/>
  <c r="BE14" i="2" s="1"/>
  <c r="BF14" i="2" s="1"/>
  <c r="BG14" i="2" s="1"/>
  <c r="BH14" i="2" s="1"/>
  <c r="BI14" i="2" s="1"/>
  <c r="BJ14" i="2" s="1"/>
  <c r="BK14" i="2" s="1"/>
  <c r="BL14" i="2" s="1"/>
  <c r="BM14" i="2" s="1"/>
  <c r="BN14" i="2" s="1"/>
  <c r="BO14" i="2" s="1"/>
  <c r="BP14" i="2" s="1"/>
  <c r="BQ14" i="2" s="1"/>
  <c r="BR14" i="2" s="1"/>
  <c r="BS14" i="2" s="1"/>
  <c r="BT14" i="2" s="1"/>
  <c r="BU14" i="2" s="1"/>
  <c r="BV14" i="2" s="1"/>
  <c r="BW14" i="2" s="1"/>
  <c r="BX14" i="2" s="1"/>
  <c r="BY14" i="2" s="1"/>
  <c r="BZ14" i="2" s="1"/>
  <c r="CA14" i="2" s="1"/>
  <c r="CB14" i="2" s="1"/>
  <c r="CC14" i="2" s="1"/>
  <c r="CD14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AO11" i="2" s="1"/>
  <c r="AP11" i="2" s="1"/>
  <c r="AQ11" i="2" s="1"/>
  <c r="AR11" i="2" s="1"/>
  <c r="AS11" i="2" s="1"/>
  <c r="AT11" i="2" s="1"/>
  <c r="AU11" i="2" s="1"/>
  <c r="AV11" i="2" s="1"/>
  <c r="AW11" i="2" s="1"/>
  <c r="AX11" i="2" s="1"/>
  <c r="AY11" i="2" s="1"/>
  <c r="AZ11" i="2" s="1"/>
  <c r="BA11" i="2" s="1"/>
  <c r="BB11" i="2" s="1"/>
  <c r="BC11" i="2" s="1"/>
  <c r="BD11" i="2" s="1"/>
  <c r="BE11" i="2" s="1"/>
  <c r="BF11" i="2" s="1"/>
  <c r="BG11" i="2" s="1"/>
  <c r="BH11" i="2" s="1"/>
  <c r="BI11" i="2" s="1"/>
  <c r="BJ11" i="2" s="1"/>
  <c r="BK11" i="2" s="1"/>
  <c r="BL11" i="2" s="1"/>
  <c r="BM11" i="2" s="1"/>
  <c r="BN11" i="2" s="1"/>
  <c r="BO11" i="2" s="1"/>
  <c r="BP11" i="2" s="1"/>
  <c r="BQ11" i="2" s="1"/>
  <c r="BR11" i="2" s="1"/>
  <c r="BS11" i="2" s="1"/>
  <c r="BT11" i="2" s="1"/>
  <c r="BU11" i="2" s="1"/>
  <c r="BV11" i="2" s="1"/>
  <c r="BW11" i="2" s="1"/>
  <c r="BX11" i="2" s="1"/>
  <c r="BY11" i="2" s="1"/>
  <c r="BZ11" i="2" s="1"/>
  <c r="CA11" i="2" s="1"/>
  <c r="CB11" i="2" s="1"/>
  <c r="CC11" i="2" s="1"/>
  <c r="CD11" i="2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6" i="2"/>
  <c r="C7" i="2"/>
  <c r="C8" i="2"/>
  <c r="C5" i="2"/>
  <c r="B17" i="2"/>
  <c r="B39" i="2" s="1"/>
  <c r="B61" i="2" s="1"/>
  <c r="B18" i="2"/>
  <c r="B40" i="2" s="1"/>
  <c r="B62" i="2" s="1"/>
  <c r="B16" i="2"/>
  <c r="B38" i="2" s="1"/>
  <c r="B60" i="2" s="1"/>
  <c r="B14" i="2"/>
  <c r="B36" i="2" s="1"/>
  <c r="B58" i="2" s="1"/>
  <c r="B13" i="2"/>
  <c r="B35" i="2" s="1"/>
  <c r="B57" i="2" s="1"/>
  <c r="B12" i="2"/>
  <c r="B34" i="2" s="1"/>
  <c r="B56" i="2" s="1"/>
  <c r="B11" i="2"/>
  <c r="B33" i="2" s="1"/>
  <c r="B55" i="2" s="1"/>
  <c r="B10" i="2"/>
  <c r="B32" i="2" s="1"/>
  <c r="B54" i="2" s="1"/>
  <c r="B6" i="2"/>
  <c r="B28" i="2" s="1"/>
  <c r="B50" i="2" s="1"/>
  <c r="B7" i="2"/>
  <c r="B29" i="2" s="1"/>
  <c r="B51" i="2" s="1"/>
  <c r="B8" i="2"/>
  <c r="B30" i="2" s="1"/>
  <c r="B52" i="2" s="1"/>
  <c r="B27" i="2"/>
  <c r="B49" i="2" s="1"/>
  <c r="B4" i="2"/>
  <c r="N58" i="11" l="1"/>
  <c r="O58" i="11"/>
  <c r="C59" i="2"/>
  <c r="I60" i="11"/>
  <c r="K59" i="11"/>
  <c r="J59" i="11"/>
  <c r="E59" i="11"/>
  <c r="C60" i="11"/>
  <c r="D59" i="11"/>
  <c r="AY41" i="2"/>
  <c r="C63" i="2"/>
  <c r="CU63" i="2"/>
  <c r="CQ63" i="2"/>
  <c r="CM63" i="2"/>
  <c r="CI63" i="2"/>
  <c r="CE63" i="2"/>
  <c r="CA63" i="2"/>
  <c r="BW63" i="2"/>
  <c r="BS63" i="2"/>
  <c r="BO63" i="2"/>
  <c r="BK63" i="2"/>
  <c r="BG63" i="2"/>
  <c r="BC63" i="2"/>
  <c r="AY63" i="2"/>
  <c r="AU63" i="2"/>
  <c r="AQ63" i="2"/>
  <c r="AM63" i="2"/>
  <c r="AI63" i="2"/>
  <c r="AE63" i="2"/>
  <c r="AA63" i="2"/>
  <c r="W63" i="2"/>
  <c r="S63" i="2"/>
  <c r="O63" i="2"/>
  <c r="K63" i="2"/>
  <c r="G63" i="2"/>
  <c r="BR63" i="2"/>
  <c r="R63" i="2"/>
  <c r="CX63" i="2"/>
  <c r="AH63" i="2"/>
  <c r="CE41" i="2"/>
  <c r="S41" i="2"/>
  <c r="BN63" i="2"/>
  <c r="CE37" i="2"/>
  <c r="CT63" i="2"/>
  <c r="CP63" i="2"/>
  <c r="CD63" i="2"/>
  <c r="BZ63" i="2"/>
  <c r="BJ63" i="2"/>
  <c r="AX63" i="2"/>
  <c r="AT63" i="2"/>
  <c r="AL63" i="2"/>
  <c r="AD63" i="2"/>
  <c r="N63" i="2"/>
  <c r="CU41" i="2"/>
  <c r="CQ41" i="2"/>
  <c r="CI41" i="2"/>
  <c r="CA41" i="2"/>
  <c r="BS41" i="2"/>
  <c r="BO41" i="2"/>
  <c r="BK41" i="2"/>
  <c r="BC41" i="2"/>
  <c r="AU41" i="2"/>
  <c r="AM41" i="2"/>
  <c r="AI41" i="2"/>
  <c r="AE41" i="2"/>
  <c r="W41" i="2"/>
  <c r="O41" i="2"/>
  <c r="G41" i="2"/>
  <c r="CM41" i="2"/>
  <c r="BW41" i="2"/>
  <c r="BG41" i="2"/>
  <c r="AQ41" i="2"/>
  <c r="AA41" i="2"/>
  <c r="K41" i="2"/>
  <c r="C31" i="2"/>
  <c r="C45" i="2" s="1"/>
  <c r="CW41" i="2"/>
  <c r="CS41" i="2"/>
  <c r="CO41" i="2"/>
  <c r="CK41" i="2"/>
  <c r="CG41" i="2"/>
  <c r="CC41" i="2"/>
  <c r="BY41" i="2"/>
  <c r="BU41" i="2"/>
  <c r="BQ41" i="2"/>
  <c r="BM41" i="2"/>
  <c r="BI41" i="2"/>
  <c r="BE41" i="2"/>
  <c r="BA41" i="2"/>
  <c r="AW41" i="2"/>
  <c r="AS41" i="2"/>
  <c r="AO41" i="2"/>
  <c r="AK41" i="2"/>
  <c r="AG41" i="2"/>
  <c r="AC41" i="2"/>
  <c r="Y41" i="2"/>
  <c r="U41" i="2"/>
  <c r="Q41" i="2"/>
  <c r="M41" i="2"/>
  <c r="I41" i="2"/>
  <c r="E41" i="2"/>
  <c r="CV41" i="2"/>
  <c r="CR41" i="2"/>
  <c r="CN41" i="2"/>
  <c r="CJ41" i="2"/>
  <c r="CF41" i="2"/>
  <c r="CB41" i="2"/>
  <c r="BX41" i="2"/>
  <c r="BT41" i="2"/>
  <c r="BP41" i="2"/>
  <c r="BL41" i="2"/>
  <c r="BH41" i="2"/>
  <c r="BD41" i="2"/>
  <c r="AZ41" i="2"/>
  <c r="AV41" i="2"/>
  <c r="AR41" i="2"/>
  <c r="AN41" i="2"/>
  <c r="AJ41" i="2"/>
  <c r="AF41" i="2"/>
  <c r="AB41" i="2"/>
  <c r="X41" i="2"/>
  <c r="T41" i="2"/>
  <c r="P41" i="2"/>
  <c r="L41" i="2"/>
  <c r="H41" i="2"/>
  <c r="D41" i="2"/>
  <c r="CL63" i="2"/>
  <c r="CH63" i="2"/>
  <c r="BV63" i="2"/>
  <c r="BF63" i="2"/>
  <c r="BB63" i="2"/>
  <c r="AP63" i="2"/>
  <c r="Z63" i="2"/>
  <c r="V63" i="2"/>
  <c r="J63" i="2"/>
  <c r="CV37" i="2"/>
  <c r="CU37" i="2"/>
  <c r="CQ37" i="2"/>
  <c r="CM37" i="2"/>
  <c r="CI37" i="2"/>
  <c r="C53" i="2"/>
  <c r="C67" i="2" s="1"/>
  <c r="CW63" i="2"/>
  <c r="CS63" i="2"/>
  <c r="CO63" i="2"/>
  <c r="CK63" i="2"/>
  <c r="CG63" i="2"/>
  <c r="CC63" i="2"/>
  <c r="BY63" i="2"/>
  <c r="BU63" i="2"/>
  <c r="BQ63" i="2"/>
  <c r="BM63" i="2"/>
  <c r="BI63" i="2"/>
  <c r="BE63" i="2"/>
  <c r="BA63" i="2"/>
  <c r="AW63" i="2"/>
  <c r="AS63" i="2"/>
  <c r="AO63" i="2"/>
  <c r="AK63" i="2"/>
  <c r="AG63" i="2"/>
  <c r="AC63" i="2"/>
  <c r="Y63" i="2"/>
  <c r="U63" i="2"/>
  <c r="Q63" i="2"/>
  <c r="M63" i="2"/>
  <c r="I63" i="2"/>
  <c r="E63" i="2"/>
  <c r="CV63" i="2"/>
  <c r="CR63" i="2"/>
  <c r="CN63" i="2"/>
  <c r="CJ63" i="2"/>
  <c r="CF63" i="2"/>
  <c r="CB63" i="2"/>
  <c r="BX63" i="2"/>
  <c r="BT63" i="2"/>
  <c r="BP63" i="2"/>
  <c r="BL63" i="2"/>
  <c r="BH63" i="2"/>
  <c r="BD63" i="2"/>
  <c r="AZ63" i="2"/>
  <c r="AV63" i="2"/>
  <c r="AR63" i="2"/>
  <c r="AN63" i="2"/>
  <c r="AJ63" i="2"/>
  <c r="AF63" i="2"/>
  <c r="AB63" i="2"/>
  <c r="X63" i="2"/>
  <c r="T63" i="2"/>
  <c r="P63" i="2"/>
  <c r="L63" i="2"/>
  <c r="H63" i="2"/>
  <c r="D63" i="2"/>
  <c r="F63" i="2"/>
  <c r="CW37" i="2"/>
  <c r="CS37" i="2"/>
  <c r="CO37" i="2"/>
  <c r="CK37" i="2"/>
  <c r="CG37" i="2"/>
  <c r="CX41" i="2"/>
  <c r="CT41" i="2"/>
  <c r="CP41" i="2"/>
  <c r="CL41" i="2"/>
  <c r="CH41" i="2"/>
  <c r="CD41" i="2"/>
  <c r="BZ41" i="2"/>
  <c r="BV41" i="2"/>
  <c r="BR41" i="2"/>
  <c r="BN41" i="2"/>
  <c r="BJ41" i="2"/>
  <c r="BF41" i="2"/>
  <c r="BB41" i="2"/>
  <c r="AX41" i="2"/>
  <c r="AT41" i="2"/>
  <c r="AP41" i="2"/>
  <c r="AL41" i="2"/>
  <c r="AH41" i="2"/>
  <c r="AD41" i="2"/>
  <c r="Z41" i="2"/>
  <c r="V41" i="2"/>
  <c r="R41" i="2"/>
  <c r="N41" i="2"/>
  <c r="J41" i="2"/>
  <c r="F41" i="2"/>
  <c r="C41" i="2"/>
  <c r="C47" i="2" s="1"/>
  <c r="CR37" i="2"/>
  <c r="CN37" i="2"/>
  <c r="CJ37" i="2"/>
  <c r="CF37" i="2"/>
  <c r="CX37" i="2"/>
  <c r="CT37" i="2"/>
  <c r="CP37" i="2"/>
  <c r="CL37" i="2"/>
  <c r="CH37" i="2"/>
  <c r="C37" i="2"/>
  <c r="C9" i="2"/>
  <c r="C23" i="2" s="1"/>
  <c r="BX19" i="2"/>
  <c r="BH19" i="2"/>
  <c r="AR19" i="2"/>
  <c r="L19" i="2"/>
  <c r="CN19" i="2"/>
  <c r="AB19" i="2"/>
  <c r="CX19" i="2"/>
  <c r="CT19" i="2"/>
  <c r="CP19" i="2"/>
  <c r="CL19" i="2"/>
  <c r="CH19" i="2"/>
  <c r="CD19" i="2"/>
  <c r="BZ19" i="2"/>
  <c r="BV19" i="2"/>
  <c r="BR19" i="2"/>
  <c r="BN19" i="2"/>
  <c r="BJ19" i="2"/>
  <c r="BF19" i="2"/>
  <c r="BB19" i="2"/>
  <c r="AX19" i="2"/>
  <c r="AT19" i="2"/>
  <c r="AP19" i="2"/>
  <c r="AL19" i="2"/>
  <c r="AH19" i="2"/>
  <c r="AD19" i="2"/>
  <c r="Z19" i="2"/>
  <c r="V19" i="2"/>
  <c r="R19" i="2"/>
  <c r="N19" i="2"/>
  <c r="J19" i="2"/>
  <c r="F19" i="2"/>
  <c r="C19" i="2"/>
  <c r="CV19" i="2"/>
  <c r="CR19" i="2"/>
  <c r="CJ19" i="2"/>
  <c r="CF19" i="2"/>
  <c r="CB19" i="2"/>
  <c r="BT19" i="2"/>
  <c r="BP19" i="2"/>
  <c r="BL19" i="2"/>
  <c r="BD19" i="2"/>
  <c r="AZ19" i="2"/>
  <c r="AV19" i="2"/>
  <c r="AN19" i="2"/>
  <c r="AJ19" i="2"/>
  <c r="AF19" i="2"/>
  <c r="X19" i="2"/>
  <c r="T19" i="2"/>
  <c r="P19" i="2"/>
  <c r="H19" i="2"/>
  <c r="D19" i="2"/>
  <c r="CU19" i="2"/>
  <c r="CQ19" i="2"/>
  <c r="CM19" i="2"/>
  <c r="CI19" i="2"/>
  <c r="CE19" i="2"/>
  <c r="CA19" i="2"/>
  <c r="BW19" i="2"/>
  <c r="BS19" i="2"/>
  <c r="BO19" i="2"/>
  <c r="BK19" i="2"/>
  <c r="BG19" i="2"/>
  <c r="BC19" i="2"/>
  <c r="AY19" i="2"/>
  <c r="AU19" i="2"/>
  <c r="AQ19" i="2"/>
  <c r="AM19" i="2"/>
  <c r="AI19" i="2"/>
  <c r="AE19" i="2"/>
  <c r="AA19" i="2"/>
  <c r="W19" i="2"/>
  <c r="S19" i="2"/>
  <c r="O19" i="2"/>
  <c r="K19" i="2"/>
  <c r="G19" i="2"/>
  <c r="CW19" i="2"/>
  <c r="CS19" i="2"/>
  <c r="CO19" i="2"/>
  <c r="CK19" i="2"/>
  <c r="CG19" i="2"/>
  <c r="CC19" i="2"/>
  <c r="BY19" i="2"/>
  <c r="BU19" i="2"/>
  <c r="BQ19" i="2"/>
  <c r="BM19" i="2"/>
  <c r="BI19" i="2"/>
  <c r="BE19" i="2"/>
  <c r="BA19" i="2"/>
  <c r="AW19" i="2"/>
  <c r="AS19" i="2"/>
  <c r="AO19" i="2"/>
  <c r="AK19" i="2"/>
  <c r="AG19" i="2"/>
  <c r="AC19" i="2"/>
  <c r="Y19" i="2"/>
  <c r="U19" i="2"/>
  <c r="Q19" i="2"/>
  <c r="M19" i="2"/>
  <c r="I19" i="2"/>
  <c r="E19" i="2"/>
  <c r="D15" i="2"/>
  <c r="C15" i="2"/>
  <c r="C69" i="2" l="1"/>
  <c r="C25" i="2"/>
  <c r="C79" i="2" s="1"/>
  <c r="N59" i="11"/>
  <c r="O59" i="11"/>
  <c r="CX59" i="2"/>
  <c r="CX64" i="2" s="1"/>
  <c r="CX65" i="2" s="1"/>
  <c r="C64" i="2"/>
  <c r="C65" i="2" s="1"/>
  <c r="C66" i="2" s="1"/>
  <c r="D20" i="2"/>
  <c r="D21" i="2" s="1"/>
  <c r="C61" i="11"/>
  <c r="E60" i="11"/>
  <c r="D60" i="11"/>
  <c r="I61" i="11"/>
  <c r="K60" i="11"/>
  <c r="J60" i="11"/>
  <c r="CJ42" i="2"/>
  <c r="CJ43" i="2" s="1"/>
  <c r="CF42" i="2"/>
  <c r="CF43" i="2" s="1"/>
  <c r="CR42" i="2"/>
  <c r="CR43" i="2" s="1"/>
  <c r="F37" i="2"/>
  <c r="F42" i="2" s="1"/>
  <c r="F43" i="2" s="1"/>
  <c r="C20" i="2"/>
  <c r="C21" i="2" s="1"/>
  <c r="E37" i="2"/>
  <c r="E42" i="2" s="1"/>
  <c r="E43" i="2" s="1"/>
  <c r="D37" i="2"/>
  <c r="D42" i="2" s="1"/>
  <c r="D43" i="2" s="1"/>
  <c r="CH59" i="2"/>
  <c r="CH64" i="2" s="1"/>
  <c r="CH65" i="2" s="1"/>
  <c r="CK59" i="2"/>
  <c r="CK64" i="2" s="1"/>
  <c r="CK65" i="2" s="1"/>
  <c r="CR59" i="2"/>
  <c r="CR64" i="2" s="1"/>
  <c r="CR65" i="2" s="1"/>
  <c r="CQ59" i="2"/>
  <c r="CQ64" i="2" s="1"/>
  <c r="CQ65" i="2" s="1"/>
  <c r="CN59" i="2"/>
  <c r="CN64" i="2" s="1"/>
  <c r="CN65" i="2" s="1"/>
  <c r="CL59" i="2"/>
  <c r="CL64" i="2" s="1"/>
  <c r="CL65" i="2" s="1"/>
  <c r="CW59" i="2"/>
  <c r="CW64" i="2" s="1"/>
  <c r="CW65" i="2" s="1"/>
  <c r="CG59" i="2"/>
  <c r="CG64" i="2" s="1"/>
  <c r="CG65" i="2" s="1"/>
  <c r="CM59" i="2"/>
  <c r="CM64" i="2" s="1"/>
  <c r="CM65" i="2" s="1"/>
  <c r="CJ59" i="2"/>
  <c r="CJ64" i="2" s="1"/>
  <c r="CJ65" i="2" s="1"/>
  <c r="CS59" i="2"/>
  <c r="CS64" i="2" s="1"/>
  <c r="CS65" i="2" s="1"/>
  <c r="CT59" i="2"/>
  <c r="CT64" i="2" s="1"/>
  <c r="CT65" i="2" s="1"/>
  <c r="CI59" i="2"/>
  <c r="CI64" i="2" s="1"/>
  <c r="CI65" i="2" s="1"/>
  <c r="CV59" i="2"/>
  <c r="CV64" i="2" s="1"/>
  <c r="CV65" i="2" s="1"/>
  <c r="CF59" i="2"/>
  <c r="CF64" i="2" s="1"/>
  <c r="CF65" i="2" s="1"/>
  <c r="CP59" i="2"/>
  <c r="CP64" i="2" s="1"/>
  <c r="CP65" i="2" s="1"/>
  <c r="CO59" i="2"/>
  <c r="CO64" i="2" s="1"/>
  <c r="CO65" i="2" s="1"/>
  <c r="CU59" i="2"/>
  <c r="CU64" i="2" s="1"/>
  <c r="CU65" i="2" s="1"/>
  <c r="CE59" i="2"/>
  <c r="CE64" i="2" s="1"/>
  <c r="CE65" i="2" s="1"/>
  <c r="E77" i="2"/>
  <c r="CS42" i="2"/>
  <c r="CS43" i="2" s="1"/>
  <c r="CV42" i="2"/>
  <c r="CV43" i="2" s="1"/>
  <c r="CM42" i="2"/>
  <c r="CM43" i="2" s="1"/>
  <c r="CE42" i="2"/>
  <c r="CE43" i="2" s="1"/>
  <c r="CH42" i="2"/>
  <c r="CH43" i="2" s="1"/>
  <c r="CX42" i="2"/>
  <c r="CX43" i="2" s="1"/>
  <c r="CG42" i="2"/>
  <c r="CG43" i="2" s="1"/>
  <c r="CW42" i="2"/>
  <c r="CW43" i="2" s="1"/>
  <c r="CT42" i="2"/>
  <c r="CT43" i="2" s="1"/>
  <c r="CI42" i="2"/>
  <c r="CI43" i="2" s="1"/>
  <c r="D77" i="2"/>
  <c r="C42" i="2"/>
  <c r="C43" i="2" s="1"/>
  <c r="C44" i="2" s="1"/>
  <c r="CL42" i="2"/>
  <c r="CL43" i="2" s="1"/>
  <c r="CQ42" i="2"/>
  <c r="CQ43" i="2" s="1"/>
  <c r="CP42" i="2"/>
  <c r="CP43" i="2" s="1"/>
  <c r="CO42" i="2"/>
  <c r="CO43" i="2" s="1"/>
  <c r="CU42" i="2"/>
  <c r="CU43" i="2" s="1"/>
  <c r="CK42" i="2"/>
  <c r="CK43" i="2" s="1"/>
  <c r="CN42" i="2"/>
  <c r="CN43" i="2" s="1"/>
  <c r="C77" i="2"/>
  <c r="E79" i="2"/>
  <c r="D79" i="2"/>
  <c r="D59" i="2"/>
  <c r="D64" i="2" s="1"/>
  <c r="D65" i="2" s="1"/>
  <c r="E59" i="2"/>
  <c r="E64" i="2" s="1"/>
  <c r="E65" i="2" s="1"/>
  <c r="E15" i="2"/>
  <c r="E20" i="2" s="1"/>
  <c r="E21" i="2" s="1"/>
  <c r="E22" i="2" l="1"/>
  <c r="O60" i="11"/>
  <c r="N60" i="11"/>
  <c r="I62" i="11"/>
  <c r="K61" i="11"/>
  <c r="J61" i="11"/>
  <c r="O61" i="11" s="1"/>
  <c r="C62" i="11"/>
  <c r="D61" i="11"/>
  <c r="E61" i="11"/>
  <c r="G37" i="2"/>
  <c r="G42" i="2" s="1"/>
  <c r="D66" i="2"/>
  <c r="CE44" i="2"/>
  <c r="CV44" i="2"/>
  <c r="CN44" i="2"/>
  <c r="CQ44" i="2"/>
  <c r="CW44" i="2"/>
  <c r="CM44" i="2"/>
  <c r="CR44" i="2"/>
  <c r="CK44" i="2"/>
  <c r="CP44" i="2"/>
  <c r="CT44" i="2"/>
  <c r="CX44" i="2"/>
  <c r="CF44" i="2"/>
  <c r="CH44" i="2"/>
  <c r="CU44" i="2"/>
  <c r="CS44" i="2"/>
  <c r="CO44" i="2"/>
  <c r="CL44" i="2"/>
  <c r="CI44" i="2"/>
  <c r="CG44" i="2"/>
  <c r="CJ44" i="2"/>
  <c r="E66" i="2"/>
  <c r="E44" i="2"/>
  <c r="D44" i="2"/>
  <c r="F44" i="2"/>
  <c r="C22" i="2"/>
  <c r="D22" i="2"/>
  <c r="F59" i="2"/>
  <c r="F64" i="2" s="1"/>
  <c r="F15" i="2"/>
  <c r="G43" i="2" l="1"/>
  <c r="G44" i="2" s="1"/>
  <c r="F65" i="2"/>
  <c r="F66" i="2" s="1"/>
  <c r="F20" i="2"/>
  <c r="N61" i="11"/>
  <c r="C63" i="11"/>
  <c r="E62" i="11"/>
  <c r="D62" i="11"/>
  <c r="N62" i="11" s="1"/>
  <c r="I63" i="11"/>
  <c r="K62" i="11"/>
  <c r="J62" i="11"/>
  <c r="H37" i="2"/>
  <c r="H42" i="2" s="1"/>
  <c r="G59" i="2"/>
  <c r="G64" i="2" s="1"/>
  <c r="G65" i="2" s="1"/>
  <c r="H15" i="2"/>
  <c r="G15" i="2"/>
  <c r="F21" i="2" l="1"/>
  <c r="F22" i="2" s="1"/>
  <c r="H43" i="2"/>
  <c r="H44" i="2" s="1"/>
  <c r="G20" i="2"/>
  <c r="G21" i="2" s="1"/>
  <c r="G22" i="2" s="1"/>
  <c r="O62" i="11"/>
  <c r="G66" i="2"/>
  <c r="I64" i="11"/>
  <c r="K63" i="11"/>
  <c r="J63" i="11"/>
  <c r="O63" i="11" s="1"/>
  <c r="E63" i="11"/>
  <c r="D63" i="11"/>
  <c r="C64" i="11"/>
  <c r="I37" i="2"/>
  <c r="H59" i="2"/>
  <c r="H64" i="2" s="1"/>
  <c r="H65" i="2" s="1"/>
  <c r="H20" i="2"/>
  <c r="H21" i="2" l="1"/>
  <c r="H22" i="2" s="1"/>
  <c r="N63" i="11"/>
  <c r="C65" i="11"/>
  <c r="E64" i="11"/>
  <c r="D64" i="11"/>
  <c r="N64" i="11" s="1"/>
  <c r="I65" i="11"/>
  <c r="K64" i="11"/>
  <c r="J64" i="11"/>
  <c r="O64" i="11" s="1"/>
  <c r="I42" i="2"/>
  <c r="J37" i="2"/>
  <c r="J42" i="2" s="1"/>
  <c r="J43" i="2" s="1"/>
  <c r="H66" i="2"/>
  <c r="I59" i="2"/>
  <c r="I64" i="2" s="1"/>
  <c r="I15" i="2"/>
  <c r="I65" i="2" l="1"/>
  <c r="I66" i="2" s="1"/>
  <c r="I43" i="2"/>
  <c r="I44" i="2" s="1"/>
  <c r="I20" i="2"/>
  <c r="I66" i="11"/>
  <c r="K65" i="11"/>
  <c r="J65" i="11"/>
  <c r="E65" i="11"/>
  <c r="C66" i="11"/>
  <c r="D65" i="11"/>
  <c r="K37" i="2"/>
  <c r="J44" i="2"/>
  <c r="J59" i="2"/>
  <c r="J15" i="2"/>
  <c r="J20" i="2" s="1"/>
  <c r="J21" i="2" l="1"/>
  <c r="J22" i="2" s="1"/>
  <c r="O65" i="11"/>
  <c r="I22" i="2"/>
  <c r="I21" i="2"/>
  <c r="N65" i="11"/>
  <c r="J64" i="2"/>
  <c r="C67" i="11"/>
  <c r="E66" i="11"/>
  <c r="D66" i="11"/>
  <c r="I67" i="11"/>
  <c r="J66" i="11"/>
  <c r="K66" i="11"/>
  <c r="K42" i="2"/>
  <c r="L37" i="2"/>
  <c r="L42" i="2" s="1"/>
  <c r="L43" i="2" s="1"/>
  <c r="K59" i="2"/>
  <c r="K64" i="2" s="1"/>
  <c r="K65" i="2" s="1"/>
  <c r="K15" i="2"/>
  <c r="K20" i="2" s="1"/>
  <c r="J65" i="2" l="1"/>
  <c r="J66" i="2" s="1"/>
  <c r="K43" i="2"/>
  <c r="K44" i="2" s="1"/>
  <c r="K21" i="2"/>
  <c r="K22" i="2" s="1"/>
  <c r="O66" i="11"/>
  <c r="N66" i="11"/>
  <c r="I68" i="11"/>
  <c r="K67" i="11"/>
  <c r="J67" i="11"/>
  <c r="E67" i="11"/>
  <c r="C68" i="11"/>
  <c r="D67" i="11"/>
  <c r="M37" i="2"/>
  <c r="M42" i="2" s="1"/>
  <c r="L59" i="2"/>
  <c r="L15" i="2"/>
  <c r="L20" i="2" s="1"/>
  <c r="M43" i="2" l="1"/>
  <c r="M44" i="2" s="1"/>
  <c r="L21" i="2"/>
  <c r="L22" i="2" s="1"/>
  <c r="L44" i="2"/>
  <c r="K66" i="2"/>
  <c r="N67" i="11"/>
  <c r="O67" i="11"/>
  <c r="L64" i="2"/>
  <c r="C69" i="11"/>
  <c r="E68" i="11"/>
  <c r="D68" i="11"/>
  <c r="I69" i="11"/>
  <c r="K68" i="11"/>
  <c r="J68" i="11"/>
  <c r="N37" i="2"/>
  <c r="N42" i="2" s="1"/>
  <c r="M59" i="2"/>
  <c r="M64" i="2" s="1"/>
  <c r="M65" i="2" s="1"/>
  <c r="M15" i="2"/>
  <c r="M20" i="2" s="1"/>
  <c r="N43" i="2" l="1"/>
  <c r="N44" i="2" s="1"/>
  <c r="M22" i="2"/>
  <c r="M21" i="2"/>
  <c r="L65" i="2"/>
  <c r="L66" i="2" s="1"/>
  <c r="O68" i="11"/>
  <c r="N68" i="11"/>
  <c r="I70" i="11"/>
  <c r="K69" i="11"/>
  <c r="J69" i="11"/>
  <c r="C70" i="11"/>
  <c r="D69" i="11"/>
  <c r="E69" i="11"/>
  <c r="O37" i="2"/>
  <c r="O42" i="2" s="1"/>
  <c r="N59" i="2"/>
  <c r="N64" i="2" s="1"/>
  <c r="N15" i="2"/>
  <c r="N20" i="2" s="1"/>
  <c r="N21" i="2" l="1"/>
  <c r="N22" i="2" s="1"/>
  <c r="O43" i="2"/>
  <c r="O44" i="2" s="1"/>
  <c r="N65" i="2"/>
  <c r="N66" i="2" s="1"/>
  <c r="M66" i="2"/>
  <c r="N69" i="11"/>
  <c r="O69" i="11"/>
  <c r="C71" i="11"/>
  <c r="E70" i="11"/>
  <c r="D70" i="11"/>
  <c r="I71" i="11"/>
  <c r="K70" i="11"/>
  <c r="J70" i="11"/>
  <c r="P37" i="2"/>
  <c r="P42" i="2" s="1"/>
  <c r="O59" i="2"/>
  <c r="O64" i="2" s="1"/>
  <c r="O15" i="2"/>
  <c r="O20" i="2" s="1"/>
  <c r="P43" i="2" l="1"/>
  <c r="P44" i="2" s="1"/>
  <c r="O21" i="2"/>
  <c r="O22" i="2" s="1"/>
  <c r="O65" i="2"/>
  <c r="O66" i="2" s="1"/>
  <c r="O70" i="11"/>
  <c r="N70" i="11"/>
  <c r="I72" i="11"/>
  <c r="K71" i="11"/>
  <c r="J71" i="11"/>
  <c r="E71" i="11"/>
  <c r="C72" i="11"/>
  <c r="D71" i="11"/>
  <c r="Q37" i="2"/>
  <c r="Q42" i="2" s="1"/>
  <c r="P59" i="2"/>
  <c r="P64" i="2" s="1"/>
  <c r="P15" i="2"/>
  <c r="P20" i="2" s="1"/>
  <c r="P21" i="2" l="1"/>
  <c r="P22" i="2" s="1"/>
  <c r="P65" i="2"/>
  <c r="P66" i="2" s="1"/>
  <c r="Q43" i="2"/>
  <c r="Q44" i="2" s="1"/>
  <c r="N71" i="11"/>
  <c r="O71" i="11"/>
  <c r="C73" i="11"/>
  <c r="E72" i="11"/>
  <c r="D72" i="11"/>
  <c r="I73" i="11"/>
  <c r="K72" i="11"/>
  <c r="J72" i="11"/>
  <c r="O72" i="11" s="1"/>
  <c r="R37" i="2"/>
  <c r="R42" i="2" s="1"/>
  <c r="Q59" i="2"/>
  <c r="Q64" i="2" s="1"/>
  <c r="Q15" i="2"/>
  <c r="Q20" i="2" s="1"/>
  <c r="Q65" i="2" l="1"/>
  <c r="Q66" i="2" s="1"/>
  <c r="R43" i="2"/>
  <c r="R44" i="2" s="1"/>
  <c r="Q21" i="2"/>
  <c r="Q22" i="2" s="1"/>
  <c r="N72" i="11"/>
  <c r="I74" i="11"/>
  <c r="K73" i="11"/>
  <c r="J73" i="11"/>
  <c r="E73" i="11"/>
  <c r="C74" i="11"/>
  <c r="D73" i="11"/>
  <c r="S37" i="2"/>
  <c r="S42" i="2" s="1"/>
  <c r="R59" i="2"/>
  <c r="R64" i="2" s="1"/>
  <c r="R15" i="2"/>
  <c r="R20" i="2" s="1"/>
  <c r="R21" i="2" l="1"/>
  <c r="R22" i="2" s="1"/>
  <c r="R65" i="2"/>
  <c r="R66" i="2" s="1"/>
  <c r="S43" i="2"/>
  <c r="S44" i="2" s="1"/>
  <c r="O73" i="11"/>
  <c r="N73" i="11"/>
  <c r="C75" i="11"/>
  <c r="E74" i="11"/>
  <c r="D74" i="11"/>
  <c r="N74" i="11" s="1"/>
  <c r="I75" i="11"/>
  <c r="J74" i="11"/>
  <c r="K74" i="11"/>
  <c r="T37" i="2"/>
  <c r="T42" i="2" s="1"/>
  <c r="S59" i="2"/>
  <c r="S64" i="2" s="1"/>
  <c r="S15" i="2"/>
  <c r="S20" i="2" s="1"/>
  <c r="S66" i="2" l="1"/>
  <c r="S65" i="2"/>
  <c r="T43" i="2"/>
  <c r="T44" i="2" s="1"/>
  <c r="S22" i="2"/>
  <c r="S21" i="2"/>
  <c r="O74" i="11"/>
  <c r="I76" i="11"/>
  <c r="K75" i="11"/>
  <c r="J75" i="11"/>
  <c r="E75" i="11"/>
  <c r="C76" i="11"/>
  <c r="D75" i="11"/>
  <c r="U37" i="2"/>
  <c r="U42" i="2" s="1"/>
  <c r="T59" i="2"/>
  <c r="T64" i="2" s="1"/>
  <c r="T15" i="2"/>
  <c r="T20" i="2" s="1"/>
  <c r="T21" i="2" l="1"/>
  <c r="T22" i="2" s="1"/>
  <c r="T65" i="2"/>
  <c r="T66" i="2" s="1"/>
  <c r="U43" i="2"/>
  <c r="U44" i="2" s="1"/>
  <c r="O75" i="11"/>
  <c r="N75" i="11"/>
  <c r="C77" i="11"/>
  <c r="E76" i="11"/>
  <c r="D76" i="11"/>
  <c r="N76" i="11" s="1"/>
  <c r="I77" i="11"/>
  <c r="K76" i="11"/>
  <c r="J76" i="11"/>
  <c r="V37" i="2"/>
  <c r="V42" i="2" s="1"/>
  <c r="U59" i="2"/>
  <c r="U64" i="2" s="1"/>
  <c r="U15" i="2"/>
  <c r="U20" i="2" s="1"/>
  <c r="V43" i="2" l="1"/>
  <c r="V44" i="2" s="1"/>
  <c r="U65" i="2"/>
  <c r="U66" i="2" s="1"/>
  <c r="U21" i="2"/>
  <c r="U22" i="2" s="1"/>
  <c r="O76" i="11"/>
  <c r="I78" i="11"/>
  <c r="K77" i="11"/>
  <c r="J77" i="11"/>
  <c r="C78" i="11"/>
  <c r="D77" i="11"/>
  <c r="N77" i="11" s="1"/>
  <c r="E77" i="11"/>
  <c r="W37" i="2"/>
  <c r="W42" i="2" s="1"/>
  <c r="V59" i="2"/>
  <c r="V64" i="2" s="1"/>
  <c r="V15" i="2"/>
  <c r="V20" i="2" s="1"/>
  <c r="V21" i="2" l="1"/>
  <c r="V22" i="2" s="1"/>
  <c r="V65" i="2"/>
  <c r="V66" i="2" s="1"/>
  <c r="W43" i="2"/>
  <c r="W44" i="2" s="1"/>
  <c r="O77" i="11"/>
  <c r="C79" i="11"/>
  <c r="E78" i="11"/>
  <c r="D78" i="11"/>
  <c r="N78" i="11" s="1"/>
  <c r="I79" i="11"/>
  <c r="K78" i="11"/>
  <c r="J78" i="11"/>
  <c r="X37" i="2"/>
  <c r="X42" i="2" s="1"/>
  <c r="W59" i="2"/>
  <c r="W64" i="2" s="1"/>
  <c r="W15" i="2"/>
  <c r="W20" i="2" s="1"/>
  <c r="W21" i="2" l="1"/>
  <c r="W22" i="2" s="1"/>
  <c r="W65" i="2"/>
  <c r="W66" i="2" s="1"/>
  <c r="X43" i="2"/>
  <c r="X44" i="2" s="1"/>
  <c r="O78" i="11"/>
  <c r="I80" i="11"/>
  <c r="K79" i="11"/>
  <c r="J79" i="11"/>
  <c r="O79" i="11" s="1"/>
  <c r="E79" i="11"/>
  <c r="C80" i="11"/>
  <c r="D79" i="11"/>
  <c r="Y37" i="2"/>
  <c r="Y42" i="2" s="1"/>
  <c r="X59" i="2"/>
  <c r="X64" i="2" s="1"/>
  <c r="X15" i="2"/>
  <c r="X20" i="2" s="1"/>
  <c r="Y43" i="2" l="1"/>
  <c r="Y44" i="2" s="1"/>
  <c r="X21" i="2"/>
  <c r="X22" i="2" s="1"/>
  <c r="X65" i="2"/>
  <c r="X66" i="2" s="1"/>
  <c r="N79" i="11"/>
  <c r="C81" i="11"/>
  <c r="E80" i="11"/>
  <c r="D80" i="11"/>
  <c r="N80" i="11" s="1"/>
  <c r="I81" i="11"/>
  <c r="K80" i="11"/>
  <c r="J80" i="11"/>
  <c r="O80" i="11" s="1"/>
  <c r="Z37" i="2"/>
  <c r="Z42" i="2" s="1"/>
  <c r="Y59" i="2"/>
  <c r="Y64" i="2" s="1"/>
  <c r="Y15" i="2"/>
  <c r="Y20" i="2" s="1"/>
  <c r="Z43" i="2" l="1"/>
  <c r="Z44" i="2" s="1"/>
  <c r="Y21" i="2"/>
  <c r="Y22" i="2" s="1"/>
  <c r="Y65" i="2"/>
  <c r="Y66" i="2" s="1"/>
  <c r="I82" i="11"/>
  <c r="K81" i="11"/>
  <c r="J81" i="11"/>
  <c r="O81" i="11" s="1"/>
  <c r="E81" i="11"/>
  <c r="C82" i="11"/>
  <c r="D81" i="11"/>
  <c r="AA37" i="2"/>
  <c r="AA42" i="2" s="1"/>
  <c r="Z59" i="2"/>
  <c r="Z64" i="2" s="1"/>
  <c r="Z15" i="2"/>
  <c r="Z20" i="2" s="1"/>
  <c r="Z65" i="2" l="1"/>
  <c r="Z66" i="2" s="1"/>
  <c r="AA43" i="2"/>
  <c r="AA44" i="2" s="1"/>
  <c r="Z21" i="2"/>
  <c r="Z22" i="2" s="1"/>
  <c r="N81" i="11"/>
  <c r="C83" i="11"/>
  <c r="E82" i="11"/>
  <c r="D82" i="11"/>
  <c r="N82" i="11" s="1"/>
  <c r="I83" i="11"/>
  <c r="J82" i="11"/>
  <c r="K82" i="11"/>
  <c r="AB37" i="2"/>
  <c r="AB42" i="2" s="1"/>
  <c r="AA59" i="2"/>
  <c r="AA64" i="2" s="1"/>
  <c r="AA15" i="2"/>
  <c r="AA20" i="2" s="1"/>
  <c r="AA21" i="2" l="1"/>
  <c r="AA22" i="2" s="1"/>
  <c r="AB43" i="2"/>
  <c r="AB44" i="2" s="1"/>
  <c r="AA65" i="2"/>
  <c r="AA66" i="2" s="1"/>
  <c r="O82" i="11"/>
  <c r="I84" i="11"/>
  <c r="K83" i="11"/>
  <c r="J83" i="11"/>
  <c r="O83" i="11" s="1"/>
  <c r="E83" i="11"/>
  <c r="C84" i="11"/>
  <c r="D83" i="11"/>
  <c r="AC37" i="2"/>
  <c r="AC42" i="2" s="1"/>
  <c r="AB59" i="2"/>
  <c r="AB64" i="2" s="1"/>
  <c r="AB15" i="2"/>
  <c r="AB20" i="2" s="1"/>
  <c r="AC43" i="2" l="1"/>
  <c r="AC44" i="2" s="1"/>
  <c r="AB21" i="2"/>
  <c r="AB22" i="2" s="1"/>
  <c r="AB65" i="2"/>
  <c r="AB66" i="2" s="1"/>
  <c r="N83" i="11"/>
  <c r="C85" i="11"/>
  <c r="E84" i="11"/>
  <c r="D84" i="11"/>
  <c r="I85" i="11"/>
  <c r="K84" i="11"/>
  <c r="J84" i="11"/>
  <c r="AD37" i="2"/>
  <c r="AD42" i="2" s="1"/>
  <c r="AC59" i="2"/>
  <c r="AC64" i="2" s="1"/>
  <c r="AC15" i="2"/>
  <c r="AC20" i="2" s="1"/>
  <c r="AC21" i="2" l="1"/>
  <c r="AC22" i="2" s="1"/>
  <c r="AC65" i="2"/>
  <c r="AC66" i="2" s="1"/>
  <c r="AD43" i="2"/>
  <c r="AD44" i="2" s="1"/>
  <c r="N84" i="11"/>
  <c r="O84" i="11"/>
  <c r="I86" i="11"/>
  <c r="K85" i="11"/>
  <c r="J85" i="11"/>
  <c r="O85" i="11" s="1"/>
  <c r="C86" i="11"/>
  <c r="D85" i="11"/>
  <c r="E85" i="11"/>
  <c r="AE37" i="2"/>
  <c r="AE42" i="2" s="1"/>
  <c r="AD59" i="2"/>
  <c r="AD64" i="2" s="1"/>
  <c r="AD15" i="2"/>
  <c r="AD20" i="2" s="1"/>
  <c r="AE43" i="2" l="1"/>
  <c r="AE44" i="2" s="1"/>
  <c r="AD65" i="2"/>
  <c r="AD66" i="2" s="1"/>
  <c r="AD21" i="2"/>
  <c r="AD22" i="2" s="1"/>
  <c r="N85" i="11"/>
  <c r="C87" i="11"/>
  <c r="E86" i="11"/>
  <c r="D86" i="11"/>
  <c r="N86" i="11" s="1"/>
  <c r="I87" i="11"/>
  <c r="K86" i="11"/>
  <c r="J86" i="11"/>
  <c r="AF37" i="2"/>
  <c r="AF42" i="2" s="1"/>
  <c r="AE59" i="2"/>
  <c r="AE64" i="2" s="1"/>
  <c r="AE15" i="2"/>
  <c r="AE20" i="2" s="1"/>
  <c r="AE21" i="2" l="1"/>
  <c r="AE22" i="2" s="1"/>
  <c r="AE65" i="2"/>
  <c r="AE66" i="2" s="1"/>
  <c r="AF43" i="2"/>
  <c r="AF44" i="2" s="1"/>
  <c r="O86" i="11"/>
  <c r="I88" i="11"/>
  <c r="K87" i="11"/>
  <c r="J87" i="11"/>
  <c r="O87" i="11" s="1"/>
  <c r="E87" i="11"/>
  <c r="C88" i="11"/>
  <c r="D87" i="11"/>
  <c r="AG37" i="2"/>
  <c r="AG42" i="2" s="1"/>
  <c r="AF59" i="2"/>
  <c r="AF64" i="2" s="1"/>
  <c r="AF15" i="2"/>
  <c r="AF20" i="2" s="1"/>
  <c r="AF65" i="2" l="1"/>
  <c r="AF66" i="2" s="1"/>
  <c r="AF21" i="2"/>
  <c r="AF22" i="2" s="1"/>
  <c r="AG43" i="2"/>
  <c r="AG44" i="2" s="1"/>
  <c r="N87" i="11"/>
  <c r="C89" i="11"/>
  <c r="E88" i="11"/>
  <c r="D88" i="11"/>
  <c r="N88" i="11" s="1"/>
  <c r="I89" i="11"/>
  <c r="K88" i="11"/>
  <c r="J88" i="11"/>
  <c r="O88" i="11" s="1"/>
  <c r="AH37" i="2"/>
  <c r="AH42" i="2" s="1"/>
  <c r="AG59" i="2"/>
  <c r="AG64" i="2" s="1"/>
  <c r="AG15" i="2"/>
  <c r="AG20" i="2" s="1"/>
  <c r="AH43" i="2" l="1"/>
  <c r="AH44" i="2" s="1"/>
  <c r="AG21" i="2"/>
  <c r="AG22" i="2" s="1"/>
  <c r="AG65" i="2"/>
  <c r="AG66" i="2" s="1"/>
  <c r="I90" i="11"/>
  <c r="K89" i="11"/>
  <c r="J89" i="11"/>
  <c r="O89" i="11" s="1"/>
  <c r="E89" i="11"/>
  <c r="C90" i="11"/>
  <c r="D89" i="11"/>
  <c r="AI37" i="2"/>
  <c r="AI42" i="2" s="1"/>
  <c r="AH59" i="2"/>
  <c r="AH64" i="2" s="1"/>
  <c r="AH15" i="2"/>
  <c r="AH20" i="2" s="1"/>
  <c r="AH65" i="2" l="1"/>
  <c r="AH66" i="2" s="1"/>
  <c r="AI43" i="2"/>
  <c r="AI44" i="2" s="1"/>
  <c r="AH21" i="2"/>
  <c r="AH22" i="2" s="1"/>
  <c r="N89" i="11"/>
  <c r="C91" i="11"/>
  <c r="E90" i="11"/>
  <c r="D90" i="11"/>
  <c r="N90" i="11" s="1"/>
  <c r="I91" i="11"/>
  <c r="J90" i="11"/>
  <c r="K90" i="11"/>
  <c r="AJ37" i="2"/>
  <c r="AJ42" i="2" s="1"/>
  <c r="AI59" i="2"/>
  <c r="AI64" i="2" s="1"/>
  <c r="AI15" i="2"/>
  <c r="AI20" i="2" s="1"/>
  <c r="AI21" i="2" l="1"/>
  <c r="AI22" i="2" s="1"/>
  <c r="AI65" i="2"/>
  <c r="AI66" i="2" s="1"/>
  <c r="AJ43" i="2"/>
  <c r="AJ44" i="2" s="1"/>
  <c r="O90" i="11"/>
  <c r="I92" i="11"/>
  <c r="K91" i="11"/>
  <c r="J91" i="11"/>
  <c r="O91" i="11" s="1"/>
  <c r="E91" i="11"/>
  <c r="C92" i="11"/>
  <c r="D91" i="11"/>
  <c r="AK37" i="2"/>
  <c r="AK42" i="2" s="1"/>
  <c r="AJ59" i="2"/>
  <c r="AJ64" i="2" s="1"/>
  <c r="AJ15" i="2"/>
  <c r="AJ20" i="2" s="1"/>
  <c r="AK43" i="2" l="1"/>
  <c r="AK44" i="2" s="1"/>
  <c r="AJ21" i="2"/>
  <c r="AJ22" i="2" s="1"/>
  <c r="AJ65" i="2"/>
  <c r="AJ66" i="2" s="1"/>
  <c r="N91" i="11"/>
  <c r="C93" i="11"/>
  <c r="E92" i="11"/>
  <c r="D92" i="11"/>
  <c r="N92" i="11" s="1"/>
  <c r="I93" i="11"/>
  <c r="K92" i="11"/>
  <c r="J92" i="11"/>
  <c r="AL37" i="2"/>
  <c r="AL42" i="2" s="1"/>
  <c r="AK59" i="2"/>
  <c r="AK64" i="2" s="1"/>
  <c r="AK15" i="2"/>
  <c r="AK20" i="2" s="1"/>
  <c r="AK22" i="2" l="1"/>
  <c r="AK21" i="2"/>
  <c r="AK65" i="2"/>
  <c r="AK66" i="2" s="1"/>
  <c r="AL44" i="2"/>
  <c r="AL43" i="2"/>
  <c r="O92" i="11"/>
  <c r="I94" i="11"/>
  <c r="K93" i="11"/>
  <c r="J93" i="11"/>
  <c r="C94" i="11"/>
  <c r="D93" i="11"/>
  <c r="E93" i="11"/>
  <c r="AM37" i="2"/>
  <c r="AM42" i="2" s="1"/>
  <c r="AL59" i="2"/>
  <c r="AL64" i="2" s="1"/>
  <c r="AL15" i="2"/>
  <c r="AL20" i="2" s="1"/>
  <c r="AL21" i="2" l="1"/>
  <c r="AL22" i="2" s="1"/>
  <c r="AL65" i="2"/>
  <c r="AL66" i="2" s="1"/>
  <c r="AM43" i="2"/>
  <c r="AM44" i="2" s="1"/>
  <c r="O93" i="11"/>
  <c r="N93" i="11"/>
  <c r="C95" i="11"/>
  <c r="E94" i="11"/>
  <c r="D94" i="11"/>
  <c r="N94" i="11" s="1"/>
  <c r="I95" i="11"/>
  <c r="K94" i="11"/>
  <c r="J94" i="11"/>
  <c r="O94" i="11" s="1"/>
  <c r="AN37" i="2"/>
  <c r="AN42" i="2" s="1"/>
  <c r="AM59" i="2"/>
  <c r="AM64" i="2" s="1"/>
  <c r="AM15" i="2"/>
  <c r="AM20" i="2" s="1"/>
  <c r="AM65" i="2" l="1"/>
  <c r="AM66" i="2" s="1"/>
  <c r="AN43" i="2"/>
  <c r="AN44" i="2" s="1"/>
  <c r="AM21" i="2"/>
  <c r="AM22" i="2" s="1"/>
  <c r="I96" i="11"/>
  <c r="K95" i="11"/>
  <c r="J95" i="11"/>
  <c r="E95" i="11"/>
  <c r="C96" i="11"/>
  <c r="D95" i="11"/>
  <c r="AO37" i="2"/>
  <c r="AO42" i="2" s="1"/>
  <c r="AN59" i="2"/>
  <c r="AN64" i="2" s="1"/>
  <c r="AN15" i="2"/>
  <c r="AN20" i="2" s="1"/>
  <c r="AN21" i="2" l="1"/>
  <c r="AN22" i="2" s="1"/>
  <c r="AN65" i="2"/>
  <c r="AN66" i="2" s="1"/>
  <c r="AO43" i="2"/>
  <c r="AO44" i="2" s="1"/>
  <c r="O95" i="11"/>
  <c r="N95" i="11"/>
  <c r="C97" i="11"/>
  <c r="E96" i="11"/>
  <c r="D96" i="11"/>
  <c r="N96" i="11" s="1"/>
  <c r="I97" i="11"/>
  <c r="K96" i="11"/>
  <c r="J96" i="11"/>
  <c r="AP37" i="2"/>
  <c r="AP42" i="2" s="1"/>
  <c r="AO59" i="2"/>
  <c r="AO64" i="2" s="1"/>
  <c r="AO15" i="2"/>
  <c r="AO20" i="2" s="1"/>
  <c r="AO65" i="2" l="1"/>
  <c r="AO66" i="2" s="1"/>
  <c r="AP43" i="2"/>
  <c r="AP44" i="2" s="1"/>
  <c r="AO21" i="2"/>
  <c r="AO22" i="2" s="1"/>
  <c r="O96" i="11"/>
  <c r="I98" i="11"/>
  <c r="K97" i="11"/>
  <c r="J97" i="11"/>
  <c r="O97" i="11" s="1"/>
  <c r="E97" i="11"/>
  <c r="C98" i="11"/>
  <c r="D97" i="11"/>
  <c r="AQ37" i="2"/>
  <c r="AQ42" i="2" s="1"/>
  <c r="AP59" i="2"/>
  <c r="AP64" i="2" s="1"/>
  <c r="AP15" i="2"/>
  <c r="AP20" i="2" s="1"/>
  <c r="AQ43" i="2" l="1"/>
  <c r="AQ44" i="2" s="1"/>
  <c r="AP21" i="2"/>
  <c r="AP22" i="2" s="1"/>
  <c r="AP65" i="2"/>
  <c r="AP66" i="2" s="1"/>
  <c r="N97" i="11"/>
  <c r="C99" i="11"/>
  <c r="E98" i="11"/>
  <c r="D98" i="11"/>
  <c r="N98" i="11" s="1"/>
  <c r="I99" i="11"/>
  <c r="J98" i="11"/>
  <c r="K98" i="11"/>
  <c r="AR37" i="2"/>
  <c r="AR42" i="2" s="1"/>
  <c r="AQ59" i="2"/>
  <c r="AQ64" i="2" s="1"/>
  <c r="AQ15" i="2"/>
  <c r="AQ20" i="2" s="1"/>
  <c r="AR43" i="2" l="1"/>
  <c r="AR44" i="2" s="1"/>
  <c r="AQ21" i="2"/>
  <c r="AQ22" i="2" s="1"/>
  <c r="AQ65" i="2"/>
  <c r="AQ66" i="2" s="1"/>
  <c r="O98" i="11"/>
  <c r="I100" i="11"/>
  <c r="K99" i="11"/>
  <c r="J99" i="11"/>
  <c r="E99" i="11"/>
  <c r="C100" i="11"/>
  <c r="D99" i="11"/>
  <c r="AS37" i="2"/>
  <c r="AS42" i="2" s="1"/>
  <c r="AR59" i="2"/>
  <c r="AR64" i="2" s="1"/>
  <c r="AR15" i="2"/>
  <c r="AR20" i="2" s="1"/>
  <c r="AR21" i="2" l="1"/>
  <c r="AR22" i="2" s="1"/>
  <c r="AS43" i="2"/>
  <c r="AS44" i="2" s="1"/>
  <c r="AR65" i="2"/>
  <c r="AR66" i="2" s="1"/>
  <c r="O99" i="11"/>
  <c r="N99" i="11"/>
  <c r="C101" i="11"/>
  <c r="E100" i="11"/>
  <c r="D100" i="11"/>
  <c r="N100" i="11" s="1"/>
  <c r="I101" i="11"/>
  <c r="K100" i="11"/>
  <c r="J100" i="11"/>
  <c r="AT37" i="2"/>
  <c r="AT42" i="2" s="1"/>
  <c r="AS59" i="2"/>
  <c r="AS64" i="2" s="1"/>
  <c r="AS15" i="2"/>
  <c r="AS20" i="2" s="1"/>
  <c r="AS65" i="2" l="1"/>
  <c r="AS66" i="2" s="1"/>
  <c r="AT43" i="2"/>
  <c r="AT44" i="2" s="1"/>
  <c r="AS21" i="2"/>
  <c r="AS22" i="2" s="1"/>
  <c r="O100" i="11"/>
  <c r="I102" i="11"/>
  <c r="K101" i="11"/>
  <c r="J101" i="11"/>
  <c r="C102" i="11"/>
  <c r="D101" i="11"/>
  <c r="E101" i="11"/>
  <c r="AU37" i="2"/>
  <c r="AU42" i="2" s="1"/>
  <c r="AT59" i="2"/>
  <c r="AT64" i="2" s="1"/>
  <c r="AT15" i="2"/>
  <c r="AT20" i="2" s="1"/>
  <c r="AT21" i="2" l="1"/>
  <c r="AT22" i="2" s="1"/>
  <c r="AT65" i="2"/>
  <c r="AT66" i="2" s="1"/>
  <c r="AU43" i="2"/>
  <c r="AU44" i="2" s="1"/>
  <c r="O101" i="11"/>
  <c r="N101" i="11"/>
  <c r="C103" i="11"/>
  <c r="E102" i="11"/>
  <c r="D102" i="11"/>
  <c r="I103" i="11"/>
  <c r="K102" i="11"/>
  <c r="J102" i="11"/>
  <c r="AV37" i="2"/>
  <c r="AV42" i="2" s="1"/>
  <c r="AU59" i="2"/>
  <c r="AU64" i="2" s="1"/>
  <c r="AU15" i="2"/>
  <c r="AU20" i="2" s="1"/>
  <c r="AU65" i="2" l="1"/>
  <c r="AU66" i="2" s="1"/>
  <c r="AV43" i="2"/>
  <c r="AV44" i="2" s="1"/>
  <c r="O102" i="11"/>
  <c r="AU21" i="2"/>
  <c r="AU22" i="2" s="1"/>
  <c r="N102" i="11"/>
  <c r="K103" i="11"/>
  <c r="J103" i="11"/>
  <c r="I104" i="11"/>
  <c r="C104" i="11"/>
  <c r="E103" i="11"/>
  <c r="D103" i="11"/>
  <c r="AW37" i="2"/>
  <c r="AW42" i="2" s="1"/>
  <c r="AV59" i="2"/>
  <c r="AV64" i="2" s="1"/>
  <c r="AV15" i="2"/>
  <c r="AV20" i="2" s="1"/>
  <c r="AV65" i="2" l="1"/>
  <c r="AV66" i="2" s="1"/>
  <c r="AW43" i="2"/>
  <c r="AW44" i="2" s="1"/>
  <c r="N103" i="11"/>
  <c r="O103" i="11"/>
  <c r="AV21" i="2"/>
  <c r="AV22" i="2" s="1"/>
  <c r="K104" i="11"/>
  <c r="I105" i="11"/>
  <c r="J104" i="11"/>
  <c r="D104" i="11"/>
  <c r="N104" i="11" s="1"/>
  <c r="C105" i="11"/>
  <c r="E104" i="11"/>
  <c r="AX37" i="2"/>
  <c r="AX42" i="2" s="1"/>
  <c r="AW59" i="2"/>
  <c r="AW64" i="2" s="1"/>
  <c r="AW15" i="2"/>
  <c r="AW20" i="2" s="1"/>
  <c r="AW65" i="2" l="1"/>
  <c r="AW66" i="2" s="1"/>
  <c r="AX43" i="2"/>
  <c r="AX44" i="2" s="1"/>
  <c r="AW21" i="2"/>
  <c r="AW22" i="2" s="1"/>
  <c r="O104" i="11"/>
  <c r="D105" i="11"/>
  <c r="C106" i="11"/>
  <c r="E105" i="11"/>
  <c r="K105" i="11"/>
  <c r="I106" i="11"/>
  <c r="J105" i="11"/>
  <c r="AY37" i="2"/>
  <c r="AY42" i="2" s="1"/>
  <c r="AX59" i="2"/>
  <c r="AX64" i="2" s="1"/>
  <c r="AX15" i="2"/>
  <c r="AX20" i="2" s="1"/>
  <c r="AX65" i="2" l="1"/>
  <c r="AX66" i="2" s="1"/>
  <c r="AX21" i="2"/>
  <c r="AX22" i="2" s="1"/>
  <c r="AY43" i="2"/>
  <c r="AY44" i="2" s="1"/>
  <c r="O105" i="11"/>
  <c r="N105" i="11"/>
  <c r="K106" i="11"/>
  <c r="I107" i="11"/>
  <c r="J106" i="11"/>
  <c r="D106" i="11"/>
  <c r="E106" i="11"/>
  <c r="C107" i="11"/>
  <c r="AZ37" i="2"/>
  <c r="AZ42" i="2" s="1"/>
  <c r="AY59" i="2"/>
  <c r="AY64" i="2" s="1"/>
  <c r="AY15" i="2"/>
  <c r="AY20" i="2" s="1"/>
  <c r="AY65" i="2" l="1"/>
  <c r="AY66" i="2" s="1"/>
  <c r="AZ43" i="2"/>
  <c r="AZ44" i="2" s="1"/>
  <c r="AY21" i="2"/>
  <c r="AY22" i="2" s="1"/>
  <c r="N106" i="11"/>
  <c r="O106" i="11"/>
  <c r="D107" i="11"/>
  <c r="C108" i="11"/>
  <c r="E107" i="11"/>
  <c r="K107" i="11"/>
  <c r="J107" i="11"/>
  <c r="I108" i="11"/>
  <c r="BA37" i="2"/>
  <c r="BA42" i="2" s="1"/>
  <c r="AZ59" i="2"/>
  <c r="AZ64" i="2" s="1"/>
  <c r="AZ15" i="2"/>
  <c r="AZ20" i="2" s="1"/>
  <c r="BA43" i="2" l="1"/>
  <c r="BA44" i="2" s="1"/>
  <c r="AZ65" i="2"/>
  <c r="AZ66" i="2" s="1"/>
  <c r="AZ21" i="2"/>
  <c r="AZ22" i="2" s="1"/>
  <c r="O107" i="11"/>
  <c r="N107" i="11"/>
  <c r="D108" i="11"/>
  <c r="C109" i="11"/>
  <c r="E108" i="11"/>
  <c r="K108" i="11"/>
  <c r="I109" i="11"/>
  <c r="J108" i="11"/>
  <c r="BB37" i="2"/>
  <c r="BB42" i="2" s="1"/>
  <c r="BA59" i="2"/>
  <c r="BA64" i="2" s="1"/>
  <c r="BA15" i="2"/>
  <c r="BA20" i="2" s="1"/>
  <c r="BA22" i="2" l="1"/>
  <c r="BA21" i="2"/>
  <c r="BA65" i="2"/>
  <c r="BA66" i="2" s="1"/>
  <c r="BB44" i="2"/>
  <c r="BB43" i="2"/>
  <c r="O108" i="11"/>
  <c r="N108" i="11"/>
  <c r="K109" i="11"/>
  <c r="J109" i="11"/>
  <c r="I110" i="11"/>
  <c r="D109" i="11"/>
  <c r="C110" i="11"/>
  <c r="E109" i="11"/>
  <c r="BC37" i="2"/>
  <c r="BC42" i="2" s="1"/>
  <c r="BB59" i="2"/>
  <c r="BB64" i="2" s="1"/>
  <c r="BB15" i="2"/>
  <c r="BB20" i="2" s="1"/>
  <c r="BB21" i="2" l="1"/>
  <c r="BB22" i="2" s="1"/>
  <c r="BB65" i="2"/>
  <c r="BB66" i="2" s="1"/>
  <c r="BC43" i="2"/>
  <c r="BC44" i="2" s="1"/>
  <c r="O109" i="11"/>
  <c r="N109" i="11"/>
  <c r="K110" i="11"/>
  <c r="I111" i="11"/>
  <c r="J110" i="11"/>
  <c r="O110" i="11" s="1"/>
  <c r="D110" i="11"/>
  <c r="C111" i="11"/>
  <c r="E110" i="11"/>
  <c r="BD37" i="2"/>
  <c r="BD42" i="2" s="1"/>
  <c r="BC59" i="2"/>
  <c r="BC64" i="2" s="1"/>
  <c r="BC15" i="2"/>
  <c r="BC20" i="2" s="1"/>
  <c r="BC66" i="2" l="1"/>
  <c r="BC65" i="2"/>
  <c r="BD43" i="2"/>
  <c r="BD44" i="2" s="1"/>
  <c r="BC22" i="2"/>
  <c r="BC21" i="2"/>
  <c r="N110" i="11"/>
  <c r="D111" i="11"/>
  <c r="C112" i="11"/>
  <c r="E111" i="11"/>
  <c r="K111" i="11"/>
  <c r="J111" i="11"/>
  <c r="I112" i="11"/>
  <c r="BE37" i="2"/>
  <c r="BE42" i="2" s="1"/>
  <c r="BD59" i="2"/>
  <c r="BD64" i="2" s="1"/>
  <c r="BD15" i="2"/>
  <c r="BD20" i="2" s="1"/>
  <c r="BD21" i="2" l="1"/>
  <c r="BD22" i="2" s="1"/>
  <c r="BD65" i="2"/>
  <c r="BD66" i="2" s="1"/>
  <c r="BE43" i="2"/>
  <c r="BE44" i="2" s="1"/>
  <c r="O111" i="11"/>
  <c r="N111" i="11"/>
  <c r="D112" i="11"/>
  <c r="E112" i="11"/>
  <c r="C113" i="11"/>
  <c r="K112" i="11"/>
  <c r="I113" i="11"/>
  <c r="J112" i="11"/>
  <c r="BF37" i="2"/>
  <c r="BF42" i="2" s="1"/>
  <c r="BE59" i="2"/>
  <c r="BE64" i="2" s="1"/>
  <c r="BE15" i="2"/>
  <c r="BE20" i="2" s="1"/>
  <c r="BE65" i="2" l="1"/>
  <c r="BE66" i="2" s="1"/>
  <c r="BF43" i="2"/>
  <c r="BF44" i="2" s="1"/>
  <c r="BE21" i="2"/>
  <c r="BE22" i="2" s="1"/>
  <c r="O112" i="11"/>
  <c r="N112" i="11"/>
  <c r="D113" i="11"/>
  <c r="C114" i="11"/>
  <c r="E113" i="11"/>
  <c r="K113" i="11"/>
  <c r="J113" i="11"/>
  <c r="I114" i="11"/>
  <c r="BG37" i="2"/>
  <c r="BG42" i="2" s="1"/>
  <c r="BF59" i="2"/>
  <c r="BF64" i="2" s="1"/>
  <c r="BF15" i="2"/>
  <c r="BF20" i="2" s="1"/>
  <c r="BF65" i="2" l="1"/>
  <c r="BF66" i="2" s="1"/>
  <c r="BG43" i="2"/>
  <c r="BG44" i="2" s="1"/>
  <c r="BF21" i="2"/>
  <c r="BF22" i="2" s="1"/>
  <c r="O113" i="11"/>
  <c r="N113" i="11"/>
  <c r="K114" i="11"/>
  <c r="J114" i="11"/>
  <c r="O114" i="11" s="1"/>
  <c r="I115" i="11"/>
  <c r="D114" i="11"/>
  <c r="E114" i="11"/>
  <c r="C115" i="11"/>
  <c r="BH37" i="2"/>
  <c r="BH42" i="2" s="1"/>
  <c r="BG59" i="2"/>
  <c r="BG64" i="2" s="1"/>
  <c r="BG15" i="2"/>
  <c r="BG20" i="2" s="1"/>
  <c r="BG65" i="2" l="1"/>
  <c r="BG66" i="2" s="1"/>
  <c r="BH43" i="2"/>
  <c r="BH44" i="2" s="1"/>
  <c r="BG21" i="2"/>
  <c r="BG22" i="2" s="1"/>
  <c r="N114" i="11"/>
  <c r="D115" i="11"/>
  <c r="C116" i="11"/>
  <c r="E115" i="11"/>
  <c r="K115" i="11"/>
  <c r="J115" i="11"/>
  <c r="I116" i="11"/>
  <c r="BI37" i="2"/>
  <c r="BI42" i="2" s="1"/>
  <c r="BH59" i="2"/>
  <c r="BH64" i="2" s="1"/>
  <c r="BH15" i="2"/>
  <c r="BH20" i="2" s="1"/>
  <c r="BH21" i="2" l="1"/>
  <c r="BH22" i="2" s="1"/>
  <c r="BH65" i="2"/>
  <c r="BH66" i="2" s="1"/>
  <c r="BI43" i="2"/>
  <c r="BI44" i="2" s="1"/>
  <c r="O115" i="11"/>
  <c r="N115" i="11"/>
  <c r="D116" i="11"/>
  <c r="E116" i="11"/>
  <c r="C117" i="11"/>
  <c r="K116" i="11"/>
  <c r="J116" i="11"/>
  <c r="I117" i="11"/>
  <c r="BJ37" i="2"/>
  <c r="BJ42" i="2" s="1"/>
  <c r="BI59" i="2"/>
  <c r="BI64" i="2" s="1"/>
  <c r="BI15" i="2"/>
  <c r="BI20" i="2" s="1"/>
  <c r="BI65" i="2" l="1"/>
  <c r="BI66" i="2" s="1"/>
  <c r="BJ43" i="2"/>
  <c r="BJ44" i="2" s="1"/>
  <c r="BI21" i="2"/>
  <c r="BI22" i="2" s="1"/>
  <c r="O116" i="11"/>
  <c r="N116" i="11"/>
  <c r="K117" i="11"/>
  <c r="J117" i="11"/>
  <c r="O117" i="11" s="1"/>
  <c r="I118" i="11"/>
  <c r="D117" i="11"/>
  <c r="C118" i="11"/>
  <c r="E117" i="11"/>
  <c r="BK37" i="2"/>
  <c r="BK42" i="2" s="1"/>
  <c r="BK15" i="2"/>
  <c r="BK20" i="2" s="1"/>
  <c r="BK21" i="2" s="1"/>
  <c r="BJ59" i="2"/>
  <c r="BJ64" i="2" s="1"/>
  <c r="BJ15" i="2"/>
  <c r="BK44" i="2" l="1"/>
  <c r="BK43" i="2"/>
  <c r="BJ65" i="2"/>
  <c r="BJ66" i="2" s="1"/>
  <c r="N117" i="11"/>
  <c r="K118" i="11"/>
  <c r="I119" i="11"/>
  <c r="J118" i="11"/>
  <c r="O118" i="11" s="1"/>
  <c r="D118" i="11"/>
  <c r="E118" i="11"/>
  <c r="C119" i="11"/>
  <c r="BL37" i="2"/>
  <c r="BL42" i="2" s="1"/>
  <c r="BL15" i="2"/>
  <c r="BL20" i="2" s="1"/>
  <c r="BL21" i="2" s="1"/>
  <c r="BJ20" i="2"/>
  <c r="BK59" i="2"/>
  <c r="BK64" i="2" s="1"/>
  <c r="BL44" i="2" l="1"/>
  <c r="BL43" i="2"/>
  <c r="BK65" i="2"/>
  <c r="BK66" i="2" s="1"/>
  <c r="BJ22" i="2"/>
  <c r="BJ21" i="2"/>
  <c r="N118" i="11"/>
  <c r="K119" i="11"/>
  <c r="J119" i="11"/>
  <c r="O119" i="11" s="1"/>
  <c r="I120" i="11"/>
  <c r="D119" i="11"/>
  <c r="E119" i="11"/>
  <c r="C120" i="11"/>
  <c r="BK22" i="2"/>
  <c r="BM37" i="2"/>
  <c r="BM42" i="2" s="1"/>
  <c r="BM15" i="2"/>
  <c r="BL22" i="2"/>
  <c r="BL59" i="2"/>
  <c r="BL64" i="2" s="1"/>
  <c r="BM44" i="2" l="1"/>
  <c r="BM43" i="2"/>
  <c r="BL65" i="2"/>
  <c r="BL66" i="2" s="1"/>
  <c r="N119" i="11"/>
  <c r="D120" i="11"/>
  <c r="E120" i="11"/>
  <c r="C121" i="11"/>
  <c r="K120" i="11"/>
  <c r="J120" i="11"/>
  <c r="I121" i="11"/>
  <c r="BN37" i="2"/>
  <c r="BN42" i="2" s="1"/>
  <c r="BM20" i="2"/>
  <c r="BN15" i="2"/>
  <c r="BN20" i="2" s="1"/>
  <c r="BN21" i="2" s="1"/>
  <c r="BM59" i="2"/>
  <c r="BM64" i="2" s="1"/>
  <c r="BM22" i="2" l="1"/>
  <c r="BM21" i="2"/>
  <c r="BN43" i="2"/>
  <c r="BN44" i="2" s="1"/>
  <c r="BM66" i="2"/>
  <c r="BM65" i="2"/>
  <c r="O120" i="11"/>
  <c r="N120" i="11"/>
  <c r="K121" i="11"/>
  <c r="J121" i="11"/>
  <c r="I122" i="11"/>
  <c r="D121" i="11"/>
  <c r="C122" i="11"/>
  <c r="E121" i="11"/>
  <c r="BO37" i="2"/>
  <c r="BO42" i="2" s="1"/>
  <c r="BN22" i="2"/>
  <c r="BO15" i="2"/>
  <c r="BO20" i="2" s="1"/>
  <c r="BN59" i="2"/>
  <c r="BN64" i="2" s="1"/>
  <c r="BO21" i="2" l="1"/>
  <c r="BO22" i="2" s="1"/>
  <c r="BO43" i="2"/>
  <c r="BO44" i="2" s="1"/>
  <c r="BN65" i="2"/>
  <c r="BN66" i="2" s="1"/>
  <c r="O121" i="11"/>
  <c r="N121" i="11"/>
  <c r="D122" i="11"/>
  <c r="E122" i="11"/>
  <c r="C123" i="11"/>
  <c r="K122" i="11"/>
  <c r="J122" i="11"/>
  <c r="I123" i="11"/>
  <c r="BP37" i="2"/>
  <c r="BP42" i="2" s="1"/>
  <c r="BP15" i="2"/>
  <c r="BO59" i="2"/>
  <c r="BO64" i="2" s="1"/>
  <c r="BP43" i="2" l="1"/>
  <c r="BP44" i="2" s="1"/>
  <c r="BO65" i="2"/>
  <c r="BO66" i="2" s="1"/>
  <c r="O122" i="11"/>
  <c r="N122" i="11"/>
  <c r="K123" i="11"/>
  <c r="J123" i="11"/>
  <c r="O123" i="11" s="1"/>
  <c r="I124" i="11"/>
  <c r="D123" i="11"/>
  <c r="C124" i="11"/>
  <c r="E123" i="11"/>
  <c r="BQ37" i="2"/>
  <c r="BQ42" i="2" s="1"/>
  <c r="BP20" i="2"/>
  <c r="BQ15" i="2"/>
  <c r="BQ20" i="2" s="1"/>
  <c r="BQ21" i="2" s="1"/>
  <c r="BP59" i="2"/>
  <c r="BP64" i="2" s="1"/>
  <c r="BP65" i="2" l="1"/>
  <c r="BP66" i="2" s="1"/>
  <c r="BP21" i="2"/>
  <c r="BP22" i="2" s="1"/>
  <c r="BQ43" i="2"/>
  <c r="BQ44" i="2" s="1"/>
  <c r="N123" i="11"/>
  <c r="D124" i="11"/>
  <c r="C125" i="11"/>
  <c r="E124" i="11"/>
  <c r="K124" i="11"/>
  <c r="I125" i="11"/>
  <c r="J124" i="11"/>
  <c r="BR37" i="2"/>
  <c r="BR42" i="2" s="1"/>
  <c r="BQ22" i="2"/>
  <c r="BR15" i="2"/>
  <c r="BR20" i="2" s="1"/>
  <c r="BQ59" i="2"/>
  <c r="BQ64" i="2" s="1"/>
  <c r="BR43" i="2" l="1"/>
  <c r="BR44" i="2" s="1"/>
  <c r="BR21" i="2"/>
  <c r="BR22" i="2" s="1"/>
  <c r="BQ65" i="2"/>
  <c r="BQ66" i="2" s="1"/>
  <c r="O124" i="11"/>
  <c r="N124" i="11"/>
  <c r="K125" i="11"/>
  <c r="J125" i="11"/>
  <c r="O125" i="11" s="1"/>
  <c r="I126" i="11"/>
  <c r="D125" i="11"/>
  <c r="C126" i="11"/>
  <c r="E125" i="11"/>
  <c r="BS37" i="2"/>
  <c r="BS42" i="2" s="1"/>
  <c r="BS15" i="2"/>
  <c r="BR59" i="2"/>
  <c r="BR64" i="2" s="1"/>
  <c r="BS43" i="2" l="1"/>
  <c r="BS44" i="2" s="1"/>
  <c r="BR65" i="2"/>
  <c r="BR66" i="2" s="1"/>
  <c r="N125" i="11"/>
  <c r="D126" i="11"/>
  <c r="E126" i="11"/>
  <c r="C127" i="11"/>
  <c r="K126" i="11"/>
  <c r="I127" i="11"/>
  <c r="J126" i="11"/>
  <c r="BT37" i="2"/>
  <c r="BT42" i="2" s="1"/>
  <c r="BS20" i="2"/>
  <c r="BT15" i="2"/>
  <c r="BT20" i="2" s="1"/>
  <c r="BT21" i="2" s="1"/>
  <c r="BS59" i="2"/>
  <c r="BS64" i="2" s="1"/>
  <c r="BT43" i="2" l="1"/>
  <c r="BT44" i="2" s="1"/>
  <c r="BS65" i="2"/>
  <c r="BS66" i="2" s="1"/>
  <c r="BS21" i="2"/>
  <c r="BS22" i="2" s="1"/>
  <c r="O126" i="11"/>
  <c r="N126" i="11"/>
  <c r="K127" i="11"/>
  <c r="I128" i="11"/>
  <c r="J127" i="11"/>
  <c r="D127" i="11"/>
  <c r="C128" i="11"/>
  <c r="E127" i="11"/>
  <c r="BU37" i="2"/>
  <c r="BU42" i="2" s="1"/>
  <c r="BT22" i="2"/>
  <c r="BU15" i="2"/>
  <c r="BU20" i="2" s="1"/>
  <c r="BT59" i="2"/>
  <c r="BT64" i="2" s="1"/>
  <c r="BT65" i="2" l="1"/>
  <c r="BT66" i="2" s="1"/>
  <c r="BU43" i="2"/>
  <c r="BU44" i="2" s="1"/>
  <c r="BU21" i="2"/>
  <c r="BU22" i="2" s="1"/>
  <c r="N127" i="11"/>
  <c r="O127" i="11"/>
  <c r="D128" i="11"/>
  <c r="E128" i="11"/>
  <c r="C129" i="11"/>
  <c r="K128" i="11"/>
  <c r="I129" i="11"/>
  <c r="J128" i="11"/>
  <c r="BV37" i="2"/>
  <c r="BV42" i="2" s="1"/>
  <c r="BV15" i="2"/>
  <c r="BV20" i="2" s="1"/>
  <c r="BU59" i="2"/>
  <c r="BU64" i="2" s="1"/>
  <c r="BV21" i="2" l="1"/>
  <c r="BV22" i="2" s="1"/>
  <c r="BV43" i="2"/>
  <c r="BV44" i="2" s="1"/>
  <c r="O128" i="11"/>
  <c r="BU65" i="2"/>
  <c r="BU66" i="2" s="1"/>
  <c r="N128" i="11"/>
  <c r="K129" i="11"/>
  <c r="I130" i="11"/>
  <c r="J129" i="11"/>
  <c r="O129" i="11" s="1"/>
  <c r="D129" i="11"/>
  <c r="C130" i="11"/>
  <c r="E129" i="11"/>
  <c r="BW37" i="2"/>
  <c r="BW42" i="2" s="1"/>
  <c r="BW15" i="2"/>
  <c r="BW20" i="2" s="1"/>
  <c r="BV59" i="2"/>
  <c r="BV64" i="2" s="1"/>
  <c r="BW21" i="2" l="1"/>
  <c r="BW22" i="2" s="1"/>
  <c r="BW43" i="2"/>
  <c r="BW44" i="2" s="1"/>
  <c r="BV65" i="2"/>
  <c r="BV66" i="2" s="1"/>
  <c r="N129" i="11"/>
  <c r="D130" i="11"/>
  <c r="E130" i="11"/>
  <c r="C131" i="11"/>
  <c r="K130" i="11"/>
  <c r="I131" i="11"/>
  <c r="J130" i="11"/>
  <c r="BX37" i="2"/>
  <c r="BX42" i="2" s="1"/>
  <c r="BX15" i="2"/>
  <c r="BX20" i="2" s="1"/>
  <c r="BW59" i="2"/>
  <c r="BW64" i="2" s="1"/>
  <c r="BW65" i="2" l="1"/>
  <c r="BW66" i="2" s="1"/>
  <c r="BX21" i="2"/>
  <c r="BX22" i="2" s="1"/>
  <c r="BX43" i="2"/>
  <c r="BX44" i="2" s="1"/>
  <c r="N130" i="11"/>
  <c r="O130" i="11"/>
  <c r="K131" i="11"/>
  <c r="J131" i="11"/>
  <c r="O131" i="11" s="1"/>
  <c r="I132" i="11"/>
  <c r="D131" i="11"/>
  <c r="C132" i="11"/>
  <c r="E131" i="11"/>
  <c r="BY37" i="2"/>
  <c r="BY42" i="2" s="1"/>
  <c r="BY15" i="2"/>
  <c r="BY20" i="2" s="1"/>
  <c r="BX59" i="2"/>
  <c r="BX64" i="2" s="1"/>
  <c r="BX65" i="2" s="1"/>
  <c r="BY21" i="2" l="1"/>
  <c r="BY22" i="2" s="1"/>
  <c r="BY43" i="2"/>
  <c r="BY44" i="2" s="1"/>
  <c r="N131" i="11"/>
  <c r="K132" i="11"/>
  <c r="I133" i="11"/>
  <c r="J132" i="11"/>
  <c r="O132" i="11" s="1"/>
  <c r="D132" i="11"/>
  <c r="C133" i="11"/>
  <c r="E132" i="11"/>
  <c r="BX66" i="2"/>
  <c r="BZ37" i="2"/>
  <c r="BZ42" i="2" s="1"/>
  <c r="BZ15" i="2"/>
  <c r="BZ20" i="2" s="1"/>
  <c r="BY59" i="2"/>
  <c r="BY64" i="2" s="1"/>
  <c r="BY65" i="2" l="1"/>
  <c r="BY66" i="2" s="1"/>
  <c r="BZ21" i="2"/>
  <c r="BZ22" i="2" s="1"/>
  <c r="BZ43" i="2"/>
  <c r="BZ44" i="2" s="1"/>
  <c r="N132" i="11"/>
  <c r="K133" i="11"/>
  <c r="I134" i="11"/>
  <c r="J133" i="11"/>
  <c r="D133" i="11"/>
  <c r="C134" i="11"/>
  <c r="E133" i="11"/>
  <c r="CA37" i="2"/>
  <c r="CA42" i="2" s="1"/>
  <c r="CA15" i="2"/>
  <c r="CA20" i="2" s="1"/>
  <c r="BZ59" i="2"/>
  <c r="BZ64" i="2" s="1"/>
  <c r="CA43" i="2" l="1"/>
  <c r="CA44" i="2" s="1"/>
  <c r="BZ65" i="2"/>
  <c r="BZ66" i="2" s="1"/>
  <c r="CA21" i="2"/>
  <c r="CA22" i="2" s="1"/>
  <c r="O133" i="11"/>
  <c r="N133" i="11"/>
  <c r="D134" i="11"/>
  <c r="C135" i="11"/>
  <c r="E134" i="11"/>
  <c r="K134" i="11"/>
  <c r="I135" i="11"/>
  <c r="J134" i="11"/>
  <c r="CB37" i="2"/>
  <c r="CB42" i="2" s="1"/>
  <c r="CB15" i="2"/>
  <c r="CB20" i="2" s="1"/>
  <c r="CA59" i="2"/>
  <c r="CA64" i="2" s="1"/>
  <c r="CB43" i="2" l="1"/>
  <c r="CB44" i="2" s="1"/>
  <c r="CB21" i="2"/>
  <c r="CB22" i="2" s="1"/>
  <c r="CA65" i="2"/>
  <c r="CA66" i="2" s="1"/>
  <c r="O134" i="11"/>
  <c r="N134" i="11"/>
  <c r="K135" i="11"/>
  <c r="J135" i="11"/>
  <c r="I136" i="11"/>
  <c r="D135" i="11"/>
  <c r="C136" i="11"/>
  <c r="E135" i="11"/>
  <c r="CD37" i="2"/>
  <c r="C46" i="2" s="1"/>
  <c r="CC37" i="2"/>
  <c r="CC42" i="2" s="1"/>
  <c r="CC15" i="2"/>
  <c r="CC20" i="2" s="1"/>
  <c r="CB59" i="2"/>
  <c r="CB64" i="2" s="1"/>
  <c r="CC44" i="2" l="1"/>
  <c r="CC43" i="2"/>
  <c r="CB65" i="2"/>
  <c r="CB66" i="2" s="1"/>
  <c r="CC22" i="2"/>
  <c r="CC21" i="2"/>
  <c r="O135" i="11"/>
  <c r="N135" i="11"/>
  <c r="D136" i="11"/>
  <c r="E136" i="11"/>
  <c r="C137" i="11"/>
  <c r="K136" i="11"/>
  <c r="I137" i="11"/>
  <c r="J136" i="11"/>
  <c r="CD42" i="2"/>
  <c r="D78" i="2"/>
  <c r="CD15" i="2"/>
  <c r="CD20" i="2" s="1"/>
  <c r="CD59" i="2"/>
  <c r="C68" i="2" s="1"/>
  <c r="CC59" i="2"/>
  <c r="CC64" i="2" s="1"/>
  <c r="CC65" i="2" l="1"/>
  <c r="CC66" i="2" s="1"/>
  <c r="CD43" i="2"/>
  <c r="CD44" i="2" s="1"/>
  <c r="CD21" i="2"/>
  <c r="CD22" i="2" s="1"/>
  <c r="O136" i="11"/>
  <c r="N136" i="11"/>
  <c r="CD64" i="2"/>
  <c r="E78" i="2"/>
  <c r="D137" i="11"/>
  <c r="C138" i="11"/>
  <c r="E137" i="11"/>
  <c r="K137" i="11"/>
  <c r="I138" i="11"/>
  <c r="J137" i="11"/>
  <c r="D80" i="2"/>
  <c r="N55" i="1" s="1"/>
  <c r="CE66" i="2"/>
  <c r="CF66" i="2"/>
  <c r="CU66" i="2"/>
  <c r="CR66" i="2"/>
  <c r="CX66" i="2"/>
  <c r="CV66" i="2"/>
  <c r="CM66" i="2"/>
  <c r="CQ66" i="2"/>
  <c r="CH66" i="2"/>
  <c r="CO66" i="2"/>
  <c r="CI66" i="2"/>
  <c r="CL66" i="2"/>
  <c r="CW66" i="2"/>
  <c r="CN66" i="2"/>
  <c r="CP66" i="2"/>
  <c r="CJ66" i="2"/>
  <c r="CS66" i="2"/>
  <c r="CG66" i="2"/>
  <c r="CT66" i="2"/>
  <c r="CK66" i="2"/>
  <c r="CE15" i="2"/>
  <c r="CE20" i="2" s="1"/>
  <c r="CE21" i="2" l="1"/>
  <c r="CE22" i="2" s="1"/>
  <c r="CD65" i="2"/>
  <c r="CD66" i="2" s="1"/>
  <c r="N137" i="11"/>
  <c r="O137" i="11"/>
  <c r="K138" i="11"/>
  <c r="I139" i="11"/>
  <c r="J138" i="11"/>
  <c r="D138" i="11"/>
  <c r="C139" i="11"/>
  <c r="E138" i="11"/>
  <c r="CF15" i="2"/>
  <c r="CF20" i="2" s="1"/>
  <c r="E80" i="2"/>
  <c r="T55" i="1" s="1"/>
  <c r="CF21" i="2" l="1"/>
  <c r="CF22" i="2" s="1"/>
  <c r="O138" i="11"/>
  <c r="N138" i="11"/>
  <c r="D139" i="11"/>
  <c r="C140" i="11"/>
  <c r="E139" i="11"/>
  <c r="K139" i="11"/>
  <c r="I140" i="11"/>
  <c r="J139" i="11"/>
  <c r="CG15" i="2"/>
  <c r="CG20" i="2" s="1"/>
  <c r="CG21" i="2" l="1"/>
  <c r="CG22" i="2" s="1"/>
  <c r="O139" i="11"/>
  <c r="N139" i="11"/>
  <c r="K140" i="11"/>
  <c r="I141" i="11"/>
  <c r="J140" i="11"/>
  <c r="D140" i="11"/>
  <c r="C141" i="11"/>
  <c r="E140" i="11"/>
  <c r="CH15" i="2"/>
  <c r="CH20" i="2" s="1"/>
  <c r="CH21" i="2" l="1"/>
  <c r="CH22" i="2" s="1"/>
  <c r="N140" i="11"/>
  <c r="O140" i="11"/>
  <c r="D141" i="11"/>
  <c r="C142" i="11"/>
  <c r="E141" i="11"/>
  <c r="K141" i="11"/>
  <c r="J141" i="11"/>
  <c r="I142" i="11"/>
  <c r="CI15" i="2"/>
  <c r="CI20" i="2" s="1"/>
  <c r="CI21" i="2" l="1"/>
  <c r="CI22" i="2" s="1"/>
  <c r="O141" i="11"/>
  <c r="N141" i="11"/>
  <c r="D142" i="11"/>
  <c r="C143" i="11"/>
  <c r="E142" i="11"/>
  <c r="K142" i="11"/>
  <c r="I143" i="11"/>
  <c r="J142" i="11"/>
  <c r="CJ15" i="2"/>
  <c r="CJ20" i="2" s="1"/>
  <c r="CJ21" i="2" l="1"/>
  <c r="CJ22" i="2" s="1"/>
  <c r="O142" i="11"/>
  <c r="N142" i="11"/>
  <c r="K143" i="11"/>
  <c r="I144" i="11"/>
  <c r="J143" i="11"/>
  <c r="D143" i="11"/>
  <c r="C144" i="11"/>
  <c r="E143" i="11"/>
  <c r="CK15" i="2"/>
  <c r="CK20" i="2" s="1"/>
  <c r="CK21" i="2" l="1"/>
  <c r="CK22" i="2" s="1"/>
  <c r="N143" i="11"/>
  <c r="O143" i="11"/>
  <c r="D144" i="11"/>
  <c r="C145" i="11"/>
  <c r="E144" i="11"/>
  <c r="N144" i="11" s="1"/>
  <c r="K144" i="11"/>
  <c r="I145" i="11"/>
  <c r="J144" i="11"/>
  <c r="CL15" i="2"/>
  <c r="CL20" i="2" s="1"/>
  <c r="CL21" i="2" l="1"/>
  <c r="CL22" i="2" s="1"/>
  <c r="O144" i="11"/>
  <c r="K145" i="11"/>
  <c r="I146" i="11"/>
  <c r="J145" i="11"/>
  <c r="D145" i="11"/>
  <c r="C146" i="11"/>
  <c r="E145" i="11"/>
  <c r="CM15" i="2"/>
  <c r="CM20" i="2" s="1"/>
  <c r="CM21" i="2" l="1"/>
  <c r="CM22" i="2" s="1"/>
  <c r="O145" i="11"/>
  <c r="N145" i="11"/>
  <c r="D146" i="11"/>
  <c r="E146" i="11"/>
  <c r="N146" i="11" s="1"/>
  <c r="C147" i="11"/>
  <c r="K146" i="11"/>
  <c r="I147" i="11"/>
  <c r="J146" i="11"/>
  <c r="CN15" i="2"/>
  <c r="CN20" i="2" s="1"/>
  <c r="CN21" i="2" l="1"/>
  <c r="CN22" i="2" s="1"/>
  <c r="O146" i="11"/>
  <c r="D147" i="11"/>
  <c r="C148" i="11"/>
  <c r="E147" i="11"/>
  <c r="K147" i="11"/>
  <c r="J147" i="11"/>
  <c r="I148" i="11"/>
  <c r="CO15" i="2"/>
  <c r="CO20" i="2" s="1"/>
  <c r="N147" i="11" l="1"/>
  <c r="CO21" i="2"/>
  <c r="CO22" i="2" s="1"/>
  <c r="O147" i="11"/>
  <c r="K148" i="11"/>
  <c r="I149" i="11"/>
  <c r="J148" i="11"/>
  <c r="D148" i="11"/>
  <c r="C149" i="11"/>
  <c r="E148" i="11"/>
  <c r="CP15" i="2"/>
  <c r="CP20" i="2" s="1"/>
  <c r="CP21" i="2" l="1"/>
  <c r="CP22" i="2" s="1"/>
  <c r="O148" i="11"/>
  <c r="N148" i="11"/>
  <c r="D149" i="11"/>
  <c r="C150" i="11"/>
  <c r="E149" i="11"/>
  <c r="N149" i="11" s="1"/>
  <c r="K149" i="11"/>
  <c r="I150" i="11"/>
  <c r="J149" i="11"/>
  <c r="CQ15" i="2"/>
  <c r="CQ20" i="2" s="1"/>
  <c r="CQ21" i="2" l="1"/>
  <c r="CQ22" i="2" s="1"/>
  <c r="O149" i="11"/>
  <c r="K150" i="11"/>
  <c r="I151" i="11"/>
  <c r="J150" i="11"/>
  <c r="D150" i="11"/>
  <c r="C151" i="11"/>
  <c r="E150" i="11"/>
  <c r="CR15" i="2"/>
  <c r="CR20" i="2" s="1"/>
  <c r="CR21" i="2" l="1"/>
  <c r="CR22" i="2" s="1"/>
  <c r="N150" i="11"/>
  <c r="O150" i="11"/>
  <c r="D151" i="11"/>
  <c r="C152" i="11"/>
  <c r="E151" i="11"/>
  <c r="K151" i="11"/>
  <c r="I152" i="11"/>
  <c r="J151" i="11"/>
  <c r="CS15" i="2"/>
  <c r="CS20" i="2" s="1"/>
  <c r="CS21" i="2" l="1"/>
  <c r="CS22" i="2" s="1"/>
  <c r="O151" i="11"/>
  <c r="N151" i="11"/>
  <c r="K152" i="11"/>
  <c r="I153" i="11"/>
  <c r="J152" i="11"/>
  <c r="D152" i="11"/>
  <c r="E152" i="11"/>
  <c r="C153" i="11"/>
  <c r="CT15" i="2"/>
  <c r="CT20" i="2" s="1"/>
  <c r="CT21" i="2" l="1"/>
  <c r="CT22" i="2" s="1"/>
  <c r="N152" i="11"/>
  <c r="O152" i="11"/>
  <c r="K153" i="11"/>
  <c r="I154" i="11"/>
  <c r="J153" i="11"/>
  <c r="D153" i="11"/>
  <c r="C154" i="11"/>
  <c r="E153" i="11"/>
  <c r="CU15" i="2"/>
  <c r="CU20" i="2" s="1"/>
  <c r="CU21" i="2" l="1"/>
  <c r="CU22" i="2" s="1"/>
  <c r="O153" i="11"/>
  <c r="N153" i="11"/>
  <c r="D154" i="11"/>
  <c r="C155" i="11"/>
  <c r="E154" i="11"/>
  <c r="N154" i="11" s="1"/>
  <c r="K154" i="11"/>
  <c r="I155" i="11"/>
  <c r="J154" i="11"/>
  <c r="CV15" i="2"/>
  <c r="CV20" i="2" s="1"/>
  <c r="CV21" i="2" l="1"/>
  <c r="CV22" i="2" s="1"/>
  <c r="O154" i="11"/>
  <c r="K155" i="11"/>
  <c r="J155" i="11"/>
  <c r="I156" i="11"/>
  <c r="D155" i="11"/>
  <c r="C156" i="11"/>
  <c r="E155" i="11"/>
  <c r="CX15" i="2"/>
  <c r="CW15" i="2"/>
  <c r="CW20" i="2" s="1"/>
  <c r="CW21" i="2" l="1"/>
  <c r="CW22" i="2" s="1"/>
  <c r="C24" i="2"/>
  <c r="C78" i="2" s="1"/>
  <c r="O155" i="11"/>
  <c r="N155" i="11"/>
  <c r="D156" i="11"/>
  <c r="C157" i="11"/>
  <c r="E156" i="11"/>
  <c r="K156" i="11"/>
  <c r="O156" i="11" s="1"/>
  <c r="I157" i="11"/>
  <c r="J156" i="11"/>
  <c r="CX20" i="2"/>
  <c r="CX21" i="2" l="1"/>
  <c r="CX22" i="2" s="1"/>
  <c r="N156" i="11"/>
  <c r="K157" i="11"/>
  <c r="I158" i="11"/>
  <c r="J157" i="11"/>
  <c r="D157" i="11"/>
  <c r="C158" i="11"/>
  <c r="E157" i="11"/>
  <c r="C80" i="2"/>
  <c r="H55" i="1" s="1"/>
  <c r="N157" i="11" l="1"/>
  <c r="O157" i="11"/>
  <c r="D158" i="11"/>
  <c r="E158" i="11"/>
  <c r="N158" i="11" s="1"/>
  <c r="C159" i="11"/>
  <c r="K158" i="11"/>
  <c r="I159" i="11"/>
  <c r="J158" i="11"/>
  <c r="O158" i="11" l="1"/>
  <c r="K159" i="11"/>
  <c r="I160" i="11"/>
  <c r="J159" i="11"/>
  <c r="D159" i="11"/>
  <c r="C160" i="11"/>
  <c r="E159" i="11"/>
  <c r="O159" i="11" l="1"/>
  <c r="N159" i="11"/>
  <c r="D160" i="11"/>
  <c r="E160" i="11"/>
  <c r="N160" i="11" s="1"/>
  <c r="C161" i="11"/>
  <c r="K160" i="11"/>
  <c r="I161" i="11"/>
  <c r="J160" i="11"/>
  <c r="O160" i="11" l="1"/>
  <c r="K161" i="11"/>
  <c r="I162" i="11"/>
  <c r="J161" i="11"/>
  <c r="D161" i="11"/>
  <c r="C162" i="11"/>
  <c r="E161" i="11"/>
  <c r="O161" i="11" l="1"/>
  <c r="N161" i="11"/>
  <c r="D162" i="11"/>
  <c r="C163" i="11"/>
  <c r="E162" i="11"/>
  <c r="K162" i="11"/>
  <c r="I163" i="11"/>
  <c r="J162" i="11"/>
  <c r="N162" i="11" l="1"/>
  <c r="O162" i="11"/>
  <c r="K163" i="11"/>
  <c r="J163" i="11"/>
  <c r="I164" i="11"/>
  <c r="D163" i="11"/>
  <c r="C164" i="11"/>
  <c r="E163" i="11"/>
  <c r="O163" i="11" l="1"/>
  <c r="N163" i="11"/>
  <c r="D164" i="11"/>
  <c r="C165" i="11"/>
  <c r="E164" i="11"/>
  <c r="N164" i="11" s="1"/>
  <c r="K164" i="11"/>
  <c r="I165" i="11"/>
  <c r="J164" i="11"/>
  <c r="O164" i="11" l="1"/>
  <c r="K165" i="11"/>
  <c r="I166" i="11"/>
  <c r="J165" i="11"/>
  <c r="D165" i="11"/>
  <c r="C166" i="11"/>
  <c r="E165" i="11"/>
  <c r="O165" i="11" l="1"/>
  <c r="N165" i="11"/>
  <c r="D166" i="11"/>
  <c r="E166" i="11"/>
  <c r="K166" i="11"/>
  <c r="J166" i="11"/>
  <c r="O166" i="11" l="1"/>
  <c r="H9" i="11" s="1"/>
  <c r="N166" i="11"/>
  <c r="H8" i="11" s="1"/>
  <c r="H11" i="11" l="1"/>
</calcChain>
</file>

<file path=xl/sharedStrings.xml><?xml version="1.0" encoding="utf-8"?>
<sst xmlns="http://schemas.openxmlformats.org/spreadsheetml/2006/main" count="176" uniqueCount="88">
  <si>
    <t>Anskaffelsespris</t>
  </si>
  <si>
    <t>Projektomkostninger</t>
  </si>
  <si>
    <t>Driftsomkostninger</t>
  </si>
  <si>
    <t>Løbende drift og eftersyn</t>
  </si>
  <si>
    <t>Energi og forbrug</t>
  </si>
  <si>
    <t>Indirekte omkostninger</t>
  </si>
  <si>
    <t>Vedligeholdelse</t>
  </si>
  <si>
    <t>Alternativ A</t>
  </si>
  <si>
    <t>Alternativ B</t>
  </si>
  <si>
    <t>Alternativ C</t>
  </si>
  <si>
    <t>Generelle antagelser</t>
  </si>
  <si>
    <t>Informationer om investeringsalternativerne</t>
  </si>
  <si>
    <t>Anlægsomkostninger</t>
  </si>
  <si>
    <t xml:space="preserve">Anlægsomkostninger </t>
  </si>
  <si>
    <t>Skal betales hvert år over hele levetid.</t>
  </si>
  <si>
    <t xml:space="preserve">Installering </t>
  </si>
  <si>
    <r>
      <rPr>
        <b/>
        <sz val="9"/>
        <color theme="1"/>
        <rFont val="Century Gothic"/>
        <family val="2"/>
      </rPr>
      <t xml:space="preserve">Løbende driftsomkostninger </t>
    </r>
    <r>
      <rPr>
        <sz val="9"/>
        <color theme="1"/>
        <rFont val="Century Gothic"/>
        <family val="2"/>
      </rPr>
      <t>(direkte omkostinger)</t>
    </r>
  </si>
  <si>
    <t>Betalingen</t>
  </si>
  <si>
    <t>hvert … år</t>
  </si>
  <si>
    <t>i alt</t>
  </si>
  <si>
    <t>Navn</t>
  </si>
  <si>
    <t>Pumpe Bibi</t>
  </si>
  <si>
    <t>Pumpe Boris</t>
  </si>
  <si>
    <t>Pumpe Tina</t>
  </si>
  <si>
    <t>-</t>
  </si>
  <si>
    <t>Nutidsværdi</t>
  </si>
  <si>
    <t>Sum</t>
  </si>
  <si>
    <t>I alt</t>
  </si>
  <si>
    <t>Resultater og figurer</t>
  </si>
  <si>
    <t>Andet, fx positive eller negativer eksternaliteter</t>
  </si>
  <si>
    <t>Andre løbende omkostninger, fx positive eller negative eksternaliteter</t>
  </si>
  <si>
    <t>Resultater</t>
  </si>
  <si>
    <t>Konklusion:</t>
  </si>
  <si>
    <t>Projektets startår</t>
  </si>
  <si>
    <t>Projektets slutår</t>
  </si>
  <si>
    <t>Periodelængde</t>
  </si>
  <si>
    <t>Samlede anlægsomkostninger</t>
  </si>
  <si>
    <t>Startår for drift</t>
  </si>
  <si>
    <t>År</t>
  </si>
  <si>
    <t xml:space="preserve">År </t>
  </si>
  <si>
    <t>Tilbagediskonteret cash-flow sædvanlig projekt</t>
  </si>
  <si>
    <t>Tilbagediskonteret cash-flow alternativt projekt</t>
  </si>
  <si>
    <t>Anskaffelsespris og scrap værdi</t>
  </si>
  <si>
    <t xml:space="preserve">Anskaffelsesår er år 1. Anskaffelsesår er det første år af levetiden. </t>
  </si>
  <si>
    <t xml:space="preserve">Skal betales én gang, nemlig i år 1. </t>
  </si>
  <si>
    <t xml:space="preserve">I feltet til højre angives beløbet af en enkel betaling </t>
  </si>
  <si>
    <t>Vedligeholdelse, type I</t>
  </si>
  <si>
    <t>Vedligeholdelse, type II</t>
  </si>
  <si>
    <t>Vedligeholdelse, type III</t>
  </si>
  <si>
    <t xml:space="preserve">Note: Scrapværdien er indeholdt i anlægsomkostningerne. </t>
  </si>
  <si>
    <t>Hjælpeværktøj til at beregne totaløkonomien i investeringsprojekter</t>
  </si>
  <si>
    <t>Dette regneark er et hjælpeværktøj til vandselskaber, som ønsker at beregne totaløkonomien i deres investeringsprojekter.</t>
  </si>
  <si>
    <t>Hvordan skal hjælpeværktøjet benyttes: Der henvises til guide i bilag A i Vejledning i brug af totaløkonomi for danske vandværker.</t>
  </si>
  <si>
    <t>DISCLAIMER: Hjælpeværktøjet er blevet udviklet omhyggeligt og grundigt. Dog kan fejl i regnearket ikke udelukkes.</t>
  </si>
  <si>
    <t>År for anlægsinvestering</t>
  </si>
  <si>
    <t>Forventede driftsomkostninger i år x</t>
  </si>
  <si>
    <t>År ved dags dato</t>
  </si>
  <si>
    <t>Model til sammenligning af Total Cost of Ownership (TCO) af to investeringer med forskellig levetid</t>
  </si>
  <si>
    <t>Model til sammenligning af Total Cost of Ownership (TCO) af to eller tre investeringer med samme levetid</t>
  </si>
  <si>
    <t>Forsyningssekretariatet anvender en lignende EAA-beregner i forbindelse med medfinansiering af klimatilpasningsprojekter. Forsyningssekretariatets model bygger på andre forudsætninger end denne model, hvorfor der forekommer mindre forskelle i de præcise estimater.</t>
  </si>
  <si>
    <r>
      <t>Levetid [år],</t>
    </r>
    <r>
      <rPr>
        <sz val="9"/>
        <color theme="1"/>
        <rFont val="Century Gothic"/>
        <family val="2"/>
      </rPr>
      <t xml:space="preserve"> skal gælde for alle tre investeringer</t>
    </r>
  </si>
  <si>
    <t>Drift og vedligeholdelse per år</t>
  </si>
  <si>
    <t>type I</t>
  </si>
  <si>
    <t>type II</t>
  </si>
  <si>
    <t>type III</t>
  </si>
  <si>
    <t>Løbende driftsomkostninger per år</t>
  </si>
  <si>
    <t>Indirekte omkostninger, per år</t>
  </si>
  <si>
    <t>Andre løbende omkostninger, per år</t>
  </si>
  <si>
    <t>Vedligeholdelse, per år</t>
  </si>
  <si>
    <t>Løbende driftsomkostninger, per år</t>
  </si>
  <si>
    <t>I feltet til venstre angives længden af tidsintervallerne</t>
  </si>
  <si>
    <t>Skal betales flere gange, i regelmæssige intervaller</t>
  </si>
  <si>
    <t xml:space="preserve">Energistyrelsen og Copenhagen Economics kan ikke gøres erstatningsansvarlig, hvis anvendelsen af regnearket mod forventning skulle føre til forkerte resultater. </t>
  </si>
  <si>
    <t>Energistyrelsen og Copenhagen Economics kan derfor ikke pålægges ansvar for skader eller tab, der direkte eller indirekte er en følge af anvendelse af regnearket.</t>
  </si>
  <si>
    <t>Kalkulationsrente [%]</t>
  </si>
  <si>
    <t xml:space="preserve">EAA-beregneren giver et udtryk for omkostningseffektivitet, hvilket gør det muligt at sammenligne investeringer med forskellige levetid og etableringsår. </t>
  </si>
  <si>
    <t>Scrapværdi</t>
  </si>
  <si>
    <t>Angives i kroner</t>
  </si>
  <si>
    <t>Angives i kroner per år</t>
  </si>
  <si>
    <t>Forsikring etc.</t>
  </si>
  <si>
    <t>i kroner</t>
  </si>
  <si>
    <t>Beløb [Kr.)</t>
  </si>
  <si>
    <t>Nutidsværdi af investeringens omkostninger [Kr., faste priser]</t>
  </si>
  <si>
    <t>Admin-omkostninger etc.</t>
  </si>
  <si>
    <t>Sum af årlige betalinger (faste priser)</t>
  </si>
  <si>
    <t>Nutidsværdien af årlige betalinger (faste priser)</t>
  </si>
  <si>
    <t>Akkumuleret nutidsværdi af årlig betaling (faste priser)</t>
  </si>
  <si>
    <t>Nutidsværdi af årlige betalinger (faste priser)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</si>
</sst>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kr.&quot;\ #,##0.00;[Red]&quot;kr.&quot;\ \-#,##0.00"/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0.0%"/>
  </numFmts>
  <fonts count="22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sz val="9"/>
      <color rgb="FFFF0000"/>
      <name val="Century Gothic"/>
      <family val="2"/>
    </font>
    <font>
      <sz val="9"/>
      <name val="Century Gothic"/>
      <family val="2"/>
    </font>
    <font>
      <sz val="9"/>
      <color theme="0"/>
      <name val="Century Gothic"/>
      <family val="2"/>
    </font>
    <font>
      <sz val="9"/>
      <color theme="0"/>
      <name val="Arial Black"/>
      <family val="2"/>
    </font>
    <font>
      <b/>
      <sz val="9"/>
      <color theme="0"/>
      <name val="Century Gothic"/>
      <family val="2"/>
    </font>
    <font>
      <i/>
      <sz val="9"/>
      <color theme="8"/>
      <name val="Century Gothic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rgb="FF00610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Arial Black"/>
      <family val="2"/>
    </font>
    <font>
      <b/>
      <sz val="10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/>
      <right/>
      <top/>
      <bottom style="medium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7" borderId="0" applyNumberFormat="0" applyBorder="0" applyAlignment="0" applyProtection="0"/>
    <xf numFmtId="0" fontId="16" fillId="8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6" borderId="0" xfId="0" applyFont="1" applyFill="1"/>
    <xf numFmtId="0" fontId="11" fillId="6" borderId="0" xfId="0" applyFont="1" applyFill="1"/>
    <xf numFmtId="0" fontId="14" fillId="2" borderId="0" xfId="0" applyFont="1" applyFill="1"/>
    <xf numFmtId="0" fontId="12" fillId="6" borderId="0" xfId="0" applyFont="1" applyFill="1"/>
    <xf numFmtId="0" fontId="3" fillId="2" borderId="3" xfId="0" applyFont="1" applyFill="1" applyBorder="1"/>
    <xf numFmtId="164" fontId="3" fillId="2" borderId="0" xfId="1" applyNumberFormat="1" applyFont="1" applyFill="1"/>
    <xf numFmtId="164" fontId="3" fillId="2" borderId="3" xfId="1" applyNumberFormat="1" applyFont="1" applyFill="1" applyBorder="1"/>
    <xf numFmtId="0" fontId="3" fillId="2" borderId="6" xfId="0" applyFont="1" applyFill="1" applyBorder="1"/>
    <xf numFmtId="164" fontId="3" fillId="2" borderId="6" xfId="1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164" fontId="3" fillId="6" borderId="0" xfId="1" applyNumberFormat="1" applyFont="1" applyFill="1"/>
    <xf numFmtId="43" fontId="3" fillId="2" borderId="0" xfId="1" applyNumberFormat="1" applyFont="1" applyFill="1"/>
    <xf numFmtId="0" fontId="4" fillId="5" borderId="6" xfId="0" applyFont="1" applyFill="1" applyBorder="1" applyAlignment="1">
      <alignment horizontal="center" vertical="center"/>
    </xf>
    <xf numFmtId="0" fontId="3" fillId="5" borderId="6" xfId="0" applyFont="1" applyFill="1" applyBorder="1"/>
    <xf numFmtId="164" fontId="3" fillId="5" borderId="6" xfId="1" applyNumberFormat="1" applyFont="1" applyFill="1" applyBorder="1"/>
    <xf numFmtId="0" fontId="3" fillId="3" borderId="0" xfId="4" applyFont="1" applyFill="1" applyProtection="1"/>
    <xf numFmtId="0" fontId="17" fillId="3" borderId="0" xfId="2" applyFont="1" applyFill="1" applyAlignment="1" applyProtection="1"/>
    <xf numFmtId="0" fontId="17" fillId="3" borderId="0" xfId="2" applyFont="1" applyFill="1" applyProtection="1"/>
    <xf numFmtId="0" fontId="4" fillId="3" borderId="0" xfId="4" applyFont="1" applyFill="1" applyBorder="1" applyProtection="1"/>
    <xf numFmtId="0" fontId="4" fillId="3" borderId="0" xfId="4" applyFont="1" applyFill="1" applyBorder="1" applyAlignment="1" applyProtection="1">
      <alignment horizontal="left"/>
    </xf>
    <xf numFmtId="0" fontId="3" fillId="3" borderId="0" xfId="4" applyFont="1" applyFill="1" applyBorder="1" applyProtection="1"/>
    <xf numFmtId="1" fontId="3" fillId="3" borderId="0" xfId="4" applyNumberFormat="1" applyFont="1" applyFill="1" applyProtection="1"/>
    <xf numFmtId="43" fontId="3" fillId="3" borderId="0" xfId="4" applyNumberFormat="1" applyFont="1" applyFill="1" applyProtection="1"/>
    <xf numFmtId="43" fontId="3" fillId="3" borderId="0" xfId="7" applyFont="1" applyFill="1" applyProtection="1"/>
    <xf numFmtId="3" fontId="3" fillId="3" borderId="0" xfId="4" applyNumberFormat="1" applyFont="1" applyFill="1" applyProtection="1"/>
    <xf numFmtId="0" fontId="3" fillId="3" borderId="0" xfId="4" applyFont="1" applyFill="1" applyAlignment="1" applyProtection="1">
      <alignment wrapText="1"/>
    </xf>
    <xf numFmtId="0" fontId="4" fillId="3" borderId="10" xfId="4" applyFont="1" applyFill="1" applyBorder="1" applyAlignment="1" applyProtection="1">
      <alignment horizontal="center"/>
    </xf>
    <xf numFmtId="0" fontId="4" fillId="3" borderId="11" xfId="4" applyFont="1" applyFill="1" applyBorder="1" applyAlignment="1" applyProtection="1">
      <alignment horizontal="center"/>
    </xf>
    <xf numFmtId="166" fontId="3" fillId="3" borderId="0" xfId="5" applyNumberFormat="1" applyFont="1" applyFill="1" applyProtection="1"/>
    <xf numFmtId="0" fontId="11" fillId="3" borderId="0" xfId="4" applyFont="1" applyFill="1" applyProtection="1"/>
    <xf numFmtId="43" fontId="3" fillId="3" borderId="12" xfId="7" applyFont="1" applyFill="1" applyBorder="1" applyProtection="1"/>
    <xf numFmtId="0" fontId="10" fillId="3" borderId="0" xfId="4" applyFont="1" applyFill="1" applyProtection="1"/>
    <xf numFmtId="0" fontId="18" fillId="3" borderId="0" xfId="2" applyFont="1" applyFill="1" applyAlignment="1" applyProtection="1"/>
    <xf numFmtId="0" fontId="10" fillId="3" borderId="0" xfId="4" applyFont="1" applyFill="1" applyBorder="1" applyProtection="1"/>
    <xf numFmtId="0" fontId="3" fillId="5" borderId="0" xfId="4" applyFont="1" applyFill="1" applyProtection="1"/>
    <xf numFmtId="3" fontId="3" fillId="5" borderId="0" xfId="6" applyNumberFormat="1" applyFont="1" applyFill="1" applyBorder="1" applyAlignment="1" applyProtection="1">
      <alignment vertical="center"/>
    </xf>
    <xf numFmtId="3" fontId="3" fillId="5" borderId="0" xfId="7" applyNumberFormat="1" applyFont="1" applyFill="1" applyBorder="1" applyAlignment="1" applyProtection="1">
      <alignment vertical="center"/>
    </xf>
    <xf numFmtId="1" fontId="10" fillId="4" borderId="1" xfId="3" applyNumberFormat="1" applyFont="1" applyFill="1" applyBorder="1" applyProtection="1">
      <protection locked="0"/>
    </xf>
    <xf numFmtId="164" fontId="10" fillId="4" borderId="1" xfId="1" applyNumberFormat="1" applyFont="1" applyFill="1" applyBorder="1" applyProtection="1">
      <protection locked="0"/>
    </xf>
    <xf numFmtId="10" fontId="10" fillId="3" borderId="0" xfId="5" applyNumberFormat="1" applyFont="1" applyFill="1" applyAlignment="1" applyProtection="1">
      <alignment horizontal="left"/>
    </xf>
    <xf numFmtId="1" fontId="9" fillId="3" borderId="0" xfId="3" applyNumberFormat="1" applyFont="1" applyFill="1" applyBorder="1" applyProtection="1"/>
    <xf numFmtId="0" fontId="8" fillId="3" borderId="0" xfId="0" applyFont="1" applyFill="1" applyProtection="1"/>
    <xf numFmtId="0" fontId="3" fillId="3" borderId="0" xfId="0" applyFont="1" applyFill="1" applyProtection="1"/>
    <xf numFmtId="0" fontId="7" fillId="3" borderId="0" xfId="0" applyFont="1" applyFill="1" applyProtection="1"/>
    <xf numFmtId="0" fontId="3" fillId="3" borderId="3" xfId="0" applyFont="1" applyFill="1" applyBorder="1" applyProtection="1"/>
    <xf numFmtId="0" fontId="3" fillId="3" borderId="2" xfId="0" applyFont="1" applyFill="1" applyBorder="1" applyProtection="1"/>
    <xf numFmtId="0" fontId="9" fillId="3" borderId="4" xfId="0" applyFont="1" applyFill="1" applyBorder="1" applyProtection="1"/>
    <xf numFmtId="0" fontId="3" fillId="6" borderId="0" xfId="0" applyFont="1" applyFill="1" applyProtection="1"/>
    <xf numFmtId="0" fontId="11" fillId="6" borderId="0" xfId="0" applyFont="1" applyFill="1" applyProtection="1"/>
    <xf numFmtId="0" fontId="10" fillId="6" borderId="0" xfId="0" applyFont="1" applyFill="1" applyAlignment="1" applyProtection="1"/>
    <xf numFmtId="0" fontId="3" fillId="6" borderId="0" xfId="0" applyFont="1" applyFill="1" applyAlignment="1" applyProtection="1"/>
    <xf numFmtId="0" fontId="3" fillId="3" borderId="0" xfId="0" applyFont="1" applyFill="1" applyAlignment="1" applyProtection="1"/>
    <xf numFmtId="0" fontId="11" fillId="6" borderId="0" xfId="0" applyFont="1" applyFill="1" applyAlignment="1" applyProtection="1"/>
    <xf numFmtId="0" fontId="6" fillId="3" borderId="0" xfId="0" applyFont="1" applyFill="1" applyAlignment="1" applyProtection="1">
      <alignment horizontal="center"/>
    </xf>
    <xf numFmtId="0" fontId="3" fillId="5" borderId="0" xfId="0" applyFont="1" applyFill="1" applyProtection="1"/>
    <xf numFmtId="0" fontId="4" fillId="3" borderId="0" xfId="0" applyFont="1" applyFill="1" applyProtection="1"/>
    <xf numFmtId="0" fontId="3" fillId="5" borderId="0" xfId="0" applyFont="1" applyFill="1" applyBorder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0" fontId="3" fillId="5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right"/>
    </xf>
    <xf numFmtId="0" fontId="5" fillId="5" borderId="0" xfId="0" applyFont="1" applyFill="1" applyAlignment="1" applyProtection="1">
      <alignment horizontal="right"/>
    </xf>
    <xf numFmtId="0" fontId="11" fillId="6" borderId="0" xfId="0" applyFont="1" applyFill="1" applyAlignment="1" applyProtection="1">
      <alignment horizontal="right"/>
    </xf>
    <xf numFmtId="164" fontId="13" fillId="6" borderId="0" xfId="1" applyNumberFormat="1" applyFont="1" applyFill="1" applyAlignment="1" applyProtection="1">
      <alignment horizontal="right"/>
    </xf>
    <xf numFmtId="164" fontId="4" fillId="3" borderId="0" xfId="1" applyNumberFormat="1" applyFont="1" applyFill="1" applyProtection="1"/>
    <xf numFmtId="10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4" fontId="3" fillId="4" borderId="1" xfId="1" applyNumberFormat="1" applyFon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right"/>
      <protection locked="0"/>
    </xf>
    <xf numFmtId="0" fontId="3" fillId="3" borderId="0" xfId="0" applyFont="1" applyFill="1"/>
    <xf numFmtId="0" fontId="19" fillId="3" borderId="0" xfId="0" applyFont="1" applyFill="1"/>
    <xf numFmtId="8" fontId="3" fillId="3" borderId="0" xfId="4" applyNumberFormat="1" applyFont="1" applyFill="1" applyProtection="1"/>
    <xf numFmtId="2" fontId="3" fillId="3" borderId="0" xfId="4" applyNumberFormat="1" applyFont="1" applyFill="1" applyProtection="1"/>
    <xf numFmtId="14" fontId="3" fillId="3" borderId="0" xfId="4" applyNumberFormat="1" applyFont="1" applyFill="1" applyProtection="1"/>
    <xf numFmtId="0" fontId="11" fillId="3" borderId="0" xfId="0" applyFont="1" applyFill="1" applyProtection="1"/>
    <xf numFmtId="0" fontId="8" fillId="3" borderId="0" xfId="4" applyFont="1" applyFill="1" applyProtection="1"/>
    <xf numFmtId="0" fontId="7" fillId="3" borderId="0" xfId="4" applyFont="1" applyFill="1" applyProtection="1"/>
    <xf numFmtId="0" fontId="3" fillId="3" borderId="0" xfId="4" applyFont="1" applyFill="1" applyAlignment="1" applyProtection="1">
      <alignment horizontal="left"/>
    </xf>
    <xf numFmtId="0" fontId="21" fillId="3" borderId="0" xfId="4" applyFont="1" applyFill="1" applyBorder="1" applyAlignment="1" applyProtection="1">
      <alignment horizontal="left"/>
    </xf>
    <xf numFmtId="0" fontId="20" fillId="5" borderId="0" xfId="4" applyFont="1" applyFill="1" applyBorder="1" applyAlignment="1" applyProtection="1">
      <alignment wrapText="1"/>
    </xf>
    <xf numFmtId="0" fontId="6" fillId="5" borderId="0" xfId="4" applyFont="1" applyFill="1" applyProtection="1"/>
    <xf numFmtId="0" fontId="12" fillId="6" borderId="0" xfId="0" applyFont="1" applyFill="1" applyAlignment="1" applyProtection="1"/>
    <xf numFmtId="0" fontId="12" fillId="3" borderId="0" xfId="0" applyFont="1" applyFill="1" applyAlignment="1" applyProtection="1"/>
    <xf numFmtId="0" fontId="3" fillId="6" borderId="0" xfId="4" applyFont="1" applyFill="1" applyProtection="1"/>
    <xf numFmtId="0" fontId="12" fillId="6" borderId="0" xfId="0" applyFont="1" applyFill="1" applyBorder="1" applyAlignment="1" applyProtection="1"/>
    <xf numFmtId="0" fontId="12" fillId="3" borderId="0" xfId="0" applyFont="1" applyFill="1" applyBorder="1" applyAlignment="1" applyProtection="1"/>
    <xf numFmtId="0" fontId="4" fillId="5" borderId="0" xfId="4" applyFont="1" applyFill="1" applyBorder="1" applyAlignment="1" applyProtection="1">
      <alignment vertical="center" wrapText="1"/>
    </xf>
    <xf numFmtId="0" fontId="3" fillId="6" borderId="0" xfId="4" applyFont="1" applyFill="1" applyBorder="1" applyProtection="1"/>
    <xf numFmtId="0" fontId="20" fillId="5" borderId="6" xfId="4" applyFont="1" applyFill="1" applyBorder="1" applyAlignment="1" applyProtection="1">
      <alignment horizontal="left" vertical="top" wrapText="1"/>
    </xf>
    <xf numFmtId="0" fontId="3" fillId="3" borderId="0" xfId="4" applyFont="1" applyFill="1" applyAlignment="1" applyProtection="1">
      <alignment horizontal="left" vertical="top"/>
    </xf>
    <xf numFmtId="0" fontId="20" fillId="5" borderId="6" xfId="4" applyFont="1" applyFill="1" applyBorder="1" applyAlignment="1" applyProtection="1">
      <alignment horizontal="left" vertical="top"/>
    </xf>
    <xf numFmtId="0" fontId="3" fillId="5" borderId="0" xfId="4" applyFont="1" applyFill="1" applyBorder="1" applyProtection="1"/>
    <xf numFmtId="1" fontId="10" fillId="5" borderId="0" xfId="3" applyNumberFormat="1" applyFont="1" applyFill="1" applyBorder="1" applyProtection="1"/>
    <xf numFmtId="1" fontId="3" fillId="5" borderId="0" xfId="4" applyNumberFormat="1" applyFont="1" applyFill="1" applyBorder="1" applyProtection="1"/>
    <xf numFmtId="3" fontId="3" fillId="5" borderId="2" xfId="3" applyNumberFormat="1" applyFont="1" applyFill="1" applyBorder="1" applyProtection="1"/>
    <xf numFmtId="0" fontId="3" fillId="3" borderId="6" xfId="4" applyFont="1" applyFill="1" applyBorder="1" applyProtection="1"/>
    <xf numFmtId="0" fontId="3" fillId="3" borderId="8" xfId="4" applyFont="1" applyFill="1" applyBorder="1" applyAlignment="1" applyProtection="1">
      <alignment vertical="top"/>
    </xf>
    <xf numFmtId="0" fontId="18" fillId="3" borderId="0" xfId="2" applyFont="1" applyFill="1" applyAlignment="1" applyProtection="1">
      <alignment horizontal="left"/>
    </xf>
    <xf numFmtId="0" fontId="4" fillId="5" borderId="0" xfId="0" applyFont="1" applyFill="1" applyProtection="1"/>
    <xf numFmtId="0" fontId="10" fillId="5" borderId="0" xfId="4" applyFont="1" applyFill="1" applyBorder="1" applyProtection="1"/>
    <xf numFmtId="164" fontId="10" fillId="5" borderId="0" xfId="1" applyNumberFormat="1" applyFont="1" applyFill="1" applyBorder="1" applyProtection="1"/>
    <xf numFmtId="0" fontId="4" fillId="5" borderId="0" xfId="4" applyFont="1" applyFill="1" applyProtection="1"/>
    <xf numFmtId="0" fontId="9" fillId="5" borderId="0" xfId="0" applyFont="1" applyFill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0" fontId="10" fillId="6" borderId="0" xfId="0" applyFont="1" applyFill="1" applyBorder="1" applyAlignment="1" applyProtection="1"/>
    <xf numFmtId="0" fontId="10" fillId="3" borderId="0" xfId="0" applyFont="1" applyFill="1" applyBorder="1" applyAlignment="1" applyProtection="1"/>
    <xf numFmtId="10" fontId="3" fillId="4" borderId="0" xfId="5" applyNumberFormat="1" applyFont="1" applyFill="1" applyAlignment="1" applyProtection="1">
      <alignment horizontal="left"/>
      <protection locked="0"/>
    </xf>
    <xf numFmtId="0" fontId="4" fillId="5" borderId="0" xfId="4" applyFont="1" applyFill="1" applyBorder="1" applyAlignment="1" applyProtection="1">
      <alignment horizontal="right"/>
    </xf>
    <xf numFmtId="0" fontId="4" fillId="5" borderId="0" xfId="4" applyFont="1" applyFill="1" applyBorder="1" applyAlignment="1" applyProtection="1">
      <alignment horizontal="right" wrapText="1"/>
    </xf>
    <xf numFmtId="3" fontId="3" fillId="5" borderId="0" xfId="3" applyNumberFormat="1" applyFont="1" applyFill="1" applyBorder="1" applyProtection="1"/>
    <xf numFmtId="3" fontId="3" fillId="5" borderId="3" xfId="3" applyNumberFormat="1" applyFont="1" applyFill="1" applyBorder="1" applyProtection="1"/>
    <xf numFmtId="0" fontId="12" fillId="5" borderId="0" xfId="0" applyFont="1" applyFill="1" applyAlignment="1" applyProtection="1"/>
    <xf numFmtId="0" fontId="9" fillId="5" borderId="0" xfId="0" applyFont="1" applyFill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0" fontId="12" fillId="6" borderId="0" xfId="0" applyFont="1" applyFill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</xf>
    <xf numFmtId="3" fontId="13" fillId="6" borderId="0" xfId="0" applyNumberFormat="1" applyFont="1" applyFill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8">
    <cellStyle name="Comma" xfId="1" builtinId="3"/>
    <cellStyle name="Comma 2" xfId="7"/>
    <cellStyle name="Currency 2" xfId="6"/>
    <cellStyle name="Good" xfId="2" builtinId="26"/>
    <cellStyle name="Input" xfId="3" builtinId="20"/>
    <cellStyle name="Normal" xfId="0" builtinId="0" customBuiltin="1"/>
    <cellStyle name="Normal 2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rgbClr val="000000"/>
                </a:solidFill>
                <a:latin typeface="Arial Black" panose="020B0A04020102020204" pitchFamily="34" charset="0"/>
                <a:ea typeface="Verdana"/>
                <a:cs typeface="Verdana"/>
              </a:defRPr>
            </a:pPr>
            <a:r>
              <a:rPr lang="en-GB" sz="900">
                <a:latin typeface="Arial Black" panose="020B0A04020102020204" pitchFamily="34" charset="0"/>
              </a:rPr>
              <a:t>Nutidsværdi af</a:t>
            </a:r>
            <a:r>
              <a:rPr lang="en-GB" sz="900" baseline="0">
                <a:latin typeface="Arial Black" panose="020B0A04020102020204" pitchFamily="34" charset="0"/>
              </a:rPr>
              <a:t> investeringens omkostninger</a:t>
            </a:r>
            <a:endParaRPr lang="en-GB" sz="900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30297185905773594"/>
          <c:y val="3.4586019087447989E-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rgbClr val="000000"/>
              </a:solidFill>
              <a:latin typeface="Arial Black" panose="020B0A04020102020204" pitchFamily="34" charset="0"/>
              <a:ea typeface="Verdana"/>
              <a:cs typeface="Verdana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4194499999999999"/>
          <c:y val="0.21199832857209183"/>
          <c:w val="0.84286000000000005"/>
          <c:h val="0.53758391365717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Baggrundsberegning!$B$77</c:f>
              <c:strCache>
                <c:ptCount val="1"/>
                <c:pt idx="0">
                  <c:v>Anlægsomkostninger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  <a:extLst/>
          </c:spPr>
          <c:invertIfNegative val="0"/>
          <c:cat>
            <c:strRef>
              <c:f>Baggrundsberegning!$C$76:$E$76</c:f>
              <c:strCache>
                <c:ptCount val="3"/>
                <c:pt idx="0">
                  <c:v> Pumpe Bibi </c:v>
                </c:pt>
                <c:pt idx="1">
                  <c:v> Pumpe Boris </c:v>
                </c:pt>
                <c:pt idx="2">
                  <c:v> Pumpe Tina </c:v>
                </c:pt>
              </c:strCache>
            </c:strRef>
          </c:cat>
          <c:val>
            <c:numRef>
              <c:f>Baggrundsberegning!$C$77:$E$77</c:f>
              <c:numCache>
                <c:formatCode>_ * #,##0_ ;_ * \-#,##0_ ;_ * "-"??_ ;_ @_ </c:formatCode>
                <c:ptCount val="3"/>
                <c:pt idx="0">
                  <c:v>618097.60601656674</c:v>
                </c:pt>
                <c:pt idx="1">
                  <c:v>777597.60601656674</c:v>
                </c:pt>
                <c:pt idx="2">
                  <c:v>627548.80300828337</c:v>
                </c:pt>
              </c:numCache>
            </c:numRef>
          </c:val>
        </c:ser>
        <c:ser>
          <c:idx val="1"/>
          <c:order val="1"/>
          <c:tx>
            <c:strRef>
              <c:f>Baggrundsberegning!$B$78</c:f>
              <c:strCache>
                <c:ptCount val="1"/>
                <c:pt idx="0">
                  <c:v>Driftsomkostninger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  <a:extLst/>
          </c:spPr>
          <c:invertIfNegative val="0"/>
          <c:cat>
            <c:strRef>
              <c:f>Baggrundsberegning!$C$76:$E$76</c:f>
              <c:strCache>
                <c:ptCount val="3"/>
                <c:pt idx="0">
                  <c:v> Pumpe Bibi </c:v>
                </c:pt>
                <c:pt idx="1">
                  <c:v> Pumpe Boris </c:v>
                </c:pt>
                <c:pt idx="2">
                  <c:v> Pumpe Tina </c:v>
                </c:pt>
              </c:strCache>
            </c:strRef>
          </c:cat>
          <c:val>
            <c:numRef>
              <c:f>Baggrundsberegning!$C$78:$E$78</c:f>
              <c:numCache>
                <c:formatCode>_ * #,##0_ ;_ * \-#,##0_ ;_ * "-"??_ ;_ @_ </c:formatCode>
                <c:ptCount val="3"/>
                <c:pt idx="0">
                  <c:v>323336.0977692086</c:v>
                </c:pt>
                <c:pt idx="1">
                  <c:v>298464.09024850029</c:v>
                </c:pt>
                <c:pt idx="2">
                  <c:v>402926.52183547523</c:v>
                </c:pt>
              </c:numCache>
            </c:numRef>
          </c:val>
        </c:ser>
        <c:ser>
          <c:idx val="2"/>
          <c:order val="2"/>
          <c:tx>
            <c:strRef>
              <c:f>Baggrundsberegning!$B$79</c:f>
              <c:strCache>
                <c:ptCount val="1"/>
                <c:pt idx="0">
                  <c:v>Vedligeholdelse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  <a:extLst/>
          </c:spPr>
          <c:invertIfNegative val="0"/>
          <c:cat>
            <c:strRef>
              <c:f>Baggrundsberegning!$C$76:$E$76</c:f>
              <c:strCache>
                <c:ptCount val="3"/>
                <c:pt idx="0">
                  <c:v> Pumpe Bibi </c:v>
                </c:pt>
                <c:pt idx="1">
                  <c:v> Pumpe Boris </c:v>
                </c:pt>
                <c:pt idx="2">
                  <c:v> Pumpe Tina </c:v>
                </c:pt>
              </c:strCache>
            </c:strRef>
          </c:cat>
          <c:val>
            <c:numRef>
              <c:f>Baggrundsberegning!$C$79:$E$79</c:f>
              <c:numCache>
                <c:formatCode>_ * #,##0_ ;_ * \-#,##0_ ;_ * "-"??_ ;_ @_ </c:formatCode>
                <c:ptCount val="3"/>
                <c:pt idx="0">
                  <c:v>398389.62274684652</c:v>
                </c:pt>
                <c:pt idx="1">
                  <c:v>86343.76710114046</c:v>
                </c:pt>
                <c:pt idx="2">
                  <c:v>95530.731134064219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8439536"/>
        <c:axId val="140787640"/>
      </c:barChart>
      <c:lineChart>
        <c:grouping val="standard"/>
        <c:varyColors val="0"/>
        <c:ser>
          <c:idx val="3"/>
          <c:order val="3"/>
          <c:tx>
            <c:strRef>
              <c:f>Baggrundsberegning!$B$80</c:f>
              <c:strCache>
                <c:ptCount val="1"/>
                <c:pt idx="0">
                  <c:v>Sum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Verdana"/>
                    <a:cs typeface="Verdana"/>
                  </a:defRPr>
                </a:pPr>
                <a:endParaRPr lang="da-D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Baggrundsberegning!$C$76:$E$76</c:f>
              <c:strCache>
                <c:ptCount val="3"/>
                <c:pt idx="0">
                  <c:v> Pumpe Bibi </c:v>
                </c:pt>
                <c:pt idx="1">
                  <c:v> Pumpe Boris </c:v>
                </c:pt>
                <c:pt idx="2">
                  <c:v> Pumpe Tina </c:v>
                </c:pt>
              </c:strCache>
            </c:strRef>
          </c:cat>
          <c:val>
            <c:numRef>
              <c:f>Baggrundsberegning!$C$80:$E$80</c:f>
              <c:numCache>
                <c:formatCode>_ * #,##0_ ;_ * \-#,##0_ ;_ * "-"??_ ;_ @_ </c:formatCode>
                <c:ptCount val="3"/>
                <c:pt idx="0">
                  <c:v>1339823.3265326219</c:v>
                </c:pt>
                <c:pt idx="1">
                  <c:v>1162405.4633662074</c:v>
                </c:pt>
                <c:pt idx="2">
                  <c:v>1126006.0559778227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39536"/>
        <c:axId val="140787640"/>
      </c:lineChart>
      <c:catAx>
        <c:axId val="3184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" cap="flat" cmpd="sng" algn="ctr">
            <a:solidFill>
              <a:srgbClr val="000000"/>
            </a:solidFill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Verdana"/>
                <a:cs typeface="Verdana"/>
              </a:defRPr>
            </a:pPr>
            <a:endParaRPr lang="da-DK"/>
          </a:p>
        </c:txPr>
        <c:crossAx val="140787640"/>
        <c:crossesAt val="0"/>
        <c:auto val="1"/>
        <c:lblAlgn val="ctr"/>
        <c:lblOffset val="100"/>
        <c:noMultiLvlLbl val="0"/>
      </c:catAx>
      <c:valAx>
        <c:axId val="140787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Verdana"/>
                    <a:cs typeface="Verdana"/>
                  </a:defRPr>
                </a:pPr>
                <a:r>
                  <a:rPr lang="en-GB"/>
                  <a:t>Kr.</a:t>
                </a:r>
                <a:r>
                  <a:rPr lang="en-GB" baseline="0"/>
                  <a:t> (faste priser)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8226851851851852E-2"/>
              <c:y val="0.10273845129426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Verdana"/>
                  <a:cs typeface="Verdana"/>
                </a:defRPr>
              </a:pPr>
              <a:endParaRPr lang="da-DK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Verdana"/>
                <a:cs typeface="Verdana"/>
              </a:defRPr>
            </a:pPr>
            <a:endParaRPr lang="da-DK"/>
          </a:p>
        </c:txPr>
        <c:crossAx val="31843953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2792407407407407E-2"/>
          <c:y val="0.86310560987872609"/>
          <c:w val="0.96201266284453568"/>
          <c:h val="0.13399597857302437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Verdana"/>
              <a:cs typeface="Verdana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0" i="0" strike="noStrike" baseline="0">
          <a:solidFill>
            <a:srgbClr val="000000"/>
          </a:solidFill>
          <a:latin typeface="Century Gothic" panose="020B0502020202020204" pitchFamily="34" charset="0"/>
          <a:ea typeface="Verdana"/>
          <a:cs typeface="Verdan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0" i="0" u="none" strike="noStrike" kern="1200" spc="0" baseline="0">
                <a:solidFill>
                  <a:srgbClr val="000000"/>
                </a:solidFill>
                <a:latin typeface="Arial Black" panose="020B0A04020102020204" pitchFamily="34" charset="0"/>
                <a:ea typeface="Verdana"/>
                <a:cs typeface="Verdana"/>
              </a:defRPr>
            </a:pPr>
            <a:r>
              <a:rPr lang="en-GB" sz="900">
                <a:latin typeface="Arial Black" panose="020B0A04020102020204" pitchFamily="34" charset="0"/>
              </a:rPr>
              <a:t>Akkumulerede udgifter (nutidsværdi)</a:t>
            </a:r>
          </a:p>
          <a:p>
            <a:pPr algn="ctr">
              <a:defRPr sz="900">
                <a:latin typeface="Arial Black" panose="020B0A04020102020204" pitchFamily="34" charset="0"/>
              </a:defRPr>
            </a:pPr>
            <a:r>
              <a:rPr lang="en-GB" sz="900">
                <a:latin typeface="Arial Black" panose="020B0A04020102020204" pitchFamily="34" charset="0"/>
              </a:rPr>
              <a:t>over levetiden</a:t>
            </a:r>
          </a:p>
        </c:rich>
      </c:tx>
      <c:layout>
        <c:manualLayout>
          <c:xMode val="edge"/>
          <c:yMode val="edge"/>
          <c:x val="0.29528326393682319"/>
          <c:y val="3.8929746456449824E-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 algn="ctr">
            <a:defRPr sz="900" b="0" i="0" u="none" strike="noStrike" kern="1200" spc="0" baseline="0">
              <a:solidFill>
                <a:srgbClr val="000000"/>
              </a:solidFill>
              <a:latin typeface="Arial Black" panose="020B0A04020102020204" pitchFamily="34" charset="0"/>
              <a:ea typeface="Verdana"/>
              <a:cs typeface="Verdana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6192978493973795"/>
          <c:y val="0.18803325871696083"/>
          <c:w val="0.79111173315265859"/>
          <c:h val="0.53723420507416486"/>
        </c:manualLayout>
      </c:layout>
      <c:lineChart>
        <c:grouping val="standard"/>
        <c:varyColors val="0"/>
        <c:ser>
          <c:idx val="0"/>
          <c:order val="0"/>
          <c:tx>
            <c:strRef>
              <c:f>Baggrundsberegning!$B$22</c:f>
              <c:strCache>
                <c:ptCount val="1"/>
                <c:pt idx="0">
                  <c:v>Pumpe Bibi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Baggrundsberegning!$C$2:$CX$2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Baggrundsberegning!$C$22:$CX$22</c:f>
              <c:numCache>
                <c:formatCode>_ * #,##0_ ;_ * \-#,##0_ ;_ * "-"??_ ;_ @_ </c:formatCode>
                <c:ptCount val="100"/>
                <c:pt idx="0">
                  <c:v>632000</c:v>
                </c:pt>
                <c:pt idx="1">
                  <c:v>644500</c:v>
                </c:pt>
                <c:pt idx="2">
                  <c:v>656519.23076923075</c:v>
                </c:pt>
                <c:pt idx="3">
                  <c:v>668076.18343195261</c:v>
                </c:pt>
                <c:pt idx="4">
                  <c:v>743298.95224256848</c:v>
                </c:pt>
                <c:pt idx="5">
                  <c:v>753984.00463044003</c:v>
                </c:pt>
                <c:pt idx="6">
                  <c:v>764258.09346493194</c:v>
                </c:pt>
                <c:pt idx="7">
                  <c:v>789335.38130060001</c:v>
                </c:pt>
                <c:pt idx="8">
                  <c:v>798834.35396562575</c:v>
                </c:pt>
                <c:pt idx="9">
                  <c:v>860661.98669656285</c:v>
                </c:pt>
                <c:pt idx="10">
                  <c:v>869444.32089129824</c:v>
                </c:pt>
                <c:pt idx="11">
                  <c:v>877888.87300162076</c:v>
                </c:pt>
                <c:pt idx="12">
                  <c:v>886008.63464616158</c:v>
                </c:pt>
                <c:pt idx="13">
                  <c:v>893816.09776591242</c:v>
                </c:pt>
                <c:pt idx="14">
                  <c:v>944633.90505423129</c:v>
                </c:pt>
                <c:pt idx="15">
                  <c:v>962957.63364376931</c:v>
                </c:pt>
                <c:pt idx="16">
                  <c:v>969898.43992768519</c:v>
                </c:pt>
                <c:pt idx="17">
                  <c:v>976572.29212375823</c:v>
                </c:pt>
                <c:pt idx="18">
                  <c:v>982989.45769690536</c:v>
                </c:pt>
                <c:pt idx="19">
                  <c:v>1024757.9910132476</c:v>
                </c:pt>
                <c:pt idx="20">
                  <c:v>1030691.0213138644</c:v>
                </c:pt>
                <c:pt idx="21">
                  <c:v>1036395.8581413806</c:v>
                </c:pt>
                <c:pt idx="22">
                  <c:v>1041881.2781678385</c:v>
                </c:pt>
                <c:pt idx="23">
                  <c:v>1055270.2471673288</c:v>
                </c:pt>
                <c:pt idx="24">
                  <c:v>1089600.9369096116</c:v>
                </c:pt>
                <c:pt idx="25">
                  <c:v>1094477.455338913</c:v>
                </c:pt>
                <c:pt idx="26">
                  <c:v>1099166.4153670876</c:v>
                </c:pt>
                <c:pt idx="27">
                  <c:v>1103675.0307787939</c:v>
                </c:pt>
                <c:pt idx="28">
                  <c:v>1108010.2379054346</c:v>
                </c:pt>
                <c:pt idx="29">
                  <c:v>1136227.562398362</c:v>
                </c:pt>
                <c:pt idx="30">
                  <c:v>1140235.7050820165</c:v>
                </c:pt>
                <c:pt idx="31">
                  <c:v>1150018.8935850193</c:v>
                </c:pt>
                <c:pt idx="32">
                  <c:v>1153724.6468058536</c:v>
                </c:pt>
                <c:pt idx="33">
                  <c:v>1157287.8710566559</c:v>
                </c:pt>
                <c:pt idx="34">
                  <c:v>1180480.4549376175</c:v>
                </c:pt>
                <c:pt idx="35">
                  <c:v>1183774.8560570723</c:v>
                </c:pt>
                <c:pt idx="36">
                  <c:v>1186942.5494411634</c:v>
                </c:pt>
                <c:pt idx="37">
                  <c:v>1189988.4084643279</c:v>
                </c:pt>
                <c:pt idx="38">
                  <c:v>1192917.1190635245</c:v>
                </c:pt>
                <c:pt idx="39">
                  <c:v>1216312.1445600661</c:v>
                </c:pt>
                <c:pt idx="40">
                  <c:v>1219019.9021406842</c:v>
                </c:pt>
                <c:pt idx="41">
                  <c:v>1221623.5151989709</c:v>
                </c:pt>
                <c:pt idx="42">
                  <c:v>1224126.9892934775</c:v>
                </c:pt>
                <c:pt idx="43">
                  <c:v>1226534.1759228106</c:v>
                </c:pt>
                <c:pt idx="44">
                  <c:v>1242202.2545752751</c:v>
                </c:pt>
                <c:pt idx="45">
                  <c:v>1244427.8339293185</c:v>
                </c:pt>
                <c:pt idx="46">
                  <c:v>1246567.8140774369</c:v>
                </c:pt>
                <c:pt idx="47">
                  <c:v>1251791.1384034657</c:v>
                </c:pt>
                <c:pt idx="48">
                  <c:v>1253769.6703451434</c:v>
                </c:pt>
                <c:pt idx="49">
                  <c:v>1266647.6889004414</c:v>
                </c:pt>
                <c:pt idx="50">
                  <c:v>1268476.9528997736</c:v>
                </c:pt>
                <c:pt idx="51">
                  <c:v>1270235.8605914391</c:v>
                </c:pt>
                <c:pt idx="52">
                  <c:v>1271927.1179872712</c:v>
                </c:pt>
                <c:pt idx="53">
                  <c:v>1273553.3270217252</c:v>
                </c:pt>
                <c:pt idx="54">
                  <c:v>1284138.1195536747</c:v>
                </c:pt>
                <c:pt idx="55">
                  <c:v>1287954.7514762527</c:v>
                </c:pt>
                <c:pt idx="56">
                  <c:v>1289400.4453863201</c:v>
                </c:pt>
                <c:pt idx="57">
                  <c:v>1290790.5356844619</c:v>
                </c:pt>
                <c:pt idx="58">
                  <c:v>1292127.1609711368</c:v>
                </c:pt>
                <c:pt idx="59">
                  <c:v>1300827.0888725698</c:v>
                </c:pt>
                <c:pt idx="60">
                  <c:v>1302062.8740858417</c:v>
                </c:pt>
                <c:pt idx="61">
                  <c:v>1303251.129098603</c:v>
                </c:pt>
                <c:pt idx="62">
                  <c:v>1304393.6819954889</c:v>
                </c:pt>
                <c:pt idx="63">
                  <c:v>1307182.4575574144</c:v>
                </c:pt>
                <c:pt idx="64">
                  <c:v>1314333.1641264544</c:v>
                </c:pt>
                <c:pt idx="65">
                  <c:v>1315348.8894913748</c:v>
                </c:pt>
                <c:pt idx="66">
                  <c:v>1316325.5484961059</c:v>
                </c:pt>
                <c:pt idx="67">
                  <c:v>1317264.6436929628</c:v>
                </c:pt>
                <c:pt idx="68">
                  <c:v>1318167.6198437868</c:v>
                </c:pt>
                <c:pt idx="69">
                  <c:v>1324044.9794053629</c:v>
                </c:pt>
                <c:pt idx="70">
                  <c:v>1324879.831615814</c:v>
                </c:pt>
                <c:pt idx="71">
                  <c:v>1326917.562602862</c:v>
                </c:pt>
                <c:pt idx="72">
                  <c:v>1327689.4304009862</c:v>
                </c:pt>
                <c:pt idx="73">
                  <c:v>1328431.6109761056</c:v>
                </c:pt>
                <c:pt idx="74">
                  <c:v>1333262.3721159361</c:v>
                </c:pt>
                <c:pt idx="75">
                  <c:v>1333948.559777844</c:v>
                </c:pt>
                <c:pt idx="76">
                  <c:v>1334608.3556066016</c:v>
                </c:pt>
                <c:pt idx="77">
                  <c:v>1335242.7746727145</c:v>
                </c:pt>
                <c:pt idx="78">
                  <c:v>1335852.7930055154</c:v>
                </c:pt>
                <c:pt idx="79">
                  <c:v>1339823.3265326219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Baggrundsberegning!$B$44</c:f>
              <c:strCache>
                <c:ptCount val="1"/>
                <c:pt idx="0">
                  <c:v>Pumpe Boris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Baggrundsberegning!$C$2:$CX$2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Baggrundsberegning!$C$44:$CX$44</c:f>
              <c:numCache>
                <c:formatCode>_ * #,##0_ ;_ * \-#,##0_ ;_ * "-"??_ ;_ @_ </c:formatCode>
                <c:ptCount val="100"/>
                <c:pt idx="0">
                  <c:v>790500</c:v>
                </c:pt>
                <c:pt idx="1">
                  <c:v>802038.4615384615</c:v>
                </c:pt>
                <c:pt idx="2">
                  <c:v>813133.13609467447</c:v>
                </c:pt>
                <c:pt idx="3">
                  <c:v>823801.09239872545</c:v>
                </c:pt>
                <c:pt idx="4">
                  <c:v>844316.39298343891</c:v>
                </c:pt>
                <c:pt idx="5">
                  <c:v>854179.51826455118</c:v>
                </c:pt>
                <c:pt idx="6">
                  <c:v>863663.29257331288</c:v>
                </c:pt>
                <c:pt idx="7">
                  <c:v>872782.30633173767</c:v>
                </c:pt>
                <c:pt idx="8">
                  <c:v>881550.58879176143</c:v>
                </c:pt>
                <c:pt idx="9">
                  <c:v>901925.60412354756</c:v>
                </c:pt>
                <c:pt idx="10">
                  <c:v>910032.37414945709</c:v>
                </c:pt>
                <c:pt idx="11">
                  <c:v>917827.34532821632</c:v>
                </c:pt>
                <c:pt idx="12">
                  <c:v>925322.50992317707</c:v>
                </c:pt>
                <c:pt idx="13">
                  <c:v>932529.39895679324</c:v>
                </c:pt>
                <c:pt idx="14">
                  <c:v>946388.80094451655</c:v>
                </c:pt>
                <c:pt idx="15">
                  <c:v>953051.97497707582</c:v>
                </c:pt>
                <c:pt idx="16">
                  <c:v>959458.87308530591</c:v>
                </c:pt>
                <c:pt idx="17">
                  <c:v>965619.35203552712</c:v>
                </c:pt>
                <c:pt idx="18">
                  <c:v>971542.88948766293</c:v>
                </c:pt>
                <c:pt idx="19">
                  <c:v>997173.58038632746</c:v>
                </c:pt>
                <c:pt idx="20">
                  <c:v>1002650.223740743</c:v>
                </c:pt>
                <c:pt idx="21">
                  <c:v>1007916.2269661425</c:v>
                </c:pt>
                <c:pt idx="22">
                  <c:v>1012979.6916059498</c:v>
                </c:pt>
                <c:pt idx="23">
                  <c:v>1017848.4076057645</c:v>
                </c:pt>
                <c:pt idx="24">
                  <c:v>1027211.3229900234</c:v>
                </c:pt>
                <c:pt idx="25">
                  <c:v>1031712.724617071</c:v>
                </c:pt>
                <c:pt idx="26">
                  <c:v>1036040.9954123091</c:v>
                </c:pt>
                <c:pt idx="27">
                  <c:v>1040202.7942538841</c:v>
                </c:pt>
                <c:pt idx="28">
                  <c:v>1044204.5239092447</c:v>
                </c:pt>
                <c:pt idx="29">
                  <c:v>1053503.4149353229</c:v>
                </c:pt>
                <c:pt idx="30">
                  <c:v>1057203.2389510039</c:v>
                </c:pt>
                <c:pt idx="31">
                  <c:v>1060760.7620430049</c:v>
                </c:pt>
                <c:pt idx="32">
                  <c:v>1064181.4573237752</c:v>
                </c:pt>
                <c:pt idx="33">
                  <c:v>1067470.5874014387</c:v>
                </c:pt>
                <c:pt idx="34">
                  <c:v>1073795.8375507919</c:v>
                </c:pt>
                <c:pt idx="35">
                  <c:v>1076836.8231995194</c:v>
                </c:pt>
                <c:pt idx="36">
                  <c:v>1079760.8478617575</c:v>
                </c:pt>
                <c:pt idx="37">
                  <c:v>1082572.4100369862</c:v>
                </c:pt>
                <c:pt idx="38">
                  <c:v>1085275.8352054756</c:v>
                </c:pt>
                <c:pt idx="39">
                  <c:v>1096973.3479537463</c:v>
                </c:pt>
                <c:pt idx="40">
                  <c:v>1099472.8164897016</c:v>
                </c:pt>
                <c:pt idx="41">
                  <c:v>1101876.1516204278</c:v>
                </c:pt>
                <c:pt idx="42">
                  <c:v>1104187.0507845876</c:v>
                </c:pt>
                <c:pt idx="43">
                  <c:v>1106409.0692116644</c:v>
                </c:pt>
                <c:pt idx="44">
                  <c:v>1110682.1815714275</c:v>
                </c:pt>
                <c:pt idx="45">
                  <c:v>1112736.5625136213</c:v>
                </c:pt>
                <c:pt idx="46">
                  <c:v>1114711.9288041922</c:v>
                </c:pt>
                <c:pt idx="47">
                  <c:v>1116611.3194682028</c:v>
                </c:pt>
                <c:pt idx="48">
                  <c:v>1118437.656645136</c:v>
                </c:pt>
                <c:pt idx="49">
                  <c:v>1122681.5491235864</c:v>
                </c:pt>
                <c:pt idx="50">
                  <c:v>1124370.1005075853</c:v>
                </c:pt>
                <c:pt idx="51">
                  <c:v>1125993.7076075843</c:v>
                </c:pt>
                <c:pt idx="52">
                  <c:v>1127554.8682806601</c:v>
                </c:pt>
                <c:pt idx="53">
                  <c:v>1129055.9843124638</c:v>
                </c:pt>
                <c:pt idx="54">
                  <c:v>1131942.7459120865</c:v>
                </c:pt>
                <c:pt idx="55">
                  <c:v>1133330.6120657511</c:v>
                </c:pt>
                <c:pt idx="56">
                  <c:v>1134665.0987519671</c:v>
                </c:pt>
                <c:pt idx="57">
                  <c:v>1135948.2590271749</c:v>
                </c:pt>
                <c:pt idx="58">
                  <c:v>1137182.0669841054</c:v>
                </c:pt>
                <c:pt idx="59">
                  <c:v>1142520.6591054394</c:v>
                </c:pt>
                <c:pt idx="60">
                  <c:v>1143661.3839176903</c:v>
                </c:pt>
                <c:pt idx="61">
                  <c:v>1144758.2346987007</c:v>
                </c:pt>
                <c:pt idx="62">
                  <c:v>1145812.8989112107</c:v>
                </c:pt>
                <c:pt idx="63">
                  <c:v>1146826.9991155472</c:v>
                </c:pt>
                <c:pt idx="64">
                  <c:v>1148777.1918161944</c:v>
                </c:pt>
                <c:pt idx="65">
                  <c:v>1149714.7844607364</c:v>
                </c:pt>
                <c:pt idx="66">
                  <c:v>1150616.3158497191</c:v>
                </c:pt>
                <c:pt idx="67">
                  <c:v>1151483.1729545102</c:v>
                </c:pt>
                <c:pt idx="68">
                  <c:v>1152316.6894014247</c:v>
                </c:pt>
                <c:pt idx="69">
                  <c:v>1154253.5465296714</c:v>
                </c:pt>
                <c:pt idx="70">
                  <c:v>1155024.1793393185</c:v>
                </c:pt>
                <c:pt idx="71">
                  <c:v>1155765.1724255178</c:v>
                </c:pt>
                <c:pt idx="72">
                  <c:v>1156477.6657776325</c:v>
                </c:pt>
                <c:pt idx="73">
                  <c:v>1157162.7555392813</c:v>
                </c:pt>
                <c:pt idx="74">
                  <c:v>1158480.2358501442</c:v>
                </c:pt>
                <c:pt idx="75">
                  <c:v>1159113.6398457512</c:v>
                </c:pt>
                <c:pt idx="76">
                  <c:v>1159722.6821492196</c:v>
                </c:pt>
                <c:pt idx="77">
                  <c:v>1160308.2997487085</c:v>
                </c:pt>
                <c:pt idx="78">
                  <c:v>1160871.3935943709</c:v>
                </c:pt>
                <c:pt idx="79">
                  <c:v>1162405.4633662074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Baggrundsberegning!$B$66</c:f>
              <c:strCache>
                <c:ptCount val="1"/>
                <c:pt idx="0">
                  <c:v>Pumpe Tina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Baggrundsberegning!$C$2:$CX$2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Baggrundsberegning!$C$66:$CX$66</c:f>
              <c:numCache>
                <c:formatCode>_ * #,##0_ ;_ * \-#,##0_ ;_ * "-"??_ ;_ @_ </c:formatCode>
                <c:ptCount val="100"/>
                <c:pt idx="0">
                  <c:v>644200</c:v>
                </c:pt>
                <c:pt idx="1">
                  <c:v>659776.92307692312</c:v>
                </c:pt>
                <c:pt idx="2">
                  <c:v>674754.73372781067</c:v>
                </c:pt>
                <c:pt idx="3">
                  <c:v>689156.47473827947</c:v>
                </c:pt>
                <c:pt idx="4">
                  <c:v>720100.38645355555</c:v>
                </c:pt>
                <c:pt idx="5">
                  <c:v>733415.60558305704</c:v>
                </c:pt>
                <c:pt idx="6">
                  <c:v>746218.70089988539</c:v>
                </c:pt>
                <c:pt idx="7">
                  <c:v>758529.36947375885</c:v>
                </c:pt>
                <c:pt idx="8">
                  <c:v>770366.55079479096</c:v>
                </c:pt>
                <c:pt idx="9">
                  <c:v>795800.19062274462</c:v>
                </c:pt>
                <c:pt idx="10">
                  <c:v>806744.33015772258</c:v>
                </c:pt>
                <c:pt idx="11">
                  <c:v>817267.5412490475</c:v>
                </c:pt>
                <c:pt idx="12">
                  <c:v>827386.01345224457</c:v>
                </c:pt>
                <c:pt idx="13">
                  <c:v>837115.31364762632</c:v>
                </c:pt>
                <c:pt idx="14">
                  <c:v>859752.33689424116</c:v>
                </c:pt>
                <c:pt idx="15">
                  <c:v>868747.62183819618</c:v>
                </c:pt>
                <c:pt idx="16">
                  <c:v>877396.93428430683</c:v>
                </c:pt>
                <c:pt idx="17">
                  <c:v>885713.58086710551</c:v>
                </c:pt>
                <c:pt idx="18">
                  <c:v>893710.35642748885</c:v>
                </c:pt>
                <c:pt idx="19">
                  <c:v>910892.41217807506</c:v>
                </c:pt>
                <c:pt idx="20">
                  <c:v>918285.880706536</c:v>
                </c:pt>
                <c:pt idx="21">
                  <c:v>925394.98506082536</c:v>
                </c:pt>
                <c:pt idx="22">
                  <c:v>932230.66232456511</c:v>
                </c:pt>
                <c:pt idx="23">
                  <c:v>938803.42892431491</c:v>
                </c:pt>
                <c:pt idx="24">
                  <c:v>952925.8262955721</c:v>
                </c:pt>
                <c:pt idx="25">
                  <c:v>959002.71849208628</c:v>
                </c:pt>
                <c:pt idx="26">
                  <c:v>964845.88406565762</c:v>
                </c:pt>
                <c:pt idx="27">
                  <c:v>970464.31250178395</c:v>
                </c:pt>
                <c:pt idx="28">
                  <c:v>975866.64753652073</c:v>
                </c:pt>
                <c:pt idx="29">
                  <c:v>988436.18299246114</c:v>
                </c:pt>
                <c:pt idx="30">
                  <c:v>993430.94541363057</c:v>
                </c:pt>
                <c:pt idx="31">
                  <c:v>998233.60158783197</c:v>
                </c:pt>
                <c:pt idx="32">
                  <c:v>1002851.5402168718</c:v>
                </c:pt>
                <c:pt idx="33">
                  <c:v>1007291.8658217177</c:v>
                </c:pt>
                <c:pt idx="34">
                  <c:v>1016832.4514636587</c:v>
                </c:pt>
                <c:pt idx="35">
                  <c:v>1020937.7820894409</c:v>
                </c:pt>
                <c:pt idx="36">
                  <c:v>1024885.2153834621</c:v>
                </c:pt>
                <c:pt idx="37">
                  <c:v>1028680.8243200211</c:v>
                </c:pt>
                <c:pt idx="38">
                  <c:v>1032330.4482974815</c:v>
                </c:pt>
                <c:pt idx="39">
                  <c:v>1040172.1142509519</c:v>
                </c:pt>
                <c:pt idx="40">
                  <c:v>1043546.3967744915</c:v>
                </c:pt>
                <c:pt idx="41">
                  <c:v>1046790.8992009719</c:v>
                </c:pt>
                <c:pt idx="42">
                  <c:v>1049910.6130725876</c:v>
                </c:pt>
                <c:pt idx="43">
                  <c:v>1052910.3379491414</c:v>
                </c:pt>
                <c:pt idx="44">
                  <c:v>1059889.754803421</c:v>
                </c:pt>
                <c:pt idx="45">
                  <c:v>1062663.1690753826</c:v>
                </c:pt>
                <c:pt idx="46">
                  <c:v>1065329.9135676534</c:v>
                </c:pt>
                <c:pt idx="47">
                  <c:v>1067894.0909640675</c:v>
                </c:pt>
                <c:pt idx="48">
                  <c:v>1070359.6461529273</c:v>
                </c:pt>
                <c:pt idx="49">
                  <c:v>1075657.1946949931</c:v>
                </c:pt>
                <c:pt idx="50">
                  <c:v>1077936.7390633915</c:v>
                </c:pt>
                <c:pt idx="51">
                  <c:v>1080128.60864839</c:v>
                </c:pt>
                <c:pt idx="52">
                  <c:v>1082236.1755570425</c:v>
                </c:pt>
                <c:pt idx="53">
                  <c:v>1084262.6821999776</c:v>
                </c:pt>
                <c:pt idx="54">
                  <c:v>1088616.8809460748</c:v>
                </c:pt>
                <c:pt idx="55">
                  <c:v>1090490.5002535221</c:v>
                </c:pt>
                <c:pt idx="56">
                  <c:v>1092292.0572799137</c:v>
                </c:pt>
                <c:pt idx="57">
                  <c:v>1094024.3236514442</c:v>
                </c:pt>
                <c:pt idx="58">
                  <c:v>1095689.9643933005</c:v>
                </c:pt>
                <c:pt idx="59">
                  <c:v>1099565.3868221208</c:v>
                </c:pt>
                <c:pt idx="60">
                  <c:v>1101105.3653186595</c:v>
                </c:pt>
                <c:pt idx="61">
                  <c:v>1102586.1138730235</c:v>
                </c:pt>
                <c:pt idx="62">
                  <c:v>1104009.910559912</c:v>
                </c:pt>
                <c:pt idx="63">
                  <c:v>1105378.9458357664</c:v>
                </c:pt>
                <c:pt idx="64">
                  <c:v>1108320.4864925761</c:v>
                </c:pt>
                <c:pt idx="65">
                  <c:v>1109586.2365627077</c:v>
                </c:pt>
                <c:pt idx="66">
                  <c:v>1110803.3039378342</c:v>
                </c:pt>
                <c:pt idx="67">
                  <c:v>1111973.561029302</c:v>
                </c:pt>
                <c:pt idx="68">
                  <c:v>1113098.8082326364</c:v>
                </c:pt>
                <c:pt idx="69">
                  <c:v>1115516.5402341029</c:v>
                </c:pt>
                <c:pt idx="70">
                  <c:v>1116556.8945271266</c:v>
                </c:pt>
                <c:pt idx="71">
                  <c:v>1117557.2351934956</c:v>
                </c:pt>
                <c:pt idx="72">
                  <c:v>1118519.1012188504</c:v>
                </c:pt>
                <c:pt idx="73">
                  <c:v>1119443.9723970762</c:v>
                </c:pt>
                <c:pt idx="74">
                  <c:v>1121595.8569048189</c:v>
                </c:pt>
                <c:pt idx="75">
                  <c:v>1122450.9522988885</c:v>
                </c:pt>
                <c:pt idx="76">
                  <c:v>1123273.1594085707</c:v>
                </c:pt>
                <c:pt idx="77">
                  <c:v>1124063.7431678807</c:v>
                </c:pt>
                <c:pt idx="78">
                  <c:v>1124823.9198595248</c:v>
                </c:pt>
                <c:pt idx="79">
                  <c:v>1126006.0559778225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670272"/>
        <c:axId val="318670664"/>
      </c:lineChart>
      <c:catAx>
        <c:axId val="3186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" cap="flat" cmpd="sng" algn="ctr">
            <a:solidFill>
              <a:srgbClr val="000000"/>
            </a:solidFill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Verdana"/>
                <a:cs typeface="Verdana"/>
              </a:defRPr>
            </a:pPr>
            <a:endParaRPr lang="da-DK"/>
          </a:p>
        </c:txPr>
        <c:crossAx val="318670664"/>
        <c:crossesAt val="0"/>
        <c:auto val="1"/>
        <c:lblAlgn val="ctr"/>
        <c:lblOffset val="100"/>
        <c:tickLblSkip val="9"/>
        <c:tickMarkSkip val="1"/>
        <c:noMultiLvlLbl val="0"/>
      </c:catAx>
      <c:valAx>
        <c:axId val="318670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FBFBF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Verdana"/>
                    <a:cs typeface="Verdana"/>
                  </a:defRPr>
                </a:pPr>
                <a:r>
                  <a:rPr lang="en-GB"/>
                  <a:t>Kr.</a:t>
                </a:r>
                <a:r>
                  <a:rPr lang="en-GB" baseline="0"/>
                  <a:t> </a:t>
                </a:r>
                <a:r>
                  <a:rPr lang="en-GB"/>
                  <a:t>(faste priser)</a:t>
                </a:r>
              </a:p>
            </c:rich>
          </c:tx>
          <c:layout>
            <c:manualLayout>
              <c:xMode val="edge"/>
              <c:yMode val="edge"/>
              <c:x val="1.7406065541266273E-2"/>
              <c:y val="8.1601554920017888E-2"/>
            </c:manualLayout>
          </c:layout>
          <c:overlay val="0"/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Verdana"/>
                  <a:cs typeface="Verdana"/>
                </a:defRPr>
              </a:pPr>
              <a:endParaRPr lang="da-DK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Verdana"/>
                <a:cs typeface="Verdana"/>
              </a:defRPr>
            </a:pPr>
            <a:endParaRPr lang="da-DK"/>
          </a:p>
        </c:txPr>
        <c:crossAx val="318670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Verdana"/>
              <a:cs typeface="Verdana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0" i="0" strike="noStrike" baseline="0">
          <a:solidFill>
            <a:srgbClr val="000000"/>
          </a:solidFill>
          <a:latin typeface="Century Gothic" panose="020B0502020202020204" pitchFamily="34" charset="0"/>
          <a:ea typeface="Verdana"/>
          <a:cs typeface="Verdan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81243</xdr:colOff>
      <xdr:row>58</xdr:row>
      <xdr:rowOff>65445</xdr:rowOff>
    </xdr:from>
    <xdr:to>
      <xdr:col>7</xdr:col>
      <xdr:colOff>677334</xdr:colOff>
      <xdr:row>77</xdr:row>
      <xdr:rowOff>116417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260384</xdr:colOff>
      <xdr:row>58</xdr:row>
      <xdr:rowOff>132636</xdr:rowOff>
    </xdr:from>
    <xdr:to>
      <xdr:col>21</xdr:col>
      <xdr:colOff>38037</xdr:colOff>
      <xdr:row>78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123825</xdr:rowOff>
    </xdr:from>
    <xdr:to>
      <xdr:col>5</xdr:col>
      <xdr:colOff>361950</xdr:colOff>
      <xdr:row>16</xdr:row>
      <xdr:rowOff>32480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650"/>
          <a:ext cx="3409950" cy="117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E Blue 2016">
      <a:dk1>
        <a:sysClr val="windowText" lastClr="000000"/>
      </a:dk1>
      <a:lt1>
        <a:sysClr val="window" lastClr="FFFFFF"/>
      </a:lt1>
      <a:dk2>
        <a:srgbClr val="FFFF00"/>
      </a:dk2>
      <a:lt2>
        <a:srgbClr val="E6E6E6"/>
      </a:lt2>
      <a:accent1>
        <a:srgbClr val="2B5065"/>
      </a:accent1>
      <a:accent2>
        <a:srgbClr val="B0D0DC"/>
      </a:accent2>
      <a:accent3>
        <a:srgbClr val="00E4FF"/>
      </a:accent3>
      <a:accent4>
        <a:srgbClr val="016C98"/>
      </a:accent4>
      <a:accent5>
        <a:srgbClr val="7D7D7D"/>
      </a:accent5>
      <a:accent6>
        <a:srgbClr val="2A2A2A"/>
      </a:accent6>
      <a:hlink>
        <a:srgbClr val="545454"/>
      </a:hlink>
      <a:folHlink>
        <a:srgbClr val="A7A7A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96"/>
  <sheetViews>
    <sheetView tabSelected="1" zoomScaleNormal="100" workbookViewId="0"/>
  </sheetViews>
  <sheetFormatPr defaultColWidth="9.140625" defaultRowHeight="14.25" x14ac:dyDescent="0.3"/>
  <cols>
    <col min="1" max="1" width="10.7109375" style="45" customWidth="1"/>
    <col min="2" max="3" width="4.7109375" style="45" customWidth="1"/>
    <col min="4" max="4" width="48" style="45" customWidth="1"/>
    <col min="5" max="5" width="10.7109375" style="45" customWidth="1"/>
    <col min="6" max="6" width="7.42578125" style="45" customWidth="1"/>
    <col min="7" max="7" width="4.7109375" style="45" customWidth="1"/>
    <col min="8" max="8" width="10.7109375" style="45" customWidth="1"/>
    <col min="9" max="9" width="4.7109375" style="45" customWidth="1"/>
    <col min="10" max="10" width="10.7109375" style="45" customWidth="1"/>
    <col min="11" max="13" width="4.7109375" style="45" customWidth="1"/>
    <col min="14" max="14" width="10.7109375" style="45" customWidth="1"/>
    <col min="15" max="15" width="4.7109375" style="45" customWidth="1"/>
    <col min="16" max="16" width="10.7109375" style="45" customWidth="1"/>
    <col min="17" max="19" width="4.7109375" style="45" customWidth="1"/>
    <col min="20" max="20" width="10.7109375" style="45" customWidth="1"/>
    <col min="21" max="21" width="4.7109375" style="45" customWidth="1"/>
    <col min="22" max="22" width="10.7109375" style="45" customWidth="1"/>
    <col min="23" max="23" width="4.7109375" style="45" customWidth="1"/>
    <col min="24" max="16384" width="9.140625" style="45"/>
  </cols>
  <sheetData>
    <row r="2" spans="2:23" ht="22.5" x14ac:dyDescent="0.45">
      <c r="B2" s="44" t="s">
        <v>58</v>
      </c>
    </row>
    <row r="4" spans="2:23" ht="15.75" thickBot="1" x14ac:dyDescent="0.35">
      <c r="B4" s="46" t="s">
        <v>10</v>
      </c>
      <c r="E4" s="47"/>
      <c r="F4" s="47"/>
      <c r="G4" s="47"/>
    </row>
    <row r="5" spans="2:23" ht="15" thickBot="1" x14ac:dyDescent="0.35">
      <c r="B5" s="45" t="s">
        <v>74</v>
      </c>
      <c r="D5" s="48"/>
      <c r="E5" s="68">
        <v>0.04</v>
      </c>
      <c r="F5" s="47"/>
      <c r="G5" s="49"/>
    </row>
    <row r="6" spans="2:23" x14ac:dyDescent="0.3">
      <c r="B6" s="45" t="s">
        <v>43</v>
      </c>
      <c r="D6" s="60"/>
      <c r="E6" s="60"/>
      <c r="F6" s="60"/>
    </row>
    <row r="8" spans="2:23" ht="15" x14ac:dyDescent="0.3">
      <c r="B8" s="46" t="s">
        <v>11</v>
      </c>
    </row>
    <row r="9" spans="2:23" ht="15" x14ac:dyDescent="0.3">
      <c r="B9" s="46"/>
    </row>
    <row r="10" spans="2:23" x14ac:dyDescent="0.3">
      <c r="G10" s="50"/>
      <c r="H10" s="51"/>
      <c r="I10" s="51"/>
      <c r="J10" s="51"/>
      <c r="K10" s="50"/>
      <c r="M10" s="51"/>
      <c r="N10" s="51"/>
      <c r="O10" s="51"/>
      <c r="P10" s="51"/>
      <c r="Q10" s="51"/>
      <c r="S10" s="51"/>
      <c r="T10" s="51"/>
      <c r="U10" s="51"/>
      <c r="V10" s="51"/>
      <c r="W10" s="51"/>
    </row>
    <row r="11" spans="2:23" ht="15" thickBot="1" x14ac:dyDescent="0.35">
      <c r="G11" s="50"/>
      <c r="H11" s="117" t="s">
        <v>7</v>
      </c>
      <c r="I11" s="117"/>
      <c r="J11" s="117"/>
      <c r="K11" s="50"/>
      <c r="M11" s="51"/>
      <c r="N11" s="117" t="s">
        <v>8</v>
      </c>
      <c r="O11" s="117"/>
      <c r="P11" s="117"/>
      <c r="Q11" s="51"/>
      <c r="S11" s="51"/>
      <c r="T11" s="117" t="s">
        <v>9</v>
      </c>
      <c r="U11" s="117"/>
      <c r="V11" s="117"/>
      <c r="W11" s="51"/>
    </row>
    <row r="12" spans="2:23" ht="15" thickBot="1" x14ac:dyDescent="0.35">
      <c r="B12" s="45" t="s">
        <v>20</v>
      </c>
      <c r="G12" s="52"/>
      <c r="H12" s="118" t="s">
        <v>21</v>
      </c>
      <c r="I12" s="119"/>
      <c r="J12" s="120"/>
      <c r="K12" s="52"/>
      <c r="M12" s="52"/>
      <c r="N12" s="118" t="s">
        <v>22</v>
      </c>
      <c r="O12" s="119"/>
      <c r="P12" s="120"/>
      <c r="Q12" s="52"/>
      <c r="S12" s="52"/>
      <c r="T12" s="118" t="s">
        <v>23</v>
      </c>
      <c r="U12" s="119"/>
      <c r="V12" s="120"/>
      <c r="W12" s="52"/>
    </row>
    <row r="13" spans="2:23" x14ac:dyDescent="0.3">
      <c r="G13" s="50"/>
      <c r="H13" s="117"/>
      <c r="I13" s="117"/>
      <c r="J13" s="117"/>
      <c r="K13" s="53"/>
      <c r="L13" s="54"/>
      <c r="M13" s="51"/>
      <c r="N13" s="117"/>
      <c r="O13" s="117"/>
      <c r="P13" s="117"/>
      <c r="Q13" s="55"/>
      <c r="R13" s="54"/>
      <c r="S13" s="51"/>
      <c r="T13" s="117"/>
      <c r="U13" s="117"/>
      <c r="V13" s="117"/>
      <c r="W13" s="51"/>
    </row>
    <row r="14" spans="2:23" ht="5.0999999999999996" customHeight="1" x14ac:dyDescent="0.3">
      <c r="H14" s="56"/>
      <c r="I14" s="56"/>
      <c r="J14" s="56"/>
      <c r="K14" s="54"/>
      <c r="L14" s="54"/>
      <c r="N14" s="56"/>
      <c r="O14" s="56"/>
      <c r="P14" s="56"/>
      <c r="Q14" s="54"/>
      <c r="R14" s="54"/>
      <c r="T14" s="56"/>
      <c r="U14" s="56"/>
      <c r="V14" s="56"/>
    </row>
    <row r="15" spans="2:23" ht="15" thickBot="1" x14ac:dyDescent="0.35">
      <c r="G15" s="57"/>
      <c r="H15" s="57"/>
      <c r="I15" s="57"/>
      <c r="J15" s="57"/>
      <c r="K15" s="57"/>
      <c r="M15" s="57"/>
      <c r="N15" s="57"/>
      <c r="O15" s="57"/>
      <c r="P15" s="57"/>
      <c r="Q15" s="57"/>
      <c r="S15" s="57"/>
      <c r="T15" s="57"/>
      <c r="U15" s="57"/>
      <c r="V15" s="57"/>
      <c r="W15" s="57"/>
    </row>
    <row r="16" spans="2:23" ht="15" thickBot="1" x14ac:dyDescent="0.35">
      <c r="B16" s="58" t="s">
        <v>60</v>
      </c>
      <c r="E16" s="69">
        <v>80</v>
      </c>
      <c r="G16" s="115"/>
      <c r="H16" s="115"/>
      <c r="I16" s="116"/>
      <c r="J16" s="59">
        <f>$E$16</f>
        <v>80</v>
      </c>
      <c r="K16" s="59"/>
      <c r="L16" s="60"/>
      <c r="M16" s="115" t="str">
        <f>IF(levetid_B&gt;100,"OBS! Max 100 år.","")</f>
        <v/>
      </c>
      <c r="N16" s="115"/>
      <c r="O16" s="116"/>
      <c r="P16" s="59">
        <f>$E$16</f>
        <v>80</v>
      </c>
      <c r="Q16" s="59"/>
      <c r="R16" s="60"/>
      <c r="S16" s="115" t="str">
        <f>IF(levetid_C&gt;100,"OBS! Max 100 år.","")</f>
        <v/>
      </c>
      <c r="T16" s="115"/>
      <c r="U16" s="116"/>
      <c r="V16" s="59">
        <f>$E$16</f>
        <v>80</v>
      </c>
      <c r="W16" s="57"/>
    </row>
    <row r="17" spans="2:23" ht="15" customHeight="1" thickBot="1" x14ac:dyDescent="0.35">
      <c r="B17" s="58"/>
      <c r="G17" s="105"/>
      <c r="H17" s="105"/>
      <c r="I17" s="106"/>
      <c r="J17" s="59"/>
      <c r="K17" s="59"/>
      <c r="L17" s="60"/>
      <c r="M17" s="105"/>
      <c r="N17" s="105"/>
      <c r="O17" s="106"/>
      <c r="P17" s="59"/>
      <c r="Q17" s="59"/>
      <c r="R17" s="60"/>
      <c r="S17" s="105"/>
      <c r="T17" s="105"/>
      <c r="U17" s="106"/>
      <c r="V17" s="59"/>
      <c r="W17" s="57"/>
    </row>
    <row r="18" spans="2:23" ht="15" thickBot="1" x14ac:dyDescent="0.35">
      <c r="B18" s="58" t="s">
        <v>76</v>
      </c>
      <c r="G18" s="105"/>
      <c r="H18" s="105"/>
      <c r="I18" s="106"/>
      <c r="J18" s="70">
        <v>20000</v>
      </c>
      <c r="K18" s="59"/>
      <c r="L18" s="60"/>
      <c r="M18" s="105"/>
      <c r="N18" s="105"/>
      <c r="O18" s="106"/>
      <c r="P18" s="70">
        <v>20000</v>
      </c>
      <c r="Q18" s="59"/>
      <c r="R18" s="60"/>
      <c r="S18" s="105"/>
      <c r="T18" s="105"/>
      <c r="U18" s="106"/>
      <c r="V18" s="70">
        <v>10000</v>
      </c>
      <c r="W18" s="57"/>
    </row>
    <row r="19" spans="2:23" x14ac:dyDescent="0.3">
      <c r="B19" s="58"/>
      <c r="G19" s="57"/>
      <c r="H19" s="57"/>
      <c r="I19" s="57"/>
      <c r="J19" s="57"/>
      <c r="K19" s="59"/>
      <c r="L19" s="60"/>
      <c r="M19" s="57"/>
      <c r="N19" s="57"/>
      <c r="O19" s="57"/>
      <c r="P19" s="57"/>
      <c r="Q19" s="59"/>
      <c r="R19" s="60"/>
      <c r="S19" s="57"/>
      <c r="T19" s="57"/>
      <c r="U19" s="57"/>
      <c r="V19" s="57"/>
      <c r="W19" s="57"/>
    </row>
    <row r="20" spans="2:23" ht="5.0999999999999996" customHeight="1" x14ac:dyDescent="0.3">
      <c r="B20" s="58"/>
      <c r="K20" s="60"/>
      <c r="L20" s="60"/>
      <c r="Q20" s="60"/>
      <c r="R20" s="60"/>
    </row>
    <row r="21" spans="2:23" x14ac:dyDescent="0.3">
      <c r="B21" s="58" t="s">
        <v>13</v>
      </c>
      <c r="G21" s="57"/>
      <c r="H21" s="57"/>
      <c r="I21" s="57"/>
      <c r="J21" s="57"/>
      <c r="K21" s="57"/>
      <c r="M21" s="57"/>
      <c r="N21" s="57"/>
      <c r="O21" s="57"/>
      <c r="P21" s="57"/>
      <c r="Q21" s="57"/>
      <c r="S21" s="57"/>
      <c r="T21" s="57"/>
      <c r="U21" s="57"/>
      <c r="V21" s="57"/>
      <c r="W21" s="57"/>
    </row>
    <row r="22" spans="2:23" x14ac:dyDescent="0.3">
      <c r="B22" s="61" t="s">
        <v>44</v>
      </c>
      <c r="G22" s="57"/>
      <c r="H22" s="57"/>
      <c r="I22" s="57"/>
      <c r="J22" s="57"/>
      <c r="K22" s="57"/>
      <c r="M22" s="57"/>
      <c r="N22" s="57"/>
      <c r="O22" s="57"/>
      <c r="P22" s="57"/>
      <c r="Q22" s="57"/>
      <c r="S22" s="57"/>
      <c r="T22" s="57"/>
      <c r="U22" s="57"/>
      <c r="V22" s="57"/>
      <c r="W22" s="57"/>
    </row>
    <row r="23" spans="2:23" ht="15" thickBot="1" x14ac:dyDescent="0.35">
      <c r="B23" s="61" t="s">
        <v>77</v>
      </c>
      <c r="G23" s="57"/>
      <c r="H23" s="57"/>
      <c r="I23" s="57"/>
      <c r="J23" s="57"/>
      <c r="K23" s="57"/>
      <c r="M23" s="57"/>
      <c r="N23" s="57"/>
      <c r="O23" s="57"/>
      <c r="P23" s="57"/>
      <c r="Q23" s="57"/>
      <c r="S23" s="57"/>
      <c r="T23" s="57"/>
      <c r="U23" s="57"/>
      <c r="V23" s="57"/>
      <c r="W23" s="57"/>
    </row>
    <row r="24" spans="2:23" ht="15" thickBot="1" x14ac:dyDescent="0.35">
      <c r="C24" s="45" t="s">
        <v>0</v>
      </c>
      <c r="G24" s="57"/>
      <c r="H24" s="57"/>
      <c r="I24" s="57"/>
      <c r="J24" s="70">
        <v>600000</v>
      </c>
      <c r="K24" s="59"/>
      <c r="L24" s="60"/>
      <c r="M24" s="57"/>
      <c r="N24" s="57"/>
      <c r="O24" s="57"/>
      <c r="P24" s="70">
        <v>750000</v>
      </c>
      <c r="Q24" s="59"/>
      <c r="R24" s="60"/>
      <c r="S24" s="57"/>
      <c r="T24" s="57"/>
      <c r="U24" s="57"/>
      <c r="V24" s="70">
        <v>600000</v>
      </c>
      <c r="W24" s="57"/>
    </row>
    <row r="25" spans="2:23" ht="15" thickBot="1" x14ac:dyDescent="0.35">
      <c r="C25" s="45" t="s">
        <v>15</v>
      </c>
      <c r="G25" s="57"/>
      <c r="H25" s="57"/>
      <c r="I25" s="57"/>
      <c r="J25" s="70">
        <v>15000</v>
      </c>
      <c r="K25" s="59"/>
      <c r="L25" s="60"/>
      <c r="M25" s="57"/>
      <c r="N25" s="57"/>
      <c r="O25" s="57"/>
      <c r="P25" s="70">
        <v>22000</v>
      </c>
      <c r="Q25" s="59"/>
      <c r="R25" s="60"/>
      <c r="S25" s="57"/>
      <c r="T25" s="57"/>
      <c r="U25" s="57"/>
      <c r="V25" s="70">
        <v>20000</v>
      </c>
      <c r="W25" s="57"/>
    </row>
    <row r="26" spans="2:23" ht="15" thickBot="1" x14ac:dyDescent="0.35">
      <c r="C26" s="45" t="s">
        <v>1</v>
      </c>
      <c r="G26" s="57"/>
      <c r="H26" s="57"/>
      <c r="I26" s="57"/>
      <c r="J26" s="70">
        <v>4000</v>
      </c>
      <c r="K26" s="59"/>
      <c r="L26" s="60"/>
      <c r="M26" s="57"/>
      <c r="N26" s="57"/>
      <c r="O26" s="57"/>
      <c r="P26" s="70">
        <v>5500</v>
      </c>
      <c r="Q26" s="59"/>
      <c r="R26" s="60"/>
      <c r="S26" s="57"/>
      <c r="T26" s="57"/>
      <c r="U26" s="57"/>
      <c r="V26" s="70">
        <v>7000</v>
      </c>
      <c r="W26" s="57"/>
    </row>
    <row r="27" spans="2:23" ht="15" thickBot="1" x14ac:dyDescent="0.35">
      <c r="C27" s="45" t="s">
        <v>29</v>
      </c>
      <c r="G27" s="57"/>
      <c r="H27" s="57"/>
      <c r="I27" s="57"/>
      <c r="J27" s="70">
        <v>0</v>
      </c>
      <c r="K27" s="59"/>
      <c r="L27" s="60"/>
      <c r="M27" s="57"/>
      <c r="N27" s="57"/>
      <c r="O27" s="57"/>
      <c r="P27" s="70">
        <v>1000</v>
      </c>
      <c r="Q27" s="59"/>
      <c r="R27" s="60"/>
      <c r="S27" s="57"/>
      <c r="T27" s="57"/>
      <c r="U27" s="57"/>
      <c r="V27" s="70">
        <v>1000</v>
      </c>
      <c r="W27" s="57"/>
    </row>
    <row r="28" spans="2:23" x14ac:dyDescent="0.3">
      <c r="G28" s="57"/>
      <c r="H28" s="57"/>
      <c r="I28" s="57"/>
      <c r="J28" s="57"/>
      <c r="K28" s="57"/>
      <c r="M28" s="57"/>
      <c r="N28" s="57"/>
      <c r="O28" s="57"/>
      <c r="P28" s="57"/>
      <c r="Q28" s="57"/>
      <c r="S28" s="57"/>
      <c r="T28" s="57"/>
      <c r="U28" s="57"/>
      <c r="V28" s="57"/>
      <c r="W28" s="57"/>
    </row>
    <row r="29" spans="2:23" ht="5.0999999999999996" customHeight="1" x14ac:dyDescent="0.3"/>
    <row r="30" spans="2:23" x14ac:dyDescent="0.3">
      <c r="B30" s="58" t="s">
        <v>2</v>
      </c>
      <c r="G30" s="57"/>
      <c r="H30" s="57"/>
      <c r="I30" s="57"/>
      <c r="J30" s="57"/>
      <c r="K30" s="57"/>
      <c r="M30" s="57"/>
      <c r="N30" s="57"/>
      <c r="O30" s="57"/>
      <c r="P30" s="57"/>
      <c r="Q30" s="57"/>
      <c r="S30" s="57"/>
      <c r="T30" s="57"/>
      <c r="U30" s="57"/>
      <c r="V30" s="57"/>
      <c r="W30" s="57"/>
    </row>
    <row r="31" spans="2:23" x14ac:dyDescent="0.3">
      <c r="B31" s="61" t="s">
        <v>14</v>
      </c>
      <c r="G31" s="57"/>
      <c r="H31" s="57"/>
      <c r="I31" s="57"/>
      <c r="J31" s="57"/>
      <c r="K31" s="57"/>
      <c r="M31" s="57"/>
      <c r="N31" s="57"/>
      <c r="O31" s="57"/>
      <c r="P31" s="57"/>
      <c r="Q31" s="57"/>
      <c r="S31" s="57"/>
      <c r="T31" s="57"/>
      <c r="U31" s="57"/>
      <c r="V31" s="57"/>
      <c r="W31" s="57"/>
    </row>
    <row r="32" spans="2:23" x14ac:dyDescent="0.3">
      <c r="B32" s="61" t="s">
        <v>78</v>
      </c>
      <c r="G32" s="57"/>
      <c r="H32" s="57"/>
      <c r="I32" s="57"/>
      <c r="J32" s="57"/>
      <c r="K32" s="57"/>
      <c r="M32" s="57"/>
      <c r="N32" s="57"/>
      <c r="O32" s="57"/>
      <c r="P32" s="57"/>
      <c r="Q32" s="57"/>
      <c r="S32" s="57"/>
      <c r="T32" s="57"/>
      <c r="U32" s="57"/>
      <c r="V32" s="57"/>
      <c r="W32" s="57"/>
    </row>
    <row r="33" spans="2:23" ht="15" thickBot="1" x14ac:dyDescent="0.35">
      <c r="C33" s="45" t="s">
        <v>16</v>
      </c>
      <c r="G33" s="57"/>
      <c r="H33" s="57"/>
      <c r="I33" s="57"/>
      <c r="J33" s="57"/>
      <c r="K33" s="57"/>
      <c r="M33" s="57"/>
      <c r="N33" s="57"/>
      <c r="O33" s="57"/>
      <c r="P33" s="57"/>
      <c r="Q33" s="57"/>
      <c r="S33" s="57"/>
      <c r="T33" s="57"/>
      <c r="U33" s="57"/>
      <c r="V33" s="57"/>
      <c r="W33" s="57"/>
    </row>
    <row r="34" spans="2:23" ht="15" thickBot="1" x14ac:dyDescent="0.35">
      <c r="D34" s="45" t="s">
        <v>3</v>
      </c>
      <c r="G34" s="57"/>
      <c r="H34" s="57"/>
      <c r="I34" s="57"/>
      <c r="J34" s="70">
        <v>9000</v>
      </c>
      <c r="K34" s="59"/>
      <c r="L34" s="60"/>
      <c r="M34" s="57"/>
      <c r="N34" s="57"/>
      <c r="O34" s="57"/>
      <c r="P34" s="70">
        <v>7000</v>
      </c>
      <c r="Q34" s="59"/>
      <c r="R34" s="60"/>
      <c r="S34" s="57"/>
      <c r="T34" s="57"/>
      <c r="U34" s="57"/>
      <c r="V34" s="70">
        <v>10000</v>
      </c>
      <c r="W34" s="57"/>
    </row>
    <row r="35" spans="2:23" ht="15" thickBot="1" x14ac:dyDescent="0.35">
      <c r="D35" s="45" t="s">
        <v>4</v>
      </c>
      <c r="G35" s="57"/>
      <c r="H35" s="57"/>
      <c r="I35" s="57"/>
      <c r="J35" s="70">
        <v>3000</v>
      </c>
      <c r="K35" s="59"/>
      <c r="L35" s="60"/>
      <c r="M35" s="57"/>
      <c r="N35" s="57"/>
      <c r="O35" s="57"/>
      <c r="P35" s="70">
        <v>3000</v>
      </c>
      <c r="Q35" s="59"/>
      <c r="R35" s="60"/>
      <c r="S35" s="57"/>
      <c r="T35" s="57"/>
      <c r="U35" s="57"/>
      <c r="V35" s="70">
        <v>5000</v>
      </c>
      <c r="W35" s="57"/>
    </row>
    <row r="36" spans="2:23" ht="15" thickBot="1" x14ac:dyDescent="0.35">
      <c r="C36" s="58" t="s">
        <v>5</v>
      </c>
      <c r="G36" s="57"/>
      <c r="H36" s="57"/>
      <c r="I36" s="57"/>
      <c r="J36" s="57"/>
      <c r="K36" s="57"/>
      <c r="M36" s="57"/>
      <c r="N36" s="57"/>
      <c r="O36" s="57"/>
      <c r="P36" s="57"/>
      <c r="Q36" s="57"/>
      <c r="S36" s="57"/>
      <c r="T36" s="57"/>
      <c r="U36" s="57"/>
      <c r="V36" s="57"/>
      <c r="W36" s="57"/>
    </row>
    <row r="37" spans="2:23" ht="15" thickBot="1" x14ac:dyDescent="0.35">
      <c r="D37" s="45" t="s">
        <v>79</v>
      </c>
      <c r="G37" s="57"/>
      <c r="H37" s="57"/>
      <c r="I37" s="57"/>
      <c r="J37" s="70">
        <v>0</v>
      </c>
      <c r="K37" s="59"/>
      <c r="L37" s="60"/>
      <c r="M37" s="57"/>
      <c r="N37" s="57"/>
      <c r="O37" s="57"/>
      <c r="P37" s="70">
        <v>0</v>
      </c>
      <c r="Q37" s="59"/>
      <c r="R37" s="60"/>
      <c r="S37" s="57"/>
      <c r="T37" s="57"/>
      <c r="U37" s="57"/>
      <c r="V37" s="70">
        <v>0</v>
      </c>
      <c r="W37" s="57"/>
    </row>
    <row r="38" spans="2:23" ht="15" thickBot="1" x14ac:dyDescent="0.35">
      <c r="D38" s="45" t="s">
        <v>83</v>
      </c>
      <c r="G38" s="57"/>
      <c r="H38" s="57"/>
      <c r="I38" s="57"/>
      <c r="J38" s="70">
        <v>1000</v>
      </c>
      <c r="K38" s="59"/>
      <c r="L38" s="60"/>
      <c r="M38" s="57"/>
      <c r="N38" s="57"/>
      <c r="O38" s="57"/>
      <c r="P38" s="70">
        <v>1000</v>
      </c>
      <c r="Q38" s="59"/>
      <c r="R38" s="60"/>
      <c r="S38" s="57"/>
      <c r="T38" s="57"/>
      <c r="U38" s="57"/>
      <c r="V38" s="70">
        <v>850</v>
      </c>
      <c r="W38" s="57"/>
    </row>
    <row r="39" spans="2:23" ht="15" thickBot="1" x14ac:dyDescent="0.35">
      <c r="G39" s="57"/>
      <c r="H39" s="57"/>
      <c r="I39" s="57"/>
      <c r="J39" s="57"/>
      <c r="K39" s="57"/>
      <c r="M39" s="57"/>
      <c r="N39" s="57"/>
      <c r="O39" s="57"/>
      <c r="P39" s="57"/>
      <c r="Q39" s="57"/>
      <c r="S39" s="57"/>
      <c r="T39" s="57"/>
      <c r="U39" s="57"/>
      <c r="V39" s="57"/>
      <c r="W39" s="57"/>
    </row>
    <row r="40" spans="2:23" ht="15" thickBot="1" x14ac:dyDescent="0.35">
      <c r="C40" s="58" t="s">
        <v>30</v>
      </c>
      <c r="G40" s="57"/>
      <c r="H40" s="57"/>
      <c r="I40" s="57"/>
      <c r="J40" s="70">
        <v>0</v>
      </c>
      <c r="K40" s="59"/>
      <c r="L40" s="60"/>
      <c r="M40" s="57"/>
      <c r="N40" s="57"/>
      <c r="O40" s="57"/>
      <c r="P40" s="70">
        <v>1000</v>
      </c>
      <c r="Q40" s="59"/>
      <c r="R40" s="60"/>
      <c r="S40" s="57"/>
      <c r="T40" s="57"/>
      <c r="U40" s="57"/>
      <c r="V40" s="70">
        <v>350</v>
      </c>
      <c r="W40" s="57"/>
    </row>
    <row r="41" spans="2:23" x14ac:dyDescent="0.3">
      <c r="C41" s="58"/>
      <c r="G41" s="57"/>
      <c r="H41" s="57"/>
      <c r="I41" s="57"/>
      <c r="J41" s="57"/>
      <c r="K41" s="59"/>
      <c r="L41" s="60"/>
      <c r="M41" s="57"/>
      <c r="N41" s="57"/>
      <c r="O41" s="57"/>
      <c r="P41" s="57"/>
      <c r="Q41" s="59"/>
      <c r="R41" s="60"/>
      <c r="S41" s="57"/>
      <c r="T41" s="57"/>
      <c r="U41" s="57"/>
      <c r="V41" s="57"/>
      <c r="W41" s="57"/>
    </row>
    <row r="42" spans="2:23" ht="5.0999999999999996" customHeight="1" x14ac:dyDescent="0.3"/>
    <row r="43" spans="2:23" x14ac:dyDescent="0.3">
      <c r="B43" s="58" t="s">
        <v>6</v>
      </c>
      <c r="G43" s="57"/>
      <c r="H43" s="57"/>
      <c r="I43" s="57"/>
      <c r="J43" s="57"/>
      <c r="K43" s="57"/>
      <c r="M43" s="57"/>
      <c r="N43" s="57"/>
      <c r="O43" s="57"/>
      <c r="P43" s="57"/>
      <c r="Q43" s="57"/>
      <c r="S43" s="57"/>
      <c r="T43" s="57"/>
      <c r="U43" s="57"/>
      <c r="V43" s="57"/>
      <c r="W43" s="57"/>
    </row>
    <row r="44" spans="2:23" x14ac:dyDescent="0.3">
      <c r="B44" s="61" t="s">
        <v>71</v>
      </c>
      <c r="G44" s="57"/>
      <c r="H44" s="62"/>
      <c r="I44" s="57"/>
      <c r="J44" s="57"/>
      <c r="K44" s="57"/>
      <c r="M44" s="57"/>
      <c r="N44" s="62"/>
      <c r="O44" s="57"/>
      <c r="P44" s="57"/>
      <c r="Q44" s="57"/>
      <c r="S44" s="57"/>
      <c r="T44" s="62"/>
      <c r="U44" s="57"/>
      <c r="V44" s="57"/>
      <c r="W44" s="57"/>
    </row>
    <row r="45" spans="2:23" x14ac:dyDescent="0.3">
      <c r="B45" s="61" t="s">
        <v>70</v>
      </c>
      <c r="G45" s="57"/>
      <c r="H45" s="62"/>
      <c r="I45" s="57"/>
      <c r="J45" s="62"/>
      <c r="K45" s="62"/>
      <c r="L45" s="63"/>
      <c r="M45" s="57"/>
      <c r="N45" s="62"/>
      <c r="O45" s="57"/>
      <c r="P45" s="62"/>
      <c r="Q45" s="62"/>
      <c r="R45" s="63"/>
      <c r="S45" s="57"/>
      <c r="T45" s="62"/>
      <c r="U45" s="57"/>
      <c r="V45" s="62"/>
      <c r="W45" s="57"/>
    </row>
    <row r="46" spans="2:23" x14ac:dyDescent="0.3">
      <c r="B46" s="61" t="s">
        <v>45</v>
      </c>
      <c r="G46" s="57"/>
      <c r="H46" s="64" t="s">
        <v>17</v>
      </c>
      <c r="I46" s="57"/>
      <c r="J46" s="64" t="s">
        <v>81</v>
      </c>
      <c r="K46" s="62"/>
      <c r="L46" s="63"/>
      <c r="M46" s="57"/>
      <c r="N46" s="64" t="s">
        <v>17</v>
      </c>
      <c r="O46" s="57"/>
      <c r="P46" s="64" t="s">
        <v>81</v>
      </c>
      <c r="Q46" s="62"/>
      <c r="R46" s="63"/>
      <c r="S46" s="57"/>
      <c r="T46" s="64" t="s">
        <v>17</v>
      </c>
      <c r="U46" s="57"/>
      <c r="V46" s="64" t="s">
        <v>81</v>
      </c>
      <c r="W46" s="57"/>
    </row>
    <row r="47" spans="2:23" ht="15" thickBot="1" x14ac:dyDescent="0.35">
      <c r="B47" s="61" t="s">
        <v>80</v>
      </c>
      <c r="G47" s="57"/>
      <c r="H47" s="64" t="s">
        <v>18</v>
      </c>
      <c r="I47" s="57"/>
      <c r="J47" s="64"/>
      <c r="K47" s="62"/>
      <c r="L47" s="63"/>
      <c r="M47" s="57"/>
      <c r="N47" s="64" t="s">
        <v>18</v>
      </c>
      <c r="O47" s="57"/>
      <c r="P47" s="64"/>
      <c r="Q47" s="62"/>
      <c r="R47" s="63"/>
      <c r="S47" s="57"/>
      <c r="T47" s="64" t="s">
        <v>18</v>
      </c>
      <c r="U47" s="57"/>
      <c r="V47" s="64"/>
      <c r="W47" s="57"/>
    </row>
    <row r="48" spans="2:23" ht="15" thickBot="1" x14ac:dyDescent="0.35">
      <c r="C48" s="45" t="s">
        <v>46</v>
      </c>
      <c r="G48" s="57"/>
      <c r="H48" s="71">
        <v>5</v>
      </c>
      <c r="I48" s="57"/>
      <c r="J48" s="70">
        <v>75000</v>
      </c>
      <c r="K48" s="59"/>
      <c r="L48" s="60"/>
      <c r="M48" s="57"/>
      <c r="N48" s="71">
        <v>5</v>
      </c>
      <c r="O48" s="57"/>
      <c r="P48" s="70">
        <v>12000</v>
      </c>
      <c r="Q48" s="59"/>
      <c r="R48" s="60"/>
      <c r="S48" s="57"/>
      <c r="T48" s="71">
        <v>5</v>
      </c>
      <c r="U48" s="57"/>
      <c r="V48" s="70">
        <v>20000</v>
      </c>
      <c r="W48" s="57"/>
    </row>
    <row r="49" spans="2:23" ht="15" thickBot="1" x14ac:dyDescent="0.35">
      <c r="C49" s="45" t="s">
        <v>47</v>
      </c>
      <c r="G49" s="57"/>
      <c r="H49" s="71">
        <v>8</v>
      </c>
      <c r="I49" s="57"/>
      <c r="J49" s="70">
        <v>20000</v>
      </c>
      <c r="K49" s="59"/>
      <c r="L49" s="60"/>
      <c r="M49" s="57"/>
      <c r="N49" s="71">
        <v>10</v>
      </c>
      <c r="O49" s="57"/>
      <c r="P49" s="70">
        <v>5000</v>
      </c>
      <c r="Q49" s="59"/>
      <c r="R49" s="60"/>
      <c r="S49" s="57"/>
      <c r="T49" s="71">
        <v>15</v>
      </c>
      <c r="U49" s="57"/>
      <c r="V49" s="70">
        <v>3000</v>
      </c>
      <c r="W49" s="57"/>
    </row>
    <row r="50" spans="2:23" ht="15" thickBot="1" x14ac:dyDescent="0.35">
      <c r="C50" s="45" t="s">
        <v>48</v>
      </c>
      <c r="G50" s="57"/>
      <c r="H50" s="71" t="s">
        <v>24</v>
      </c>
      <c r="I50" s="57"/>
      <c r="J50" s="70">
        <v>0</v>
      </c>
      <c r="K50" s="59"/>
      <c r="L50" s="60"/>
      <c r="M50" s="57"/>
      <c r="N50" s="71">
        <v>20</v>
      </c>
      <c r="O50" s="57"/>
      <c r="P50" s="70">
        <v>25000</v>
      </c>
      <c r="Q50" s="59"/>
      <c r="R50" s="60"/>
      <c r="S50" s="57"/>
      <c r="T50" s="71">
        <v>0</v>
      </c>
      <c r="U50" s="57"/>
      <c r="V50" s="70">
        <v>0</v>
      </c>
      <c r="W50" s="57"/>
    </row>
    <row r="51" spans="2:23" x14ac:dyDescent="0.3">
      <c r="G51" s="57"/>
      <c r="H51" s="57"/>
      <c r="I51" s="57"/>
      <c r="J51" s="57"/>
      <c r="K51" s="57"/>
      <c r="M51" s="57"/>
      <c r="N51" s="57"/>
      <c r="O51" s="57"/>
      <c r="P51" s="57"/>
      <c r="Q51" s="57"/>
      <c r="S51" s="57"/>
      <c r="T51" s="57"/>
      <c r="U51" s="57"/>
      <c r="V51" s="57"/>
      <c r="W51" s="57"/>
    </row>
    <row r="53" spans="2:23" x14ac:dyDescent="0.3">
      <c r="G53" s="50"/>
      <c r="H53" s="50"/>
      <c r="I53" s="50"/>
      <c r="J53" s="50"/>
      <c r="K53" s="50"/>
      <c r="M53" s="50"/>
      <c r="N53" s="50"/>
      <c r="O53" s="50"/>
      <c r="P53" s="50"/>
      <c r="Q53" s="50"/>
      <c r="S53" s="50"/>
      <c r="T53" s="50"/>
      <c r="U53" s="50"/>
      <c r="V53" s="50"/>
      <c r="W53" s="50"/>
    </row>
    <row r="54" spans="2:23" ht="15" x14ac:dyDescent="0.3">
      <c r="B54" s="46" t="s">
        <v>28</v>
      </c>
      <c r="G54" s="65"/>
      <c r="H54" s="121" t="s">
        <v>19</v>
      </c>
      <c r="I54" s="121"/>
      <c r="J54" s="121"/>
      <c r="K54" s="65"/>
      <c r="M54" s="65"/>
      <c r="N54" s="121" t="s">
        <v>19</v>
      </c>
      <c r="O54" s="121"/>
      <c r="P54" s="121"/>
      <c r="Q54" s="65"/>
      <c r="S54" s="65"/>
      <c r="T54" s="121" t="s">
        <v>19</v>
      </c>
      <c r="U54" s="121"/>
      <c r="V54" s="121"/>
      <c r="W54" s="65"/>
    </row>
    <row r="55" spans="2:23" x14ac:dyDescent="0.3">
      <c r="B55" s="45" t="s">
        <v>82</v>
      </c>
      <c r="G55" s="65"/>
      <c r="H55" s="122">
        <f>Baggrundsberegning!C80</f>
        <v>1339823.3265326219</v>
      </c>
      <c r="I55" s="122"/>
      <c r="J55" s="122"/>
      <c r="K55" s="66"/>
      <c r="L55" s="67"/>
      <c r="M55" s="66"/>
      <c r="N55" s="122">
        <f>Baggrundsberegning!D80</f>
        <v>1162405.4633662074</v>
      </c>
      <c r="O55" s="122"/>
      <c r="P55" s="122"/>
      <c r="Q55" s="66"/>
      <c r="R55" s="67"/>
      <c r="S55" s="66"/>
      <c r="T55" s="122">
        <f>Baggrundsberegning!E80</f>
        <v>1126006.0559778227</v>
      </c>
      <c r="U55" s="122"/>
      <c r="V55" s="122"/>
      <c r="W55" s="65"/>
    </row>
    <row r="56" spans="2:23" x14ac:dyDescent="0.3">
      <c r="G56" s="65"/>
      <c r="H56" s="65"/>
      <c r="I56" s="65"/>
      <c r="J56" s="65"/>
      <c r="K56" s="65"/>
      <c r="M56" s="65"/>
      <c r="N56" s="65"/>
      <c r="O56" s="65"/>
      <c r="P56" s="65"/>
      <c r="Q56" s="65"/>
      <c r="S56" s="65"/>
      <c r="T56" s="65"/>
      <c r="U56" s="65"/>
      <c r="V56" s="65"/>
      <c r="W56" s="65"/>
    </row>
    <row r="58" spans="2:23" x14ac:dyDescent="0.3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2:23" x14ac:dyDescent="0.3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2:23" x14ac:dyDescent="0.3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 spans="2:23" x14ac:dyDescent="0.3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2:23" x14ac:dyDescent="0.3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</row>
    <row r="63" spans="2:23" x14ac:dyDescent="0.3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</row>
    <row r="64" spans="2:23" x14ac:dyDescent="0.3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</row>
    <row r="65" spans="2:23" x14ac:dyDescent="0.3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</row>
    <row r="66" spans="2:23" x14ac:dyDescent="0.3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</row>
    <row r="67" spans="2:23" x14ac:dyDescent="0.3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</row>
    <row r="68" spans="2:23" x14ac:dyDescent="0.3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2:23" x14ac:dyDescent="0.3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2:23" x14ac:dyDescent="0.3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2:23" x14ac:dyDescent="0.3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</row>
    <row r="72" spans="2:23" x14ac:dyDescent="0.3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</row>
    <row r="73" spans="2:23" x14ac:dyDescent="0.3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  <row r="74" spans="2:23" x14ac:dyDescent="0.3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  <row r="75" spans="2:23" x14ac:dyDescent="0.3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 spans="2:23" x14ac:dyDescent="0.3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 spans="2:23" x14ac:dyDescent="0.3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</row>
    <row r="78" spans="2:23" x14ac:dyDescent="0.3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</row>
    <row r="79" spans="2:23" x14ac:dyDescent="0.3">
      <c r="B79" s="57"/>
      <c r="C79" s="57"/>
      <c r="D79" s="57" t="s">
        <v>49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</row>
    <row r="80" spans="2:23" x14ac:dyDescent="0.3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</row>
    <row r="81" s="77" customFormat="1" x14ac:dyDescent="0.3"/>
    <row r="82" s="77" customFormat="1" x14ac:dyDescent="0.3"/>
    <row r="83" s="77" customFormat="1" x14ac:dyDescent="0.3"/>
    <row r="84" s="77" customFormat="1" x14ac:dyDescent="0.3"/>
    <row r="85" s="77" customFormat="1" x14ac:dyDescent="0.3"/>
    <row r="86" s="77" customFormat="1" x14ac:dyDescent="0.3"/>
    <row r="87" s="77" customFormat="1" x14ac:dyDescent="0.3"/>
    <row r="88" s="77" customFormat="1" x14ac:dyDescent="0.3"/>
    <row r="89" s="77" customFormat="1" x14ac:dyDescent="0.3"/>
    <row r="90" s="77" customFormat="1" x14ac:dyDescent="0.3"/>
    <row r="91" s="77" customFormat="1" x14ac:dyDescent="0.3"/>
    <row r="92" s="77" customFormat="1" x14ac:dyDescent="0.3"/>
    <row r="93" s="77" customFormat="1" x14ac:dyDescent="0.3"/>
    <row r="94" s="77" customFormat="1" x14ac:dyDescent="0.3"/>
    <row r="95" s="77" customFormat="1" x14ac:dyDescent="0.3"/>
    <row r="96" s="77" customFormat="1" x14ac:dyDescent="0.3"/>
  </sheetData>
  <sheetProtection algorithmName="SHA-512" hashValue="kVago3kXV1q201yp5Iqtr92uZ4ZA1xqRjB4z8pfqhrFqOQFDqC14Wv1oXWGe1TViTWKv2BZHz9K2FmZD4I7WVg==" saltValue="RhFr+mxRQBYVOwQKoCUAVw==" spinCount="100000" sheet="1" objects="1" scenarios="1"/>
  <mergeCells count="18">
    <mergeCell ref="H54:J54"/>
    <mergeCell ref="H55:J55"/>
    <mergeCell ref="N54:P54"/>
    <mergeCell ref="T54:V54"/>
    <mergeCell ref="N55:P55"/>
    <mergeCell ref="T55:V55"/>
    <mergeCell ref="G16:I16"/>
    <mergeCell ref="M16:O16"/>
    <mergeCell ref="S16:U16"/>
    <mergeCell ref="T13:V13"/>
    <mergeCell ref="H11:J11"/>
    <mergeCell ref="N11:P11"/>
    <mergeCell ref="T11:V11"/>
    <mergeCell ref="H12:J12"/>
    <mergeCell ref="N12:P12"/>
    <mergeCell ref="T12:V12"/>
    <mergeCell ref="H13:J13"/>
    <mergeCell ref="N13:P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7"/>
  <sheetViews>
    <sheetView zoomScaleNormal="100" workbookViewId="0"/>
  </sheetViews>
  <sheetFormatPr defaultColWidth="9.140625" defaultRowHeight="14.25" x14ac:dyDescent="0.3"/>
  <cols>
    <col min="1" max="1" width="10.7109375" style="18" customWidth="1"/>
    <col min="2" max="2" width="25.7109375" style="18" customWidth="1"/>
    <col min="3" max="3" width="9" style="18" customWidth="1"/>
    <col min="4" max="4" width="42.85546875" style="18" bestFit="1" customWidth="1"/>
    <col min="5" max="5" width="17" style="18" customWidth="1"/>
    <col min="6" max="6" width="5.5703125" style="18" customWidth="1"/>
    <col min="7" max="7" width="14.140625" style="34" customWidth="1"/>
    <col min="8" max="8" width="23" style="18" customWidth="1"/>
    <col min="9" max="9" width="5.5703125" style="18" customWidth="1"/>
    <col min="10" max="10" width="42.85546875" style="18" bestFit="1" customWidth="1"/>
    <col min="11" max="11" width="17" style="18" customWidth="1"/>
    <col min="12" max="12" width="5.5703125" style="18" customWidth="1"/>
    <col min="13" max="13" width="20.7109375" style="34" customWidth="1"/>
    <col min="14" max="14" width="13.28515625" style="18" hidden="1" customWidth="1"/>
    <col min="15" max="15" width="57.5703125" style="26" hidden="1" customWidth="1"/>
    <col min="16" max="16" width="61.28515625" style="18" customWidth="1"/>
    <col min="17" max="17" width="13.7109375" style="18" bestFit="1" customWidth="1"/>
    <col min="18" max="18" width="15.42578125" style="18" bestFit="1" customWidth="1"/>
    <col min="19" max="19" width="13.7109375" style="18" bestFit="1" customWidth="1"/>
    <col min="20" max="16384" width="9.140625" style="18"/>
  </cols>
  <sheetData>
    <row r="1" spans="1:15" x14ac:dyDescent="0.3">
      <c r="G1" s="18"/>
      <c r="M1" s="18"/>
      <c r="O1" s="18"/>
    </row>
    <row r="2" spans="1:15" ht="22.5" x14ac:dyDescent="0.45">
      <c r="B2" s="78" t="s">
        <v>57</v>
      </c>
      <c r="C2" s="78"/>
      <c r="D2" s="78"/>
      <c r="G2" s="18"/>
      <c r="M2" s="18"/>
      <c r="O2" s="18"/>
    </row>
    <row r="3" spans="1:15" x14ac:dyDescent="0.3">
      <c r="B3" s="100" t="s">
        <v>75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20"/>
      <c r="O3" s="18"/>
    </row>
    <row r="4" spans="1:15" x14ac:dyDescent="0.3">
      <c r="B4" s="35" t="s">
        <v>59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20"/>
      <c r="O4" s="18"/>
    </row>
    <row r="5" spans="1:15" x14ac:dyDescent="0.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9"/>
      <c r="O5" s="18"/>
    </row>
    <row r="6" spans="1:15" ht="15" x14ac:dyDescent="0.3">
      <c r="A6" s="21"/>
      <c r="B6" s="79" t="s">
        <v>10</v>
      </c>
      <c r="C6" s="79"/>
      <c r="G6" s="81" t="s">
        <v>31</v>
      </c>
      <c r="H6" s="22"/>
      <c r="I6" s="23"/>
      <c r="M6" s="18"/>
      <c r="O6" s="18"/>
    </row>
    <row r="7" spans="1:15" x14ac:dyDescent="0.3">
      <c r="A7" s="21"/>
      <c r="B7" s="45" t="s">
        <v>74</v>
      </c>
      <c r="C7" s="109">
        <v>0.04</v>
      </c>
      <c r="G7" s="37"/>
      <c r="H7" s="37"/>
      <c r="M7" s="18"/>
      <c r="O7" s="18"/>
    </row>
    <row r="8" spans="1:15" ht="15" thickBot="1" x14ac:dyDescent="0.35">
      <c r="B8" s="80"/>
      <c r="C8" s="42"/>
      <c r="G8" s="82" t="s">
        <v>7</v>
      </c>
      <c r="H8" s="38">
        <f ca="1">IF(SUM($D$47:$E$166)&gt;0,($C$7*SUM($N$47:$N$166)/(1-(1+$C$7)^(-($E$20-$E$19+1)))),"")</f>
        <v>11899.957593026818</v>
      </c>
      <c r="M8" s="18"/>
      <c r="O8" s="18"/>
    </row>
    <row r="9" spans="1:15" ht="15" thickBot="1" x14ac:dyDescent="0.35">
      <c r="B9" s="99" t="s">
        <v>56</v>
      </c>
      <c r="C9" s="92">
        <f ca="1">YEAR(O20)</f>
        <v>2018</v>
      </c>
      <c r="G9" s="82" t="s">
        <v>8</v>
      </c>
      <c r="H9" s="39">
        <f ca="1">IF(SUM($J$47:$K$166)&gt;0,($C$7*SUM($O$47:$O$166)/(1-(1+$C$7)^(-($K$20-$K$19+1)))),"")</f>
        <v>17669.143724679674</v>
      </c>
      <c r="M9" s="18"/>
      <c r="O9" s="18"/>
    </row>
    <row r="10" spans="1:15" ht="10.5" customHeight="1" thickBot="1" x14ac:dyDescent="0.35">
      <c r="B10" s="98"/>
      <c r="C10" s="98"/>
      <c r="G10" s="83"/>
      <c r="H10" s="37"/>
      <c r="M10" s="18"/>
      <c r="O10" s="18"/>
    </row>
    <row r="11" spans="1:15" ht="30.75" customHeight="1" thickBot="1" x14ac:dyDescent="0.35">
      <c r="G11" s="93" t="s">
        <v>32</v>
      </c>
      <c r="H11" s="91" t="str">
        <f ca="1">IF($H$8&gt;0,IF($H$8&lt;&gt;$H$9,IF($H$8&lt;$H$9,"Alternativ A er mest omkostningseffektivt","Alternativ B er mest omkostningseffektivt"),"Alterativerne A og B er lige omkostningseffektive"),"")</f>
        <v>Alternativ A er mest omkostningseffektivt</v>
      </c>
      <c r="M11" s="18"/>
      <c r="O11" s="18"/>
    </row>
    <row r="12" spans="1:15" ht="14.25" customHeight="1" x14ac:dyDescent="0.3">
      <c r="G12" s="18"/>
      <c r="M12" s="18"/>
      <c r="O12" s="18"/>
    </row>
    <row r="13" spans="1:15" ht="30" customHeight="1" x14ac:dyDescent="0.3">
      <c r="G13" s="18"/>
      <c r="M13" s="18"/>
      <c r="O13" s="89"/>
    </row>
    <row r="14" spans="1:15" x14ac:dyDescent="0.3">
      <c r="C14" s="86"/>
      <c r="D14" s="50"/>
      <c r="E14" s="51"/>
      <c r="F14" s="51"/>
      <c r="G14" s="77"/>
      <c r="H14" s="77"/>
      <c r="I14" s="86"/>
      <c r="J14" s="50"/>
      <c r="K14" s="51"/>
      <c r="L14" s="51"/>
      <c r="M14" s="18"/>
      <c r="O14" s="37"/>
    </row>
    <row r="15" spans="1:15" x14ac:dyDescent="0.3">
      <c r="C15" s="86"/>
      <c r="D15" s="117" t="s">
        <v>7</v>
      </c>
      <c r="E15" s="117"/>
      <c r="F15" s="87"/>
      <c r="G15" s="88"/>
      <c r="H15" s="85"/>
      <c r="I15" s="86"/>
      <c r="J15" s="117" t="s">
        <v>8</v>
      </c>
      <c r="K15" s="117"/>
      <c r="L15" s="87"/>
      <c r="M15" s="18"/>
      <c r="O15" s="18"/>
    </row>
    <row r="16" spans="1:15" x14ac:dyDescent="0.3">
      <c r="C16" s="86"/>
      <c r="D16" s="123" t="s">
        <v>21</v>
      </c>
      <c r="E16" s="123"/>
      <c r="F16" s="107"/>
      <c r="G16" s="108"/>
      <c r="H16" s="108"/>
      <c r="I16" s="90"/>
      <c r="J16" s="123" t="s">
        <v>22</v>
      </c>
      <c r="K16" s="123"/>
      <c r="L16" s="107"/>
      <c r="M16" s="18"/>
      <c r="O16" s="18"/>
    </row>
    <row r="17" spans="3:19" x14ac:dyDescent="0.3">
      <c r="C17" s="86"/>
      <c r="D17" s="50"/>
      <c r="E17" s="84"/>
      <c r="F17" s="84"/>
      <c r="G17" s="85"/>
      <c r="H17" s="85"/>
      <c r="I17" s="86"/>
      <c r="J17" s="50"/>
      <c r="K17" s="84"/>
      <c r="L17" s="84"/>
      <c r="M17" s="18"/>
      <c r="O17" s="18"/>
    </row>
    <row r="18" spans="3:19" ht="6.75" customHeight="1" thickBot="1" x14ac:dyDescent="0.35">
      <c r="C18" s="37"/>
      <c r="D18" s="57"/>
      <c r="E18" s="114"/>
      <c r="F18" s="114"/>
      <c r="G18" s="85"/>
      <c r="H18" s="85"/>
      <c r="I18" s="37"/>
      <c r="J18" s="57"/>
      <c r="K18" s="114"/>
      <c r="L18" s="114"/>
      <c r="M18" s="18"/>
      <c r="O18" s="18"/>
    </row>
    <row r="19" spans="3:19" ht="15" thickBot="1" x14ac:dyDescent="0.35">
      <c r="C19" s="37"/>
      <c r="D19" s="94" t="s">
        <v>33</v>
      </c>
      <c r="E19" s="40">
        <v>2018</v>
      </c>
      <c r="F19" s="95"/>
      <c r="G19" s="18"/>
      <c r="I19" s="37"/>
      <c r="J19" s="94" t="s">
        <v>33</v>
      </c>
      <c r="K19" s="40">
        <v>2019</v>
      </c>
      <c r="L19" s="95"/>
      <c r="M19" s="18"/>
      <c r="O19" s="18"/>
      <c r="P19" s="27" t="str">
        <f xml:space="preserve"> IF($J19&gt;=$K$19,IF($J19&lt;=$K$20,SUM($K19:$M19),""),"")</f>
        <v/>
      </c>
    </row>
    <row r="20" spans="3:19" ht="15" thickBot="1" x14ac:dyDescent="0.35">
      <c r="C20" s="37"/>
      <c r="D20" s="94" t="s">
        <v>34</v>
      </c>
      <c r="E20" s="40">
        <v>2047</v>
      </c>
      <c r="F20" s="95"/>
      <c r="G20" s="18"/>
      <c r="H20" s="24"/>
      <c r="I20" s="37"/>
      <c r="J20" s="94" t="s">
        <v>34</v>
      </c>
      <c r="K20" s="40">
        <v>2065</v>
      </c>
      <c r="L20" s="95"/>
      <c r="M20" s="27"/>
      <c r="N20" s="27"/>
      <c r="O20" s="76">
        <f ca="1">TODAY()</f>
        <v>43279</v>
      </c>
      <c r="P20" s="27"/>
      <c r="Q20" s="26"/>
      <c r="R20" s="26"/>
      <c r="S20" s="26"/>
    </row>
    <row r="21" spans="3:19" x14ac:dyDescent="0.3">
      <c r="C21" s="37"/>
      <c r="D21" s="94" t="s">
        <v>35</v>
      </c>
      <c r="E21" s="95">
        <f>E20-E19</f>
        <v>29</v>
      </c>
      <c r="F21" s="95"/>
      <c r="G21" s="18"/>
      <c r="H21" s="24"/>
      <c r="I21" s="37"/>
      <c r="J21" s="94" t="s">
        <v>35</v>
      </c>
      <c r="K21" s="95">
        <f>K20-K19</f>
        <v>46</v>
      </c>
      <c r="L21" s="95"/>
      <c r="M21" s="18"/>
      <c r="N21" s="25"/>
      <c r="O21" s="18"/>
      <c r="P21" s="27"/>
    </row>
    <row r="22" spans="3:19" ht="6.75" customHeight="1" x14ac:dyDescent="0.3">
      <c r="D22" s="23"/>
      <c r="E22" s="36"/>
      <c r="F22" s="36"/>
      <c r="G22" s="18"/>
      <c r="H22" s="24"/>
      <c r="J22" s="23"/>
      <c r="K22" s="36"/>
      <c r="L22" s="36"/>
      <c r="M22" s="18"/>
      <c r="N22" s="25"/>
      <c r="O22" s="18"/>
      <c r="P22" s="27"/>
    </row>
    <row r="23" spans="3:19" ht="15" thickBot="1" x14ac:dyDescent="0.35">
      <c r="C23" s="101" t="s">
        <v>13</v>
      </c>
      <c r="D23" s="94"/>
      <c r="E23" s="95"/>
      <c r="F23" s="95"/>
      <c r="G23" s="18"/>
      <c r="H23" s="24"/>
      <c r="I23" s="101" t="s">
        <v>13</v>
      </c>
      <c r="J23" s="94"/>
      <c r="K23" s="95"/>
      <c r="L23" s="95"/>
      <c r="M23" s="18"/>
      <c r="N23" s="25"/>
      <c r="O23" s="18"/>
      <c r="P23" s="27"/>
    </row>
    <row r="24" spans="3:19" ht="15" thickBot="1" x14ac:dyDescent="0.35">
      <c r="C24" s="37"/>
      <c r="D24" s="94" t="s">
        <v>0</v>
      </c>
      <c r="E24" s="41">
        <v>20000</v>
      </c>
      <c r="F24" s="95"/>
      <c r="G24" s="18"/>
      <c r="H24" s="24"/>
      <c r="I24" s="37"/>
      <c r="J24" s="94" t="s">
        <v>0</v>
      </c>
      <c r="K24" s="41">
        <v>200000</v>
      </c>
      <c r="L24" s="95"/>
      <c r="M24" s="18"/>
      <c r="N24" s="25"/>
      <c r="O24" s="18"/>
      <c r="P24" s="27"/>
    </row>
    <row r="25" spans="3:19" ht="15" thickBot="1" x14ac:dyDescent="0.35">
      <c r="C25" s="37"/>
      <c r="D25" s="94" t="s">
        <v>15</v>
      </c>
      <c r="E25" s="41">
        <v>25000</v>
      </c>
      <c r="F25" s="95"/>
      <c r="G25" s="18"/>
      <c r="H25" s="24"/>
      <c r="I25" s="37"/>
      <c r="J25" s="94" t="s">
        <v>15</v>
      </c>
      <c r="K25" s="41">
        <v>25000</v>
      </c>
      <c r="L25" s="95"/>
      <c r="M25" s="18"/>
      <c r="N25" s="25"/>
      <c r="O25" s="18"/>
      <c r="P25" s="27"/>
    </row>
    <row r="26" spans="3:19" ht="15" thickBot="1" x14ac:dyDescent="0.35">
      <c r="C26" s="37"/>
      <c r="D26" s="94" t="s">
        <v>1</v>
      </c>
      <c r="E26" s="41">
        <v>105000</v>
      </c>
      <c r="F26" s="95"/>
      <c r="G26" s="18"/>
      <c r="H26" s="24"/>
      <c r="I26" s="37"/>
      <c r="J26" s="94" t="s">
        <v>1</v>
      </c>
      <c r="K26" s="41">
        <v>105000</v>
      </c>
      <c r="L26" s="95"/>
      <c r="M26" s="18"/>
      <c r="N26" s="25"/>
      <c r="O26" s="18"/>
      <c r="P26" s="27"/>
    </row>
    <row r="27" spans="3:19" ht="15" thickBot="1" x14ac:dyDescent="0.35">
      <c r="C27" s="37"/>
      <c r="D27" s="94" t="s">
        <v>29</v>
      </c>
      <c r="E27" s="41">
        <v>50000</v>
      </c>
      <c r="F27" s="102"/>
      <c r="G27" s="18"/>
      <c r="H27" s="24"/>
      <c r="I27" s="37"/>
      <c r="J27" s="94" t="s">
        <v>29</v>
      </c>
      <c r="K27" s="41">
        <v>50000</v>
      </c>
      <c r="L27" s="102"/>
      <c r="M27" s="18"/>
      <c r="O27" s="18"/>
      <c r="Q27" s="74"/>
    </row>
    <row r="28" spans="3:19" ht="15" thickBot="1" x14ac:dyDescent="0.35">
      <c r="C28" s="37"/>
      <c r="D28" s="94" t="s">
        <v>36</v>
      </c>
      <c r="E28" s="103">
        <f>SUM(E24:E27)</f>
        <v>200000</v>
      </c>
      <c r="F28" s="103"/>
      <c r="G28" s="18"/>
      <c r="H28" s="24"/>
      <c r="I28" s="37"/>
      <c r="J28" s="94" t="s">
        <v>36</v>
      </c>
      <c r="K28" s="103">
        <f>SUM(K24:K27)</f>
        <v>380000</v>
      </c>
      <c r="L28" s="103"/>
      <c r="M28" s="18"/>
      <c r="O28" s="18"/>
      <c r="Q28" s="74"/>
    </row>
    <row r="29" spans="3:19" ht="15" thickBot="1" x14ac:dyDescent="0.35">
      <c r="C29" s="37"/>
      <c r="D29" s="94" t="s">
        <v>37</v>
      </c>
      <c r="E29" s="40">
        <v>2019</v>
      </c>
      <c r="F29" s="95"/>
      <c r="G29" s="18"/>
      <c r="I29" s="37"/>
      <c r="J29" s="94" t="s">
        <v>37</v>
      </c>
      <c r="K29" s="40">
        <v>2020</v>
      </c>
      <c r="L29" s="95"/>
      <c r="M29" s="18"/>
      <c r="P29" s="26"/>
      <c r="Q29" s="74"/>
    </row>
    <row r="30" spans="3:19" ht="15" thickBot="1" x14ac:dyDescent="0.35">
      <c r="C30" s="104" t="s">
        <v>65</v>
      </c>
      <c r="D30" s="94"/>
      <c r="E30" s="95"/>
      <c r="F30" s="95"/>
      <c r="G30" s="18"/>
      <c r="I30" s="104" t="s">
        <v>69</v>
      </c>
      <c r="J30" s="94"/>
      <c r="K30" s="95"/>
      <c r="L30" s="95"/>
      <c r="M30" s="18"/>
      <c r="P30" s="26"/>
      <c r="Q30" s="74"/>
    </row>
    <row r="31" spans="3:19" ht="15" thickBot="1" x14ac:dyDescent="0.35">
      <c r="C31" s="37"/>
      <c r="D31" s="94" t="s">
        <v>3</v>
      </c>
      <c r="E31" s="40">
        <v>20</v>
      </c>
      <c r="F31" s="95"/>
      <c r="G31" s="18"/>
      <c r="I31" s="37"/>
      <c r="J31" s="94" t="s">
        <v>3</v>
      </c>
      <c r="K31" s="40">
        <v>100</v>
      </c>
      <c r="L31" s="95"/>
      <c r="M31" s="18"/>
      <c r="P31" s="26"/>
      <c r="Q31" s="74"/>
    </row>
    <row r="32" spans="3:19" ht="15" thickBot="1" x14ac:dyDescent="0.35">
      <c r="C32" s="37"/>
      <c r="D32" s="94" t="s">
        <v>4</v>
      </c>
      <c r="E32" s="40">
        <v>300</v>
      </c>
      <c r="F32" s="95"/>
      <c r="G32" s="18"/>
      <c r="I32" s="37"/>
      <c r="J32" s="94" t="s">
        <v>4</v>
      </c>
      <c r="K32" s="40">
        <v>200</v>
      </c>
      <c r="L32" s="95"/>
      <c r="M32" s="18"/>
      <c r="P32" s="26"/>
      <c r="Q32" s="74"/>
    </row>
    <row r="33" spans="2:18" ht="15" thickBot="1" x14ac:dyDescent="0.35">
      <c r="C33" s="104" t="s">
        <v>66</v>
      </c>
      <c r="D33" s="94"/>
      <c r="E33" s="95"/>
      <c r="F33" s="95"/>
      <c r="G33" s="18"/>
      <c r="I33" s="104" t="s">
        <v>66</v>
      </c>
      <c r="J33" s="94"/>
      <c r="K33" s="95"/>
      <c r="L33" s="95"/>
      <c r="M33" s="18"/>
      <c r="P33" s="26"/>
      <c r="Q33" s="74"/>
    </row>
    <row r="34" spans="2:18" ht="15" thickBot="1" x14ac:dyDescent="0.35">
      <c r="C34" s="37"/>
      <c r="D34" s="94" t="s">
        <v>79</v>
      </c>
      <c r="E34" s="40">
        <v>5</v>
      </c>
      <c r="F34" s="95"/>
      <c r="G34" s="18"/>
      <c r="I34" s="37"/>
      <c r="J34" s="94" t="s">
        <v>79</v>
      </c>
      <c r="K34" s="40">
        <v>5</v>
      </c>
      <c r="L34" s="95"/>
      <c r="M34" s="18"/>
      <c r="P34" s="26"/>
      <c r="Q34" s="74"/>
    </row>
    <row r="35" spans="2:18" ht="15" thickBot="1" x14ac:dyDescent="0.35">
      <c r="C35" s="37"/>
      <c r="D35" s="94" t="s">
        <v>83</v>
      </c>
      <c r="E35" s="40">
        <v>5</v>
      </c>
      <c r="F35" s="95"/>
      <c r="G35" s="18"/>
      <c r="I35" s="37"/>
      <c r="J35" s="94" t="s">
        <v>83</v>
      </c>
      <c r="K35" s="40">
        <v>5</v>
      </c>
      <c r="L35" s="95"/>
      <c r="M35" s="18"/>
      <c r="P35" s="26"/>
      <c r="Q35" s="74"/>
    </row>
    <row r="36" spans="2:18" ht="15" thickBot="1" x14ac:dyDescent="0.35">
      <c r="C36" s="37"/>
      <c r="D36" s="94"/>
      <c r="E36" s="95"/>
      <c r="F36" s="95"/>
      <c r="G36" s="18"/>
      <c r="I36" s="37"/>
      <c r="J36" s="94"/>
      <c r="K36" s="95"/>
      <c r="L36" s="95"/>
      <c r="M36" s="18"/>
      <c r="P36" s="26"/>
      <c r="Q36" s="74"/>
    </row>
    <row r="37" spans="2:18" ht="15" thickBot="1" x14ac:dyDescent="0.35">
      <c r="C37" s="104" t="s">
        <v>67</v>
      </c>
      <c r="D37" s="94"/>
      <c r="E37" s="40">
        <v>5</v>
      </c>
      <c r="F37" s="95"/>
      <c r="G37" s="18"/>
      <c r="I37" s="104" t="s">
        <v>67</v>
      </c>
      <c r="J37" s="94"/>
      <c r="K37" s="40">
        <v>5</v>
      </c>
      <c r="L37" s="95"/>
      <c r="M37" s="18"/>
      <c r="P37" s="26"/>
      <c r="Q37" s="74"/>
    </row>
    <row r="38" spans="2:18" x14ac:dyDescent="0.3">
      <c r="C38" s="37"/>
      <c r="D38" s="94"/>
      <c r="E38" s="95"/>
      <c r="F38" s="95"/>
      <c r="G38" s="18"/>
      <c r="I38" s="37"/>
      <c r="J38" s="94"/>
      <c r="K38" s="95"/>
      <c r="L38" s="95"/>
      <c r="M38" s="18"/>
      <c r="P38" s="26"/>
      <c r="Q38" s="74"/>
    </row>
    <row r="39" spans="2:18" ht="15" thickBot="1" x14ac:dyDescent="0.35">
      <c r="C39" s="104" t="s">
        <v>68</v>
      </c>
      <c r="D39" s="94"/>
      <c r="E39" s="95"/>
      <c r="F39" s="95"/>
      <c r="G39" s="18"/>
      <c r="I39" s="104" t="s">
        <v>68</v>
      </c>
      <c r="J39" s="94"/>
      <c r="K39" s="95"/>
      <c r="L39" s="95"/>
      <c r="M39" s="18"/>
      <c r="P39" s="26"/>
      <c r="Q39" s="74"/>
    </row>
    <row r="40" spans="2:18" ht="15" thickBot="1" x14ac:dyDescent="0.35">
      <c r="C40" s="37"/>
      <c r="D40" s="94" t="s">
        <v>62</v>
      </c>
      <c r="E40" s="40">
        <v>1</v>
      </c>
      <c r="F40" s="95"/>
      <c r="G40" s="18"/>
      <c r="I40" s="37"/>
      <c r="J40" s="94" t="s">
        <v>62</v>
      </c>
      <c r="K40" s="40">
        <v>2</v>
      </c>
      <c r="L40" s="95"/>
      <c r="M40" s="18"/>
      <c r="P40" s="26"/>
      <c r="Q40" s="74"/>
    </row>
    <row r="41" spans="2:18" ht="15" thickBot="1" x14ac:dyDescent="0.35">
      <c r="C41" s="37"/>
      <c r="D41" s="94" t="s">
        <v>63</v>
      </c>
      <c r="E41" s="40">
        <v>2</v>
      </c>
      <c r="F41" s="95"/>
      <c r="G41" s="18"/>
      <c r="I41" s="37"/>
      <c r="J41" s="94" t="s">
        <v>63</v>
      </c>
      <c r="K41" s="40">
        <v>2</v>
      </c>
      <c r="L41" s="95"/>
      <c r="M41" s="18"/>
      <c r="P41" s="26"/>
      <c r="Q41" s="74"/>
    </row>
    <row r="42" spans="2:18" ht="15" thickBot="1" x14ac:dyDescent="0.35">
      <c r="C42" s="37"/>
      <c r="D42" s="94" t="s">
        <v>64</v>
      </c>
      <c r="E42" s="40">
        <v>2</v>
      </c>
      <c r="F42" s="95"/>
      <c r="G42" s="18"/>
      <c r="I42" s="37"/>
      <c r="J42" s="94" t="s">
        <v>64</v>
      </c>
      <c r="K42" s="40">
        <v>1</v>
      </c>
      <c r="L42" s="95"/>
      <c r="M42" s="18"/>
      <c r="P42" s="26"/>
      <c r="Q42" s="74"/>
    </row>
    <row r="43" spans="2:18" x14ac:dyDescent="0.3">
      <c r="C43" s="37"/>
      <c r="D43" s="94" t="s">
        <v>61</v>
      </c>
      <c r="E43" s="103">
        <f>SUM(E31:E32,E34:E35,E37,E40:E42)</f>
        <v>340</v>
      </c>
      <c r="F43" s="103"/>
      <c r="G43" s="18"/>
      <c r="I43" s="37"/>
      <c r="J43" s="94" t="s">
        <v>61</v>
      </c>
      <c r="K43" s="103">
        <f>SUM(K31:K32,K34:K35,K37,K40:K42)</f>
        <v>320</v>
      </c>
      <c r="L43" s="103"/>
      <c r="M43" s="18"/>
      <c r="P43" s="26"/>
    </row>
    <row r="44" spans="2:18" x14ac:dyDescent="0.3">
      <c r="C44" s="37"/>
      <c r="D44" s="94"/>
      <c r="E44" s="103"/>
      <c r="F44" s="103"/>
      <c r="G44" s="18"/>
      <c r="I44" s="37"/>
      <c r="J44" s="94"/>
      <c r="K44" s="103"/>
      <c r="L44" s="103"/>
      <c r="M44" s="18"/>
      <c r="P44" s="26"/>
    </row>
    <row r="45" spans="2:18" ht="8.25" customHeight="1" x14ac:dyDescent="0.3">
      <c r="B45" s="21"/>
      <c r="C45" s="21"/>
      <c r="D45" s="21"/>
      <c r="E45" s="43"/>
      <c r="F45" s="43"/>
      <c r="G45" s="18"/>
      <c r="M45" s="18"/>
      <c r="P45" s="26"/>
      <c r="R45" s="75"/>
    </row>
    <row r="46" spans="2:18" ht="47.25" customHeight="1" thickBot="1" x14ac:dyDescent="0.35">
      <c r="C46" s="110" t="s">
        <v>38</v>
      </c>
      <c r="D46" s="111" t="s">
        <v>54</v>
      </c>
      <c r="E46" s="111" t="s">
        <v>55</v>
      </c>
      <c r="F46" s="111"/>
      <c r="G46" s="28"/>
      <c r="I46" s="110" t="s">
        <v>39</v>
      </c>
      <c r="J46" s="111" t="s">
        <v>54</v>
      </c>
      <c r="K46" s="111" t="s">
        <v>55</v>
      </c>
      <c r="L46" s="111"/>
      <c r="M46" s="18"/>
      <c r="N46" s="29" t="s">
        <v>40</v>
      </c>
      <c r="O46" s="30" t="s">
        <v>41</v>
      </c>
      <c r="P46" s="31"/>
      <c r="Q46" s="74"/>
      <c r="R46" s="24"/>
    </row>
    <row r="47" spans="2:18" ht="15" thickBot="1" x14ac:dyDescent="0.35">
      <c r="C47" s="96">
        <f>E19</f>
        <v>2018</v>
      </c>
      <c r="D47" s="112">
        <f>IF($E$19=C47,$E$28,"")</f>
        <v>200000</v>
      </c>
      <c r="E47" s="113" t="str">
        <f t="shared" ref="E47:E78" si="0">IF(C47-1&lt;$E$20,IF(C47+1&gt;$E$29,$E$43,""),"")</f>
        <v/>
      </c>
      <c r="F47" s="96"/>
      <c r="G47" s="23"/>
      <c r="I47" s="96">
        <f>K19</f>
        <v>2019</v>
      </c>
      <c r="J47" s="112">
        <f t="shared" ref="J47:J78" si="1">IF($K$19=I47,$K$28,"")</f>
        <v>380000</v>
      </c>
      <c r="K47" s="113" t="str">
        <f t="shared" ref="K47:K78" si="2">IF(I47-1&lt;$K$20,IF(I47+1&gt;$K$29,$K$43,""),"")</f>
        <v/>
      </c>
      <c r="L47" s="96"/>
      <c r="M47" s="32"/>
      <c r="N47" s="33">
        <f t="shared" ref="N47:N78" ca="1" si="3">SUM($D47:$E47)/((1+$C$7)^($C47-$C$9))</f>
        <v>200000</v>
      </c>
      <c r="O47" s="33">
        <f t="shared" ref="O47:O78" ca="1" si="4">SUM($J47:$K47)/((1+$C$7)^($I47-$C$9))</f>
        <v>365384.61538461538</v>
      </c>
      <c r="P47" s="26"/>
      <c r="Q47" s="26"/>
      <c r="R47" s="24"/>
    </row>
    <row r="48" spans="2:18" ht="15" thickBot="1" x14ac:dyDescent="0.35">
      <c r="C48" s="96">
        <f>C47+1</f>
        <v>2019</v>
      </c>
      <c r="D48" s="97" t="str">
        <f t="shared" ref="D48:D78" si="5">IF($E$19=C48,$E$28,"")</f>
        <v/>
      </c>
      <c r="E48" s="40">
        <f t="shared" si="0"/>
        <v>340</v>
      </c>
      <c r="F48" s="96"/>
      <c r="G48" s="23"/>
      <c r="I48" s="96">
        <f t="shared" ref="I48:I111" si="6">I47+1</f>
        <v>2020</v>
      </c>
      <c r="J48" s="97" t="str">
        <f t="shared" si="1"/>
        <v/>
      </c>
      <c r="K48" s="40">
        <f t="shared" si="2"/>
        <v>320</v>
      </c>
      <c r="L48" s="96"/>
      <c r="M48" s="32"/>
      <c r="N48" s="33">
        <f t="shared" ca="1" si="3"/>
        <v>326.92307692307691</v>
      </c>
      <c r="O48" s="33">
        <f t="shared" ca="1" si="4"/>
        <v>295.85798816568047</v>
      </c>
      <c r="P48" s="26"/>
      <c r="Q48" s="26"/>
      <c r="R48" s="24"/>
    </row>
    <row r="49" spans="3:18" ht="15" thickBot="1" x14ac:dyDescent="0.35">
      <c r="C49" s="96">
        <f t="shared" ref="C49:C112" si="7">C48+1</f>
        <v>2020</v>
      </c>
      <c r="D49" s="97" t="str">
        <f t="shared" si="5"/>
        <v/>
      </c>
      <c r="E49" s="40">
        <f t="shared" si="0"/>
        <v>340</v>
      </c>
      <c r="F49" s="96"/>
      <c r="G49" s="23"/>
      <c r="I49" s="96">
        <f t="shared" si="6"/>
        <v>2021</v>
      </c>
      <c r="J49" s="97" t="str">
        <f t="shared" si="1"/>
        <v/>
      </c>
      <c r="K49" s="40">
        <f t="shared" si="2"/>
        <v>320</v>
      </c>
      <c r="L49" s="96"/>
      <c r="M49" s="32"/>
      <c r="N49" s="33">
        <f t="shared" ca="1" si="3"/>
        <v>314.34911242603545</v>
      </c>
      <c r="O49" s="33">
        <f t="shared" ca="1" si="4"/>
        <v>284.47883477469276</v>
      </c>
      <c r="P49" s="26"/>
      <c r="Q49" s="26"/>
      <c r="R49" s="24"/>
    </row>
    <row r="50" spans="3:18" ht="15" thickBot="1" x14ac:dyDescent="0.35">
      <c r="C50" s="96">
        <f t="shared" si="7"/>
        <v>2021</v>
      </c>
      <c r="D50" s="97" t="str">
        <f t="shared" si="5"/>
        <v/>
      </c>
      <c r="E50" s="40">
        <f t="shared" si="0"/>
        <v>340</v>
      </c>
      <c r="F50" s="96"/>
      <c r="G50" s="23"/>
      <c r="I50" s="96">
        <f t="shared" si="6"/>
        <v>2022</v>
      </c>
      <c r="J50" s="97" t="str">
        <f t="shared" si="1"/>
        <v/>
      </c>
      <c r="K50" s="40">
        <f t="shared" si="2"/>
        <v>320</v>
      </c>
      <c r="L50" s="96"/>
      <c r="M50" s="32"/>
      <c r="N50" s="33">
        <f t="shared" ca="1" si="3"/>
        <v>302.25876194811104</v>
      </c>
      <c r="O50" s="33">
        <f t="shared" ca="1" si="4"/>
        <v>273.53734112951224</v>
      </c>
      <c r="P50" s="26"/>
      <c r="Q50" s="26"/>
      <c r="R50" s="26"/>
    </row>
    <row r="51" spans="3:18" ht="15" thickBot="1" x14ac:dyDescent="0.35">
      <c r="C51" s="96">
        <f t="shared" si="7"/>
        <v>2022</v>
      </c>
      <c r="D51" s="97" t="str">
        <f t="shared" si="5"/>
        <v/>
      </c>
      <c r="E51" s="40">
        <f t="shared" si="0"/>
        <v>340</v>
      </c>
      <c r="F51" s="96"/>
      <c r="G51" s="23"/>
      <c r="I51" s="96">
        <f t="shared" si="6"/>
        <v>2023</v>
      </c>
      <c r="J51" s="97" t="str">
        <f t="shared" si="1"/>
        <v/>
      </c>
      <c r="K51" s="40">
        <f t="shared" si="2"/>
        <v>320</v>
      </c>
      <c r="L51" s="96"/>
      <c r="M51" s="32"/>
      <c r="N51" s="33">
        <f t="shared" ca="1" si="3"/>
        <v>290.63342495010676</v>
      </c>
      <c r="O51" s="33">
        <f t="shared" ca="1" si="4"/>
        <v>263.0166741629925</v>
      </c>
      <c r="P51" s="26"/>
      <c r="Q51" s="26"/>
      <c r="R51" s="26"/>
    </row>
    <row r="52" spans="3:18" ht="15" thickBot="1" x14ac:dyDescent="0.35">
      <c r="C52" s="96">
        <f t="shared" si="7"/>
        <v>2023</v>
      </c>
      <c r="D52" s="97" t="str">
        <f t="shared" si="5"/>
        <v/>
      </c>
      <c r="E52" s="40">
        <f t="shared" si="0"/>
        <v>340</v>
      </c>
      <c r="F52" s="96"/>
      <c r="G52" s="23"/>
      <c r="I52" s="96">
        <f t="shared" si="6"/>
        <v>2024</v>
      </c>
      <c r="J52" s="97" t="str">
        <f t="shared" si="1"/>
        <v/>
      </c>
      <c r="K52" s="40">
        <f t="shared" si="2"/>
        <v>320</v>
      </c>
      <c r="L52" s="96"/>
      <c r="M52" s="32"/>
      <c r="N52" s="33">
        <f t="shared" ca="1" si="3"/>
        <v>279.45521629817955</v>
      </c>
      <c r="O52" s="33">
        <f t="shared" ca="1" si="4"/>
        <v>252.90064823364662</v>
      </c>
      <c r="P52" s="26"/>
      <c r="Q52" s="26"/>
      <c r="R52" s="26"/>
    </row>
    <row r="53" spans="3:18" ht="15" thickBot="1" x14ac:dyDescent="0.35">
      <c r="C53" s="96">
        <f t="shared" si="7"/>
        <v>2024</v>
      </c>
      <c r="D53" s="97" t="str">
        <f t="shared" si="5"/>
        <v/>
      </c>
      <c r="E53" s="40">
        <f t="shared" si="0"/>
        <v>340</v>
      </c>
      <c r="F53" s="96"/>
      <c r="G53" s="23"/>
      <c r="I53" s="96">
        <f t="shared" si="6"/>
        <v>2025</v>
      </c>
      <c r="J53" s="97" t="str">
        <f t="shared" si="1"/>
        <v/>
      </c>
      <c r="K53" s="40">
        <f t="shared" si="2"/>
        <v>320</v>
      </c>
      <c r="L53" s="96"/>
      <c r="M53" s="32"/>
      <c r="N53" s="33">
        <f t="shared" ca="1" si="3"/>
        <v>268.70693874824957</v>
      </c>
      <c r="O53" s="33">
        <f t="shared" ca="1" si="4"/>
        <v>243.17370022466025</v>
      </c>
      <c r="P53" s="26"/>
      <c r="Q53" s="26"/>
      <c r="R53" s="26"/>
    </row>
    <row r="54" spans="3:18" ht="15" thickBot="1" x14ac:dyDescent="0.35">
      <c r="C54" s="96">
        <f t="shared" si="7"/>
        <v>2025</v>
      </c>
      <c r="D54" s="97" t="str">
        <f t="shared" si="5"/>
        <v/>
      </c>
      <c r="E54" s="40">
        <f t="shared" si="0"/>
        <v>340</v>
      </c>
      <c r="F54" s="96"/>
      <c r="G54" s="23"/>
      <c r="I54" s="96">
        <f t="shared" si="6"/>
        <v>2026</v>
      </c>
      <c r="J54" s="97" t="str">
        <f t="shared" si="1"/>
        <v/>
      </c>
      <c r="K54" s="40">
        <f t="shared" si="2"/>
        <v>320</v>
      </c>
      <c r="L54" s="96"/>
      <c r="M54" s="32"/>
      <c r="N54" s="33">
        <f t="shared" ca="1" si="3"/>
        <v>258.3720564887015</v>
      </c>
      <c r="O54" s="33">
        <f t="shared" ca="1" si="4"/>
        <v>233.82086560063482</v>
      </c>
      <c r="P54" s="26"/>
      <c r="Q54" s="26"/>
      <c r="R54" s="26"/>
    </row>
    <row r="55" spans="3:18" ht="15" thickBot="1" x14ac:dyDescent="0.35">
      <c r="C55" s="96">
        <f t="shared" si="7"/>
        <v>2026</v>
      </c>
      <c r="D55" s="97" t="str">
        <f t="shared" si="5"/>
        <v/>
      </c>
      <c r="E55" s="40">
        <f t="shared" si="0"/>
        <v>340</v>
      </c>
      <c r="F55" s="96"/>
      <c r="G55" s="23"/>
      <c r="I55" s="96">
        <f t="shared" si="6"/>
        <v>2027</v>
      </c>
      <c r="J55" s="97" t="str">
        <f t="shared" si="1"/>
        <v/>
      </c>
      <c r="K55" s="40">
        <f t="shared" si="2"/>
        <v>320</v>
      </c>
      <c r="L55" s="96"/>
      <c r="M55" s="32"/>
      <c r="N55" s="33">
        <f t="shared" ca="1" si="3"/>
        <v>248.43466970067448</v>
      </c>
      <c r="O55" s="33">
        <f t="shared" ca="1" si="4"/>
        <v>224.82775538522577</v>
      </c>
      <c r="P55" s="26"/>
      <c r="Q55" s="26"/>
      <c r="R55" s="26"/>
    </row>
    <row r="56" spans="3:18" ht="15" thickBot="1" x14ac:dyDescent="0.35">
      <c r="C56" s="96">
        <f t="shared" si="7"/>
        <v>2027</v>
      </c>
      <c r="D56" s="97" t="str">
        <f t="shared" si="5"/>
        <v/>
      </c>
      <c r="E56" s="40">
        <f t="shared" si="0"/>
        <v>340</v>
      </c>
      <c r="F56" s="96"/>
      <c r="G56" s="23"/>
      <c r="I56" s="96">
        <f t="shared" si="6"/>
        <v>2028</v>
      </c>
      <c r="J56" s="97" t="str">
        <f t="shared" si="1"/>
        <v/>
      </c>
      <c r="K56" s="40">
        <f t="shared" si="2"/>
        <v>320</v>
      </c>
      <c r="L56" s="96"/>
      <c r="M56" s="32"/>
      <c r="N56" s="33">
        <f t="shared" ca="1" si="3"/>
        <v>238.87949009680236</v>
      </c>
      <c r="O56" s="33">
        <f t="shared" ca="1" si="4"/>
        <v>216.18053402425554</v>
      </c>
      <c r="P56" s="26"/>
      <c r="Q56" s="26"/>
      <c r="R56" s="26"/>
    </row>
    <row r="57" spans="3:18" ht="15" thickBot="1" x14ac:dyDescent="0.35">
      <c r="C57" s="96">
        <f t="shared" si="7"/>
        <v>2028</v>
      </c>
      <c r="D57" s="97" t="str">
        <f t="shared" si="5"/>
        <v/>
      </c>
      <c r="E57" s="40">
        <f t="shared" si="0"/>
        <v>340</v>
      </c>
      <c r="F57" s="96"/>
      <c r="G57" s="23"/>
      <c r="I57" s="96">
        <f t="shared" si="6"/>
        <v>2029</v>
      </c>
      <c r="J57" s="97" t="str">
        <f t="shared" si="1"/>
        <v/>
      </c>
      <c r="K57" s="40">
        <f t="shared" si="2"/>
        <v>320</v>
      </c>
      <c r="L57" s="96"/>
      <c r="M57" s="32"/>
      <c r="N57" s="33">
        <f t="shared" ca="1" si="3"/>
        <v>229.6918174007715</v>
      </c>
      <c r="O57" s="33">
        <f t="shared" ca="1" si="4"/>
        <v>207.86589810024572</v>
      </c>
      <c r="P57" s="26"/>
      <c r="Q57" s="26"/>
      <c r="R57" s="26"/>
    </row>
    <row r="58" spans="3:18" ht="15" thickBot="1" x14ac:dyDescent="0.35">
      <c r="C58" s="96">
        <f t="shared" si="7"/>
        <v>2029</v>
      </c>
      <c r="D58" s="97" t="str">
        <f t="shared" si="5"/>
        <v/>
      </c>
      <c r="E58" s="40">
        <f t="shared" si="0"/>
        <v>340</v>
      </c>
      <c r="F58" s="96"/>
      <c r="G58" s="23"/>
      <c r="I58" s="96">
        <f t="shared" si="6"/>
        <v>2030</v>
      </c>
      <c r="J58" s="97" t="str">
        <f t="shared" si="1"/>
        <v/>
      </c>
      <c r="K58" s="40">
        <f t="shared" si="2"/>
        <v>320</v>
      </c>
      <c r="L58" s="96"/>
      <c r="M58" s="32"/>
      <c r="N58" s="33">
        <f t="shared" ca="1" si="3"/>
        <v>220.85751673151108</v>
      </c>
      <c r="O58" s="33">
        <f t="shared" ca="1" si="4"/>
        <v>199.87105586562083</v>
      </c>
      <c r="P58" s="26"/>
      <c r="Q58" s="26"/>
      <c r="R58" s="26"/>
    </row>
    <row r="59" spans="3:18" ht="15" thickBot="1" x14ac:dyDescent="0.35">
      <c r="C59" s="96">
        <f t="shared" si="7"/>
        <v>2030</v>
      </c>
      <c r="D59" s="97" t="str">
        <f t="shared" si="5"/>
        <v/>
      </c>
      <c r="E59" s="40">
        <f t="shared" si="0"/>
        <v>340</v>
      </c>
      <c r="F59" s="96"/>
      <c r="G59" s="23"/>
      <c r="I59" s="96">
        <f t="shared" si="6"/>
        <v>2031</v>
      </c>
      <c r="J59" s="97" t="str">
        <f t="shared" si="1"/>
        <v/>
      </c>
      <c r="K59" s="40">
        <f t="shared" si="2"/>
        <v>320</v>
      </c>
      <c r="L59" s="96"/>
      <c r="M59" s="32"/>
      <c r="N59" s="33">
        <f t="shared" ca="1" si="3"/>
        <v>212.36299685722216</v>
      </c>
      <c r="O59" s="33">
        <f t="shared" ca="1" si="4"/>
        <v>192.18370756309696</v>
      </c>
      <c r="P59" s="26"/>
      <c r="Q59" s="26"/>
      <c r="R59" s="26"/>
    </row>
    <row r="60" spans="3:18" ht="15" thickBot="1" x14ac:dyDescent="0.35">
      <c r="C60" s="96">
        <f t="shared" si="7"/>
        <v>2031</v>
      </c>
      <c r="D60" s="97" t="str">
        <f t="shared" si="5"/>
        <v/>
      </c>
      <c r="E60" s="40">
        <f t="shared" si="0"/>
        <v>340</v>
      </c>
      <c r="F60" s="96"/>
      <c r="G60" s="23"/>
      <c r="I60" s="96">
        <f t="shared" si="6"/>
        <v>2032</v>
      </c>
      <c r="J60" s="97" t="str">
        <f t="shared" si="1"/>
        <v/>
      </c>
      <c r="K60" s="40">
        <f t="shared" si="2"/>
        <v>320</v>
      </c>
      <c r="L60" s="96"/>
      <c r="M60" s="32"/>
      <c r="N60" s="33">
        <f t="shared" ca="1" si="3"/>
        <v>204.19518928579052</v>
      </c>
      <c r="O60" s="33">
        <f t="shared" ca="1" si="4"/>
        <v>184.79202650297785</v>
      </c>
      <c r="P60" s="26"/>
      <c r="Q60" s="26"/>
      <c r="R60" s="26"/>
    </row>
    <row r="61" spans="3:18" ht="15" thickBot="1" x14ac:dyDescent="0.35">
      <c r="C61" s="96">
        <f t="shared" si="7"/>
        <v>2032</v>
      </c>
      <c r="D61" s="97" t="str">
        <f t="shared" si="5"/>
        <v/>
      </c>
      <c r="E61" s="40">
        <f t="shared" si="0"/>
        <v>340</v>
      </c>
      <c r="F61" s="96"/>
      <c r="G61" s="23"/>
      <c r="I61" s="96">
        <f t="shared" si="6"/>
        <v>2033</v>
      </c>
      <c r="J61" s="97" t="str">
        <f t="shared" si="1"/>
        <v/>
      </c>
      <c r="K61" s="40">
        <f t="shared" si="2"/>
        <v>320</v>
      </c>
      <c r="L61" s="96"/>
      <c r="M61" s="32"/>
      <c r="N61" s="33">
        <f t="shared" ca="1" si="3"/>
        <v>196.34152815941397</v>
      </c>
      <c r="O61" s="33">
        <f t="shared" ca="1" si="4"/>
        <v>177.68464086824793</v>
      </c>
      <c r="P61" s="26"/>
      <c r="Q61" s="26"/>
      <c r="R61" s="26"/>
    </row>
    <row r="62" spans="3:18" ht="15" thickBot="1" x14ac:dyDescent="0.35">
      <c r="C62" s="96">
        <f t="shared" si="7"/>
        <v>2033</v>
      </c>
      <c r="D62" s="97" t="str">
        <f t="shared" si="5"/>
        <v/>
      </c>
      <c r="E62" s="40">
        <f t="shared" si="0"/>
        <v>340</v>
      </c>
      <c r="F62" s="96"/>
      <c r="G62" s="23"/>
      <c r="I62" s="96">
        <f t="shared" si="6"/>
        <v>2034</v>
      </c>
      <c r="J62" s="97" t="str">
        <f t="shared" si="1"/>
        <v/>
      </c>
      <c r="K62" s="40">
        <f t="shared" si="2"/>
        <v>320</v>
      </c>
      <c r="L62" s="96"/>
      <c r="M62" s="32"/>
      <c r="N62" s="33">
        <f t="shared" ca="1" si="3"/>
        <v>188.78993092251343</v>
      </c>
      <c r="O62" s="33">
        <f t="shared" ca="1" si="4"/>
        <v>170.85061621946915</v>
      </c>
      <c r="P62" s="26"/>
      <c r="Q62" s="26"/>
      <c r="R62" s="26"/>
    </row>
    <row r="63" spans="3:18" ht="15" thickBot="1" x14ac:dyDescent="0.35">
      <c r="C63" s="96">
        <f t="shared" si="7"/>
        <v>2034</v>
      </c>
      <c r="D63" s="97" t="str">
        <f t="shared" si="5"/>
        <v/>
      </c>
      <c r="E63" s="40">
        <f t="shared" si="0"/>
        <v>340</v>
      </c>
      <c r="F63" s="96"/>
      <c r="G63" s="23"/>
      <c r="I63" s="96">
        <f t="shared" si="6"/>
        <v>2035</v>
      </c>
      <c r="J63" s="97" t="str">
        <f t="shared" si="1"/>
        <v/>
      </c>
      <c r="K63" s="40">
        <f t="shared" si="2"/>
        <v>320</v>
      </c>
      <c r="L63" s="96"/>
      <c r="M63" s="32"/>
      <c r="N63" s="33">
        <f t="shared" ca="1" si="3"/>
        <v>181.52877973318596</v>
      </c>
      <c r="O63" s="33">
        <f t="shared" ca="1" si="4"/>
        <v>164.27943867256647</v>
      </c>
      <c r="P63" s="26"/>
      <c r="Q63" s="26"/>
      <c r="R63" s="26"/>
    </row>
    <row r="64" spans="3:18" ht="15" thickBot="1" x14ac:dyDescent="0.35">
      <c r="C64" s="96">
        <f t="shared" si="7"/>
        <v>2035</v>
      </c>
      <c r="D64" s="97" t="str">
        <f t="shared" si="5"/>
        <v/>
      </c>
      <c r="E64" s="40">
        <f t="shared" si="0"/>
        <v>340</v>
      </c>
      <c r="F64" s="96"/>
      <c r="G64" s="23"/>
      <c r="I64" s="96">
        <f t="shared" si="6"/>
        <v>2036</v>
      </c>
      <c r="J64" s="97" t="str">
        <f t="shared" si="1"/>
        <v/>
      </c>
      <c r="K64" s="40">
        <f t="shared" si="2"/>
        <v>320</v>
      </c>
      <c r="L64" s="96"/>
      <c r="M64" s="32"/>
      <c r="N64" s="33">
        <f t="shared" ca="1" si="3"/>
        <v>174.54690358960187</v>
      </c>
      <c r="O64" s="33">
        <f t="shared" ca="1" si="4"/>
        <v>157.9609987236216</v>
      </c>
      <c r="P64" s="26"/>
      <c r="Q64" s="26"/>
      <c r="R64" s="26"/>
    </row>
    <row r="65" spans="3:18" ht="15" thickBot="1" x14ac:dyDescent="0.35">
      <c r="C65" s="96">
        <f t="shared" si="7"/>
        <v>2036</v>
      </c>
      <c r="D65" s="97" t="str">
        <f t="shared" si="5"/>
        <v/>
      </c>
      <c r="E65" s="40">
        <f t="shared" si="0"/>
        <v>340</v>
      </c>
      <c r="F65" s="96"/>
      <c r="G65" s="23"/>
      <c r="I65" s="96">
        <f t="shared" si="6"/>
        <v>2037</v>
      </c>
      <c r="J65" s="97" t="str">
        <f t="shared" si="1"/>
        <v/>
      </c>
      <c r="K65" s="40">
        <f t="shared" si="2"/>
        <v>320</v>
      </c>
      <c r="L65" s="96"/>
      <c r="M65" s="32"/>
      <c r="N65" s="33">
        <f t="shared" ca="1" si="3"/>
        <v>167.83356114384793</v>
      </c>
      <c r="O65" s="33">
        <f t="shared" ca="1" si="4"/>
        <v>151.88557569579001</v>
      </c>
      <c r="P65" s="26"/>
      <c r="Q65" s="26"/>
      <c r="R65" s="26"/>
    </row>
    <row r="66" spans="3:18" ht="15" thickBot="1" x14ac:dyDescent="0.35">
      <c r="C66" s="96">
        <f t="shared" si="7"/>
        <v>2037</v>
      </c>
      <c r="D66" s="97" t="str">
        <f t="shared" si="5"/>
        <v/>
      </c>
      <c r="E66" s="40">
        <f t="shared" si="0"/>
        <v>340</v>
      </c>
      <c r="F66" s="96"/>
      <c r="G66" s="23"/>
      <c r="I66" s="96">
        <f t="shared" si="6"/>
        <v>2038</v>
      </c>
      <c r="J66" s="97" t="str">
        <f t="shared" si="1"/>
        <v/>
      </c>
      <c r="K66" s="40">
        <f t="shared" si="2"/>
        <v>320</v>
      </c>
      <c r="L66" s="96"/>
      <c r="M66" s="32"/>
      <c r="N66" s="33">
        <f t="shared" ca="1" si="3"/>
        <v>161.37842417677686</v>
      </c>
      <c r="O66" s="33">
        <f t="shared" ca="1" si="4"/>
        <v>146.04382278441346</v>
      </c>
      <c r="P66" s="26"/>
      <c r="Q66" s="26"/>
      <c r="R66" s="26"/>
    </row>
    <row r="67" spans="3:18" ht="15" thickBot="1" x14ac:dyDescent="0.35">
      <c r="C67" s="96">
        <f t="shared" si="7"/>
        <v>2038</v>
      </c>
      <c r="D67" s="97" t="str">
        <f t="shared" si="5"/>
        <v/>
      </c>
      <c r="E67" s="40">
        <f t="shared" si="0"/>
        <v>340</v>
      </c>
      <c r="F67" s="96"/>
      <c r="G67" s="23"/>
      <c r="I67" s="96">
        <f t="shared" si="6"/>
        <v>2039</v>
      </c>
      <c r="J67" s="97" t="str">
        <f t="shared" si="1"/>
        <v/>
      </c>
      <c r="K67" s="40">
        <f t="shared" si="2"/>
        <v>320</v>
      </c>
      <c r="L67" s="96"/>
      <c r="M67" s="32"/>
      <c r="N67" s="33">
        <f t="shared" ca="1" si="3"/>
        <v>155.1715617084393</v>
      </c>
      <c r="O67" s="33">
        <f t="shared" ca="1" si="4"/>
        <v>140.42675267732059</v>
      </c>
      <c r="P67" s="26"/>
      <c r="Q67" s="26"/>
      <c r="R67" s="26"/>
    </row>
    <row r="68" spans="3:18" ht="15" thickBot="1" x14ac:dyDescent="0.35">
      <c r="C68" s="96">
        <f t="shared" si="7"/>
        <v>2039</v>
      </c>
      <c r="D68" s="97" t="str">
        <f t="shared" si="5"/>
        <v/>
      </c>
      <c r="E68" s="40">
        <f t="shared" si="0"/>
        <v>340</v>
      </c>
      <c r="F68" s="96"/>
      <c r="G68" s="23"/>
      <c r="I68" s="96">
        <f t="shared" si="6"/>
        <v>2040</v>
      </c>
      <c r="J68" s="97" t="str">
        <f t="shared" si="1"/>
        <v/>
      </c>
      <c r="K68" s="40">
        <f t="shared" si="2"/>
        <v>320</v>
      </c>
      <c r="L68" s="96"/>
      <c r="M68" s="32"/>
      <c r="N68" s="33">
        <f t="shared" ca="1" si="3"/>
        <v>149.20342471965313</v>
      </c>
      <c r="O68" s="33">
        <f t="shared" ca="1" si="4"/>
        <v>135.0257237281929</v>
      </c>
      <c r="P68" s="26"/>
      <c r="Q68" s="26"/>
      <c r="R68" s="26"/>
    </row>
    <row r="69" spans="3:18" ht="15" thickBot="1" x14ac:dyDescent="0.35">
      <c r="C69" s="96">
        <f t="shared" si="7"/>
        <v>2040</v>
      </c>
      <c r="D69" s="97" t="str">
        <f t="shared" si="5"/>
        <v/>
      </c>
      <c r="E69" s="40">
        <f t="shared" si="0"/>
        <v>340</v>
      </c>
      <c r="F69" s="96"/>
      <c r="G69" s="23"/>
      <c r="I69" s="96">
        <f t="shared" si="6"/>
        <v>2041</v>
      </c>
      <c r="J69" s="97" t="str">
        <f t="shared" si="1"/>
        <v/>
      </c>
      <c r="K69" s="40">
        <f t="shared" si="2"/>
        <v>320</v>
      </c>
      <c r="L69" s="96"/>
      <c r="M69" s="32"/>
      <c r="N69" s="33">
        <f t="shared" ca="1" si="3"/>
        <v>143.46483146120494</v>
      </c>
      <c r="O69" s="33">
        <f t="shared" ca="1" si="4"/>
        <v>129.83242666172396</v>
      </c>
      <c r="P69" s="26"/>
      <c r="Q69" s="26"/>
      <c r="R69" s="26"/>
    </row>
    <row r="70" spans="3:18" ht="15" thickBot="1" x14ac:dyDescent="0.35">
      <c r="C70" s="96">
        <f t="shared" si="7"/>
        <v>2041</v>
      </c>
      <c r="D70" s="97" t="str">
        <f t="shared" si="5"/>
        <v/>
      </c>
      <c r="E70" s="40">
        <f t="shared" si="0"/>
        <v>340</v>
      </c>
      <c r="F70" s="96"/>
      <c r="G70" s="23"/>
      <c r="I70" s="96">
        <f t="shared" si="6"/>
        <v>2042</v>
      </c>
      <c r="J70" s="97" t="str">
        <f t="shared" si="1"/>
        <v/>
      </c>
      <c r="K70" s="40">
        <f t="shared" si="2"/>
        <v>320</v>
      </c>
      <c r="L70" s="96"/>
      <c r="M70" s="32"/>
      <c r="N70" s="33">
        <f t="shared" ca="1" si="3"/>
        <v>137.94695332808169</v>
      </c>
      <c r="O70" s="33">
        <f t="shared" ca="1" si="4"/>
        <v>124.83887179011917</v>
      </c>
      <c r="P70" s="26"/>
      <c r="Q70" s="26"/>
      <c r="R70" s="26"/>
    </row>
    <row r="71" spans="3:18" ht="15" thickBot="1" x14ac:dyDescent="0.35">
      <c r="C71" s="96">
        <f t="shared" si="7"/>
        <v>2042</v>
      </c>
      <c r="D71" s="97" t="str">
        <f t="shared" si="5"/>
        <v/>
      </c>
      <c r="E71" s="40">
        <f t="shared" si="0"/>
        <v>340</v>
      </c>
      <c r="F71" s="96"/>
      <c r="G71" s="23"/>
      <c r="I71" s="96">
        <f t="shared" si="6"/>
        <v>2043</v>
      </c>
      <c r="J71" s="97" t="str">
        <f t="shared" si="1"/>
        <v/>
      </c>
      <c r="K71" s="40">
        <f t="shared" si="2"/>
        <v>320</v>
      </c>
      <c r="L71" s="96"/>
      <c r="M71" s="32"/>
      <c r="N71" s="33">
        <f t="shared" ca="1" si="3"/>
        <v>132.64130127700162</v>
      </c>
      <c r="O71" s="33">
        <f t="shared" ca="1" si="4"/>
        <v>120.0373767212684</v>
      </c>
      <c r="P71" s="26"/>
      <c r="Q71" s="26"/>
      <c r="R71" s="26"/>
    </row>
    <row r="72" spans="3:18" ht="15" thickBot="1" x14ac:dyDescent="0.35">
      <c r="C72" s="96">
        <f t="shared" si="7"/>
        <v>2043</v>
      </c>
      <c r="D72" s="97" t="str">
        <f t="shared" si="5"/>
        <v/>
      </c>
      <c r="E72" s="40">
        <f t="shared" si="0"/>
        <v>340</v>
      </c>
      <c r="F72" s="96"/>
      <c r="G72" s="23"/>
      <c r="I72" s="96">
        <f t="shared" si="6"/>
        <v>2044</v>
      </c>
      <c r="J72" s="97" t="str">
        <f t="shared" si="1"/>
        <v/>
      </c>
      <c r="K72" s="40">
        <f t="shared" si="2"/>
        <v>320</v>
      </c>
      <c r="L72" s="96"/>
      <c r="M72" s="32"/>
      <c r="N72" s="33">
        <f t="shared" ca="1" si="3"/>
        <v>127.53971276634768</v>
      </c>
      <c r="O72" s="33">
        <f t="shared" ca="1" si="4"/>
        <v>115.42055453968118</v>
      </c>
      <c r="P72" s="26"/>
      <c r="Q72" s="26"/>
      <c r="R72" s="26"/>
    </row>
    <row r="73" spans="3:18" ht="15" thickBot="1" x14ac:dyDescent="0.35">
      <c r="C73" s="96">
        <f t="shared" si="7"/>
        <v>2044</v>
      </c>
      <c r="D73" s="97" t="str">
        <f t="shared" si="5"/>
        <v/>
      </c>
      <c r="E73" s="40">
        <f t="shared" si="0"/>
        <v>340</v>
      </c>
      <c r="F73" s="96"/>
      <c r="G73" s="23"/>
      <c r="I73" s="96">
        <f t="shared" si="6"/>
        <v>2045</v>
      </c>
      <c r="J73" s="97" t="str">
        <f t="shared" si="1"/>
        <v/>
      </c>
      <c r="K73" s="40">
        <f t="shared" si="2"/>
        <v>320</v>
      </c>
      <c r="L73" s="96"/>
      <c r="M73" s="32"/>
      <c r="N73" s="33">
        <f t="shared" ca="1" si="3"/>
        <v>122.63433919841125</v>
      </c>
      <c r="O73" s="33">
        <f t="shared" ca="1" si="4"/>
        <v>110.98130244200112</v>
      </c>
      <c r="P73" s="26"/>
      <c r="Q73" s="26"/>
      <c r="R73" s="26"/>
    </row>
    <row r="74" spans="3:18" ht="15" thickBot="1" x14ac:dyDescent="0.35">
      <c r="C74" s="96">
        <f t="shared" si="7"/>
        <v>2045</v>
      </c>
      <c r="D74" s="97" t="str">
        <f t="shared" si="5"/>
        <v/>
      </c>
      <c r="E74" s="40">
        <f t="shared" si="0"/>
        <v>340</v>
      </c>
      <c r="F74" s="96"/>
      <c r="G74" s="23"/>
      <c r="I74" s="96">
        <f t="shared" si="6"/>
        <v>2046</v>
      </c>
      <c r="J74" s="97" t="str">
        <f t="shared" si="1"/>
        <v/>
      </c>
      <c r="K74" s="40">
        <f t="shared" si="2"/>
        <v>320</v>
      </c>
      <c r="L74" s="96"/>
      <c r="M74" s="32"/>
      <c r="N74" s="33">
        <f t="shared" ca="1" si="3"/>
        <v>117.9176338446262</v>
      </c>
      <c r="O74" s="33">
        <f t="shared" ca="1" si="4"/>
        <v>106.71279080961644</v>
      </c>
      <c r="P74" s="26"/>
      <c r="Q74" s="26"/>
      <c r="R74" s="26"/>
    </row>
    <row r="75" spans="3:18" ht="15" thickBot="1" x14ac:dyDescent="0.35">
      <c r="C75" s="96">
        <f t="shared" si="7"/>
        <v>2046</v>
      </c>
      <c r="D75" s="97" t="str">
        <f t="shared" si="5"/>
        <v/>
      </c>
      <c r="E75" s="40">
        <f t="shared" si="0"/>
        <v>340</v>
      </c>
      <c r="F75" s="96"/>
      <c r="G75" s="23"/>
      <c r="I75" s="96">
        <f t="shared" si="6"/>
        <v>2047</v>
      </c>
      <c r="J75" s="97" t="str">
        <f t="shared" si="1"/>
        <v/>
      </c>
      <c r="K75" s="40">
        <f t="shared" si="2"/>
        <v>320</v>
      </c>
      <c r="L75" s="96"/>
      <c r="M75" s="32"/>
      <c r="N75" s="33">
        <f t="shared" ca="1" si="3"/>
        <v>113.38234023521747</v>
      </c>
      <c r="O75" s="33">
        <f t="shared" ca="1" si="4"/>
        <v>102.60845270155427</v>
      </c>
      <c r="P75" s="26"/>
      <c r="Q75" s="26"/>
      <c r="R75" s="26"/>
    </row>
    <row r="76" spans="3:18" ht="15" thickBot="1" x14ac:dyDescent="0.35">
      <c r="C76" s="96">
        <f t="shared" si="7"/>
        <v>2047</v>
      </c>
      <c r="D76" s="97" t="str">
        <f t="shared" si="5"/>
        <v/>
      </c>
      <c r="E76" s="40">
        <f t="shared" si="0"/>
        <v>340</v>
      </c>
      <c r="F76" s="96"/>
      <c r="G76" s="23"/>
      <c r="I76" s="96">
        <f t="shared" si="6"/>
        <v>2048</v>
      </c>
      <c r="J76" s="97" t="str">
        <f t="shared" si="1"/>
        <v/>
      </c>
      <c r="K76" s="40">
        <f t="shared" si="2"/>
        <v>320</v>
      </c>
      <c r="L76" s="96"/>
      <c r="M76" s="32"/>
      <c r="N76" s="33">
        <f t="shared" ca="1" si="3"/>
        <v>109.0214809954014</v>
      </c>
      <c r="O76" s="33">
        <f t="shared" ca="1" si="4"/>
        <v>98.6619737514945</v>
      </c>
      <c r="P76" s="26"/>
      <c r="Q76" s="26"/>
      <c r="R76" s="26"/>
    </row>
    <row r="77" spans="3:18" ht="15" thickBot="1" x14ac:dyDescent="0.35">
      <c r="C77" s="96">
        <f t="shared" si="7"/>
        <v>2048</v>
      </c>
      <c r="D77" s="97" t="str">
        <f t="shared" si="5"/>
        <v/>
      </c>
      <c r="E77" s="40" t="str">
        <f t="shared" si="0"/>
        <v/>
      </c>
      <c r="F77" s="96"/>
      <c r="G77" s="23"/>
      <c r="I77" s="96">
        <f t="shared" si="6"/>
        <v>2049</v>
      </c>
      <c r="J77" s="97" t="str">
        <f t="shared" si="1"/>
        <v/>
      </c>
      <c r="K77" s="40">
        <f t="shared" si="2"/>
        <v>320</v>
      </c>
      <c r="L77" s="96"/>
      <c r="M77" s="32"/>
      <c r="N77" s="33">
        <f t="shared" ca="1" si="3"/>
        <v>0</v>
      </c>
      <c r="O77" s="33">
        <f t="shared" ca="1" si="4"/>
        <v>94.86728245336009</v>
      </c>
      <c r="P77" s="26"/>
      <c r="Q77" s="26"/>
      <c r="R77" s="26"/>
    </row>
    <row r="78" spans="3:18" ht="15" thickBot="1" x14ac:dyDescent="0.35">
      <c r="C78" s="96">
        <f t="shared" si="7"/>
        <v>2049</v>
      </c>
      <c r="D78" s="97" t="str">
        <f t="shared" si="5"/>
        <v/>
      </c>
      <c r="E78" s="40" t="str">
        <f t="shared" si="0"/>
        <v/>
      </c>
      <c r="F78" s="96"/>
      <c r="G78" s="23"/>
      <c r="I78" s="96">
        <f t="shared" si="6"/>
        <v>2050</v>
      </c>
      <c r="J78" s="97" t="str">
        <f t="shared" si="1"/>
        <v/>
      </c>
      <c r="K78" s="40">
        <f t="shared" si="2"/>
        <v>320</v>
      </c>
      <c r="L78" s="96"/>
      <c r="M78" s="32"/>
      <c r="N78" s="33">
        <f t="shared" ca="1" si="3"/>
        <v>0</v>
      </c>
      <c r="O78" s="33">
        <f t="shared" ca="1" si="4"/>
        <v>91.218540820538536</v>
      </c>
      <c r="P78" s="26"/>
      <c r="Q78" s="26"/>
      <c r="R78" s="26"/>
    </row>
    <row r="79" spans="3:18" ht="15" thickBot="1" x14ac:dyDescent="0.35">
      <c r="C79" s="96">
        <f t="shared" si="7"/>
        <v>2050</v>
      </c>
      <c r="D79" s="97" t="str">
        <f t="shared" ref="D79:D110" si="8">IF($E$19=C79,$E$28,"")</f>
        <v/>
      </c>
      <c r="E79" s="40" t="str">
        <f t="shared" ref="E79:E110" si="9">IF(C79-1&lt;$E$20,IF(C79+1&gt;$E$29,$E$43,""),"")</f>
        <v/>
      </c>
      <c r="F79" s="96"/>
      <c r="G79" s="23"/>
      <c r="I79" s="96">
        <f t="shared" si="6"/>
        <v>2051</v>
      </c>
      <c r="J79" s="97" t="str">
        <f t="shared" ref="J79:J110" si="10">IF($K$19=I79,$K$28,"")</f>
        <v/>
      </c>
      <c r="K79" s="40">
        <f t="shared" ref="K79:K110" si="11">IF(I79-1&lt;$K$20,IF(I79+1&gt;$K$29,$K$43,""),"")</f>
        <v>320</v>
      </c>
      <c r="L79" s="96"/>
      <c r="M79" s="32"/>
      <c r="N79" s="33">
        <f t="shared" ref="N79:N110" ca="1" si="12">SUM($D79:$E79)/((1+$C$7)^($C79-$C$9))</f>
        <v>0</v>
      </c>
      <c r="O79" s="33">
        <f t="shared" ref="O79:O110" ca="1" si="13">SUM($J79:$K79)/((1+$C$7)^($I79-$C$9))</f>
        <v>87.710135404363982</v>
      </c>
      <c r="P79" s="26"/>
      <c r="Q79" s="26"/>
      <c r="R79" s="26"/>
    </row>
    <row r="80" spans="3:18" ht="15" thickBot="1" x14ac:dyDescent="0.35">
      <c r="C80" s="96">
        <f t="shared" si="7"/>
        <v>2051</v>
      </c>
      <c r="D80" s="97" t="str">
        <f t="shared" si="8"/>
        <v/>
      </c>
      <c r="E80" s="40" t="str">
        <f t="shared" si="9"/>
        <v/>
      </c>
      <c r="F80" s="96"/>
      <c r="G80" s="23"/>
      <c r="I80" s="96">
        <f t="shared" si="6"/>
        <v>2052</v>
      </c>
      <c r="J80" s="97" t="str">
        <f t="shared" si="10"/>
        <v/>
      </c>
      <c r="K80" s="40">
        <f t="shared" si="11"/>
        <v>320</v>
      </c>
      <c r="L80" s="96"/>
      <c r="M80" s="32"/>
      <c r="N80" s="33">
        <f t="shared" ca="1" si="12"/>
        <v>0</v>
      </c>
      <c r="O80" s="33">
        <f t="shared" ca="1" si="13"/>
        <v>84.336668658042285</v>
      </c>
      <c r="P80" s="26"/>
      <c r="Q80" s="26"/>
      <c r="R80" s="26"/>
    </row>
    <row r="81" spans="3:18" ht="15" thickBot="1" x14ac:dyDescent="0.35">
      <c r="C81" s="96">
        <f t="shared" si="7"/>
        <v>2052</v>
      </c>
      <c r="D81" s="97" t="str">
        <f t="shared" si="8"/>
        <v/>
      </c>
      <c r="E81" s="40" t="str">
        <f t="shared" si="9"/>
        <v/>
      </c>
      <c r="F81" s="96"/>
      <c r="G81" s="23"/>
      <c r="I81" s="96">
        <f t="shared" si="6"/>
        <v>2053</v>
      </c>
      <c r="J81" s="97" t="str">
        <f t="shared" si="10"/>
        <v/>
      </c>
      <c r="K81" s="40">
        <f t="shared" si="11"/>
        <v>320</v>
      </c>
      <c r="L81" s="96"/>
      <c r="M81" s="32"/>
      <c r="N81" s="33">
        <f t="shared" ca="1" si="12"/>
        <v>0</v>
      </c>
      <c r="O81" s="33">
        <f t="shared" ca="1" si="13"/>
        <v>81.092950632732965</v>
      </c>
      <c r="P81" s="26"/>
      <c r="Q81" s="26"/>
      <c r="R81" s="26"/>
    </row>
    <row r="82" spans="3:18" ht="15" thickBot="1" x14ac:dyDescent="0.35">
      <c r="C82" s="96">
        <f t="shared" si="7"/>
        <v>2053</v>
      </c>
      <c r="D82" s="97" t="str">
        <f t="shared" si="8"/>
        <v/>
      </c>
      <c r="E82" s="40" t="str">
        <f t="shared" si="9"/>
        <v/>
      </c>
      <c r="F82" s="96"/>
      <c r="G82" s="23"/>
      <c r="I82" s="96">
        <f t="shared" si="6"/>
        <v>2054</v>
      </c>
      <c r="J82" s="97" t="str">
        <f t="shared" si="10"/>
        <v/>
      </c>
      <c r="K82" s="40">
        <f t="shared" si="11"/>
        <v>320</v>
      </c>
      <c r="L82" s="96"/>
      <c r="M82" s="32"/>
      <c r="N82" s="33">
        <f t="shared" ca="1" si="12"/>
        <v>0</v>
      </c>
      <c r="O82" s="33">
        <f t="shared" ca="1" si="13"/>
        <v>77.973990993012464</v>
      </c>
      <c r="P82" s="26"/>
      <c r="Q82" s="26"/>
      <c r="R82" s="26"/>
    </row>
    <row r="83" spans="3:18" ht="15" thickBot="1" x14ac:dyDescent="0.35">
      <c r="C83" s="96">
        <f t="shared" si="7"/>
        <v>2054</v>
      </c>
      <c r="D83" s="97" t="str">
        <f t="shared" si="8"/>
        <v/>
      </c>
      <c r="E83" s="40" t="str">
        <f t="shared" si="9"/>
        <v/>
      </c>
      <c r="F83" s="96"/>
      <c r="G83" s="23"/>
      <c r="I83" s="96">
        <f t="shared" si="6"/>
        <v>2055</v>
      </c>
      <c r="J83" s="97" t="str">
        <f t="shared" si="10"/>
        <v/>
      </c>
      <c r="K83" s="40">
        <f t="shared" si="11"/>
        <v>320</v>
      </c>
      <c r="L83" s="96"/>
      <c r="M83" s="32"/>
      <c r="N83" s="33">
        <f t="shared" ca="1" si="12"/>
        <v>0</v>
      </c>
      <c r="O83" s="33">
        <f t="shared" ca="1" si="13"/>
        <v>74.97499133943505</v>
      </c>
      <c r="P83" s="26"/>
      <c r="Q83" s="26"/>
      <c r="R83" s="26"/>
    </row>
    <row r="84" spans="3:18" ht="15" thickBot="1" x14ac:dyDescent="0.35">
      <c r="C84" s="96">
        <f t="shared" si="7"/>
        <v>2055</v>
      </c>
      <c r="D84" s="97" t="str">
        <f t="shared" si="8"/>
        <v/>
      </c>
      <c r="E84" s="40" t="str">
        <f t="shared" si="9"/>
        <v/>
      </c>
      <c r="F84" s="96"/>
      <c r="G84" s="23"/>
      <c r="I84" s="96">
        <f t="shared" si="6"/>
        <v>2056</v>
      </c>
      <c r="J84" s="97" t="str">
        <f t="shared" si="10"/>
        <v/>
      </c>
      <c r="K84" s="40">
        <f t="shared" si="11"/>
        <v>320</v>
      </c>
      <c r="L84" s="96"/>
      <c r="M84" s="32"/>
      <c r="N84" s="33">
        <f t="shared" ca="1" si="12"/>
        <v>0</v>
      </c>
      <c r="O84" s="33">
        <f t="shared" ca="1" si="13"/>
        <v>72.091337826379856</v>
      </c>
      <c r="P84" s="26"/>
      <c r="Q84" s="26"/>
      <c r="R84" s="26"/>
    </row>
    <row r="85" spans="3:18" ht="15" thickBot="1" x14ac:dyDescent="0.35">
      <c r="C85" s="96">
        <f t="shared" si="7"/>
        <v>2056</v>
      </c>
      <c r="D85" s="97" t="str">
        <f t="shared" si="8"/>
        <v/>
      </c>
      <c r="E85" s="40" t="str">
        <f t="shared" si="9"/>
        <v/>
      </c>
      <c r="F85" s="96"/>
      <c r="G85" s="23"/>
      <c r="I85" s="96">
        <f t="shared" si="6"/>
        <v>2057</v>
      </c>
      <c r="J85" s="97" t="str">
        <f t="shared" si="10"/>
        <v/>
      </c>
      <c r="K85" s="40">
        <f t="shared" si="11"/>
        <v>320</v>
      </c>
      <c r="L85" s="96"/>
      <c r="M85" s="32"/>
      <c r="N85" s="33">
        <f t="shared" ca="1" si="12"/>
        <v>0</v>
      </c>
      <c r="O85" s="33">
        <f t="shared" ca="1" si="13"/>
        <v>69.318594063826794</v>
      </c>
      <c r="P85" s="26"/>
      <c r="Q85" s="26"/>
      <c r="R85" s="26"/>
    </row>
    <row r="86" spans="3:18" ht="15" thickBot="1" x14ac:dyDescent="0.35">
      <c r="C86" s="96">
        <f t="shared" si="7"/>
        <v>2057</v>
      </c>
      <c r="D86" s="97" t="str">
        <f t="shared" si="8"/>
        <v/>
      </c>
      <c r="E86" s="40" t="str">
        <f t="shared" si="9"/>
        <v/>
      </c>
      <c r="F86" s="96"/>
      <c r="G86" s="23"/>
      <c r="I86" s="96">
        <f t="shared" si="6"/>
        <v>2058</v>
      </c>
      <c r="J86" s="97" t="str">
        <f t="shared" si="10"/>
        <v/>
      </c>
      <c r="K86" s="40">
        <f t="shared" si="11"/>
        <v>320</v>
      </c>
      <c r="L86" s="96"/>
      <c r="M86" s="32"/>
      <c r="N86" s="33">
        <f t="shared" ca="1" si="12"/>
        <v>0</v>
      </c>
      <c r="O86" s="33">
        <f t="shared" ca="1" si="13"/>
        <v>66.652494292141128</v>
      </c>
      <c r="P86" s="26"/>
      <c r="Q86" s="26"/>
      <c r="R86" s="26"/>
    </row>
    <row r="87" spans="3:18" ht="15" thickBot="1" x14ac:dyDescent="0.35">
      <c r="C87" s="96">
        <f t="shared" si="7"/>
        <v>2058</v>
      </c>
      <c r="D87" s="97" t="str">
        <f t="shared" si="8"/>
        <v/>
      </c>
      <c r="E87" s="40" t="str">
        <f t="shared" si="9"/>
        <v/>
      </c>
      <c r="F87" s="96"/>
      <c r="G87" s="23"/>
      <c r="I87" s="96">
        <f t="shared" si="6"/>
        <v>2059</v>
      </c>
      <c r="J87" s="97" t="str">
        <f t="shared" si="10"/>
        <v/>
      </c>
      <c r="K87" s="40">
        <f t="shared" si="11"/>
        <v>320</v>
      </c>
      <c r="L87" s="96"/>
      <c r="M87" s="32"/>
      <c r="N87" s="33">
        <f t="shared" ca="1" si="12"/>
        <v>0</v>
      </c>
      <c r="O87" s="33">
        <f t="shared" ca="1" si="13"/>
        <v>64.088936819366467</v>
      </c>
      <c r="P87" s="26"/>
      <c r="Q87" s="26"/>
      <c r="R87" s="26"/>
    </row>
    <row r="88" spans="3:18" ht="15" thickBot="1" x14ac:dyDescent="0.35">
      <c r="C88" s="96">
        <f t="shared" si="7"/>
        <v>2059</v>
      </c>
      <c r="D88" s="97" t="str">
        <f t="shared" si="8"/>
        <v/>
      </c>
      <c r="E88" s="40" t="str">
        <f t="shared" si="9"/>
        <v/>
      </c>
      <c r="F88" s="96"/>
      <c r="G88" s="23"/>
      <c r="I88" s="96">
        <f t="shared" si="6"/>
        <v>2060</v>
      </c>
      <c r="J88" s="97" t="str">
        <f t="shared" si="10"/>
        <v/>
      </c>
      <c r="K88" s="40">
        <f t="shared" si="11"/>
        <v>320</v>
      </c>
      <c r="L88" s="96"/>
      <c r="M88" s="32"/>
      <c r="N88" s="33">
        <f t="shared" ca="1" si="12"/>
        <v>0</v>
      </c>
      <c r="O88" s="33">
        <f t="shared" ca="1" si="13"/>
        <v>61.623977710929303</v>
      </c>
    </row>
    <row r="89" spans="3:18" ht="15" thickBot="1" x14ac:dyDescent="0.35">
      <c r="C89" s="96">
        <f t="shared" si="7"/>
        <v>2060</v>
      </c>
      <c r="D89" s="97" t="str">
        <f t="shared" si="8"/>
        <v/>
      </c>
      <c r="E89" s="40" t="str">
        <f t="shared" si="9"/>
        <v/>
      </c>
      <c r="F89" s="96"/>
      <c r="G89" s="23"/>
      <c r="I89" s="96">
        <f t="shared" si="6"/>
        <v>2061</v>
      </c>
      <c r="J89" s="97" t="str">
        <f t="shared" si="10"/>
        <v/>
      </c>
      <c r="K89" s="40">
        <f t="shared" si="11"/>
        <v>320</v>
      </c>
      <c r="L89" s="96"/>
      <c r="M89" s="32"/>
      <c r="N89" s="33">
        <f t="shared" ca="1" si="12"/>
        <v>0</v>
      </c>
      <c r="O89" s="33">
        <f t="shared" ca="1" si="13"/>
        <v>59.253824722047398</v>
      </c>
    </row>
    <row r="90" spans="3:18" ht="15" thickBot="1" x14ac:dyDescent="0.35">
      <c r="C90" s="96">
        <f t="shared" si="7"/>
        <v>2061</v>
      </c>
      <c r="D90" s="97" t="str">
        <f t="shared" si="8"/>
        <v/>
      </c>
      <c r="E90" s="40" t="str">
        <f t="shared" si="9"/>
        <v/>
      </c>
      <c r="F90" s="96"/>
      <c r="G90" s="23"/>
      <c r="I90" s="96">
        <f t="shared" si="6"/>
        <v>2062</v>
      </c>
      <c r="J90" s="97" t="str">
        <f t="shared" si="10"/>
        <v/>
      </c>
      <c r="K90" s="40">
        <f t="shared" si="11"/>
        <v>320</v>
      </c>
      <c r="L90" s="96"/>
      <c r="M90" s="32"/>
      <c r="N90" s="33">
        <f t="shared" ca="1" si="12"/>
        <v>0</v>
      </c>
      <c r="O90" s="33">
        <f t="shared" ca="1" si="13"/>
        <v>56.974831463507108</v>
      </c>
    </row>
    <row r="91" spans="3:18" ht="15" thickBot="1" x14ac:dyDescent="0.35">
      <c r="C91" s="96">
        <f t="shared" si="7"/>
        <v>2062</v>
      </c>
      <c r="D91" s="97" t="str">
        <f t="shared" si="8"/>
        <v/>
      </c>
      <c r="E91" s="40" t="str">
        <f t="shared" si="9"/>
        <v/>
      </c>
      <c r="F91" s="96"/>
      <c r="G91" s="23"/>
      <c r="I91" s="96">
        <f t="shared" si="6"/>
        <v>2063</v>
      </c>
      <c r="J91" s="97" t="str">
        <f t="shared" si="10"/>
        <v/>
      </c>
      <c r="K91" s="40">
        <f t="shared" si="11"/>
        <v>320</v>
      </c>
      <c r="L91" s="96"/>
      <c r="M91" s="32"/>
      <c r="N91" s="33">
        <f t="shared" ca="1" si="12"/>
        <v>0</v>
      </c>
      <c r="O91" s="33">
        <f t="shared" ca="1" si="13"/>
        <v>54.783491791833761</v>
      </c>
    </row>
    <row r="92" spans="3:18" ht="15" thickBot="1" x14ac:dyDescent="0.35">
      <c r="C92" s="96">
        <f t="shared" si="7"/>
        <v>2063</v>
      </c>
      <c r="D92" s="97" t="str">
        <f t="shared" si="8"/>
        <v/>
      </c>
      <c r="E92" s="40" t="str">
        <f t="shared" si="9"/>
        <v/>
      </c>
      <c r="F92" s="96"/>
      <c r="G92" s="23"/>
      <c r="I92" s="96">
        <f t="shared" si="6"/>
        <v>2064</v>
      </c>
      <c r="J92" s="97" t="str">
        <f t="shared" si="10"/>
        <v/>
      </c>
      <c r="K92" s="40">
        <f t="shared" si="11"/>
        <v>320</v>
      </c>
      <c r="L92" s="96"/>
      <c r="M92" s="32"/>
      <c r="N92" s="33">
        <f t="shared" ca="1" si="12"/>
        <v>0</v>
      </c>
      <c r="O92" s="33">
        <f t="shared" ca="1" si="13"/>
        <v>52.676434415224769</v>
      </c>
    </row>
    <row r="93" spans="3:18" ht="15" thickBot="1" x14ac:dyDescent="0.35">
      <c r="C93" s="96">
        <f t="shared" si="7"/>
        <v>2064</v>
      </c>
      <c r="D93" s="97" t="str">
        <f t="shared" si="8"/>
        <v/>
      </c>
      <c r="E93" s="40" t="str">
        <f t="shared" si="9"/>
        <v/>
      </c>
      <c r="F93" s="96"/>
      <c r="G93" s="23"/>
      <c r="I93" s="96">
        <f t="shared" si="6"/>
        <v>2065</v>
      </c>
      <c r="J93" s="97" t="str">
        <f t="shared" si="10"/>
        <v/>
      </c>
      <c r="K93" s="40">
        <f t="shared" si="11"/>
        <v>320</v>
      </c>
      <c r="L93" s="96"/>
      <c r="M93" s="32"/>
      <c r="N93" s="33">
        <f t="shared" ca="1" si="12"/>
        <v>0</v>
      </c>
      <c r="O93" s="33">
        <f t="shared" ca="1" si="13"/>
        <v>50.650417706946889</v>
      </c>
    </row>
    <row r="94" spans="3:18" ht="15" thickBot="1" x14ac:dyDescent="0.35">
      <c r="C94" s="96">
        <f t="shared" si="7"/>
        <v>2065</v>
      </c>
      <c r="D94" s="97" t="str">
        <f t="shared" si="8"/>
        <v/>
      </c>
      <c r="E94" s="40" t="str">
        <f t="shared" si="9"/>
        <v/>
      </c>
      <c r="F94" s="96"/>
      <c r="G94" s="23"/>
      <c r="I94" s="96">
        <f t="shared" si="6"/>
        <v>2066</v>
      </c>
      <c r="J94" s="97" t="str">
        <f t="shared" si="10"/>
        <v/>
      </c>
      <c r="K94" s="40" t="str">
        <f t="shared" si="11"/>
        <v/>
      </c>
      <c r="L94" s="96"/>
      <c r="M94" s="32"/>
      <c r="N94" s="33">
        <f t="shared" ca="1" si="12"/>
        <v>0</v>
      </c>
      <c r="O94" s="33">
        <f t="shared" ca="1" si="13"/>
        <v>0</v>
      </c>
    </row>
    <row r="95" spans="3:18" ht="15" thickBot="1" x14ac:dyDescent="0.35">
      <c r="C95" s="96">
        <f t="shared" si="7"/>
        <v>2066</v>
      </c>
      <c r="D95" s="97" t="str">
        <f t="shared" si="8"/>
        <v/>
      </c>
      <c r="E95" s="40" t="str">
        <f t="shared" si="9"/>
        <v/>
      </c>
      <c r="F95" s="96"/>
      <c r="G95" s="23"/>
      <c r="I95" s="96">
        <f t="shared" si="6"/>
        <v>2067</v>
      </c>
      <c r="J95" s="97" t="str">
        <f t="shared" si="10"/>
        <v/>
      </c>
      <c r="K95" s="40" t="str">
        <f t="shared" si="11"/>
        <v/>
      </c>
      <c r="L95" s="96"/>
      <c r="M95" s="32"/>
      <c r="N95" s="33">
        <f t="shared" ca="1" si="12"/>
        <v>0</v>
      </c>
      <c r="O95" s="33">
        <f t="shared" ca="1" si="13"/>
        <v>0</v>
      </c>
    </row>
    <row r="96" spans="3:18" ht="15" thickBot="1" x14ac:dyDescent="0.35">
      <c r="C96" s="96">
        <f t="shared" si="7"/>
        <v>2067</v>
      </c>
      <c r="D96" s="97" t="str">
        <f t="shared" si="8"/>
        <v/>
      </c>
      <c r="E96" s="40" t="str">
        <f t="shared" si="9"/>
        <v/>
      </c>
      <c r="F96" s="96"/>
      <c r="G96" s="23"/>
      <c r="I96" s="96">
        <f t="shared" si="6"/>
        <v>2068</v>
      </c>
      <c r="J96" s="97" t="str">
        <f t="shared" si="10"/>
        <v/>
      </c>
      <c r="K96" s="40" t="str">
        <f t="shared" si="11"/>
        <v/>
      </c>
      <c r="L96" s="96"/>
      <c r="M96" s="32"/>
      <c r="N96" s="33">
        <f t="shared" ca="1" si="12"/>
        <v>0</v>
      </c>
      <c r="O96" s="33">
        <f t="shared" ca="1" si="13"/>
        <v>0</v>
      </c>
    </row>
    <row r="97" spans="3:15" ht="15" thickBot="1" x14ac:dyDescent="0.35">
      <c r="C97" s="96">
        <f t="shared" si="7"/>
        <v>2068</v>
      </c>
      <c r="D97" s="97" t="str">
        <f t="shared" si="8"/>
        <v/>
      </c>
      <c r="E97" s="40" t="str">
        <f t="shared" si="9"/>
        <v/>
      </c>
      <c r="F97" s="96"/>
      <c r="G97" s="23"/>
      <c r="I97" s="96">
        <f t="shared" si="6"/>
        <v>2069</v>
      </c>
      <c r="J97" s="97" t="str">
        <f t="shared" si="10"/>
        <v/>
      </c>
      <c r="K97" s="40" t="str">
        <f t="shared" si="11"/>
        <v/>
      </c>
      <c r="L97" s="96"/>
      <c r="M97" s="32"/>
      <c r="N97" s="33">
        <f t="shared" ca="1" si="12"/>
        <v>0</v>
      </c>
      <c r="O97" s="33">
        <f t="shared" ca="1" si="13"/>
        <v>0</v>
      </c>
    </row>
    <row r="98" spans="3:15" ht="15" thickBot="1" x14ac:dyDescent="0.35">
      <c r="C98" s="96">
        <f t="shared" si="7"/>
        <v>2069</v>
      </c>
      <c r="D98" s="97" t="str">
        <f t="shared" si="8"/>
        <v/>
      </c>
      <c r="E98" s="40" t="str">
        <f t="shared" si="9"/>
        <v/>
      </c>
      <c r="F98" s="96"/>
      <c r="G98" s="23"/>
      <c r="I98" s="96">
        <f t="shared" si="6"/>
        <v>2070</v>
      </c>
      <c r="J98" s="97" t="str">
        <f t="shared" si="10"/>
        <v/>
      </c>
      <c r="K98" s="40" t="str">
        <f t="shared" si="11"/>
        <v/>
      </c>
      <c r="L98" s="96"/>
      <c r="M98" s="32"/>
      <c r="N98" s="33">
        <f t="shared" ca="1" si="12"/>
        <v>0</v>
      </c>
      <c r="O98" s="33">
        <f t="shared" ca="1" si="13"/>
        <v>0</v>
      </c>
    </row>
    <row r="99" spans="3:15" ht="15" thickBot="1" x14ac:dyDescent="0.35">
      <c r="C99" s="96">
        <f t="shared" si="7"/>
        <v>2070</v>
      </c>
      <c r="D99" s="97" t="str">
        <f t="shared" si="8"/>
        <v/>
      </c>
      <c r="E99" s="40" t="str">
        <f t="shared" si="9"/>
        <v/>
      </c>
      <c r="F99" s="96"/>
      <c r="G99" s="23"/>
      <c r="I99" s="96">
        <f t="shared" si="6"/>
        <v>2071</v>
      </c>
      <c r="J99" s="97" t="str">
        <f t="shared" si="10"/>
        <v/>
      </c>
      <c r="K99" s="40" t="str">
        <f t="shared" si="11"/>
        <v/>
      </c>
      <c r="L99" s="96"/>
      <c r="M99" s="32"/>
      <c r="N99" s="33">
        <f t="shared" ca="1" si="12"/>
        <v>0</v>
      </c>
      <c r="O99" s="33">
        <f t="shared" ca="1" si="13"/>
        <v>0</v>
      </c>
    </row>
    <row r="100" spans="3:15" ht="15" thickBot="1" x14ac:dyDescent="0.35">
      <c r="C100" s="96">
        <f t="shared" si="7"/>
        <v>2071</v>
      </c>
      <c r="D100" s="97" t="str">
        <f t="shared" si="8"/>
        <v/>
      </c>
      <c r="E100" s="40" t="str">
        <f t="shared" si="9"/>
        <v/>
      </c>
      <c r="F100" s="96"/>
      <c r="G100" s="23"/>
      <c r="I100" s="96">
        <f t="shared" si="6"/>
        <v>2072</v>
      </c>
      <c r="J100" s="97" t="str">
        <f t="shared" si="10"/>
        <v/>
      </c>
      <c r="K100" s="40" t="str">
        <f t="shared" si="11"/>
        <v/>
      </c>
      <c r="L100" s="96"/>
      <c r="M100" s="32"/>
      <c r="N100" s="33">
        <f t="shared" ca="1" si="12"/>
        <v>0</v>
      </c>
      <c r="O100" s="33">
        <f t="shared" ca="1" si="13"/>
        <v>0</v>
      </c>
    </row>
    <row r="101" spans="3:15" ht="15" thickBot="1" x14ac:dyDescent="0.35">
      <c r="C101" s="96">
        <f t="shared" si="7"/>
        <v>2072</v>
      </c>
      <c r="D101" s="97" t="str">
        <f t="shared" si="8"/>
        <v/>
      </c>
      <c r="E101" s="40" t="str">
        <f t="shared" si="9"/>
        <v/>
      </c>
      <c r="F101" s="96"/>
      <c r="G101" s="23"/>
      <c r="I101" s="96">
        <f t="shared" si="6"/>
        <v>2073</v>
      </c>
      <c r="J101" s="97" t="str">
        <f t="shared" si="10"/>
        <v/>
      </c>
      <c r="K101" s="40" t="str">
        <f t="shared" si="11"/>
        <v/>
      </c>
      <c r="L101" s="96"/>
      <c r="M101" s="32"/>
      <c r="N101" s="33">
        <f t="shared" ca="1" si="12"/>
        <v>0</v>
      </c>
      <c r="O101" s="33">
        <f t="shared" ca="1" si="13"/>
        <v>0</v>
      </c>
    </row>
    <row r="102" spans="3:15" ht="15" thickBot="1" x14ac:dyDescent="0.35">
      <c r="C102" s="96">
        <f t="shared" si="7"/>
        <v>2073</v>
      </c>
      <c r="D102" s="97" t="str">
        <f t="shared" si="8"/>
        <v/>
      </c>
      <c r="E102" s="40" t="str">
        <f t="shared" si="9"/>
        <v/>
      </c>
      <c r="F102" s="96"/>
      <c r="G102" s="23"/>
      <c r="I102" s="96">
        <f t="shared" si="6"/>
        <v>2074</v>
      </c>
      <c r="J102" s="97" t="str">
        <f t="shared" si="10"/>
        <v/>
      </c>
      <c r="K102" s="40" t="str">
        <f t="shared" si="11"/>
        <v/>
      </c>
      <c r="L102" s="96"/>
      <c r="M102" s="32"/>
      <c r="N102" s="33">
        <f t="shared" ca="1" si="12"/>
        <v>0</v>
      </c>
      <c r="O102" s="33">
        <f t="shared" ca="1" si="13"/>
        <v>0</v>
      </c>
    </row>
    <row r="103" spans="3:15" ht="15" thickBot="1" x14ac:dyDescent="0.35">
      <c r="C103" s="96">
        <f t="shared" si="7"/>
        <v>2074</v>
      </c>
      <c r="D103" s="97" t="str">
        <f t="shared" si="8"/>
        <v/>
      </c>
      <c r="E103" s="40" t="str">
        <f t="shared" si="9"/>
        <v/>
      </c>
      <c r="F103" s="96"/>
      <c r="G103" s="23"/>
      <c r="I103" s="96">
        <f t="shared" si="6"/>
        <v>2075</v>
      </c>
      <c r="J103" s="97" t="str">
        <f t="shared" si="10"/>
        <v/>
      </c>
      <c r="K103" s="40" t="str">
        <f t="shared" si="11"/>
        <v/>
      </c>
      <c r="L103" s="96"/>
      <c r="M103" s="32"/>
      <c r="N103" s="33">
        <f t="shared" ca="1" si="12"/>
        <v>0</v>
      </c>
      <c r="O103" s="33">
        <f t="shared" ca="1" si="13"/>
        <v>0</v>
      </c>
    </row>
    <row r="104" spans="3:15" ht="15" thickBot="1" x14ac:dyDescent="0.35">
      <c r="C104" s="96">
        <f t="shared" si="7"/>
        <v>2075</v>
      </c>
      <c r="D104" s="97" t="str">
        <f t="shared" si="8"/>
        <v/>
      </c>
      <c r="E104" s="40" t="str">
        <f t="shared" si="9"/>
        <v/>
      </c>
      <c r="F104" s="96"/>
      <c r="G104" s="23"/>
      <c r="I104" s="96">
        <f t="shared" si="6"/>
        <v>2076</v>
      </c>
      <c r="J104" s="97" t="str">
        <f t="shared" si="10"/>
        <v/>
      </c>
      <c r="K104" s="40" t="str">
        <f t="shared" si="11"/>
        <v/>
      </c>
      <c r="L104" s="96"/>
      <c r="M104" s="32"/>
      <c r="N104" s="33">
        <f t="shared" ca="1" si="12"/>
        <v>0</v>
      </c>
      <c r="O104" s="33">
        <f t="shared" ca="1" si="13"/>
        <v>0</v>
      </c>
    </row>
    <row r="105" spans="3:15" ht="15" thickBot="1" x14ac:dyDescent="0.35">
      <c r="C105" s="96">
        <f t="shared" si="7"/>
        <v>2076</v>
      </c>
      <c r="D105" s="97" t="str">
        <f t="shared" si="8"/>
        <v/>
      </c>
      <c r="E105" s="40" t="str">
        <f t="shared" si="9"/>
        <v/>
      </c>
      <c r="F105" s="96"/>
      <c r="G105" s="23"/>
      <c r="I105" s="96">
        <f t="shared" si="6"/>
        <v>2077</v>
      </c>
      <c r="J105" s="97" t="str">
        <f t="shared" si="10"/>
        <v/>
      </c>
      <c r="K105" s="40" t="str">
        <f t="shared" si="11"/>
        <v/>
      </c>
      <c r="L105" s="96"/>
      <c r="M105" s="32"/>
      <c r="N105" s="33">
        <f t="shared" ca="1" si="12"/>
        <v>0</v>
      </c>
      <c r="O105" s="33">
        <f t="shared" ca="1" si="13"/>
        <v>0</v>
      </c>
    </row>
    <row r="106" spans="3:15" ht="15" thickBot="1" x14ac:dyDescent="0.35">
      <c r="C106" s="96">
        <f t="shared" si="7"/>
        <v>2077</v>
      </c>
      <c r="D106" s="97" t="str">
        <f t="shared" si="8"/>
        <v/>
      </c>
      <c r="E106" s="40" t="str">
        <f t="shared" si="9"/>
        <v/>
      </c>
      <c r="F106" s="96"/>
      <c r="G106" s="23"/>
      <c r="I106" s="96">
        <f t="shared" si="6"/>
        <v>2078</v>
      </c>
      <c r="J106" s="97" t="str">
        <f t="shared" si="10"/>
        <v/>
      </c>
      <c r="K106" s="40" t="str">
        <f t="shared" si="11"/>
        <v/>
      </c>
      <c r="L106" s="96"/>
      <c r="M106" s="32"/>
      <c r="N106" s="33">
        <f t="shared" ca="1" si="12"/>
        <v>0</v>
      </c>
      <c r="O106" s="33">
        <f t="shared" ca="1" si="13"/>
        <v>0</v>
      </c>
    </row>
    <row r="107" spans="3:15" ht="15" thickBot="1" x14ac:dyDescent="0.35">
      <c r="C107" s="96">
        <f t="shared" si="7"/>
        <v>2078</v>
      </c>
      <c r="D107" s="97" t="str">
        <f t="shared" si="8"/>
        <v/>
      </c>
      <c r="E107" s="40" t="str">
        <f t="shared" si="9"/>
        <v/>
      </c>
      <c r="F107" s="96"/>
      <c r="G107" s="23"/>
      <c r="I107" s="96">
        <f t="shared" si="6"/>
        <v>2079</v>
      </c>
      <c r="J107" s="97" t="str">
        <f t="shared" si="10"/>
        <v/>
      </c>
      <c r="K107" s="40" t="str">
        <f t="shared" si="11"/>
        <v/>
      </c>
      <c r="L107" s="96"/>
      <c r="M107" s="32"/>
      <c r="N107" s="33">
        <f t="shared" ca="1" si="12"/>
        <v>0</v>
      </c>
      <c r="O107" s="33">
        <f t="shared" ca="1" si="13"/>
        <v>0</v>
      </c>
    </row>
    <row r="108" spans="3:15" ht="15" thickBot="1" x14ac:dyDescent="0.35">
      <c r="C108" s="96">
        <f t="shared" si="7"/>
        <v>2079</v>
      </c>
      <c r="D108" s="97" t="str">
        <f t="shared" si="8"/>
        <v/>
      </c>
      <c r="E108" s="40" t="str">
        <f t="shared" si="9"/>
        <v/>
      </c>
      <c r="F108" s="96"/>
      <c r="G108" s="23"/>
      <c r="I108" s="96">
        <f t="shared" si="6"/>
        <v>2080</v>
      </c>
      <c r="J108" s="97" t="str">
        <f t="shared" si="10"/>
        <v/>
      </c>
      <c r="K108" s="40" t="str">
        <f t="shared" si="11"/>
        <v/>
      </c>
      <c r="L108" s="96"/>
      <c r="M108" s="32"/>
      <c r="N108" s="33">
        <f t="shared" ca="1" si="12"/>
        <v>0</v>
      </c>
      <c r="O108" s="33">
        <f t="shared" ca="1" si="13"/>
        <v>0</v>
      </c>
    </row>
    <row r="109" spans="3:15" ht="15" thickBot="1" x14ac:dyDescent="0.35">
      <c r="C109" s="96">
        <f t="shared" si="7"/>
        <v>2080</v>
      </c>
      <c r="D109" s="97" t="str">
        <f t="shared" si="8"/>
        <v/>
      </c>
      <c r="E109" s="40" t="str">
        <f t="shared" si="9"/>
        <v/>
      </c>
      <c r="F109" s="96"/>
      <c r="G109" s="23"/>
      <c r="I109" s="96">
        <f t="shared" si="6"/>
        <v>2081</v>
      </c>
      <c r="J109" s="97" t="str">
        <f t="shared" si="10"/>
        <v/>
      </c>
      <c r="K109" s="40" t="str">
        <f t="shared" si="11"/>
        <v/>
      </c>
      <c r="L109" s="96"/>
      <c r="M109" s="32"/>
      <c r="N109" s="33">
        <f t="shared" ca="1" si="12"/>
        <v>0</v>
      </c>
      <c r="O109" s="33">
        <f t="shared" ca="1" si="13"/>
        <v>0</v>
      </c>
    </row>
    <row r="110" spans="3:15" ht="15" thickBot="1" x14ac:dyDescent="0.35">
      <c r="C110" s="96">
        <f t="shared" si="7"/>
        <v>2081</v>
      </c>
      <c r="D110" s="97" t="str">
        <f t="shared" si="8"/>
        <v/>
      </c>
      <c r="E110" s="40" t="str">
        <f t="shared" si="9"/>
        <v/>
      </c>
      <c r="F110" s="96"/>
      <c r="G110" s="23"/>
      <c r="I110" s="96">
        <f t="shared" si="6"/>
        <v>2082</v>
      </c>
      <c r="J110" s="97" t="str">
        <f t="shared" si="10"/>
        <v/>
      </c>
      <c r="K110" s="40" t="str">
        <f t="shared" si="11"/>
        <v/>
      </c>
      <c r="L110" s="96"/>
      <c r="M110" s="32"/>
      <c r="N110" s="33">
        <f t="shared" ca="1" si="12"/>
        <v>0</v>
      </c>
      <c r="O110" s="33">
        <f t="shared" ca="1" si="13"/>
        <v>0</v>
      </c>
    </row>
    <row r="111" spans="3:15" ht="15" thickBot="1" x14ac:dyDescent="0.35">
      <c r="C111" s="96">
        <f t="shared" si="7"/>
        <v>2082</v>
      </c>
      <c r="D111" s="97" t="str">
        <f t="shared" ref="D111:D142" si="14">IF($E$19=C111,$E$28,"")</f>
        <v/>
      </c>
      <c r="E111" s="40" t="str">
        <f t="shared" ref="E111:E142" si="15">IF(C111-1&lt;$E$20,IF(C111+1&gt;$E$29,$E$43,""),"")</f>
        <v/>
      </c>
      <c r="F111" s="96"/>
      <c r="G111" s="23"/>
      <c r="I111" s="96">
        <f t="shared" si="6"/>
        <v>2083</v>
      </c>
      <c r="J111" s="97" t="str">
        <f t="shared" ref="J111:J142" si="16">IF($K$19=I111,$K$28,"")</f>
        <v/>
      </c>
      <c r="K111" s="40" t="str">
        <f t="shared" ref="K111:K142" si="17">IF(I111-1&lt;$K$20,IF(I111+1&gt;$K$29,$K$43,""),"")</f>
        <v/>
      </c>
      <c r="L111" s="96"/>
      <c r="M111" s="32"/>
      <c r="N111" s="33">
        <f t="shared" ref="N111:N142" ca="1" si="18">SUM($D111:$E111)/((1+$C$7)^($C111-$C$9))</f>
        <v>0</v>
      </c>
      <c r="O111" s="33">
        <f t="shared" ref="O111:O142" ca="1" si="19">SUM($J111:$K111)/((1+$C$7)^($I111-$C$9))</f>
        <v>0</v>
      </c>
    </row>
    <row r="112" spans="3:15" ht="15" thickBot="1" x14ac:dyDescent="0.35">
      <c r="C112" s="96">
        <f t="shared" si="7"/>
        <v>2083</v>
      </c>
      <c r="D112" s="97" t="str">
        <f t="shared" si="14"/>
        <v/>
      </c>
      <c r="E112" s="40" t="str">
        <f t="shared" si="15"/>
        <v/>
      </c>
      <c r="F112" s="96"/>
      <c r="G112" s="23"/>
      <c r="I112" s="96">
        <f t="shared" ref="I112:I125" si="20">I111+1</f>
        <v>2084</v>
      </c>
      <c r="J112" s="97" t="str">
        <f t="shared" si="16"/>
        <v/>
      </c>
      <c r="K112" s="40" t="str">
        <f t="shared" si="17"/>
        <v/>
      </c>
      <c r="L112" s="96"/>
      <c r="M112" s="32"/>
      <c r="N112" s="33">
        <f t="shared" ca="1" si="18"/>
        <v>0</v>
      </c>
      <c r="O112" s="33">
        <f t="shared" ca="1" si="19"/>
        <v>0</v>
      </c>
    </row>
    <row r="113" spans="3:15" ht="15" thickBot="1" x14ac:dyDescent="0.35">
      <c r="C113" s="96">
        <f>C112+1</f>
        <v>2084</v>
      </c>
      <c r="D113" s="97" t="str">
        <f t="shared" si="14"/>
        <v/>
      </c>
      <c r="E113" s="40" t="str">
        <f t="shared" si="15"/>
        <v/>
      </c>
      <c r="F113" s="96"/>
      <c r="G113" s="23"/>
      <c r="I113" s="96">
        <f t="shared" si="20"/>
        <v>2085</v>
      </c>
      <c r="J113" s="97" t="str">
        <f t="shared" si="16"/>
        <v/>
      </c>
      <c r="K113" s="40" t="str">
        <f t="shared" si="17"/>
        <v/>
      </c>
      <c r="L113" s="96"/>
      <c r="M113" s="32"/>
      <c r="N113" s="33">
        <f t="shared" ca="1" si="18"/>
        <v>0</v>
      </c>
      <c r="O113" s="33">
        <f t="shared" ca="1" si="19"/>
        <v>0</v>
      </c>
    </row>
    <row r="114" spans="3:15" ht="15" thickBot="1" x14ac:dyDescent="0.35">
      <c r="C114" s="96">
        <f>C113+1</f>
        <v>2085</v>
      </c>
      <c r="D114" s="97" t="str">
        <f t="shared" si="14"/>
        <v/>
      </c>
      <c r="E114" s="40" t="str">
        <f t="shared" si="15"/>
        <v/>
      </c>
      <c r="F114" s="96"/>
      <c r="G114" s="23"/>
      <c r="I114" s="96">
        <f t="shared" si="20"/>
        <v>2086</v>
      </c>
      <c r="J114" s="97" t="str">
        <f t="shared" si="16"/>
        <v/>
      </c>
      <c r="K114" s="40" t="str">
        <f t="shared" si="17"/>
        <v/>
      </c>
      <c r="L114" s="96"/>
      <c r="M114" s="32"/>
      <c r="N114" s="33">
        <f t="shared" ca="1" si="18"/>
        <v>0</v>
      </c>
      <c r="O114" s="33">
        <f t="shared" ca="1" si="19"/>
        <v>0</v>
      </c>
    </row>
    <row r="115" spans="3:15" ht="15" thickBot="1" x14ac:dyDescent="0.35">
      <c r="C115" s="96">
        <f>C114+1</f>
        <v>2086</v>
      </c>
      <c r="D115" s="97" t="str">
        <f t="shared" si="14"/>
        <v/>
      </c>
      <c r="E115" s="40" t="str">
        <f t="shared" si="15"/>
        <v/>
      </c>
      <c r="F115" s="96"/>
      <c r="G115" s="23"/>
      <c r="I115" s="96">
        <f t="shared" si="20"/>
        <v>2087</v>
      </c>
      <c r="J115" s="97" t="str">
        <f t="shared" si="16"/>
        <v/>
      </c>
      <c r="K115" s="40" t="str">
        <f t="shared" si="17"/>
        <v/>
      </c>
      <c r="L115" s="96"/>
      <c r="M115" s="32"/>
      <c r="N115" s="33">
        <f t="shared" ca="1" si="18"/>
        <v>0</v>
      </c>
      <c r="O115" s="33">
        <f t="shared" ca="1" si="19"/>
        <v>0</v>
      </c>
    </row>
    <row r="116" spans="3:15" ht="15" thickBot="1" x14ac:dyDescent="0.35">
      <c r="C116" s="96">
        <f t="shared" ref="C116:C125" si="21">C115+1</f>
        <v>2087</v>
      </c>
      <c r="D116" s="97" t="str">
        <f t="shared" si="14"/>
        <v/>
      </c>
      <c r="E116" s="40" t="str">
        <f t="shared" si="15"/>
        <v/>
      </c>
      <c r="F116" s="96"/>
      <c r="G116" s="23"/>
      <c r="I116" s="96">
        <f t="shared" si="20"/>
        <v>2088</v>
      </c>
      <c r="J116" s="97" t="str">
        <f t="shared" si="16"/>
        <v/>
      </c>
      <c r="K116" s="40" t="str">
        <f t="shared" si="17"/>
        <v/>
      </c>
      <c r="L116" s="96"/>
      <c r="M116" s="32"/>
      <c r="N116" s="33">
        <f t="shared" ca="1" si="18"/>
        <v>0</v>
      </c>
      <c r="O116" s="33">
        <f t="shared" ca="1" si="19"/>
        <v>0</v>
      </c>
    </row>
    <row r="117" spans="3:15" ht="15" thickBot="1" x14ac:dyDescent="0.35">
      <c r="C117" s="96">
        <f t="shared" si="21"/>
        <v>2088</v>
      </c>
      <c r="D117" s="97" t="str">
        <f t="shared" si="14"/>
        <v/>
      </c>
      <c r="E117" s="40" t="str">
        <f t="shared" si="15"/>
        <v/>
      </c>
      <c r="F117" s="96"/>
      <c r="G117" s="23"/>
      <c r="I117" s="96">
        <f t="shared" si="20"/>
        <v>2089</v>
      </c>
      <c r="J117" s="97" t="str">
        <f t="shared" si="16"/>
        <v/>
      </c>
      <c r="K117" s="40" t="str">
        <f t="shared" si="17"/>
        <v/>
      </c>
      <c r="L117" s="96"/>
      <c r="M117" s="32"/>
      <c r="N117" s="33">
        <f t="shared" ca="1" si="18"/>
        <v>0</v>
      </c>
      <c r="O117" s="33">
        <f t="shared" ca="1" si="19"/>
        <v>0</v>
      </c>
    </row>
    <row r="118" spans="3:15" ht="15" thickBot="1" x14ac:dyDescent="0.35">
      <c r="C118" s="96">
        <f t="shared" si="21"/>
        <v>2089</v>
      </c>
      <c r="D118" s="97" t="str">
        <f t="shared" si="14"/>
        <v/>
      </c>
      <c r="E118" s="40" t="str">
        <f t="shared" si="15"/>
        <v/>
      </c>
      <c r="F118" s="96"/>
      <c r="G118" s="23"/>
      <c r="I118" s="96">
        <f t="shared" si="20"/>
        <v>2090</v>
      </c>
      <c r="J118" s="97" t="str">
        <f t="shared" si="16"/>
        <v/>
      </c>
      <c r="K118" s="40" t="str">
        <f t="shared" si="17"/>
        <v/>
      </c>
      <c r="L118" s="96"/>
      <c r="M118" s="32"/>
      <c r="N118" s="33">
        <f t="shared" ca="1" si="18"/>
        <v>0</v>
      </c>
      <c r="O118" s="33">
        <f t="shared" ca="1" si="19"/>
        <v>0</v>
      </c>
    </row>
    <row r="119" spans="3:15" ht="15" thickBot="1" x14ac:dyDescent="0.35">
      <c r="C119" s="96">
        <f t="shared" si="21"/>
        <v>2090</v>
      </c>
      <c r="D119" s="97" t="str">
        <f t="shared" si="14"/>
        <v/>
      </c>
      <c r="E119" s="40" t="str">
        <f t="shared" si="15"/>
        <v/>
      </c>
      <c r="F119" s="96"/>
      <c r="G119" s="23"/>
      <c r="I119" s="96">
        <f t="shared" si="20"/>
        <v>2091</v>
      </c>
      <c r="J119" s="97" t="str">
        <f t="shared" si="16"/>
        <v/>
      </c>
      <c r="K119" s="40" t="str">
        <f t="shared" si="17"/>
        <v/>
      </c>
      <c r="L119" s="96"/>
      <c r="M119" s="32"/>
      <c r="N119" s="33">
        <f t="shared" ca="1" si="18"/>
        <v>0</v>
      </c>
      <c r="O119" s="33">
        <f t="shared" ca="1" si="19"/>
        <v>0</v>
      </c>
    </row>
    <row r="120" spans="3:15" ht="15" thickBot="1" x14ac:dyDescent="0.35">
      <c r="C120" s="96">
        <f t="shared" si="21"/>
        <v>2091</v>
      </c>
      <c r="D120" s="97" t="str">
        <f t="shared" si="14"/>
        <v/>
      </c>
      <c r="E120" s="40" t="str">
        <f t="shared" si="15"/>
        <v/>
      </c>
      <c r="F120" s="96"/>
      <c r="G120" s="23"/>
      <c r="I120" s="96">
        <f t="shared" si="20"/>
        <v>2092</v>
      </c>
      <c r="J120" s="97" t="str">
        <f t="shared" si="16"/>
        <v/>
      </c>
      <c r="K120" s="40" t="str">
        <f t="shared" si="17"/>
        <v/>
      </c>
      <c r="L120" s="96"/>
      <c r="M120" s="32"/>
      <c r="N120" s="33">
        <f t="shared" ca="1" si="18"/>
        <v>0</v>
      </c>
      <c r="O120" s="33">
        <f t="shared" ca="1" si="19"/>
        <v>0</v>
      </c>
    </row>
    <row r="121" spans="3:15" ht="15" thickBot="1" x14ac:dyDescent="0.35">
      <c r="C121" s="96">
        <f t="shared" si="21"/>
        <v>2092</v>
      </c>
      <c r="D121" s="97" t="str">
        <f t="shared" si="14"/>
        <v/>
      </c>
      <c r="E121" s="40" t="str">
        <f t="shared" si="15"/>
        <v/>
      </c>
      <c r="F121" s="96"/>
      <c r="G121" s="23"/>
      <c r="I121" s="96">
        <f t="shared" si="20"/>
        <v>2093</v>
      </c>
      <c r="J121" s="97" t="str">
        <f t="shared" si="16"/>
        <v/>
      </c>
      <c r="K121" s="40" t="str">
        <f t="shared" si="17"/>
        <v/>
      </c>
      <c r="L121" s="96"/>
      <c r="M121" s="32"/>
      <c r="N121" s="33">
        <f t="shared" ca="1" si="18"/>
        <v>0</v>
      </c>
      <c r="O121" s="33">
        <f t="shared" ca="1" si="19"/>
        <v>0</v>
      </c>
    </row>
    <row r="122" spans="3:15" ht="15" thickBot="1" x14ac:dyDescent="0.35">
      <c r="C122" s="96">
        <f t="shared" si="21"/>
        <v>2093</v>
      </c>
      <c r="D122" s="97" t="str">
        <f t="shared" si="14"/>
        <v/>
      </c>
      <c r="E122" s="40" t="str">
        <f t="shared" si="15"/>
        <v/>
      </c>
      <c r="F122" s="96"/>
      <c r="G122" s="23"/>
      <c r="I122" s="96">
        <f t="shared" si="20"/>
        <v>2094</v>
      </c>
      <c r="J122" s="97" t="str">
        <f t="shared" si="16"/>
        <v/>
      </c>
      <c r="K122" s="40" t="str">
        <f t="shared" si="17"/>
        <v/>
      </c>
      <c r="L122" s="96"/>
      <c r="M122" s="32"/>
      <c r="N122" s="33">
        <f t="shared" ca="1" si="18"/>
        <v>0</v>
      </c>
      <c r="O122" s="33">
        <f t="shared" ca="1" si="19"/>
        <v>0</v>
      </c>
    </row>
    <row r="123" spans="3:15" ht="15" thickBot="1" x14ac:dyDescent="0.35">
      <c r="C123" s="96">
        <f t="shared" si="21"/>
        <v>2094</v>
      </c>
      <c r="D123" s="97" t="str">
        <f t="shared" si="14"/>
        <v/>
      </c>
      <c r="E123" s="40" t="str">
        <f t="shared" si="15"/>
        <v/>
      </c>
      <c r="F123" s="96"/>
      <c r="G123" s="23"/>
      <c r="I123" s="96">
        <f t="shared" si="20"/>
        <v>2095</v>
      </c>
      <c r="J123" s="97" t="str">
        <f t="shared" si="16"/>
        <v/>
      </c>
      <c r="K123" s="40" t="str">
        <f t="shared" si="17"/>
        <v/>
      </c>
      <c r="L123" s="96"/>
      <c r="M123" s="32"/>
      <c r="N123" s="33">
        <f t="shared" ca="1" si="18"/>
        <v>0</v>
      </c>
      <c r="O123" s="33">
        <f t="shared" ca="1" si="19"/>
        <v>0</v>
      </c>
    </row>
    <row r="124" spans="3:15" ht="15" thickBot="1" x14ac:dyDescent="0.35">
      <c r="C124" s="96">
        <f t="shared" si="21"/>
        <v>2095</v>
      </c>
      <c r="D124" s="97" t="str">
        <f t="shared" si="14"/>
        <v/>
      </c>
      <c r="E124" s="40" t="str">
        <f t="shared" si="15"/>
        <v/>
      </c>
      <c r="F124" s="96"/>
      <c r="G124" s="23"/>
      <c r="I124" s="96">
        <f t="shared" si="20"/>
        <v>2096</v>
      </c>
      <c r="J124" s="97" t="str">
        <f t="shared" si="16"/>
        <v/>
      </c>
      <c r="K124" s="40" t="str">
        <f t="shared" si="17"/>
        <v/>
      </c>
      <c r="L124" s="96"/>
      <c r="M124" s="32"/>
      <c r="N124" s="33">
        <f t="shared" ca="1" si="18"/>
        <v>0</v>
      </c>
      <c r="O124" s="33">
        <f t="shared" ca="1" si="19"/>
        <v>0</v>
      </c>
    </row>
    <row r="125" spans="3:15" ht="15" thickBot="1" x14ac:dyDescent="0.35">
      <c r="C125" s="96">
        <f t="shared" si="21"/>
        <v>2096</v>
      </c>
      <c r="D125" s="97" t="str">
        <f t="shared" si="14"/>
        <v/>
      </c>
      <c r="E125" s="40" t="str">
        <f t="shared" si="15"/>
        <v/>
      </c>
      <c r="F125" s="96"/>
      <c r="G125" s="23"/>
      <c r="I125" s="96">
        <f t="shared" si="20"/>
        <v>2097</v>
      </c>
      <c r="J125" s="97" t="str">
        <f t="shared" si="16"/>
        <v/>
      </c>
      <c r="K125" s="40" t="str">
        <f t="shared" si="17"/>
        <v/>
      </c>
      <c r="L125" s="96"/>
      <c r="M125" s="32"/>
      <c r="N125" s="33">
        <f t="shared" ca="1" si="18"/>
        <v>0</v>
      </c>
      <c r="O125" s="33">
        <f t="shared" ca="1" si="19"/>
        <v>0</v>
      </c>
    </row>
    <row r="126" spans="3:15" ht="15" thickBot="1" x14ac:dyDescent="0.35">
      <c r="C126" s="96">
        <f>C125+1</f>
        <v>2097</v>
      </c>
      <c r="D126" s="97" t="str">
        <f t="shared" si="14"/>
        <v/>
      </c>
      <c r="E126" s="40" t="str">
        <f t="shared" si="15"/>
        <v/>
      </c>
      <c r="F126" s="96"/>
      <c r="G126" s="23"/>
      <c r="I126" s="96">
        <f>I125+1</f>
        <v>2098</v>
      </c>
      <c r="J126" s="97" t="str">
        <f t="shared" si="16"/>
        <v/>
      </c>
      <c r="K126" s="40" t="str">
        <f t="shared" si="17"/>
        <v/>
      </c>
      <c r="L126" s="96"/>
      <c r="M126" s="32"/>
      <c r="N126" s="33">
        <f t="shared" ca="1" si="18"/>
        <v>0</v>
      </c>
      <c r="O126" s="33">
        <f t="shared" ca="1" si="19"/>
        <v>0</v>
      </c>
    </row>
    <row r="127" spans="3:15" ht="15" thickBot="1" x14ac:dyDescent="0.35">
      <c r="C127" s="96">
        <f t="shared" ref="C127:C166" si="22">C126+1</f>
        <v>2098</v>
      </c>
      <c r="D127" s="97" t="str">
        <f t="shared" si="14"/>
        <v/>
      </c>
      <c r="E127" s="40" t="str">
        <f t="shared" si="15"/>
        <v/>
      </c>
      <c r="F127" s="96"/>
      <c r="G127" s="23"/>
      <c r="I127" s="96">
        <f t="shared" ref="I127:I166" si="23">I126+1</f>
        <v>2099</v>
      </c>
      <c r="J127" s="97" t="str">
        <f t="shared" si="16"/>
        <v/>
      </c>
      <c r="K127" s="40" t="str">
        <f t="shared" si="17"/>
        <v/>
      </c>
      <c r="L127" s="96"/>
      <c r="M127" s="32"/>
      <c r="N127" s="33">
        <f t="shared" ca="1" si="18"/>
        <v>0</v>
      </c>
      <c r="O127" s="33">
        <f t="shared" ca="1" si="19"/>
        <v>0</v>
      </c>
    </row>
    <row r="128" spans="3:15" ht="15" thickBot="1" x14ac:dyDescent="0.35">
      <c r="C128" s="96">
        <f t="shared" si="22"/>
        <v>2099</v>
      </c>
      <c r="D128" s="97" t="str">
        <f t="shared" si="14"/>
        <v/>
      </c>
      <c r="E128" s="40" t="str">
        <f t="shared" si="15"/>
        <v/>
      </c>
      <c r="F128" s="96"/>
      <c r="G128" s="23"/>
      <c r="I128" s="96">
        <f t="shared" si="23"/>
        <v>2100</v>
      </c>
      <c r="J128" s="97" t="str">
        <f t="shared" si="16"/>
        <v/>
      </c>
      <c r="K128" s="40" t="str">
        <f t="shared" si="17"/>
        <v/>
      </c>
      <c r="L128" s="96"/>
      <c r="M128" s="32"/>
      <c r="N128" s="33">
        <f t="shared" ca="1" si="18"/>
        <v>0</v>
      </c>
      <c r="O128" s="33">
        <f t="shared" ca="1" si="19"/>
        <v>0</v>
      </c>
    </row>
    <row r="129" spans="3:15" ht="15" thickBot="1" x14ac:dyDescent="0.35">
      <c r="C129" s="96">
        <f t="shared" si="22"/>
        <v>2100</v>
      </c>
      <c r="D129" s="97" t="str">
        <f t="shared" si="14"/>
        <v/>
      </c>
      <c r="E129" s="40" t="str">
        <f t="shared" si="15"/>
        <v/>
      </c>
      <c r="F129" s="96"/>
      <c r="G129" s="23"/>
      <c r="I129" s="96">
        <f t="shared" si="23"/>
        <v>2101</v>
      </c>
      <c r="J129" s="97" t="str">
        <f t="shared" si="16"/>
        <v/>
      </c>
      <c r="K129" s="40" t="str">
        <f t="shared" si="17"/>
        <v/>
      </c>
      <c r="L129" s="96"/>
      <c r="M129" s="32"/>
      <c r="N129" s="33">
        <f t="shared" ca="1" si="18"/>
        <v>0</v>
      </c>
      <c r="O129" s="33">
        <f t="shared" ca="1" si="19"/>
        <v>0</v>
      </c>
    </row>
    <row r="130" spans="3:15" ht="15" thickBot="1" x14ac:dyDescent="0.35">
      <c r="C130" s="96">
        <f t="shared" si="22"/>
        <v>2101</v>
      </c>
      <c r="D130" s="97" t="str">
        <f t="shared" si="14"/>
        <v/>
      </c>
      <c r="E130" s="40" t="str">
        <f t="shared" si="15"/>
        <v/>
      </c>
      <c r="F130" s="96"/>
      <c r="G130" s="23"/>
      <c r="I130" s="96">
        <f t="shared" si="23"/>
        <v>2102</v>
      </c>
      <c r="J130" s="97" t="str">
        <f t="shared" si="16"/>
        <v/>
      </c>
      <c r="K130" s="40" t="str">
        <f t="shared" si="17"/>
        <v/>
      </c>
      <c r="L130" s="96"/>
      <c r="M130" s="32"/>
      <c r="N130" s="33">
        <f t="shared" ca="1" si="18"/>
        <v>0</v>
      </c>
      <c r="O130" s="33">
        <f t="shared" ca="1" si="19"/>
        <v>0</v>
      </c>
    </row>
    <row r="131" spans="3:15" ht="15" thickBot="1" x14ac:dyDescent="0.35">
      <c r="C131" s="96">
        <f t="shared" si="22"/>
        <v>2102</v>
      </c>
      <c r="D131" s="97" t="str">
        <f t="shared" si="14"/>
        <v/>
      </c>
      <c r="E131" s="40" t="str">
        <f t="shared" si="15"/>
        <v/>
      </c>
      <c r="F131" s="96"/>
      <c r="G131" s="23"/>
      <c r="I131" s="96">
        <f t="shared" si="23"/>
        <v>2103</v>
      </c>
      <c r="J131" s="97" t="str">
        <f t="shared" si="16"/>
        <v/>
      </c>
      <c r="K131" s="40" t="str">
        <f t="shared" si="17"/>
        <v/>
      </c>
      <c r="L131" s="96"/>
      <c r="M131" s="32"/>
      <c r="N131" s="33">
        <f t="shared" ca="1" si="18"/>
        <v>0</v>
      </c>
      <c r="O131" s="33">
        <f t="shared" ca="1" si="19"/>
        <v>0</v>
      </c>
    </row>
    <row r="132" spans="3:15" ht="15" thickBot="1" x14ac:dyDescent="0.35">
      <c r="C132" s="96">
        <f t="shared" si="22"/>
        <v>2103</v>
      </c>
      <c r="D132" s="97" t="str">
        <f t="shared" si="14"/>
        <v/>
      </c>
      <c r="E132" s="40" t="str">
        <f t="shared" si="15"/>
        <v/>
      </c>
      <c r="F132" s="96"/>
      <c r="G132" s="23"/>
      <c r="I132" s="96">
        <f t="shared" si="23"/>
        <v>2104</v>
      </c>
      <c r="J132" s="97" t="str">
        <f t="shared" si="16"/>
        <v/>
      </c>
      <c r="K132" s="40" t="str">
        <f t="shared" si="17"/>
        <v/>
      </c>
      <c r="L132" s="96"/>
      <c r="M132" s="32"/>
      <c r="N132" s="33">
        <f t="shared" ca="1" si="18"/>
        <v>0</v>
      </c>
      <c r="O132" s="33">
        <f t="shared" ca="1" si="19"/>
        <v>0</v>
      </c>
    </row>
    <row r="133" spans="3:15" ht="15" thickBot="1" x14ac:dyDescent="0.35">
      <c r="C133" s="96">
        <f t="shared" si="22"/>
        <v>2104</v>
      </c>
      <c r="D133" s="97" t="str">
        <f t="shared" si="14"/>
        <v/>
      </c>
      <c r="E133" s="40" t="str">
        <f t="shared" si="15"/>
        <v/>
      </c>
      <c r="F133" s="96"/>
      <c r="G133" s="23"/>
      <c r="I133" s="96">
        <f t="shared" si="23"/>
        <v>2105</v>
      </c>
      <c r="J133" s="97" t="str">
        <f t="shared" si="16"/>
        <v/>
      </c>
      <c r="K133" s="40" t="str">
        <f t="shared" si="17"/>
        <v/>
      </c>
      <c r="L133" s="96"/>
      <c r="M133" s="32"/>
      <c r="N133" s="33">
        <f t="shared" ca="1" si="18"/>
        <v>0</v>
      </c>
      <c r="O133" s="33">
        <f t="shared" ca="1" si="19"/>
        <v>0</v>
      </c>
    </row>
    <row r="134" spans="3:15" ht="15" thickBot="1" x14ac:dyDescent="0.35">
      <c r="C134" s="96">
        <f t="shared" si="22"/>
        <v>2105</v>
      </c>
      <c r="D134" s="97" t="str">
        <f t="shared" si="14"/>
        <v/>
      </c>
      <c r="E134" s="40" t="str">
        <f t="shared" si="15"/>
        <v/>
      </c>
      <c r="F134" s="96"/>
      <c r="G134" s="23"/>
      <c r="I134" s="96">
        <f t="shared" si="23"/>
        <v>2106</v>
      </c>
      <c r="J134" s="97" t="str">
        <f t="shared" si="16"/>
        <v/>
      </c>
      <c r="K134" s="40" t="str">
        <f t="shared" si="17"/>
        <v/>
      </c>
      <c r="L134" s="96"/>
      <c r="M134" s="32"/>
      <c r="N134" s="33">
        <f t="shared" ca="1" si="18"/>
        <v>0</v>
      </c>
      <c r="O134" s="33">
        <f t="shared" ca="1" si="19"/>
        <v>0</v>
      </c>
    </row>
    <row r="135" spans="3:15" ht="15" thickBot="1" x14ac:dyDescent="0.35">
      <c r="C135" s="96">
        <f t="shared" si="22"/>
        <v>2106</v>
      </c>
      <c r="D135" s="97" t="str">
        <f t="shared" si="14"/>
        <v/>
      </c>
      <c r="E135" s="40" t="str">
        <f t="shared" si="15"/>
        <v/>
      </c>
      <c r="F135" s="96"/>
      <c r="G135" s="23"/>
      <c r="I135" s="96">
        <f t="shared" si="23"/>
        <v>2107</v>
      </c>
      <c r="J135" s="97" t="str">
        <f t="shared" si="16"/>
        <v/>
      </c>
      <c r="K135" s="40" t="str">
        <f t="shared" si="17"/>
        <v/>
      </c>
      <c r="L135" s="96"/>
      <c r="M135" s="32"/>
      <c r="N135" s="33">
        <f t="shared" ca="1" si="18"/>
        <v>0</v>
      </c>
      <c r="O135" s="33">
        <f t="shared" ca="1" si="19"/>
        <v>0</v>
      </c>
    </row>
    <row r="136" spans="3:15" ht="15" thickBot="1" x14ac:dyDescent="0.35">
      <c r="C136" s="96">
        <f t="shared" si="22"/>
        <v>2107</v>
      </c>
      <c r="D136" s="97" t="str">
        <f t="shared" si="14"/>
        <v/>
      </c>
      <c r="E136" s="40" t="str">
        <f t="shared" si="15"/>
        <v/>
      </c>
      <c r="F136" s="96"/>
      <c r="G136" s="23"/>
      <c r="I136" s="96">
        <f t="shared" si="23"/>
        <v>2108</v>
      </c>
      <c r="J136" s="97" t="str">
        <f t="shared" si="16"/>
        <v/>
      </c>
      <c r="K136" s="40" t="str">
        <f t="shared" si="17"/>
        <v/>
      </c>
      <c r="L136" s="96"/>
      <c r="M136" s="32"/>
      <c r="N136" s="33">
        <f t="shared" ca="1" si="18"/>
        <v>0</v>
      </c>
      <c r="O136" s="33">
        <f t="shared" ca="1" si="19"/>
        <v>0</v>
      </c>
    </row>
    <row r="137" spans="3:15" ht="15" thickBot="1" x14ac:dyDescent="0.35">
      <c r="C137" s="96">
        <f t="shared" si="22"/>
        <v>2108</v>
      </c>
      <c r="D137" s="97" t="str">
        <f t="shared" si="14"/>
        <v/>
      </c>
      <c r="E137" s="40" t="str">
        <f t="shared" si="15"/>
        <v/>
      </c>
      <c r="F137" s="96"/>
      <c r="G137" s="23"/>
      <c r="I137" s="96">
        <f t="shared" si="23"/>
        <v>2109</v>
      </c>
      <c r="J137" s="97" t="str">
        <f t="shared" si="16"/>
        <v/>
      </c>
      <c r="K137" s="40" t="str">
        <f t="shared" si="17"/>
        <v/>
      </c>
      <c r="L137" s="96"/>
      <c r="M137" s="32"/>
      <c r="N137" s="33">
        <f t="shared" ca="1" si="18"/>
        <v>0</v>
      </c>
      <c r="O137" s="33">
        <f t="shared" ca="1" si="19"/>
        <v>0</v>
      </c>
    </row>
    <row r="138" spans="3:15" ht="15" thickBot="1" x14ac:dyDescent="0.35">
      <c r="C138" s="96">
        <f t="shared" si="22"/>
        <v>2109</v>
      </c>
      <c r="D138" s="97" t="str">
        <f t="shared" si="14"/>
        <v/>
      </c>
      <c r="E138" s="40" t="str">
        <f t="shared" si="15"/>
        <v/>
      </c>
      <c r="F138" s="96"/>
      <c r="G138" s="23"/>
      <c r="I138" s="96">
        <f t="shared" si="23"/>
        <v>2110</v>
      </c>
      <c r="J138" s="97" t="str">
        <f t="shared" si="16"/>
        <v/>
      </c>
      <c r="K138" s="40" t="str">
        <f t="shared" si="17"/>
        <v/>
      </c>
      <c r="L138" s="96"/>
      <c r="M138" s="32"/>
      <c r="N138" s="33">
        <f t="shared" ca="1" si="18"/>
        <v>0</v>
      </c>
      <c r="O138" s="33">
        <f t="shared" ca="1" si="19"/>
        <v>0</v>
      </c>
    </row>
    <row r="139" spans="3:15" ht="15" thickBot="1" x14ac:dyDescent="0.35">
      <c r="C139" s="96">
        <f t="shared" si="22"/>
        <v>2110</v>
      </c>
      <c r="D139" s="97" t="str">
        <f t="shared" si="14"/>
        <v/>
      </c>
      <c r="E139" s="40" t="str">
        <f t="shared" si="15"/>
        <v/>
      </c>
      <c r="F139" s="96"/>
      <c r="G139" s="23"/>
      <c r="I139" s="96">
        <f t="shared" si="23"/>
        <v>2111</v>
      </c>
      <c r="J139" s="97" t="str">
        <f t="shared" si="16"/>
        <v/>
      </c>
      <c r="K139" s="40" t="str">
        <f t="shared" si="17"/>
        <v/>
      </c>
      <c r="L139" s="96"/>
      <c r="M139" s="32"/>
      <c r="N139" s="33">
        <f t="shared" ca="1" si="18"/>
        <v>0</v>
      </c>
      <c r="O139" s="33">
        <f t="shared" ca="1" si="19"/>
        <v>0</v>
      </c>
    </row>
    <row r="140" spans="3:15" ht="15" thickBot="1" x14ac:dyDescent="0.35">
      <c r="C140" s="96">
        <f t="shared" si="22"/>
        <v>2111</v>
      </c>
      <c r="D140" s="97" t="str">
        <f t="shared" si="14"/>
        <v/>
      </c>
      <c r="E140" s="40" t="str">
        <f t="shared" si="15"/>
        <v/>
      </c>
      <c r="F140" s="96"/>
      <c r="G140" s="23"/>
      <c r="I140" s="96">
        <f t="shared" si="23"/>
        <v>2112</v>
      </c>
      <c r="J140" s="97" t="str">
        <f t="shared" si="16"/>
        <v/>
      </c>
      <c r="K140" s="40" t="str">
        <f t="shared" si="17"/>
        <v/>
      </c>
      <c r="L140" s="96"/>
      <c r="M140" s="32"/>
      <c r="N140" s="33">
        <f t="shared" ca="1" si="18"/>
        <v>0</v>
      </c>
      <c r="O140" s="33">
        <f t="shared" ca="1" si="19"/>
        <v>0</v>
      </c>
    </row>
    <row r="141" spans="3:15" ht="15" thickBot="1" x14ac:dyDescent="0.35">
      <c r="C141" s="96">
        <f t="shared" si="22"/>
        <v>2112</v>
      </c>
      <c r="D141" s="97" t="str">
        <f t="shared" si="14"/>
        <v/>
      </c>
      <c r="E141" s="40" t="str">
        <f t="shared" si="15"/>
        <v/>
      </c>
      <c r="F141" s="96"/>
      <c r="G141" s="23"/>
      <c r="I141" s="96">
        <f t="shared" si="23"/>
        <v>2113</v>
      </c>
      <c r="J141" s="97" t="str">
        <f t="shared" si="16"/>
        <v/>
      </c>
      <c r="K141" s="40" t="str">
        <f t="shared" si="17"/>
        <v/>
      </c>
      <c r="L141" s="96"/>
      <c r="M141" s="32"/>
      <c r="N141" s="33">
        <f t="shared" ca="1" si="18"/>
        <v>0</v>
      </c>
      <c r="O141" s="33">
        <f t="shared" ca="1" si="19"/>
        <v>0</v>
      </c>
    </row>
    <row r="142" spans="3:15" ht="15" thickBot="1" x14ac:dyDescent="0.35">
      <c r="C142" s="96">
        <f t="shared" si="22"/>
        <v>2113</v>
      </c>
      <c r="D142" s="97" t="str">
        <f t="shared" si="14"/>
        <v/>
      </c>
      <c r="E142" s="40" t="str">
        <f t="shared" si="15"/>
        <v/>
      </c>
      <c r="F142" s="96"/>
      <c r="G142" s="23"/>
      <c r="I142" s="96">
        <f t="shared" si="23"/>
        <v>2114</v>
      </c>
      <c r="J142" s="97" t="str">
        <f t="shared" si="16"/>
        <v/>
      </c>
      <c r="K142" s="40" t="str">
        <f t="shared" si="17"/>
        <v/>
      </c>
      <c r="L142" s="96"/>
      <c r="M142" s="32"/>
      <c r="N142" s="33">
        <f t="shared" ca="1" si="18"/>
        <v>0</v>
      </c>
      <c r="O142" s="33">
        <f t="shared" ca="1" si="19"/>
        <v>0</v>
      </c>
    </row>
    <row r="143" spans="3:15" ht="15" thickBot="1" x14ac:dyDescent="0.35">
      <c r="C143" s="96">
        <f t="shared" si="22"/>
        <v>2114</v>
      </c>
      <c r="D143" s="97" t="str">
        <f t="shared" ref="D143:D166" si="24">IF($E$19=C143,$E$28,"")</f>
        <v/>
      </c>
      <c r="E143" s="40" t="str">
        <f t="shared" ref="E143:E166" si="25">IF(C143-1&lt;$E$20,IF(C143+1&gt;$E$29,$E$43,""),"")</f>
        <v/>
      </c>
      <c r="F143" s="96"/>
      <c r="G143" s="23"/>
      <c r="I143" s="96">
        <f t="shared" si="23"/>
        <v>2115</v>
      </c>
      <c r="J143" s="97" t="str">
        <f t="shared" ref="J143:J166" si="26">IF($K$19=I143,$K$28,"")</f>
        <v/>
      </c>
      <c r="K143" s="40" t="str">
        <f t="shared" ref="K143:K166" si="27">IF(I143-1&lt;$K$20,IF(I143+1&gt;$K$29,$K$43,""),"")</f>
        <v/>
      </c>
      <c r="L143" s="96"/>
      <c r="M143" s="32"/>
      <c r="N143" s="33">
        <f t="shared" ref="N143:N166" ca="1" si="28">SUM($D143:$E143)/((1+$C$7)^($C143-$C$9))</f>
        <v>0</v>
      </c>
      <c r="O143" s="33">
        <f t="shared" ref="O143:O166" ca="1" si="29">SUM($J143:$K143)/((1+$C$7)^($I143-$C$9))</f>
        <v>0</v>
      </c>
    </row>
    <row r="144" spans="3:15" ht="15" thickBot="1" x14ac:dyDescent="0.35">
      <c r="C144" s="96">
        <f t="shared" si="22"/>
        <v>2115</v>
      </c>
      <c r="D144" s="97" t="str">
        <f t="shared" si="24"/>
        <v/>
      </c>
      <c r="E144" s="40" t="str">
        <f t="shared" si="25"/>
        <v/>
      </c>
      <c r="F144" s="96"/>
      <c r="G144" s="23"/>
      <c r="I144" s="96">
        <f t="shared" si="23"/>
        <v>2116</v>
      </c>
      <c r="J144" s="97" t="str">
        <f t="shared" si="26"/>
        <v/>
      </c>
      <c r="K144" s="40" t="str">
        <f t="shared" si="27"/>
        <v/>
      </c>
      <c r="L144" s="96"/>
      <c r="M144" s="32"/>
      <c r="N144" s="33">
        <f t="shared" ca="1" si="28"/>
        <v>0</v>
      </c>
      <c r="O144" s="33">
        <f t="shared" ca="1" si="29"/>
        <v>0</v>
      </c>
    </row>
    <row r="145" spans="3:15" ht="15" thickBot="1" x14ac:dyDescent="0.35">
      <c r="C145" s="96">
        <f t="shared" si="22"/>
        <v>2116</v>
      </c>
      <c r="D145" s="97" t="str">
        <f t="shared" si="24"/>
        <v/>
      </c>
      <c r="E145" s="40" t="str">
        <f t="shared" si="25"/>
        <v/>
      </c>
      <c r="F145" s="96"/>
      <c r="G145" s="23"/>
      <c r="I145" s="96">
        <f t="shared" si="23"/>
        <v>2117</v>
      </c>
      <c r="J145" s="97" t="str">
        <f t="shared" si="26"/>
        <v/>
      </c>
      <c r="K145" s="40" t="str">
        <f t="shared" si="27"/>
        <v/>
      </c>
      <c r="L145" s="96"/>
      <c r="M145" s="32"/>
      <c r="N145" s="33">
        <f t="shared" ca="1" si="28"/>
        <v>0</v>
      </c>
      <c r="O145" s="33">
        <f t="shared" ca="1" si="29"/>
        <v>0</v>
      </c>
    </row>
    <row r="146" spans="3:15" ht="15" thickBot="1" x14ac:dyDescent="0.35">
      <c r="C146" s="96">
        <f t="shared" si="22"/>
        <v>2117</v>
      </c>
      <c r="D146" s="97" t="str">
        <f t="shared" si="24"/>
        <v/>
      </c>
      <c r="E146" s="40" t="str">
        <f t="shared" si="25"/>
        <v/>
      </c>
      <c r="F146" s="96"/>
      <c r="G146" s="23"/>
      <c r="I146" s="96">
        <f t="shared" si="23"/>
        <v>2118</v>
      </c>
      <c r="J146" s="97" t="str">
        <f t="shared" si="26"/>
        <v/>
      </c>
      <c r="K146" s="40" t="str">
        <f t="shared" si="27"/>
        <v/>
      </c>
      <c r="L146" s="96"/>
      <c r="M146" s="32"/>
      <c r="N146" s="33">
        <f t="shared" ca="1" si="28"/>
        <v>0</v>
      </c>
      <c r="O146" s="33">
        <f t="shared" ca="1" si="29"/>
        <v>0</v>
      </c>
    </row>
    <row r="147" spans="3:15" ht="15" thickBot="1" x14ac:dyDescent="0.35">
      <c r="C147" s="96">
        <f t="shared" si="22"/>
        <v>2118</v>
      </c>
      <c r="D147" s="97" t="str">
        <f t="shared" si="24"/>
        <v/>
      </c>
      <c r="E147" s="40" t="str">
        <f t="shared" si="25"/>
        <v/>
      </c>
      <c r="F147" s="96"/>
      <c r="G147" s="23"/>
      <c r="I147" s="96">
        <f t="shared" si="23"/>
        <v>2119</v>
      </c>
      <c r="J147" s="97" t="str">
        <f t="shared" si="26"/>
        <v/>
      </c>
      <c r="K147" s="40" t="str">
        <f t="shared" si="27"/>
        <v/>
      </c>
      <c r="L147" s="96"/>
      <c r="M147" s="18"/>
      <c r="N147" s="33">
        <f t="shared" ca="1" si="28"/>
        <v>0</v>
      </c>
      <c r="O147" s="33">
        <f t="shared" ca="1" si="29"/>
        <v>0</v>
      </c>
    </row>
    <row r="148" spans="3:15" ht="15" thickBot="1" x14ac:dyDescent="0.35">
      <c r="C148" s="96">
        <f t="shared" si="22"/>
        <v>2119</v>
      </c>
      <c r="D148" s="97" t="str">
        <f t="shared" si="24"/>
        <v/>
      </c>
      <c r="E148" s="40" t="str">
        <f t="shared" si="25"/>
        <v/>
      </c>
      <c r="F148" s="96"/>
      <c r="G148" s="23"/>
      <c r="I148" s="96">
        <f t="shared" si="23"/>
        <v>2120</v>
      </c>
      <c r="J148" s="97" t="str">
        <f t="shared" si="26"/>
        <v/>
      </c>
      <c r="K148" s="40" t="str">
        <f t="shared" si="27"/>
        <v/>
      </c>
      <c r="L148" s="96"/>
      <c r="M148" s="18"/>
      <c r="N148" s="33">
        <f t="shared" ca="1" si="28"/>
        <v>0</v>
      </c>
      <c r="O148" s="33">
        <f t="shared" ca="1" si="29"/>
        <v>0</v>
      </c>
    </row>
    <row r="149" spans="3:15" ht="15" thickBot="1" x14ac:dyDescent="0.35">
      <c r="C149" s="96">
        <f t="shared" si="22"/>
        <v>2120</v>
      </c>
      <c r="D149" s="97" t="str">
        <f t="shared" si="24"/>
        <v/>
      </c>
      <c r="E149" s="40" t="str">
        <f t="shared" si="25"/>
        <v/>
      </c>
      <c r="F149" s="96"/>
      <c r="G149" s="23"/>
      <c r="I149" s="96">
        <f t="shared" si="23"/>
        <v>2121</v>
      </c>
      <c r="J149" s="97" t="str">
        <f t="shared" si="26"/>
        <v/>
      </c>
      <c r="K149" s="40" t="str">
        <f t="shared" si="27"/>
        <v/>
      </c>
      <c r="L149" s="96"/>
      <c r="M149" s="18"/>
      <c r="N149" s="33">
        <f t="shared" ca="1" si="28"/>
        <v>0</v>
      </c>
      <c r="O149" s="33">
        <f t="shared" ca="1" si="29"/>
        <v>0</v>
      </c>
    </row>
    <row r="150" spans="3:15" ht="15" thickBot="1" x14ac:dyDescent="0.35">
      <c r="C150" s="96">
        <f t="shared" si="22"/>
        <v>2121</v>
      </c>
      <c r="D150" s="97" t="str">
        <f t="shared" si="24"/>
        <v/>
      </c>
      <c r="E150" s="40" t="str">
        <f t="shared" si="25"/>
        <v/>
      </c>
      <c r="F150" s="96"/>
      <c r="G150" s="23"/>
      <c r="I150" s="96">
        <f t="shared" si="23"/>
        <v>2122</v>
      </c>
      <c r="J150" s="97" t="str">
        <f t="shared" si="26"/>
        <v/>
      </c>
      <c r="K150" s="40" t="str">
        <f t="shared" si="27"/>
        <v/>
      </c>
      <c r="L150" s="96"/>
      <c r="M150" s="18"/>
      <c r="N150" s="33">
        <f t="shared" ca="1" si="28"/>
        <v>0</v>
      </c>
      <c r="O150" s="33">
        <f t="shared" ca="1" si="29"/>
        <v>0</v>
      </c>
    </row>
    <row r="151" spans="3:15" ht="15" thickBot="1" x14ac:dyDescent="0.35">
      <c r="C151" s="96">
        <f t="shared" si="22"/>
        <v>2122</v>
      </c>
      <c r="D151" s="97" t="str">
        <f t="shared" si="24"/>
        <v/>
      </c>
      <c r="E151" s="40" t="str">
        <f t="shared" si="25"/>
        <v/>
      </c>
      <c r="F151" s="96"/>
      <c r="G151" s="23"/>
      <c r="I151" s="96">
        <f t="shared" si="23"/>
        <v>2123</v>
      </c>
      <c r="J151" s="97" t="str">
        <f t="shared" si="26"/>
        <v/>
      </c>
      <c r="K151" s="40" t="str">
        <f t="shared" si="27"/>
        <v/>
      </c>
      <c r="L151" s="96"/>
      <c r="M151" s="18"/>
      <c r="N151" s="33">
        <f t="shared" ca="1" si="28"/>
        <v>0</v>
      </c>
      <c r="O151" s="33">
        <f t="shared" ca="1" si="29"/>
        <v>0</v>
      </c>
    </row>
    <row r="152" spans="3:15" ht="15" thickBot="1" x14ac:dyDescent="0.35">
      <c r="C152" s="96">
        <f t="shared" si="22"/>
        <v>2123</v>
      </c>
      <c r="D152" s="97" t="str">
        <f t="shared" si="24"/>
        <v/>
      </c>
      <c r="E152" s="40" t="str">
        <f t="shared" si="25"/>
        <v/>
      </c>
      <c r="F152" s="96"/>
      <c r="G152" s="23"/>
      <c r="I152" s="96">
        <f t="shared" si="23"/>
        <v>2124</v>
      </c>
      <c r="J152" s="97" t="str">
        <f t="shared" si="26"/>
        <v/>
      </c>
      <c r="K152" s="40" t="str">
        <f t="shared" si="27"/>
        <v/>
      </c>
      <c r="L152" s="96"/>
      <c r="M152" s="18"/>
      <c r="N152" s="33">
        <f t="shared" ca="1" si="28"/>
        <v>0</v>
      </c>
      <c r="O152" s="33">
        <f t="shared" ca="1" si="29"/>
        <v>0</v>
      </c>
    </row>
    <row r="153" spans="3:15" ht="15" thickBot="1" x14ac:dyDescent="0.35">
      <c r="C153" s="96">
        <f t="shared" si="22"/>
        <v>2124</v>
      </c>
      <c r="D153" s="97" t="str">
        <f t="shared" si="24"/>
        <v/>
      </c>
      <c r="E153" s="40" t="str">
        <f t="shared" si="25"/>
        <v/>
      </c>
      <c r="F153" s="96"/>
      <c r="G153" s="23"/>
      <c r="I153" s="96">
        <f t="shared" si="23"/>
        <v>2125</v>
      </c>
      <c r="J153" s="97" t="str">
        <f t="shared" si="26"/>
        <v/>
      </c>
      <c r="K153" s="40" t="str">
        <f t="shared" si="27"/>
        <v/>
      </c>
      <c r="L153" s="96"/>
      <c r="M153" s="18"/>
      <c r="N153" s="33">
        <f t="shared" ca="1" si="28"/>
        <v>0</v>
      </c>
      <c r="O153" s="33">
        <f t="shared" ca="1" si="29"/>
        <v>0</v>
      </c>
    </row>
    <row r="154" spans="3:15" ht="15" thickBot="1" x14ac:dyDescent="0.35">
      <c r="C154" s="96">
        <f t="shared" si="22"/>
        <v>2125</v>
      </c>
      <c r="D154" s="97" t="str">
        <f t="shared" si="24"/>
        <v/>
      </c>
      <c r="E154" s="40" t="str">
        <f t="shared" si="25"/>
        <v/>
      </c>
      <c r="F154" s="96"/>
      <c r="G154" s="23"/>
      <c r="I154" s="96">
        <f t="shared" si="23"/>
        <v>2126</v>
      </c>
      <c r="J154" s="97" t="str">
        <f t="shared" si="26"/>
        <v/>
      </c>
      <c r="K154" s="40" t="str">
        <f t="shared" si="27"/>
        <v/>
      </c>
      <c r="L154" s="96"/>
      <c r="M154" s="18"/>
      <c r="N154" s="33">
        <f t="shared" ca="1" si="28"/>
        <v>0</v>
      </c>
      <c r="O154" s="33">
        <f t="shared" ca="1" si="29"/>
        <v>0</v>
      </c>
    </row>
    <row r="155" spans="3:15" ht="15" thickBot="1" x14ac:dyDescent="0.35">
      <c r="C155" s="96">
        <f t="shared" si="22"/>
        <v>2126</v>
      </c>
      <c r="D155" s="97" t="str">
        <f t="shared" si="24"/>
        <v/>
      </c>
      <c r="E155" s="40" t="str">
        <f t="shared" si="25"/>
        <v/>
      </c>
      <c r="F155" s="96"/>
      <c r="G155" s="23"/>
      <c r="I155" s="96">
        <f t="shared" si="23"/>
        <v>2127</v>
      </c>
      <c r="J155" s="97" t="str">
        <f t="shared" si="26"/>
        <v/>
      </c>
      <c r="K155" s="40" t="str">
        <f t="shared" si="27"/>
        <v/>
      </c>
      <c r="L155" s="96"/>
      <c r="M155" s="18"/>
      <c r="N155" s="33">
        <f t="shared" ca="1" si="28"/>
        <v>0</v>
      </c>
      <c r="O155" s="33">
        <f t="shared" ca="1" si="29"/>
        <v>0</v>
      </c>
    </row>
    <row r="156" spans="3:15" ht="15" thickBot="1" x14ac:dyDescent="0.35">
      <c r="C156" s="96">
        <f t="shared" si="22"/>
        <v>2127</v>
      </c>
      <c r="D156" s="97" t="str">
        <f t="shared" si="24"/>
        <v/>
      </c>
      <c r="E156" s="40" t="str">
        <f t="shared" si="25"/>
        <v/>
      </c>
      <c r="F156" s="96"/>
      <c r="G156" s="23"/>
      <c r="I156" s="96">
        <f t="shared" si="23"/>
        <v>2128</v>
      </c>
      <c r="J156" s="97" t="str">
        <f t="shared" si="26"/>
        <v/>
      </c>
      <c r="K156" s="40" t="str">
        <f t="shared" si="27"/>
        <v/>
      </c>
      <c r="L156" s="96"/>
      <c r="M156" s="18"/>
      <c r="N156" s="33">
        <f t="shared" ca="1" si="28"/>
        <v>0</v>
      </c>
      <c r="O156" s="33">
        <f t="shared" ca="1" si="29"/>
        <v>0</v>
      </c>
    </row>
    <row r="157" spans="3:15" ht="15" thickBot="1" x14ac:dyDescent="0.35">
      <c r="C157" s="96">
        <f t="shared" si="22"/>
        <v>2128</v>
      </c>
      <c r="D157" s="97" t="str">
        <f t="shared" si="24"/>
        <v/>
      </c>
      <c r="E157" s="40" t="str">
        <f t="shared" si="25"/>
        <v/>
      </c>
      <c r="F157" s="96"/>
      <c r="G157" s="23"/>
      <c r="I157" s="96">
        <f t="shared" si="23"/>
        <v>2129</v>
      </c>
      <c r="J157" s="97" t="str">
        <f t="shared" si="26"/>
        <v/>
      </c>
      <c r="K157" s="40" t="str">
        <f t="shared" si="27"/>
        <v/>
      </c>
      <c r="L157" s="96"/>
      <c r="M157" s="18"/>
      <c r="N157" s="33">
        <f t="shared" ca="1" si="28"/>
        <v>0</v>
      </c>
      <c r="O157" s="33">
        <f t="shared" ca="1" si="29"/>
        <v>0</v>
      </c>
    </row>
    <row r="158" spans="3:15" ht="15" thickBot="1" x14ac:dyDescent="0.35">
      <c r="C158" s="96">
        <f t="shared" si="22"/>
        <v>2129</v>
      </c>
      <c r="D158" s="97" t="str">
        <f t="shared" si="24"/>
        <v/>
      </c>
      <c r="E158" s="40" t="str">
        <f t="shared" si="25"/>
        <v/>
      </c>
      <c r="F158" s="96"/>
      <c r="G158" s="23"/>
      <c r="I158" s="96">
        <f t="shared" si="23"/>
        <v>2130</v>
      </c>
      <c r="J158" s="97" t="str">
        <f t="shared" si="26"/>
        <v/>
      </c>
      <c r="K158" s="40" t="str">
        <f t="shared" si="27"/>
        <v/>
      </c>
      <c r="L158" s="96"/>
      <c r="M158" s="18"/>
      <c r="N158" s="33">
        <f t="shared" ca="1" si="28"/>
        <v>0</v>
      </c>
      <c r="O158" s="33">
        <f t="shared" ca="1" si="29"/>
        <v>0</v>
      </c>
    </row>
    <row r="159" spans="3:15" ht="15" thickBot="1" x14ac:dyDescent="0.35">
      <c r="C159" s="96">
        <f t="shared" si="22"/>
        <v>2130</v>
      </c>
      <c r="D159" s="97" t="str">
        <f t="shared" si="24"/>
        <v/>
      </c>
      <c r="E159" s="40" t="str">
        <f t="shared" si="25"/>
        <v/>
      </c>
      <c r="F159" s="96"/>
      <c r="G159" s="23"/>
      <c r="I159" s="96">
        <f t="shared" si="23"/>
        <v>2131</v>
      </c>
      <c r="J159" s="97" t="str">
        <f t="shared" si="26"/>
        <v/>
      </c>
      <c r="K159" s="40" t="str">
        <f t="shared" si="27"/>
        <v/>
      </c>
      <c r="L159" s="96"/>
      <c r="M159" s="18"/>
      <c r="N159" s="33">
        <f t="shared" ca="1" si="28"/>
        <v>0</v>
      </c>
      <c r="O159" s="33">
        <f t="shared" ca="1" si="29"/>
        <v>0</v>
      </c>
    </row>
    <row r="160" spans="3:15" ht="15" thickBot="1" x14ac:dyDescent="0.35">
      <c r="C160" s="96">
        <f t="shared" si="22"/>
        <v>2131</v>
      </c>
      <c r="D160" s="97" t="str">
        <f t="shared" si="24"/>
        <v/>
      </c>
      <c r="E160" s="40" t="str">
        <f t="shared" si="25"/>
        <v/>
      </c>
      <c r="F160" s="96"/>
      <c r="G160" s="23"/>
      <c r="I160" s="96">
        <f t="shared" si="23"/>
        <v>2132</v>
      </c>
      <c r="J160" s="97" t="str">
        <f t="shared" si="26"/>
        <v/>
      </c>
      <c r="K160" s="40" t="str">
        <f t="shared" si="27"/>
        <v/>
      </c>
      <c r="L160" s="96"/>
      <c r="M160" s="18"/>
      <c r="N160" s="33">
        <f t="shared" ca="1" si="28"/>
        <v>0</v>
      </c>
      <c r="O160" s="33">
        <f t="shared" ca="1" si="29"/>
        <v>0</v>
      </c>
    </row>
    <row r="161" spans="2:15" ht="15" thickBot="1" x14ac:dyDescent="0.35">
      <c r="C161" s="96">
        <f t="shared" si="22"/>
        <v>2132</v>
      </c>
      <c r="D161" s="97" t="str">
        <f t="shared" si="24"/>
        <v/>
      </c>
      <c r="E161" s="40" t="str">
        <f t="shared" si="25"/>
        <v/>
      </c>
      <c r="F161" s="96"/>
      <c r="G161" s="23"/>
      <c r="I161" s="96">
        <f t="shared" si="23"/>
        <v>2133</v>
      </c>
      <c r="J161" s="97" t="str">
        <f t="shared" si="26"/>
        <v/>
      </c>
      <c r="K161" s="40" t="str">
        <f t="shared" si="27"/>
        <v/>
      </c>
      <c r="L161" s="96"/>
      <c r="M161" s="18"/>
      <c r="N161" s="33">
        <f t="shared" ca="1" si="28"/>
        <v>0</v>
      </c>
      <c r="O161" s="33">
        <f t="shared" ca="1" si="29"/>
        <v>0</v>
      </c>
    </row>
    <row r="162" spans="2:15" ht="15" thickBot="1" x14ac:dyDescent="0.35">
      <c r="C162" s="96">
        <f t="shared" si="22"/>
        <v>2133</v>
      </c>
      <c r="D162" s="97" t="str">
        <f t="shared" si="24"/>
        <v/>
      </c>
      <c r="E162" s="40" t="str">
        <f t="shared" si="25"/>
        <v/>
      </c>
      <c r="F162" s="96"/>
      <c r="G162" s="23"/>
      <c r="I162" s="96">
        <f t="shared" si="23"/>
        <v>2134</v>
      </c>
      <c r="J162" s="97" t="str">
        <f t="shared" si="26"/>
        <v/>
      </c>
      <c r="K162" s="40" t="str">
        <f t="shared" si="27"/>
        <v/>
      </c>
      <c r="L162" s="96"/>
      <c r="M162" s="18"/>
      <c r="N162" s="33">
        <f t="shared" ca="1" si="28"/>
        <v>0</v>
      </c>
      <c r="O162" s="33">
        <f t="shared" ca="1" si="29"/>
        <v>0</v>
      </c>
    </row>
    <row r="163" spans="2:15" ht="15" thickBot="1" x14ac:dyDescent="0.35">
      <c r="C163" s="96">
        <f t="shared" si="22"/>
        <v>2134</v>
      </c>
      <c r="D163" s="97" t="str">
        <f t="shared" si="24"/>
        <v/>
      </c>
      <c r="E163" s="40" t="str">
        <f t="shared" si="25"/>
        <v/>
      </c>
      <c r="F163" s="96"/>
      <c r="G163" s="23"/>
      <c r="I163" s="96">
        <f t="shared" si="23"/>
        <v>2135</v>
      </c>
      <c r="J163" s="97" t="str">
        <f t="shared" si="26"/>
        <v/>
      </c>
      <c r="K163" s="40" t="str">
        <f t="shared" si="27"/>
        <v/>
      </c>
      <c r="L163" s="96"/>
      <c r="M163" s="18"/>
      <c r="N163" s="33">
        <f t="shared" ca="1" si="28"/>
        <v>0</v>
      </c>
      <c r="O163" s="33">
        <f t="shared" ca="1" si="29"/>
        <v>0</v>
      </c>
    </row>
    <row r="164" spans="2:15" ht="15" thickBot="1" x14ac:dyDescent="0.35">
      <c r="C164" s="96">
        <f t="shared" si="22"/>
        <v>2135</v>
      </c>
      <c r="D164" s="97" t="str">
        <f t="shared" si="24"/>
        <v/>
      </c>
      <c r="E164" s="40" t="str">
        <f t="shared" si="25"/>
        <v/>
      </c>
      <c r="F164" s="96"/>
      <c r="G164" s="23"/>
      <c r="I164" s="96">
        <f t="shared" si="23"/>
        <v>2136</v>
      </c>
      <c r="J164" s="97" t="str">
        <f t="shared" si="26"/>
        <v/>
      </c>
      <c r="K164" s="40" t="str">
        <f t="shared" si="27"/>
        <v/>
      </c>
      <c r="L164" s="96"/>
      <c r="M164" s="18"/>
      <c r="N164" s="33">
        <f t="shared" ca="1" si="28"/>
        <v>0</v>
      </c>
      <c r="O164" s="33">
        <f t="shared" ca="1" si="29"/>
        <v>0</v>
      </c>
    </row>
    <row r="165" spans="2:15" ht="15" thickBot="1" x14ac:dyDescent="0.35">
      <c r="C165" s="96">
        <f t="shared" si="22"/>
        <v>2136</v>
      </c>
      <c r="D165" s="97" t="str">
        <f t="shared" si="24"/>
        <v/>
      </c>
      <c r="E165" s="40" t="str">
        <f t="shared" si="25"/>
        <v/>
      </c>
      <c r="F165" s="96"/>
      <c r="G165" s="23"/>
      <c r="I165" s="96">
        <f t="shared" si="23"/>
        <v>2137</v>
      </c>
      <c r="J165" s="97" t="str">
        <f t="shared" si="26"/>
        <v/>
      </c>
      <c r="K165" s="40" t="str">
        <f t="shared" si="27"/>
        <v/>
      </c>
      <c r="L165" s="96"/>
      <c r="M165" s="18"/>
      <c r="N165" s="33">
        <f t="shared" ca="1" si="28"/>
        <v>0</v>
      </c>
      <c r="O165" s="33">
        <f t="shared" ca="1" si="29"/>
        <v>0</v>
      </c>
    </row>
    <row r="166" spans="2:15" ht="15" thickBot="1" x14ac:dyDescent="0.35">
      <c r="C166" s="96">
        <f t="shared" si="22"/>
        <v>2137</v>
      </c>
      <c r="D166" s="97" t="str">
        <f t="shared" si="24"/>
        <v/>
      </c>
      <c r="E166" s="40" t="str">
        <f t="shared" si="25"/>
        <v/>
      </c>
      <c r="F166" s="96"/>
      <c r="G166" s="23"/>
      <c r="I166" s="96">
        <f t="shared" si="23"/>
        <v>2138</v>
      </c>
      <c r="J166" s="97" t="str">
        <f t="shared" si="26"/>
        <v/>
      </c>
      <c r="K166" s="40" t="str">
        <f t="shared" si="27"/>
        <v/>
      </c>
      <c r="L166" s="96"/>
      <c r="M166" s="18"/>
      <c r="N166" s="33">
        <f t="shared" ca="1" si="28"/>
        <v>0</v>
      </c>
      <c r="O166" s="33">
        <f t="shared" ca="1" si="29"/>
        <v>0</v>
      </c>
    </row>
    <row r="167" spans="2:15" ht="9.75" customHeight="1" x14ac:dyDescent="0.3">
      <c r="B167" s="23"/>
      <c r="C167" s="94"/>
      <c r="D167" s="94"/>
      <c r="E167" s="102"/>
      <c r="F167" s="102"/>
      <c r="G167" s="23"/>
      <c r="H167" s="23"/>
      <c r="I167" s="94"/>
      <c r="J167" s="94"/>
      <c r="K167" s="102"/>
      <c r="L167" s="102"/>
      <c r="M167" s="18"/>
      <c r="N167" s="26"/>
      <c r="O167" s="18"/>
    </row>
  </sheetData>
  <sheetProtection algorithmName="SHA-512" hashValue="Jk5GeI6nQJzebEhF0639RdDicEXG3whiN4FHmyLg2zsVMPrhcpkAwjJuS8Zu9rCWzL+41gG5kCXwBVnZUaX1oA==" saltValue="Mv7QGANitRjT0tanDF8C5w==" spinCount="100000" sheet="1" objects="1" scenarios="1"/>
  <mergeCells count="4">
    <mergeCell ref="D16:E16"/>
    <mergeCell ref="D15:E15"/>
    <mergeCell ref="J15:K15"/>
    <mergeCell ref="J16:K16"/>
  </mergeCells>
  <dataValidations count="7">
    <dataValidation type="decimal" operator="greaterThanOrEqual" allowBlank="1" showInputMessage="1" showErrorMessage="1" errorTitle="Negativ værdi" error="Udfyld venligst en positiv værdi" sqref="E19:F20 E28:F28 K19:L20 K28:L28">
      <formula1>0</formula1>
    </dataValidation>
    <dataValidation type="whole" allowBlank="1" showInputMessage="1" showErrorMessage="1" sqref="E29:E30 K29:K30 L29:L32 F29:F32">
      <formula1>E19</formula1>
      <formula2>E20</formula2>
    </dataValidation>
    <dataValidation type="whole" allowBlank="1" showInputMessage="1" showErrorMessage="1" sqref="F38:F39 L38:L39">
      <formula1>F27</formula1>
      <formula2>F28</formula2>
    </dataValidation>
    <dataValidation type="whole" allowBlank="1" showInputMessage="1" showErrorMessage="1" sqref="F40 L40">
      <formula1>F27</formula1>
      <formula2>F28</formula2>
    </dataValidation>
    <dataValidation type="whole" allowBlank="1" showInputMessage="1" showErrorMessage="1" sqref="F42 L42">
      <formula1>#REF!</formula1>
      <formula2>F29</formula2>
    </dataValidation>
    <dataValidation type="whole" allowBlank="1" showInputMessage="1" showErrorMessage="1" sqref="F41 L41">
      <formula1>F28</formula1>
      <formula2>#REF!</formula2>
    </dataValidation>
    <dataValidation type="whole" allowBlank="1" showInputMessage="1" showErrorMessage="1" sqref="F33:F37 L33:L37">
      <formula1>F24</formula1>
      <formula2>F25</formula2>
    </dataValidation>
  </dataValidations>
  <pageMargins left="0.7" right="0.7" top="0.75" bottom="0.75" header="0.3" footer="0.3"/>
  <pageSetup orientation="portrait" r:id="rId1"/>
  <ignoredErrors>
    <ignoredError sqref="E48:E80 E81:E166 K47:K16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7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4.25" x14ac:dyDescent="0.3"/>
  <cols>
    <col min="1" max="1" width="56.28515625" style="1" bestFit="1" customWidth="1"/>
    <col min="2" max="2" width="62.140625" style="1" bestFit="1" customWidth="1"/>
    <col min="3" max="102" width="12.7109375" style="1" customWidth="1"/>
    <col min="103" max="16384" width="9.140625" style="1"/>
  </cols>
  <sheetData>
    <row r="2" spans="1:107" x14ac:dyDescent="0.3"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5">
        <v>15</v>
      </c>
      <c r="R2" s="5">
        <v>16</v>
      </c>
      <c r="S2" s="5">
        <v>17</v>
      </c>
      <c r="T2" s="5">
        <v>18</v>
      </c>
      <c r="U2" s="5">
        <v>19</v>
      </c>
      <c r="V2" s="5">
        <v>20</v>
      </c>
      <c r="W2" s="5">
        <v>21</v>
      </c>
      <c r="X2" s="5">
        <v>22</v>
      </c>
      <c r="Y2" s="5">
        <v>23</v>
      </c>
      <c r="Z2" s="5">
        <v>24</v>
      </c>
      <c r="AA2" s="5">
        <v>25</v>
      </c>
      <c r="AB2" s="5">
        <v>26</v>
      </c>
      <c r="AC2" s="5">
        <v>27</v>
      </c>
      <c r="AD2" s="5">
        <v>28</v>
      </c>
      <c r="AE2" s="5">
        <v>29</v>
      </c>
      <c r="AF2" s="5">
        <v>30</v>
      </c>
      <c r="AG2" s="5">
        <v>31</v>
      </c>
      <c r="AH2" s="5">
        <v>32</v>
      </c>
      <c r="AI2" s="5">
        <v>33</v>
      </c>
      <c r="AJ2" s="5">
        <v>34</v>
      </c>
      <c r="AK2" s="5">
        <v>35</v>
      </c>
      <c r="AL2" s="5">
        <v>36</v>
      </c>
      <c r="AM2" s="5">
        <v>37</v>
      </c>
      <c r="AN2" s="5">
        <v>38</v>
      </c>
      <c r="AO2" s="5">
        <v>39</v>
      </c>
      <c r="AP2" s="5">
        <v>40</v>
      </c>
      <c r="AQ2" s="5">
        <v>41</v>
      </c>
      <c r="AR2" s="5">
        <v>42</v>
      </c>
      <c r="AS2" s="5">
        <v>43</v>
      </c>
      <c r="AT2" s="5">
        <v>44</v>
      </c>
      <c r="AU2" s="5">
        <v>45</v>
      </c>
      <c r="AV2" s="5">
        <v>46</v>
      </c>
      <c r="AW2" s="5">
        <v>47</v>
      </c>
      <c r="AX2" s="5">
        <v>48</v>
      </c>
      <c r="AY2" s="5">
        <v>49</v>
      </c>
      <c r="AZ2" s="5">
        <v>50</v>
      </c>
      <c r="BA2" s="5">
        <v>51</v>
      </c>
      <c r="BB2" s="5">
        <v>52</v>
      </c>
      <c r="BC2" s="5">
        <v>53</v>
      </c>
      <c r="BD2" s="5">
        <v>54</v>
      </c>
      <c r="BE2" s="5">
        <v>55</v>
      </c>
      <c r="BF2" s="5">
        <v>56</v>
      </c>
      <c r="BG2" s="5">
        <v>57</v>
      </c>
      <c r="BH2" s="5">
        <v>58</v>
      </c>
      <c r="BI2" s="5">
        <v>59</v>
      </c>
      <c r="BJ2" s="5">
        <v>60</v>
      </c>
      <c r="BK2" s="5">
        <v>61</v>
      </c>
      <c r="BL2" s="5">
        <v>62</v>
      </c>
      <c r="BM2" s="5">
        <v>63</v>
      </c>
      <c r="BN2" s="5">
        <v>64</v>
      </c>
      <c r="BO2" s="5">
        <v>65</v>
      </c>
      <c r="BP2" s="5">
        <v>66</v>
      </c>
      <c r="BQ2" s="5">
        <v>67</v>
      </c>
      <c r="BR2" s="5">
        <v>68</v>
      </c>
      <c r="BS2" s="5">
        <v>69</v>
      </c>
      <c r="BT2" s="5">
        <v>70</v>
      </c>
      <c r="BU2" s="5">
        <v>71</v>
      </c>
      <c r="BV2" s="5">
        <v>72</v>
      </c>
      <c r="BW2" s="5">
        <v>73</v>
      </c>
      <c r="BX2" s="5">
        <v>74</v>
      </c>
      <c r="BY2" s="5">
        <v>75</v>
      </c>
      <c r="BZ2" s="5">
        <v>76</v>
      </c>
      <c r="CA2" s="5">
        <v>77</v>
      </c>
      <c r="CB2" s="5">
        <v>78</v>
      </c>
      <c r="CC2" s="5">
        <v>79</v>
      </c>
      <c r="CD2" s="5">
        <v>80</v>
      </c>
      <c r="CE2" s="5">
        <v>81</v>
      </c>
      <c r="CF2" s="5">
        <v>82</v>
      </c>
      <c r="CG2" s="5">
        <v>83</v>
      </c>
      <c r="CH2" s="5">
        <v>84</v>
      </c>
      <c r="CI2" s="5">
        <v>85</v>
      </c>
      <c r="CJ2" s="5">
        <v>86</v>
      </c>
      <c r="CK2" s="5">
        <v>87</v>
      </c>
      <c r="CL2" s="5">
        <v>88</v>
      </c>
      <c r="CM2" s="5">
        <v>89</v>
      </c>
      <c r="CN2" s="5">
        <v>90</v>
      </c>
      <c r="CO2" s="5">
        <v>91</v>
      </c>
      <c r="CP2" s="5">
        <v>92</v>
      </c>
      <c r="CQ2" s="5">
        <v>93</v>
      </c>
      <c r="CR2" s="5">
        <v>94</v>
      </c>
      <c r="CS2" s="5">
        <v>95</v>
      </c>
      <c r="CT2" s="5">
        <v>96</v>
      </c>
      <c r="CU2" s="5">
        <v>97</v>
      </c>
      <c r="CV2" s="5">
        <v>98</v>
      </c>
      <c r="CW2" s="5">
        <v>99</v>
      </c>
      <c r="CX2" s="5">
        <v>100</v>
      </c>
    </row>
    <row r="3" spans="1:107" x14ac:dyDescent="0.3">
      <c r="C3" s="2">
        <v>2017</v>
      </c>
      <c r="D3" s="2">
        <v>2018</v>
      </c>
      <c r="E3" s="2">
        <v>2019</v>
      </c>
      <c r="F3" s="2">
        <v>2020</v>
      </c>
      <c r="G3" s="2">
        <v>2021</v>
      </c>
      <c r="H3" s="2">
        <v>2022</v>
      </c>
      <c r="I3" s="2">
        <v>2023</v>
      </c>
      <c r="J3" s="2">
        <v>2024</v>
      </c>
      <c r="K3" s="2">
        <v>2025</v>
      </c>
      <c r="L3" s="2">
        <v>2026</v>
      </c>
      <c r="M3" s="2">
        <v>2027</v>
      </c>
      <c r="N3" s="2">
        <v>2028</v>
      </c>
      <c r="O3" s="2">
        <v>2029</v>
      </c>
      <c r="P3" s="2">
        <v>2030</v>
      </c>
      <c r="Q3" s="2">
        <v>2031</v>
      </c>
      <c r="R3" s="2">
        <v>2032</v>
      </c>
      <c r="S3" s="2">
        <v>2033</v>
      </c>
      <c r="T3" s="2">
        <v>2034</v>
      </c>
      <c r="U3" s="2">
        <v>2035</v>
      </c>
      <c r="V3" s="2">
        <v>2036</v>
      </c>
      <c r="W3" s="2">
        <v>2037</v>
      </c>
      <c r="X3" s="2">
        <v>2038</v>
      </c>
      <c r="Y3" s="2">
        <v>2039</v>
      </c>
      <c r="Z3" s="2">
        <v>2040</v>
      </c>
      <c r="AA3" s="2">
        <v>2041</v>
      </c>
      <c r="AB3" s="2">
        <v>2042</v>
      </c>
      <c r="AC3" s="2">
        <v>2043</v>
      </c>
      <c r="AD3" s="2">
        <v>2044</v>
      </c>
      <c r="AE3" s="2">
        <v>2045</v>
      </c>
      <c r="AF3" s="2">
        <v>2046</v>
      </c>
      <c r="AG3" s="2">
        <v>2047</v>
      </c>
      <c r="AH3" s="2">
        <v>2048</v>
      </c>
      <c r="AI3" s="2">
        <v>2049</v>
      </c>
      <c r="AJ3" s="2">
        <v>2050</v>
      </c>
      <c r="AK3" s="2">
        <v>2051</v>
      </c>
      <c r="AL3" s="2">
        <v>2052</v>
      </c>
      <c r="AM3" s="2">
        <v>2053</v>
      </c>
      <c r="AN3" s="2">
        <v>2054</v>
      </c>
      <c r="AO3" s="2">
        <v>2055</v>
      </c>
      <c r="AP3" s="2">
        <v>2056</v>
      </c>
      <c r="AQ3" s="2">
        <v>2057</v>
      </c>
      <c r="AR3" s="2">
        <v>2058</v>
      </c>
      <c r="AS3" s="2">
        <v>2059</v>
      </c>
      <c r="AT3" s="2">
        <v>2060</v>
      </c>
      <c r="AU3" s="2">
        <v>2061</v>
      </c>
      <c r="AV3" s="2">
        <v>2062</v>
      </c>
      <c r="AW3" s="2">
        <v>2063</v>
      </c>
      <c r="AX3" s="2">
        <v>2064</v>
      </c>
      <c r="AY3" s="2">
        <v>2065</v>
      </c>
      <c r="AZ3" s="2">
        <v>2066</v>
      </c>
      <c r="BA3" s="2">
        <v>2067</v>
      </c>
      <c r="BB3" s="2">
        <v>2068</v>
      </c>
      <c r="BC3" s="2">
        <v>2069</v>
      </c>
      <c r="BD3" s="2">
        <v>2070</v>
      </c>
      <c r="BE3" s="2">
        <v>2071</v>
      </c>
      <c r="BF3" s="2">
        <v>2072</v>
      </c>
      <c r="BG3" s="2">
        <v>2073</v>
      </c>
      <c r="BH3" s="2">
        <v>2074</v>
      </c>
      <c r="BI3" s="2">
        <v>2075</v>
      </c>
      <c r="BJ3" s="2">
        <v>2076</v>
      </c>
      <c r="BK3" s="2">
        <v>2077</v>
      </c>
      <c r="BL3" s="2">
        <v>2078</v>
      </c>
      <c r="BM3" s="2">
        <v>2079</v>
      </c>
      <c r="BN3" s="2">
        <v>2080</v>
      </c>
      <c r="BO3" s="2">
        <v>2081</v>
      </c>
      <c r="BP3" s="2">
        <v>2082</v>
      </c>
      <c r="BQ3" s="2">
        <v>2083</v>
      </c>
      <c r="BR3" s="2">
        <v>2084</v>
      </c>
      <c r="BS3" s="2">
        <v>2085</v>
      </c>
      <c r="BT3" s="2">
        <v>2086</v>
      </c>
      <c r="BU3" s="2">
        <v>2087</v>
      </c>
      <c r="BV3" s="2">
        <v>2088</v>
      </c>
      <c r="BW3" s="2">
        <v>2089</v>
      </c>
      <c r="BX3" s="2">
        <v>2090</v>
      </c>
      <c r="BY3" s="2">
        <v>2091</v>
      </c>
      <c r="BZ3" s="2">
        <v>2092</v>
      </c>
      <c r="CA3" s="2">
        <v>2093</v>
      </c>
      <c r="CB3" s="2">
        <v>2094</v>
      </c>
      <c r="CC3" s="2">
        <v>2095</v>
      </c>
      <c r="CD3" s="2">
        <v>2096</v>
      </c>
      <c r="CE3" s="2">
        <v>2097</v>
      </c>
      <c r="CF3" s="2">
        <v>2098</v>
      </c>
      <c r="CG3" s="2">
        <v>2099</v>
      </c>
      <c r="CH3" s="2">
        <v>2100</v>
      </c>
      <c r="CI3" s="2">
        <v>2101</v>
      </c>
      <c r="CJ3" s="2">
        <v>2102</v>
      </c>
      <c r="CK3" s="2">
        <v>2103</v>
      </c>
      <c r="CL3" s="2">
        <v>2104</v>
      </c>
      <c r="CM3" s="2">
        <v>2105</v>
      </c>
      <c r="CN3" s="2">
        <v>2106</v>
      </c>
      <c r="CO3" s="2">
        <v>2107</v>
      </c>
      <c r="CP3" s="2">
        <v>2108</v>
      </c>
      <c r="CQ3" s="2">
        <v>2109</v>
      </c>
      <c r="CR3" s="2">
        <v>2110</v>
      </c>
      <c r="CS3" s="2">
        <v>2111</v>
      </c>
      <c r="CT3" s="2">
        <v>2112</v>
      </c>
      <c r="CU3" s="2">
        <v>2113</v>
      </c>
      <c r="CV3" s="2">
        <v>2114</v>
      </c>
      <c r="CW3" s="2">
        <v>2115</v>
      </c>
      <c r="CX3" s="2">
        <v>2116</v>
      </c>
    </row>
    <row r="4" spans="1:107" s="4" customFormat="1" x14ac:dyDescent="0.3">
      <c r="A4" s="6" t="s">
        <v>7</v>
      </c>
      <c r="B4" s="4" t="str">
        <f>Nutidsværdiberegning!H12</f>
        <v>Pumpe Bibi</v>
      </c>
    </row>
    <row r="5" spans="1:107" x14ac:dyDescent="0.3">
      <c r="A5" s="124" t="s">
        <v>12</v>
      </c>
      <c r="B5" s="1" t="s">
        <v>42</v>
      </c>
      <c r="C5" s="8">
        <f>Nutidsværdiberegning!J24</f>
        <v>600000</v>
      </c>
      <c r="D5" s="8">
        <f t="shared" ref="D5:AI5" si="0">IF(D$2=levetid_A,scrap_A* (-1),0)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8">
        <f t="shared" si="0"/>
        <v>0</v>
      </c>
      <c r="P5" s="8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8">
        <f t="shared" si="0"/>
        <v>0</v>
      </c>
      <c r="W5" s="8">
        <f t="shared" si="0"/>
        <v>0</v>
      </c>
      <c r="X5" s="8">
        <f t="shared" si="0"/>
        <v>0</v>
      </c>
      <c r="Y5" s="8">
        <f t="shared" si="0"/>
        <v>0</v>
      </c>
      <c r="Z5" s="8">
        <f t="shared" si="0"/>
        <v>0</v>
      </c>
      <c r="AA5" s="8">
        <f t="shared" si="0"/>
        <v>0</v>
      </c>
      <c r="AB5" s="8">
        <f t="shared" si="0"/>
        <v>0</v>
      </c>
      <c r="AC5" s="8">
        <f t="shared" si="0"/>
        <v>0</v>
      </c>
      <c r="AD5" s="8">
        <f t="shared" si="0"/>
        <v>0</v>
      </c>
      <c r="AE5" s="8">
        <f t="shared" si="0"/>
        <v>0</v>
      </c>
      <c r="AF5" s="8">
        <f t="shared" si="0"/>
        <v>0</v>
      </c>
      <c r="AG5" s="8">
        <f t="shared" si="0"/>
        <v>0</v>
      </c>
      <c r="AH5" s="8">
        <f t="shared" si="0"/>
        <v>0</v>
      </c>
      <c r="AI5" s="8">
        <f t="shared" si="0"/>
        <v>0</v>
      </c>
      <c r="AJ5" s="8">
        <f t="shared" ref="AJ5:BO5" si="1">IF(AJ$2=levetid_A,scrap_A* (-1),0)</f>
        <v>0</v>
      </c>
      <c r="AK5" s="8">
        <f t="shared" si="1"/>
        <v>0</v>
      </c>
      <c r="AL5" s="8">
        <f t="shared" si="1"/>
        <v>0</v>
      </c>
      <c r="AM5" s="8">
        <f t="shared" si="1"/>
        <v>0</v>
      </c>
      <c r="AN5" s="8">
        <f t="shared" si="1"/>
        <v>0</v>
      </c>
      <c r="AO5" s="8">
        <f t="shared" si="1"/>
        <v>0</v>
      </c>
      <c r="AP5" s="8">
        <f t="shared" si="1"/>
        <v>0</v>
      </c>
      <c r="AQ5" s="8">
        <f t="shared" si="1"/>
        <v>0</v>
      </c>
      <c r="AR5" s="8">
        <f t="shared" si="1"/>
        <v>0</v>
      </c>
      <c r="AS5" s="8">
        <f t="shared" si="1"/>
        <v>0</v>
      </c>
      <c r="AT5" s="8">
        <f t="shared" si="1"/>
        <v>0</v>
      </c>
      <c r="AU5" s="8">
        <f t="shared" si="1"/>
        <v>0</v>
      </c>
      <c r="AV5" s="8">
        <f t="shared" si="1"/>
        <v>0</v>
      </c>
      <c r="AW5" s="8">
        <f t="shared" si="1"/>
        <v>0</v>
      </c>
      <c r="AX5" s="8">
        <f t="shared" si="1"/>
        <v>0</v>
      </c>
      <c r="AY5" s="8">
        <f t="shared" si="1"/>
        <v>0</v>
      </c>
      <c r="AZ5" s="8">
        <f t="shared" si="1"/>
        <v>0</v>
      </c>
      <c r="BA5" s="8">
        <f t="shared" si="1"/>
        <v>0</v>
      </c>
      <c r="BB5" s="8">
        <f t="shared" si="1"/>
        <v>0</v>
      </c>
      <c r="BC5" s="8">
        <f t="shared" si="1"/>
        <v>0</v>
      </c>
      <c r="BD5" s="8">
        <f t="shared" si="1"/>
        <v>0</v>
      </c>
      <c r="BE5" s="8">
        <f t="shared" si="1"/>
        <v>0</v>
      </c>
      <c r="BF5" s="8">
        <f t="shared" si="1"/>
        <v>0</v>
      </c>
      <c r="BG5" s="8">
        <f t="shared" si="1"/>
        <v>0</v>
      </c>
      <c r="BH5" s="8">
        <f t="shared" si="1"/>
        <v>0</v>
      </c>
      <c r="BI5" s="8">
        <f t="shared" si="1"/>
        <v>0</v>
      </c>
      <c r="BJ5" s="8">
        <f t="shared" si="1"/>
        <v>0</v>
      </c>
      <c r="BK5" s="8">
        <f t="shared" si="1"/>
        <v>0</v>
      </c>
      <c r="BL5" s="8">
        <f t="shared" si="1"/>
        <v>0</v>
      </c>
      <c r="BM5" s="8">
        <f t="shared" si="1"/>
        <v>0</v>
      </c>
      <c r="BN5" s="8">
        <f t="shared" si="1"/>
        <v>0</v>
      </c>
      <c r="BO5" s="8">
        <f t="shared" si="1"/>
        <v>0</v>
      </c>
      <c r="BP5" s="8">
        <f t="shared" ref="BP5:CX5" si="2">IF(BP$2=levetid_A,scrap_A* (-1),0)</f>
        <v>0</v>
      </c>
      <c r="BQ5" s="8">
        <f t="shared" si="2"/>
        <v>0</v>
      </c>
      <c r="BR5" s="8">
        <f t="shared" si="2"/>
        <v>0</v>
      </c>
      <c r="BS5" s="8">
        <f t="shared" si="2"/>
        <v>0</v>
      </c>
      <c r="BT5" s="8">
        <f t="shared" si="2"/>
        <v>0</v>
      </c>
      <c r="BU5" s="8">
        <f t="shared" si="2"/>
        <v>0</v>
      </c>
      <c r="BV5" s="8">
        <f t="shared" si="2"/>
        <v>0</v>
      </c>
      <c r="BW5" s="8">
        <f t="shared" si="2"/>
        <v>0</v>
      </c>
      <c r="BX5" s="8">
        <f t="shared" si="2"/>
        <v>0</v>
      </c>
      <c r="BY5" s="8">
        <f t="shared" si="2"/>
        <v>0</v>
      </c>
      <c r="BZ5" s="8">
        <f t="shared" si="2"/>
        <v>0</v>
      </c>
      <c r="CA5" s="8">
        <f t="shared" si="2"/>
        <v>0</v>
      </c>
      <c r="CB5" s="8">
        <f t="shared" si="2"/>
        <v>0</v>
      </c>
      <c r="CC5" s="8">
        <f t="shared" si="2"/>
        <v>0</v>
      </c>
      <c r="CD5" s="8">
        <f t="shared" si="2"/>
        <v>-20000</v>
      </c>
      <c r="CE5" s="8">
        <f t="shared" si="2"/>
        <v>0</v>
      </c>
      <c r="CF5" s="8">
        <f t="shared" si="2"/>
        <v>0</v>
      </c>
      <c r="CG5" s="8">
        <f t="shared" si="2"/>
        <v>0</v>
      </c>
      <c r="CH5" s="8">
        <f t="shared" si="2"/>
        <v>0</v>
      </c>
      <c r="CI5" s="8">
        <f t="shared" si="2"/>
        <v>0</v>
      </c>
      <c r="CJ5" s="8">
        <f t="shared" si="2"/>
        <v>0</v>
      </c>
      <c r="CK5" s="8">
        <f t="shared" si="2"/>
        <v>0</v>
      </c>
      <c r="CL5" s="8">
        <f t="shared" si="2"/>
        <v>0</v>
      </c>
      <c r="CM5" s="8">
        <f t="shared" si="2"/>
        <v>0</v>
      </c>
      <c r="CN5" s="8">
        <f t="shared" si="2"/>
        <v>0</v>
      </c>
      <c r="CO5" s="8">
        <f t="shared" si="2"/>
        <v>0</v>
      </c>
      <c r="CP5" s="8">
        <f t="shared" si="2"/>
        <v>0</v>
      </c>
      <c r="CQ5" s="8">
        <f t="shared" si="2"/>
        <v>0</v>
      </c>
      <c r="CR5" s="8">
        <f t="shared" si="2"/>
        <v>0</v>
      </c>
      <c r="CS5" s="8">
        <f t="shared" si="2"/>
        <v>0</v>
      </c>
      <c r="CT5" s="8">
        <f t="shared" si="2"/>
        <v>0</v>
      </c>
      <c r="CU5" s="8">
        <f t="shared" si="2"/>
        <v>0</v>
      </c>
      <c r="CV5" s="8">
        <f t="shared" si="2"/>
        <v>0</v>
      </c>
      <c r="CW5" s="8">
        <f t="shared" si="2"/>
        <v>0</v>
      </c>
      <c r="CX5" s="8">
        <f t="shared" si="2"/>
        <v>0</v>
      </c>
    </row>
    <row r="6" spans="1:107" x14ac:dyDescent="0.3">
      <c r="A6" s="124"/>
      <c r="B6" s="1" t="str">
        <f>Nutidsværdiberegning!C25</f>
        <v xml:space="preserve">Installering </v>
      </c>
      <c r="C6" s="8">
        <f>Nutidsværdiberegning!J25</f>
        <v>15000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</row>
    <row r="7" spans="1:107" x14ac:dyDescent="0.3">
      <c r="A7" s="124"/>
      <c r="B7" s="1" t="str">
        <f>Nutidsværdiberegning!C26</f>
        <v>Projektomkostninger</v>
      </c>
      <c r="C7" s="8">
        <f>Nutidsværdiberegning!J26</f>
        <v>4000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</row>
    <row r="8" spans="1:107" s="7" customFormat="1" ht="15" thickBot="1" x14ac:dyDescent="0.35">
      <c r="A8" s="124"/>
      <c r="B8" s="7" t="str">
        <f>Nutidsværdiberegning!C27</f>
        <v>Andet, fx positive eller negativer eksternaliteter</v>
      </c>
      <c r="C8" s="9">
        <f>Nutidsværdiberegning!J27</f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</row>
    <row r="9" spans="1:107" s="10" customFormat="1" ht="15" thickBot="1" x14ac:dyDescent="0.35">
      <c r="A9" s="12"/>
      <c r="B9" s="10" t="s">
        <v>26</v>
      </c>
      <c r="C9" s="11">
        <f>SUM(C5:C8)</f>
        <v>619000</v>
      </c>
      <c r="D9" s="11">
        <f t="shared" ref="D9:BO9" si="3">SUM(D5:D8)</f>
        <v>0</v>
      </c>
      <c r="E9" s="11">
        <f t="shared" si="3"/>
        <v>0</v>
      </c>
      <c r="F9" s="11">
        <f t="shared" si="3"/>
        <v>0</v>
      </c>
      <c r="G9" s="11">
        <f t="shared" si="3"/>
        <v>0</v>
      </c>
      <c r="H9" s="11">
        <f t="shared" si="3"/>
        <v>0</v>
      </c>
      <c r="I9" s="11">
        <f t="shared" si="3"/>
        <v>0</v>
      </c>
      <c r="J9" s="11">
        <f t="shared" si="3"/>
        <v>0</v>
      </c>
      <c r="K9" s="11">
        <f t="shared" si="3"/>
        <v>0</v>
      </c>
      <c r="L9" s="11">
        <f t="shared" si="3"/>
        <v>0</v>
      </c>
      <c r="M9" s="11">
        <f t="shared" si="3"/>
        <v>0</v>
      </c>
      <c r="N9" s="11">
        <f t="shared" si="3"/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0</v>
      </c>
      <c r="S9" s="11">
        <f t="shared" si="3"/>
        <v>0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0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>
        <f t="shared" si="3"/>
        <v>0</v>
      </c>
      <c r="BB9" s="11">
        <f t="shared" si="3"/>
        <v>0</v>
      </c>
      <c r="BC9" s="11">
        <f t="shared" si="3"/>
        <v>0</v>
      </c>
      <c r="BD9" s="11">
        <f t="shared" si="3"/>
        <v>0</v>
      </c>
      <c r="BE9" s="11">
        <f t="shared" si="3"/>
        <v>0</v>
      </c>
      <c r="BF9" s="11">
        <f t="shared" si="3"/>
        <v>0</v>
      </c>
      <c r="BG9" s="11">
        <f t="shared" si="3"/>
        <v>0</v>
      </c>
      <c r="BH9" s="11">
        <f t="shared" si="3"/>
        <v>0</v>
      </c>
      <c r="BI9" s="11">
        <f t="shared" si="3"/>
        <v>0</v>
      </c>
      <c r="BJ9" s="11">
        <f t="shared" si="3"/>
        <v>0</v>
      </c>
      <c r="BK9" s="11">
        <f t="shared" si="3"/>
        <v>0</v>
      </c>
      <c r="BL9" s="11">
        <f t="shared" si="3"/>
        <v>0</v>
      </c>
      <c r="BM9" s="11">
        <f t="shared" si="3"/>
        <v>0</v>
      </c>
      <c r="BN9" s="11">
        <f t="shared" si="3"/>
        <v>0</v>
      </c>
      <c r="BO9" s="11">
        <f t="shared" si="3"/>
        <v>0</v>
      </c>
      <c r="BP9" s="11">
        <f t="shared" ref="BP9:CX9" si="4">SUM(BP5:BP8)</f>
        <v>0</v>
      </c>
      <c r="BQ9" s="11">
        <f t="shared" si="4"/>
        <v>0</v>
      </c>
      <c r="BR9" s="11">
        <f t="shared" si="4"/>
        <v>0</v>
      </c>
      <c r="BS9" s="11">
        <f t="shared" si="4"/>
        <v>0</v>
      </c>
      <c r="BT9" s="11">
        <f t="shared" si="4"/>
        <v>0</v>
      </c>
      <c r="BU9" s="11">
        <f t="shared" si="4"/>
        <v>0</v>
      </c>
      <c r="BV9" s="11">
        <f t="shared" si="4"/>
        <v>0</v>
      </c>
      <c r="BW9" s="11">
        <f t="shared" si="4"/>
        <v>0</v>
      </c>
      <c r="BX9" s="11">
        <f t="shared" si="4"/>
        <v>0</v>
      </c>
      <c r="BY9" s="11">
        <f t="shared" si="4"/>
        <v>0</v>
      </c>
      <c r="BZ9" s="11">
        <f t="shared" si="4"/>
        <v>0</v>
      </c>
      <c r="CA9" s="11">
        <f t="shared" si="4"/>
        <v>0</v>
      </c>
      <c r="CB9" s="11">
        <f t="shared" si="4"/>
        <v>0</v>
      </c>
      <c r="CC9" s="11">
        <f t="shared" si="4"/>
        <v>0</v>
      </c>
      <c r="CD9" s="11">
        <f t="shared" si="4"/>
        <v>-20000</v>
      </c>
      <c r="CE9" s="11">
        <f t="shared" si="4"/>
        <v>0</v>
      </c>
      <c r="CF9" s="11">
        <f t="shared" si="4"/>
        <v>0</v>
      </c>
      <c r="CG9" s="11">
        <f t="shared" si="4"/>
        <v>0</v>
      </c>
      <c r="CH9" s="11">
        <f t="shared" si="4"/>
        <v>0</v>
      </c>
      <c r="CI9" s="11">
        <f t="shared" si="4"/>
        <v>0</v>
      </c>
      <c r="CJ9" s="11">
        <f t="shared" si="4"/>
        <v>0</v>
      </c>
      <c r="CK9" s="11">
        <f t="shared" si="4"/>
        <v>0</v>
      </c>
      <c r="CL9" s="11">
        <f t="shared" si="4"/>
        <v>0</v>
      </c>
      <c r="CM9" s="11">
        <f t="shared" si="4"/>
        <v>0</v>
      </c>
      <c r="CN9" s="11">
        <f t="shared" si="4"/>
        <v>0</v>
      </c>
      <c r="CO9" s="11">
        <f t="shared" si="4"/>
        <v>0</v>
      </c>
      <c r="CP9" s="11">
        <f t="shared" si="4"/>
        <v>0</v>
      </c>
      <c r="CQ9" s="11">
        <f t="shared" si="4"/>
        <v>0</v>
      </c>
      <c r="CR9" s="11">
        <f t="shared" si="4"/>
        <v>0</v>
      </c>
      <c r="CS9" s="11">
        <f t="shared" si="4"/>
        <v>0</v>
      </c>
      <c r="CT9" s="11">
        <f t="shared" si="4"/>
        <v>0</v>
      </c>
      <c r="CU9" s="11">
        <f t="shared" si="4"/>
        <v>0</v>
      </c>
      <c r="CV9" s="11">
        <f t="shared" si="4"/>
        <v>0</v>
      </c>
      <c r="CW9" s="11">
        <f t="shared" si="4"/>
        <v>0</v>
      </c>
      <c r="CX9" s="11">
        <f t="shared" si="4"/>
        <v>0</v>
      </c>
    </row>
    <row r="10" spans="1:107" x14ac:dyDescent="0.3">
      <c r="A10" s="124" t="s">
        <v>2</v>
      </c>
      <c r="B10" s="1" t="str">
        <f>Nutidsværdiberegning!D34</f>
        <v>Løbende drift og eftersyn</v>
      </c>
      <c r="C10" s="8">
        <f>Nutidsværdiberegning!J34</f>
        <v>9000</v>
      </c>
      <c r="D10" s="8">
        <f t="shared" ref="D10:AI10" si="5">IF(D$3-$C$3&lt;levetid_A, C10, 0)</f>
        <v>9000</v>
      </c>
      <c r="E10" s="8">
        <f t="shared" si="5"/>
        <v>9000</v>
      </c>
      <c r="F10" s="8">
        <f t="shared" si="5"/>
        <v>9000</v>
      </c>
      <c r="G10" s="8">
        <f t="shared" si="5"/>
        <v>9000</v>
      </c>
      <c r="H10" s="8">
        <f t="shared" si="5"/>
        <v>9000</v>
      </c>
      <c r="I10" s="8">
        <f t="shared" si="5"/>
        <v>9000</v>
      </c>
      <c r="J10" s="8">
        <f t="shared" si="5"/>
        <v>9000</v>
      </c>
      <c r="K10" s="8">
        <f t="shared" si="5"/>
        <v>9000</v>
      </c>
      <c r="L10" s="8">
        <f t="shared" si="5"/>
        <v>9000</v>
      </c>
      <c r="M10" s="8">
        <f t="shared" si="5"/>
        <v>9000</v>
      </c>
      <c r="N10" s="8">
        <f t="shared" si="5"/>
        <v>9000</v>
      </c>
      <c r="O10" s="8">
        <f t="shared" si="5"/>
        <v>9000</v>
      </c>
      <c r="P10" s="8">
        <f t="shared" si="5"/>
        <v>9000</v>
      </c>
      <c r="Q10" s="8">
        <f t="shared" si="5"/>
        <v>9000</v>
      </c>
      <c r="R10" s="8">
        <f t="shared" si="5"/>
        <v>9000</v>
      </c>
      <c r="S10" s="8">
        <f t="shared" si="5"/>
        <v>9000</v>
      </c>
      <c r="T10" s="8">
        <f t="shared" si="5"/>
        <v>9000</v>
      </c>
      <c r="U10" s="8">
        <f t="shared" si="5"/>
        <v>9000</v>
      </c>
      <c r="V10" s="8">
        <f t="shared" si="5"/>
        <v>9000</v>
      </c>
      <c r="W10" s="8">
        <f t="shared" si="5"/>
        <v>9000</v>
      </c>
      <c r="X10" s="8">
        <f t="shared" si="5"/>
        <v>9000</v>
      </c>
      <c r="Y10" s="8">
        <f t="shared" si="5"/>
        <v>9000</v>
      </c>
      <c r="Z10" s="8">
        <f t="shared" si="5"/>
        <v>9000</v>
      </c>
      <c r="AA10" s="8">
        <f t="shared" si="5"/>
        <v>9000</v>
      </c>
      <c r="AB10" s="8">
        <f t="shared" si="5"/>
        <v>9000</v>
      </c>
      <c r="AC10" s="8">
        <f t="shared" si="5"/>
        <v>9000</v>
      </c>
      <c r="AD10" s="8">
        <f t="shared" si="5"/>
        <v>9000</v>
      </c>
      <c r="AE10" s="8">
        <f t="shared" si="5"/>
        <v>9000</v>
      </c>
      <c r="AF10" s="8">
        <f t="shared" si="5"/>
        <v>9000</v>
      </c>
      <c r="AG10" s="8">
        <f t="shared" si="5"/>
        <v>9000</v>
      </c>
      <c r="AH10" s="8">
        <f t="shared" si="5"/>
        <v>9000</v>
      </c>
      <c r="AI10" s="8">
        <f t="shared" si="5"/>
        <v>9000</v>
      </c>
      <c r="AJ10" s="8">
        <f t="shared" ref="AJ10:BO10" si="6">IF(AJ$3-$C$3&lt;levetid_A, AI10, 0)</f>
        <v>9000</v>
      </c>
      <c r="AK10" s="8">
        <f t="shared" si="6"/>
        <v>9000</v>
      </c>
      <c r="AL10" s="8">
        <f t="shared" si="6"/>
        <v>9000</v>
      </c>
      <c r="AM10" s="8">
        <f t="shared" si="6"/>
        <v>9000</v>
      </c>
      <c r="AN10" s="8">
        <f t="shared" si="6"/>
        <v>9000</v>
      </c>
      <c r="AO10" s="8">
        <f t="shared" si="6"/>
        <v>9000</v>
      </c>
      <c r="AP10" s="8">
        <f t="shared" si="6"/>
        <v>9000</v>
      </c>
      <c r="AQ10" s="8">
        <f t="shared" si="6"/>
        <v>9000</v>
      </c>
      <c r="AR10" s="8">
        <f t="shared" si="6"/>
        <v>9000</v>
      </c>
      <c r="AS10" s="8">
        <f t="shared" si="6"/>
        <v>9000</v>
      </c>
      <c r="AT10" s="8">
        <f t="shared" si="6"/>
        <v>9000</v>
      </c>
      <c r="AU10" s="8">
        <f t="shared" si="6"/>
        <v>9000</v>
      </c>
      <c r="AV10" s="8">
        <f t="shared" si="6"/>
        <v>9000</v>
      </c>
      <c r="AW10" s="8">
        <f t="shared" si="6"/>
        <v>9000</v>
      </c>
      <c r="AX10" s="8">
        <f t="shared" si="6"/>
        <v>9000</v>
      </c>
      <c r="AY10" s="8">
        <f t="shared" si="6"/>
        <v>9000</v>
      </c>
      <c r="AZ10" s="8">
        <f t="shared" si="6"/>
        <v>9000</v>
      </c>
      <c r="BA10" s="8">
        <f t="shared" si="6"/>
        <v>9000</v>
      </c>
      <c r="BB10" s="8">
        <f t="shared" si="6"/>
        <v>9000</v>
      </c>
      <c r="BC10" s="8">
        <f t="shared" si="6"/>
        <v>9000</v>
      </c>
      <c r="BD10" s="8">
        <f t="shared" si="6"/>
        <v>9000</v>
      </c>
      <c r="BE10" s="8">
        <f t="shared" si="6"/>
        <v>9000</v>
      </c>
      <c r="BF10" s="8">
        <f t="shared" si="6"/>
        <v>9000</v>
      </c>
      <c r="BG10" s="8">
        <f t="shared" si="6"/>
        <v>9000</v>
      </c>
      <c r="BH10" s="8">
        <f t="shared" si="6"/>
        <v>9000</v>
      </c>
      <c r="BI10" s="8">
        <f t="shared" si="6"/>
        <v>9000</v>
      </c>
      <c r="BJ10" s="8">
        <f t="shared" si="6"/>
        <v>9000</v>
      </c>
      <c r="BK10" s="8">
        <f t="shared" si="6"/>
        <v>9000</v>
      </c>
      <c r="BL10" s="8">
        <f t="shared" si="6"/>
        <v>9000</v>
      </c>
      <c r="BM10" s="8">
        <f t="shared" si="6"/>
        <v>9000</v>
      </c>
      <c r="BN10" s="8">
        <f t="shared" si="6"/>
        <v>9000</v>
      </c>
      <c r="BO10" s="8">
        <f t="shared" si="6"/>
        <v>9000</v>
      </c>
      <c r="BP10" s="8">
        <f t="shared" ref="BP10:CX10" si="7">IF(BP$3-$C$3&lt;levetid_A, BO10, 0)</f>
        <v>9000</v>
      </c>
      <c r="BQ10" s="8">
        <f t="shared" si="7"/>
        <v>9000</v>
      </c>
      <c r="BR10" s="8">
        <f t="shared" si="7"/>
        <v>9000</v>
      </c>
      <c r="BS10" s="8">
        <f t="shared" si="7"/>
        <v>9000</v>
      </c>
      <c r="BT10" s="8">
        <f t="shared" si="7"/>
        <v>9000</v>
      </c>
      <c r="BU10" s="8">
        <f t="shared" si="7"/>
        <v>9000</v>
      </c>
      <c r="BV10" s="8">
        <f t="shared" si="7"/>
        <v>9000</v>
      </c>
      <c r="BW10" s="8">
        <f t="shared" si="7"/>
        <v>9000</v>
      </c>
      <c r="BX10" s="8">
        <f t="shared" si="7"/>
        <v>9000</v>
      </c>
      <c r="BY10" s="8">
        <f t="shared" si="7"/>
        <v>9000</v>
      </c>
      <c r="BZ10" s="8">
        <f t="shared" si="7"/>
        <v>9000</v>
      </c>
      <c r="CA10" s="8">
        <f t="shared" si="7"/>
        <v>9000</v>
      </c>
      <c r="CB10" s="8">
        <f t="shared" si="7"/>
        <v>9000</v>
      </c>
      <c r="CC10" s="8">
        <f t="shared" si="7"/>
        <v>9000</v>
      </c>
      <c r="CD10" s="8">
        <f t="shared" si="7"/>
        <v>9000</v>
      </c>
      <c r="CE10" s="8">
        <f t="shared" si="7"/>
        <v>0</v>
      </c>
      <c r="CF10" s="8">
        <f t="shared" si="7"/>
        <v>0</v>
      </c>
      <c r="CG10" s="8">
        <f t="shared" si="7"/>
        <v>0</v>
      </c>
      <c r="CH10" s="8">
        <f t="shared" si="7"/>
        <v>0</v>
      </c>
      <c r="CI10" s="8">
        <f t="shared" si="7"/>
        <v>0</v>
      </c>
      <c r="CJ10" s="8">
        <f t="shared" si="7"/>
        <v>0</v>
      </c>
      <c r="CK10" s="8">
        <f t="shared" si="7"/>
        <v>0</v>
      </c>
      <c r="CL10" s="8">
        <f t="shared" si="7"/>
        <v>0</v>
      </c>
      <c r="CM10" s="8">
        <f t="shared" si="7"/>
        <v>0</v>
      </c>
      <c r="CN10" s="8">
        <f t="shared" si="7"/>
        <v>0</v>
      </c>
      <c r="CO10" s="8">
        <f t="shared" si="7"/>
        <v>0</v>
      </c>
      <c r="CP10" s="8">
        <f t="shared" si="7"/>
        <v>0</v>
      </c>
      <c r="CQ10" s="8">
        <f t="shared" si="7"/>
        <v>0</v>
      </c>
      <c r="CR10" s="8">
        <f t="shared" si="7"/>
        <v>0</v>
      </c>
      <c r="CS10" s="8">
        <f t="shared" si="7"/>
        <v>0</v>
      </c>
      <c r="CT10" s="8">
        <f t="shared" si="7"/>
        <v>0</v>
      </c>
      <c r="CU10" s="8">
        <f t="shared" si="7"/>
        <v>0</v>
      </c>
      <c r="CV10" s="8">
        <f t="shared" si="7"/>
        <v>0</v>
      </c>
      <c r="CW10" s="8">
        <f t="shared" si="7"/>
        <v>0</v>
      </c>
      <c r="CX10" s="8">
        <f t="shared" si="7"/>
        <v>0</v>
      </c>
    </row>
    <row r="11" spans="1:107" x14ac:dyDescent="0.3">
      <c r="A11" s="124"/>
      <c r="B11" s="1" t="str">
        <f>Nutidsværdiberegning!D35</f>
        <v>Energi og forbrug</v>
      </c>
      <c r="C11" s="8">
        <f>Nutidsværdiberegning!J35</f>
        <v>3000</v>
      </c>
      <c r="D11" s="8">
        <f t="shared" ref="D11:AI11" si="8">IF(D$3-$C$3&lt;levetid_A, C11, 0)</f>
        <v>3000</v>
      </c>
      <c r="E11" s="8">
        <f t="shared" si="8"/>
        <v>3000</v>
      </c>
      <c r="F11" s="8">
        <f t="shared" si="8"/>
        <v>3000</v>
      </c>
      <c r="G11" s="8">
        <f t="shared" si="8"/>
        <v>3000</v>
      </c>
      <c r="H11" s="8">
        <f t="shared" si="8"/>
        <v>3000</v>
      </c>
      <c r="I11" s="8">
        <f t="shared" si="8"/>
        <v>3000</v>
      </c>
      <c r="J11" s="8">
        <f t="shared" si="8"/>
        <v>3000</v>
      </c>
      <c r="K11" s="8">
        <f t="shared" si="8"/>
        <v>3000</v>
      </c>
      <c r="L11" s="8">
        <f t="shared" si="8"/>
        <v>3000</v>
      </c>
      <c r="M11" s="8">
        <f t="shared" si="8"/>
        <v>3000</v>
      </c>
      <c r="N11" s="8">
        <f t="shared" si="8"/>
        <v>3000</v>
      </c>
      <c r="O11" s="8">
        <f t="shared" si="8"/>
        <v>3000</v>
      </c>
      <c r="P11" s="8">
        <f t="shared" si="8"/>
        <v>3000</v>
      </c>
      <c r="Q11" s="8">
        <f t="shared" si="8"/>
        <v>3000</v>
      </c>
      <c r="R11" s="8">
        <f t="shared" si="8"/>
        <v>3000</v>
      </c>
      <c r="S11" s="8">
        <f t="shared" si="8"/>
        <v>3000</v>
      </c>
      <c r="T11" s="8">
        <f t="shared" si="8"/>
        <v>3000</v>
      </c>
      <c r="U11" s="8">
        <f t="shared" si="8"/>
        <v>3000</v>
      </c>
      <c r="V11" s="8">
        <f t="shared" si="8"/>
        <v>3000</v>
      </c>
      <c r="W11" s="8">
        <f t="shared" si="8"/>
        <v>3000</v>
      </c>
      <c r="X11" s="8">
        <f t="shared" si="8"/>
        <v>3000</v>
      </c>
      <c r="Y11" s="8">
        <f t="shared" si="8"/>
        <v>3000</v>
      </c>
      <c r="Z11" s="8">
        <f t="shared" si="8"/>
        <v>3000</v>
      </c>
      <c r="AA11" s="8">
        <f t="shared" si="8"/>
        <v>3000</v>
      </c>
      <c r="AB11" s="8">
        <f t="shared" si="8"/>
        <v>3000</v>
      </c>
      <c r="AC11" s="8">
        <f t="shared" si="8"/>
        <v>3000</v>
      </c>
      <c r="AD11" s="8">
        <f t="shared" si="8"/>
        <v>3000</v>
      </c>
      <c r="AE11" s="8">
        <f t="shared" si="8"/>
        <v>3000</v>
      </c>
      <c r="AF11" s="8">
        <f t="shared" si="8"/>
        <v>3000</v>
      </c>
      <c r="AG11" s="8">
        <f t="shared" si="8"/>
        <v>3000</v>
      </c>
      <c r="AH11" s="8">
        <f t="shared" si="8"/>
        <v>3000</v>
      </c>
      <c r="AI11" s="8">
        <f t="shared" si="8"/>
        <v>3000</v>
      </c>
      <c r="AJ11" s="8">
        <f t="shared" ref="AJ11:BO11" si="9">IF(AJ$3-$C$3&lt;levetid_A, AI11, 0)</f>
        <v>3000</v>
      </c>
      <c r="AK11" s="8">
        <f t="shared" si="9"/>
        <v>3000</v>
      </c>
      <c r="AL11" s="8">
        <f t="shared" si="9"/>
        <v>3000</v>
      </c>
      <c r="AM11" s="8">
        <f t="shared" si="9"/>
        <v>3000</v>
      </c>
      <c r="AN11" s="8">
        <f t="shared" si="9"/>
        <v>3000</v>
      </c>
      <c r="AO11" s="8">
        <f t="shared" si="9"/>
        <v>3000</v>
      </c>
      <c r="AP11" s="8">
        <f t="shared" si="9"/>
        <v>3000</v>
      </c>
      <c r="AQ11" s="8">
        <f t="shared" si="9"/>
        <v>3000</v>
      </c>
      <c r="AR11" s="8">
        <f t="shared" si="9"/>
        <v>3000</v>
      </c>
      <c r="AS11" s="8">
        <f t="shared" si="9"/>
        <v>3000</v>
      </c>
      <c r="AT11" s="8">
        <f t="shared" si="9"/>
        <v>3000</v>
      </c>
      <c r="AU11" s="8">
        <f t="shared" si="9"/>
        <v>3000</v>
      </c>
      <c r="AV11" s="8">
        <f t="shared" si="9"/>
        <v>3000</v>
      </c>
      <c r="AW11" s="8">
        <f t="shared" si="9"/>
        <v>3000</v>
      </c>
      <c r="AX11" s="8">
        <f t="shared" si="9"/>
        <v>3000</v>
      </c>
      <c r="AY11" s="8">
        <f t="shared" si="9"/>
        <v>3000</v>
      </c>
      <c r="AZ11" s="8">
        <f t="shared" si="9"/>
        <v>3000</v>
      </c>
      <c r="BA11" s="8">
        <f t="shared" si="9"/>
        <v>3000</v>
      </c>
      <c r="BB11" s="8">
        <f t="shared" si="9"/>
        <v>3000</v>
      </c>
      <c r="BC11" s="8">
        <f t="shared" si="9"/>
        <v>3000</v>
      </c>
      <c r="BD11" s="8">
        <f t="shared" si="9"/>
        <v>3000</v>
      </c>
      <c r="BE11" s="8">
        <f t="shared" si="9"/>
        <v>3000</v>
      </c>
      <c r="BF11" s="8">
        <f t="shared" si="9"/>
        <v>3000</v>
      </c>
      <c r="BG11" s="8">
        <f t="shared" si="9"/>
        <v>3000</v>
      </c>
      <c r="BH11" s="8">
        <f t="shared" si="9"/>
        <v>3000</v>
      </c>
      <c r="BI11" s="8">
        <f t="shared" si="9"/>
        <v>3000</v>
      </c>
      <c r="BJ11" s="8">
        <f t="shared" si="9"/>
        <v>3000</v>
      </c>
      <c r="BK11" s="8">
        <f t="shared" si="9"/>
        <v>3000</v>
      </c>
      <c r="BL11" s="8">
        <f t="shared" si="9"/>
        <v>3000</v>
      </c>
      <c r="BM11" s="8">
        <f t="shared" si="9"/>
        <v>3000</v>
      </c>
      <c r="BN11" s="8">
        <f t="shared" si="9"/>
        <v>3000</v>
      </c>
      <c r="BO11" s="8">
        <f t="shared" si="9"/>
        <v>3000</v>
      </c>
      <c r="BP11" s="8">
        <f t="shared" ref="BP11:CX11" si="10">IF(BP$3-$C$3&lt;levetid_A, BO11, 0)</f>
        <v>3000</v>
      </c>
      <c r="BQ11" s="8">
        <f t="shared" si="10"/>
        <v>3000</v>
      </c>
      <c r="BR11" s="8">
        <f t="shared" si="10"/>
        <v>3000</v>
      </c>
      <c r="BS11" s="8">
        <f t="shared" si="10"/>
        <v>3000</v>
      </c>
      <c r="BT11" s="8">
        <f t="shared" si="10"/>
        <v>3000</v>
      </c>
      <c r="BU11" s="8">
        <f t="shared" si="10"/>
        <v>3000</v>
      </c>
      <c r="BV11" s="8">
        <f t="shared" si="10"/>
        <v>3000</v>
      </c>
      <c r="BW11" s="8">
        <f t="shared" si="10"/>
        <v>3000</v>
      </c>
      <c r="BX11" s="8">
        <f t="shared" si="10"/>
        <v>3000</v>
      </c>
      <c r="BY11" s="8">
        <f t="shared" si="10"/>
        <v>3000</v>
      </c>
      <c r="BZ11" s="8">
        <f t="shared" si="10"/>
        <v>3000</v>
      </c>
      <c r="CA11" s="8">
        <f t="shared" si="10"/>
        <v>3000</v>
      </c>
      <c r="CB11" s="8">
        <f t="shared" si="10"/>
        <v>3000</v>
      </c>
      <c r="CC11" s="8">
        <f t="shared" si="10"/>
        <v>3000</v>
      </c>
      <c r="CD11" s="8">
        <f t="shared" si="10"/>
        <v>3000</v>
      </c>
      <c r="CE11" s="8">
        <f t="shared" si="10"/>
        <v>0</v>
      </c>
      <c r="CF11" s="8">
        <f t="shared" si="10"/>
        <v>0</v>
      </c>
      <c r="CG11" s="8">
        <f t="shared" si="10"/>
        <v>0</v>
      </c>
      <c r="CH11" s="8">
        <f t="shared" si="10"/>
        <v>0</v>
      </c>
      <c r="CI11" s="8">
        <f t="shared" si="10"/>
        <v>0</v>
      </c>
      <c r="CJ11" s="8">
        <f t="shared" si="10"/>
        <v>0</v>
      </c>
      <c r="CK11" s="8">
        <f t="shared" si="10"/>
        <v>0</v>
      </c>
      <c r="CL11" s="8">
        <f t="shared" si="10"/>
        <v>0</v>
      </c>
      <c r="CM11" s="8">
        <f t="shared" si="10"/>
        <v>0</v>
      </c>
      <c r="CN11" s="8">
        <f t="shared" si="10"/>
        <v>0</v>
      </c>
      <c r="CO11" s="8">
        <f t="shared" si="10"/>
        <v>0</v>
      </c>
      <c r="CP11" s="8">
        <f t="shared" si="10"/>
        <v>0</v>
      </c>
      <c r="CQ11" s="8">
        <f t="shared" si="10"/>
        <v>0</v>
      </c>
      <c r="CR11" s="8">
        <f t="shared" si="10"/>
        <v>0</v>
      </c>
      <c r="CS11" s="8">
        <f t="shared" si="10"/>
        <v>0</v>
      </c>
      <c r="CT11" s="8">
        <f t="shared" si="10"/>
        <v>0</v>
      </c>
      <c r="CU11" s="8">
        <f t="shared" si="10"/>
        <v>0</v>
      </c>
      <c r="CV11" s="8">
        <f t="shared" si="10"/>
        <v>0</v>
      </c>
      <c r="CW11" s="8">
        <f t="shared" si="10"/>
        <v>0</v>
      </c>
      <c r="CX11" s="8">
        <f t="shared" si="10"/>
        <v>0</v>
      </c>
    </row>
    <row r="12" spans="1:107" x14ac:dyDescent="0.3">
      <c r="A12" s="124"/>
      <c r="B12" s="1" t="str">
        <f>Nutidsværdiberegning!D37</f>
        <v>Forsikring etc.</v>
      </c>
      <c r="C12" s="8">
        <f>Nutidsværdiberegning!J37</f>
        <v>0</v>
      </c>
      <c r="D12" s="8">
        <f t="shared" ref="D12:AI12" si="11">IF(D$3-$C$3&lt;levetid_A, C12, 0)</f>
        <v>0</v>
      </c>
      <c r="E12" s="8">
        <f t="shared" si="11"/>
        <v>0</v>
      </c>
      <c r="F12" s="8">
        <f t="shared" si="11"/>
        <v>0</v>
      </c>
      <c r="G12" s="8">
        <f t="shared" si="11"/>
        <v>0</v>
      </c>
      <c r="H12" s="8">
        <f t="shared" si="11"/>
        <v>0</v>
      </c>
      <c r="I12" s="8">
        <f t="shared" si="11"/>
        <v>0</v>
      </c>
      <c r="J12" s="8">
        <f t="shared" si="11"/>
        <v>0</v>
      </c>
      <c r="K12" s="8">
        <f t="shared" si="11"/>
        <v>0</v>
      </c>
      <c r="L12" s="8">
        <f t="shared" si="11"/>
        <v>0</v>
      </c>
      <c r="M12" s="8">
        <f t="shared" si="11"/>
        <v>0</v>
      </c>
      <c r="N12" s="8">
        <f t="shared" si="11"/>
        <v>0</v>
      </c>
      <c r="O12" s="8">
        <f t="shared" si="11"/>
        <v>0</v>
      </c>
      <c r="P12" s="8">
        <f t="shared" si="11"/>
        <v>0</v>
      </c>
      <c r="Q12" s="8">
        <f t="shared" si="11"/>
        <v>0</v>
      </c>
      <c r="R12" s="8">
        <f t="shared" si="11"/>
        <v>0</v>
      </c>
      <c r="S12" s="8">
        <f t="shared" si="11"/>
        <v>0</v>
      </c>
      <c r="T12" s="8">
        <f t="shared" si="11"/>
        <v>0</v>
      </c>
      <c r="U12" s="8">
        <f t="shared" si="11"/>
        <v>0</v>
      </c>
      <c r="V12" s="8">
        <f t="shared" si="11"/>
        <v>0</v>
      </c>
      <c r="W12" s="8">
        <f t="shared" si="11"/>
        <v>0</v>
      </c>
      <c r="X12" s="8">
        <f t="shared" si="11"/>
        <v>0</v>
      </c>
      <c r="Y12" s="8">
        <f t="shared" si="11"/>
        <v>0</v>
      </c>
      <c r="Z12" s="8">
        <f t="shared" si="11"/>
        <v>0</v>
      </c>
      <c r="AA12" s="8">
        <f t="shared" si="11"/>
        <v>0</v>
      </c>
      <c r="AB12" s="8">
        <f t="shared" si="11"/>
        <v>0</v>
      </c>
      <c r="AC12" s="8">
        <f t="shared" si="11"/>
        <v>0</v>
      </c>
      <c r="AD12" s="8">
        <f t="shared" si="11"/>
        <v>0</v>
      </c>
      <c r="AE12" s="8">
        <f t="shared" si="11"/>
        <v>0</v>
      </c>
      <c r="AF12" s="8">
        <f t="shared" si="11"/>
        <v>0</v>
      </c>
      <c r="AG12" s="8">
        <f t="shared" si="11"/>
        <v>0</v>
      </c>
      <c r="AH12" s="8">
        <f t="shared" si="11"/>
        <v>0</v>
      </c>
      <c r="AI12" s="8">
        <f t="shared" si="11"/>
        <v>0</v>
      </c>
      <c r="AJ12" s="8">
        <f t="shared" ref="AJ12:BO12" si="12">IF(AJ$3-$C$3&lt;levetid_A, AI12, 0)</f>
        <v>0</v>
      </c>
      <c r="AK12" s="8">
        <f t="shared" si="12"/>
        <v>0</v>
      </c>
      <c r="AL12" s="8">
        <f t="shared" si="12"/>
        <v>0</v>
      </c>
      <c r="AM12" s="8">
        <f t="shared" si="12"/>
        <v>0</v>
      </c>
      <c r="AN12" s="8">
        <f t="shared" si="12"/>
        <v>0</v>
      </c>
      <c r="AO12" s="8">
        <f t="shared" si="12"/>
        <v>0</v>
      </c>
      <c r="AP12" s="8">
        <f t="shared" si="12"/>
        <v>0</v>
      </c>
      <c r="AQ12" s="8">
        <f t="shared" si="12"/>
        <v>0</v>
      </c>
      <c r="AR12" s="8">
        <f t="shared" si="12"/>
        <v>0</v>
      </c>
      <c r="AS12" s="8">
        <f t="shared" si="12"/>
        <v>0</v>
      </c>
      <c r="AT12" s="8">
        <f t="shared" si="12"/>
        <v>0</v>
      </c>
      <c r="AU12" s="8">
        <f t="shared" si="12"/>
        <v>0</v>
      </c>
      <c r="AV12" s="8">
        <f t="shared" si="12"/>
        <v>0</v>
      </c>
      <c r="AW12" s="8">
        <f t="shared" si="12"/>
        <v>0</v>
      </c>
      <c r="AX12" s="8">
        <f t="shared" si="12"/>
        <v>0</v>
      </c>
      <c r="AY12" s="8">
        <f t="shared" si="12"/>
        <v>0</v>
      </c>
      <c r="AZ12" s="8">
        <f t="shared" si="12"/>
        <v>0</v>
      </c>
      <c r="BA12" s="8">
        <f t="shared" si="12"/>
        <v>0</v>
      </c>
      <c r="BB12" s="8">
        <f t="shared" si="12"/>
        <v>0</v>
      </c>
      <c r="BC12" s="8">
        <f t="shared" si="12"/>
        <v>0</v>
      </c>
      <c r="BD12" s="8">
        <f t="shared" si="12"/>
        <v>0</v>
      </c>
      <c r="BE12" s="8">
        <f t="shared" si="12"/>
        <v>0</v>
      </c>
      <c r="BF12" s="8">
        <f t="shared" si="12"/>
        <v>0</v>
      </c>
      <c r="BG12" s="8">
        <f t="shared" si="12"/>
        <v>0</v>
      </c>
      <c r="BH12" s="8">
        <f t="shared" si="12"/>
        <v>0</v>
      </c>
      <c r="BI12" s="8">
        <f t="shared" si="12"/>
        <v>0</v>
      </c>
      <c r="BJ12" s="8">
        <f t="shared" si="12"/>
        <v>0</v>
      </c>
      <c r="BK12" s="8">
        <f t="shared" si="12"/>
        <v>0</v>
      </c>
      <c r="BL12" s="8">
        <f t="shared" si="12"/>
        <v>0</v>
      </c>
      <c r="BM12" s="8">
        <f t="shared" si="12"/>
        <v>0</v>
      </c>
      <c r="BN12" s="8">
        <f t="shared" si="12"/>
        <v>0</v>
      </c>
      <c r="BO12" s="8">
        <f t="shared" si="12"/>
        <v>0</v>
      </c>
      <c r="BP12" s="8">
        <f t="shared" ref="BP12:CX12" si="13">IF(BP$3-$C$3&lt;levetid_A, BO12, 0)</f>
        <v>0</v>
      </c>
      <c r="BQ12" s="8">
        <f t="shared" si="13"/>
        <v>0</v>
      </c>
      <c r="BR12" s="8">
        <f t="shared" si="13"/>
        <v>0</v>
      </c>
      <c r="BS12" s="8">
        <f t="shared" si="13"/>
        <v>0</v>
      </c>
      <c r="BT12" s="8">
        <f t="shared" si="13"/>
        <v>0</v>
      </c>
      <c r="BU12" s="8">
        <f t="shared" si="13"/>
        <v>0</v>
      </c>
      <c r="BV12" s="8">
        <f t="shared" si="13"/>
        <v>0</v>
      </c>
      <c r="BW12" s="8">
        <f t="shared" si="13"/>
        <v>0</v>
      </c>
      <c r="BX12" s="8">
        <f t="shared" si="13"/>
        <v>0</v>
      </c>
      <c r="BY12" s="8">
        <f t="shared" si="13"/>
        <v>0</v>
      </c>
      <c r="BZ12" s="8">
        <f t="shared" si="13"/>
        <v>0</v>
      </c>
      <c r="CA12" s="8">
        <f t="shared" si="13"/>
        <v>0</v>
      </c>
      <c r="CB12" s="8">
        <f t="shared" si="13"/>
        <v>0</v>
      </c>
      <c r="CC12" s="8">
        <f t="shared" si="13"/>
        <v>0</v>
      </c>
      <c r="CD12" s="8">
        <f t="shared" si="13"/>
        <v>0</v>
      </c>
      <c r="CE12" s="8">
        <f t="shared" si="13"/>
        <v>0</v>
      </c>
      <c r="CF12" s="8">
        <f t="shared" si="13"/>
        <v>0</v>
      </c>
      <c r="CG12" s="8">
        <f t="shared" si="13"/>
        <v>0</v>
      </c>
      <c r="CH12" s="8">
        <f t="shared" si="13"/>
        <v>0</v>
      </c>
      <c r="CI12" s="8">
        <f t="shared" si="13"/>
        <v>0</v>
      </c>
      <c r="CJ12" s="8">
        <f t="shared" si="13"/>
        <v>0</v>
      </c>
      <c r="CK12" s="8">
        <f t="shared" si="13"/>
        <v>0</v>
      </c>
      <c r="CL12" s="8">
        <f t="shared" si="13"/>
        <v>0</v>
      </c>
      <c r="CM12" s="8">
        <f t="shared" si="13"/>
        <v>0</v>
      </c>
      <c r="CN12" s="8">
        <f t="shared" si="13"/>
        <v>0</v>
      </c>
      <c r="CO12" s="8">
        <f t="shared" si="13"/>
        <v>0</v>
      </c>
      <c r="CP12" s="8">
        <f t="shared" si="13"/>
        <v>0</v>
      </c>
      <c r="CQ12" s="8">
        <f t="shared" si="13"/>
        <v>0</v>
      </c>
      <c r="CR12" s="8">
        <f t="shared" si="13"/>
        <v>0</v>
      </c>
      <c r="CS12" s="8">
        <f t="shared" si="13"/>
        <v>0</v>
      </c>
      <c r="CT12" s="8">
        <f t="shared" si="13"/>
        <v>0</v>
      </c>
      <c r="CU12" s="8">
        <f t="shared" si="13"/>
        <v>0</v>
      </c>
      <c r="CV12" s="8">
        <f t="shared" si="13"/>
        <v>0</v>
      </c>
      <c r="CW12" s="8">
        <f t="shared" si="13"/>
        <v>0</v>
      </c>
      <c r="CX12" s="8">
        <f t="shared" si="13"/>
        <v>0</v>
      </c>
      <c r="CY12" s="8"/>
      <c r="CZ12" s="8"/>
      <c r="DA12" s="8"/>
      <c r="DB12" s="8"/>
      <c r="DC12" s="8"/>
    </row>
    <row r="13" spans="1:107" x14ac:dyDescent="0.3">
      <c r="A13" s="124"/>
      <c r="B13" s="1" t="str">
        <f>Nutidsværdiberegning!D38</f>
        <v>Admin-omkostninger etc.</v>
      </c>
      <c r="C13" s="8">
        <f>Nutidsværdiberegning!J38</f>
        <v>1000</v>
      </c>
      <c r="D13" s="8">
        <f t="shared" ref="D13:AI13" si="14">IF(D$3-$C$3&lt;levetid_A, C13, 0)</f>
        <v>1000</v>
      </c>
      <c r="E13" s="8">
        <f t="shared" si="14"/>
        <v>1000</v>
      </c>
      <c r="F13" s="8">
        <f t="shared" si="14"/>
        <v>1000</v>
      </c>
      <c r="G13" s="8">
        <f t="shared" si="14"/>
        <v>1000</v>
      </c>
      <c r="H13" s="8">
        <f t="shared" si="14"/>
        <v>1000</v>
      </c>
      <c r="I13" s="8">
        <f t="shared" si="14"/>
        <v>1000</v>
      </c>
      <c r="J13" s="8">
        <f t="shared" si="14"/>
        <v>1000</v>
      </c>
      <c r="K13" s="8">
        <f t="shared" si="14"/>
        <v>1000</v>
      </c>
      <c r="L13" s="8">
        <f t="shared" si="14"/>
        <v>1000</v>
      </c>
      <c r="M13" s="8">
        <f t="shared" si="14"/>
        <v>1000</v>
      </c>
      <c r="N13" s="8">
        <f t="shared" si="14"/>
        <v>1000</v>
      </c>
      <c r="O13" s="8">
        <f t="shared" si="14"/>
        <v>1000</v>
      </c>
      <c r="P13" s="8">
        <f t="shared" si="14"/>
        <v>1000</v>
      </c>
      <c r="Q13" s="8">
        <f t="shared" si="14"/>
        <v>1000</v>
      </c>
      <c r="R13" s="8">
        <f t="shared" si="14"/>
        <v>1000</v>
      </c>
      <c r="S13" s="8">
        <f t="shared" si="14"/>
        <v>1000</v>
      </c>
      <c r="T13" s="8">
        <f t="shared" si="14"/>
        <v>1000</v>
      </c>
      <c r="U13" s="8">
        <f t="shared" si="14"/>
        <v>1000</v>
      </c>
      <c r="V13" s="8">
        <f t="shared" si="14"/>
        <v>1000</v>
      </c>
      <c r="W13" s="8">
        <f t="shared" si="14"/>
        <v>1000</v>
      </c>
      <c r="X13" s="8">
        <f t="shared" si="14"/>
        <v>1000</v>
      </c>
      <c r="Y13" s="8">
        <f t="shared" si="14"/>
        <v>1000</v>
      </c>
      <c r="Z13" s="8">
        <f t="shared" si="14"/>
        <v>1000</v>
      </c>
      <c r="AA13" s="8">
        <f t="shared" si="14"/>
        <v>1000</v>
      </c>
      <c r="AB13" s="8">
        <f t="shared" si="14"/>
        <v>1000</v>
      </c>
      <c r="AC13" s="8">
        <f t="shared" si="14"/>
        <v>1000</v>
      </c>
      <c r="AD13" s="8">
        <f t="shared" si="14"/>
        <v>1000</v>
      </c>
      <c r="AE13" s="8">
        <f t="shared" si="14"/>
        <v>1000</v>
      </c>
      <c r="AF13" s="8">
        <f t="shared" si="14"/>
        <v>1000</v>
      </c>
      <c r="AG13" s="8">
        <f t="shared" si="14"/>
        <v>1000</v>
      </c>
      <c r="AH13" s="8">
        <f t="shared" si="14"/>
        <v>1000</v>
      </c>
      <c r="AI13" s="8">
        <f t="shared" si="14"/>
        <v>1000</v>
      </c>
      <c r="AJ13" s="8">
        <f t="shared" ref="AJ13:BO13" si="15">IF(AJ$3-$C$3&lt;levetid_A, AI13, 0)</f>
        <v>1000</v>
      </c>
      <c r="AK13" s="8">
        <f t="shared" si="15"/>
        <v>1000</v>
      </c>
      <c r="AL13" s="8">
        <f t="shared" si="15"/>
        <v>1000</v>
      </c>
      <c r="AM13" s="8">
        <f t="shared" si="15"/>
        <v>1000</v>
      </c>
      <c r="AN13" s="8">
        <f t="shared" si="15"/>
        <v>1000</v>
      </c>
      <c r="AO13" s="8">
        <f t="shared" si="15"/>
        <v>1000</v>
      </c>
      <c r="AP13" s="8">
        <f t="shared" si="15"/>
        <v>1000</v>
      </c>
      <c r="AQ13" s="8">
        <f t="shared" si="15"/>
        <v>1000</v>
      </c>
      <c r="AR13" s="8">
        <f t="shared" si="15"/>
        <v>1000</v>
      </c>
      <c r="AS13" s="8">
        <f t="shared" si="15"/>
        <v>1000</v>
      </c>
      <c r="AT13" s="8">
        <f t="shared" si="15"/>
        <v>1000</v>
      </c>
      <c r="AU13" s="8">
        <f t="shared" si="15"/>
        <v>1000</v>
      </c>
      <c r="AV13" s="8">
        <f t="shared" si="15"/>
        <v>1000</v>
      </c>
      <c r="AW13" s="8">
        <f t="shared" si="15"/>
        <v>1000</v>
      </c>
      <c r="AX13" s="8">
        <f t="shared" si="15"/>
        <v>1000</v>
      </c>
      <c r="AY13" s="8">
        <f t="shared" si="15"/>
        <v>1000</v>
      </c>
      <c r="AZ13" s="8">
        <f t="shared" si="15"/>
        <v>1000</v>
      </c>
      <c r="BA13" s="8">
        <f t="shared" si="15"/>
        <v>1000</v>
      </c>
      <c r="BB13" s="8">
        <f t="shared" si="15"/>
        <v>1000</v>
      </c>
      <c r="BC13" s="8">
        <f t="shared" si="15"/>
        <v>1000</v>
      </c>
      <c r="BD13" s="8">
        <f t="shared" si="15"/>
        <v>1000</v>
      </c>
      <c r="BE13" s="8">
        <f t="shared" si="15"/>
        <v>1000</v>
      </c>
      <c r="BF13" s="8">
        <f t="shared" si="15"/>
        <v>1000</v>
      </c>
      <c r="BG13" s="8">
        <f t="shared" si="15"/>
        <v>1000</v>
      </c>
      <c r="BH13" s="8">
        <f t="shared" si="15"/>
        <v>1000</v>
      </c>
      <c r="BI13" s="8">
        <f t="shared" si="15"/>
        <v>1000</v>
      </c>
      <c r="BJ13" s="8">
        <f t="shared" si="15"/>
        <v>1000</v>
      </c>
      <c r="BK13" s="8">
        <f t="shared" si="15"/>
        <v>1000</v>
      </c>
      <c r="BL13" s="8">
        <f t="shared" si="15"/>
        <v>1000</v>
      </c>
      <c r="BM13" s="8">
        <f t="shared" si="15"/>
        <v>1000</v>
      </c>
      <c r="BN13" s="8">
        <f t="shared" si="15"/>
        <v>1000</v>
      </c>
      <c r="BO13" s="8">
        <f t="shared" si="15"/>
        <v>1000</v>
      </c>
      <c r="BP13" s="8">
        <f t="shared" ref="BP13:CX13" si="16">IF(BP$3-$C$3&lt;levetid_A, BO13, 0)</f>
        <v>1000</v>
      </c>
      <c r="BQ13" s="8">
        <f t="shared" si="16"/>
        <v>1000</v>
      </c>
      <c r="BR13" s="8">
        <f t="shared" si="16"/>
        <v>1000</v>
      </c>
      <c r="BS13" s="8">
        <f t="shared" si="16"/>
        <v>1000</v>
      </c>
      <c r="BT13" s="8">
        <f t="shared" si="16"/>
        <v>1000</v>
      </c>
      <c r="BU13" s="8">
        <f t="shared" si="16"/>
        <v>1000</v>
      </c>
      <c r="BV13" s="8">
        <f t="shared" si="16"/>
        <v>1000</v>
      </c>
      <c r="BW13" s="8">
        <f t="shared" si="16"/>
        <v>1000</v>
      </c>
      <c r="BX13" s="8">
        <f t="shared" si="16"/>
        <v>1000</v>
      </c>
      <c r="BY13" s="8">
        <f t="shared" si="16"/>
        <v>1000</v>
      </c>
      <c r="BZ13" s="8">
        <f t="shared" si="16"/>
        <v>1000</v>
      </c>
      <c r="CA13" s="8">
        <f t="shared" si="16"/>
        <v>1000</v>
      </c>
      <c r="CB13" s="8">
        <f t="shared" si="16"/>
        <v>1000</v>
      </c>
      <c r="CC13" s="8">
        <f t="shared" si="16"/>
        <v>1000</v>
      </c>
      <c r="CD13" s="8">
        <f t="shared" si="16"/>
        <v>1000</v>
      </c>
      <c r="CE13" s="8">
        <f t="shared" si="16"/>
        <v>0</v>
      </c>
      <c r="CF13" s="8">
        <f t="shared" si="16"/>
        <v>0</v>
      </c>
      <c r="CG13" s="8">
        <f t="shared" si="16"/>
        <v>0</v>
      </c>
      <c r="CH13" s="8">
        <f t="shared" si="16"/>
        <v>0</v>
      </c>
      <c r="CI13" s="8">
        <f t="shared" si="16"/>
        <v>0</v>
      </c>
      <c r="CJ13" s="8">
        <f t="shared" si="16"/>
        <v>0</v>
      </c>
      <c r="CK13" s="8">
        <f t="shared" si="16"/>
        <v>0</v>
      </c>
      <c r="CL13" s="8">
        <f t="shared" si="16"/>
        <v>0</v>
      </c>
      <c r="CM13" s="8">
        <f t="shared" si="16"/>
        <v>0</v>
      </c>
      <c r="CN13" s="8">
        <f t="shared" si="16"/>
        <v>0</v>
      </c>
      <c r="CO13" s="8">
        <f t="shared" si="16"/>
        <v>0</v>
      </c>
      <c r="CP13" s="8">
        <f t="shared" si="16"/>
        <v>0</v>
      </c>
      <c r="CQ13" s="8">
        <f t="shared" si="16"/>
        <v>0</v>
      </c>
      <c r="CR13" s="8">
        <f t="shared" si="16"/>
        <v>0</v>
      </c>
      <c r="CS13" s="8">
        <f t="shared" si="16"/>
        <v>0</v>
      </c>
      <c r="CT13" s="8">
        <f t="shared" si="16"/>
        <v>0</v>
      </c>
      <c r="CU13" s="8">
        <f t="shared" si="16"/>
        <v>0</v>
      </c>
      <c r="CV13" s="8">
        <f t="shared" si="16"/>
        <v>0</v>
      </c>
      <c r="CW13" s="8">
        <f t="shared" si="16"/>
        <v>0</v>
      </c>
      <c r="CX13" s="8">
        <f t="shared" si="16"/>
        <v>0</v>
      </c>
    </row>
    <row r="14" spans="1:107" s="7" customFormat="1" ht="15" thickBot="1" x14ac:dyDescent="0.35">
      <c r="A14" s="124"/>
      <c r="B14" s="7" t="str">
        <f>Nutidsværdiberegning!C40</f>
        <v>Andre løbende omkostninger, fx positive eller negative eksternaliteter</v>
      </c>
      <c r="C14" s="9">
        <f>Nutidsværdiberegning!J40</f>
        <v>0</v>
      </c>
      <c r="D14" s="9">
        <f t="shared" ref="D14:AI14" si="17">IF(D$3-$C$3&lt;levetid_A, C14, 0)</f>
        <v>0</v>
      </c>
      <c r="E14" s="9">
        <f t="shared" si="17"/>
        <v>0</v>
      </c>
      <c r="F14" s="9">
        <f t="shared" si="17"/>
        <v>0</v>
      </c>
      <c r="G14" s="9">
        <f t="shared" si="17"/>
        <v>0</v>
      </c>
      <c r="H14" s="9">
        <f t="shared" si="17"/>
        <v>0</v>
      </c>
      <c r="I14" s="9">
        <f t="shared" si="17"/>
        <v>0</v>
      </c>
      <c r="J14" s="9">
        <f t="shared" si="17"/>
        <v>0</v>
      </c>
      <c r="K14" s="9">
        <f t="shared" si="17"/>
        <v>0</v>
      </c>
      <c r="L14" s="9">
        <f t="shared" si="17"/>
        <v>0</v>
      </c>
      <c r="M14" s="9">
        <f t="shared" si="17"/>
        <v>0</v>
      </c>
      <c r="N14" s="9">
        <f t="shared" si="17"/>
        <v>0</v>
      </c>
      <c r="O14" s="9">
        <f t="shared" si="17"/>
        <v>0</v>
      </c>
      <c r="P14" s="9">
        <f t="shared" si="17"/>
        <v>0</v>
      </c>
      <c r="Q14" s="9">
        <f t="shared" si="17"/>
        <v>0</v>
      </c>
      <c r="R14" s="9">
        <f t="shared" si="17"/>
        <v>0</v>
      </c>
      <c r="S14" s="9">
        <f t="shared" si="17"/>
        <v>0</v>
      </c>
      <c r="T14" s="9">
        <f t="shared" si="17"/>
        <v>0</v>
      </c>
      <c r="U14" s="9">
        <f t="shared" si="17"/>
        <v>0</v>
      </c>
      <c r="V14" s="9">
        <f t="shared" si="17"/>
        <v>0</v>
      </c>
      <c r="W14" s="9">
        <f t="shared" si="17"/>
        <v>0</v>
      </c>
      <c r="X14" s="9">
        <f t="shared" si="17"/>
        <v>0</v>
      </c>
      <c r="Y14" s="9">
        <f t="shared" si="17"/>
        <v>0</v>
      </c>
      <c r="Z14" s="9">
        <f t="shared" si="17"/>
        <v>0</v>
      </c>
      <c r="AA14" s="9">
        <f t="shared" si="17"/>
        <v>0</v>
      </c>
      <c r="AB14" s="9">
        <f t="shared" si="17"/>
        <v>0</v>
      </c>
      <c r="AC14" s="9">
        <f t="shared" si="17"/>
        <v>0</v>
      </c>
      <c r="AD14" s="9">
        <f t="shared" si="17"/>
        <v>0</v>
      </c>
      <c r="AE14" s="9">
        <f t="shared" si="17"/>
        <v>0</v>
      </c>
      <c r="AF14" s="9">
        <f t="shared" si="17"/>
        <v>0</v>
      </c>
      <c r="AG14" s="9">
        <f t="shared" si="17"/>
        <v>0</v>
      </c>
      <c r="AH14" s="9">
        <f t="shared" si="17"/>
        <v>0</v>
      </c>
      <c r="AI14" s="9">
        <f t="shared" si="17"/>
        <v>0</v>
      </c>
      <c r="AJ14" s="9">
        <f t="shared" ref="AJ14:BO14" si="18">IF(AJ$3-$C$3&lt;levetid_A, AI14, 0)</f>
        <v>0</v>
      </c>
      <c r="AK14" s="9">
        <f t="shared" si="18"/>
        <v>0</v>
      </c>
      <c r="AL14" s="9">
        <f t="shared" si="18"/>
        <v>0</v>
      </c>
      <c r="AM14" s="9">
        <f t="shared" si="18"/>
        <v>0</v>
      </c>
      <c r="AN14" s="9">
        <f t="shared" si="18"/>
        <v>0</v>
      </c>
      <c r="AO14" s="9">
        <f t="shared" si="18"/>
        <v>0</v>
      </c>
      <c r="AP14" s="9">
        <f t="shared" si="18"/>
        <v>0</v>
      </c>
      <c r="AQ14" s="9">
        <f t="shared" si="18"/>
        <v>0</v>
      </c>
      <c r="AR14" s="9">
        <f t="shared" si="18"/>
        <v>0</v>
      </c>
      <c r="AS14" s="9">
        <f t="shared" si="18"/>
        <v>0</v>
      </c>
      <c r="AT14" s="9">
        <f t="shared" si="18"/>
        <v>0</v>
      </c>
      <c r="AU14" s="9">
        <f t="shared" si="18"/>
        <v>0</v>
      </c>
      <c r="AV14" s="9">
        <f t="shared" si="18"/>
        <v>0</v>
      </c>
      <c r="AW14" s="9">
        <f t="shared" si="18"/>
        <v>0</v>
      </c>
      <c r="AX14" s="9">
        <f t="shared" si="18"/>
        <v>0</v>
      </c>
      <c r="AY14" s="9">
        <f t="shared" si="18"/>
        <v>0</v>
      </c>
      <c r="AZ14" s="9">
        <f t="shared" si="18"/>
        <v>0</v>
      </c>
      <c r="BA14" s="9">
        <f t="shared" si="18"/>
        <v>0</v>
      </c>
      <c r="BB14" s="9">
        <f t="shared" si="18"/>
        <v>0</v>
      </c>
      <c r="BC14" s="9">
        <f t="shared" si="18"/>
        <v>0</v>
      </c>
      <c r="BD14" s="9">
        <f t="shared" si="18"/>
        <v>0</v>
      </c>
      <c r="BE14" s="9">
        <f t="shared" si="18"/>
        <v>0</v>
      </c>
      <c r="BF14" s="9">
        <f t="shared" si="18"/>
        <v>0</v>
      </c>
      <c r="BG14" s="9">
        <f t="shared" si="18"/>
        <v>0</v>
      </c>
      <c r="BH14" s="9">
        <f t="shared" si="18"/>
        <v>0</v>
      </c>
      <c r="BI14" s="9">
        <f t="shared" si="18"/>
        <v>0</v>
      </c>
      <c r="BJ14" s="9">
        <f t="shared" si="18"/>
        <v>0</v>
      </c>
      <c r="BK14" s="9">
        <f t="shared" si="18"/>
        <v>0</v>
      </c>
      <c r="BL14" s="9">
        <f t="shared" si="18"/>
        <v>0</v>
      </c>
      <c r="BM14" s="9">
        <f t="shared" si="18"/>
        <v>0</v>
      </c>
      <c r="BN14" s="9">
        <f t="shared" si="18"/>
        <v>0</v>
      </c>
      <c r="BO14" s="9">
        <f t="shared" si="18"/>
        <v>0</v>
      </c>
      <c r="BP14" s="9">
        <f t="shared" ref="BP14:CX14" si="19">IF(BP$3-$C$3&lt;levetid_A, BO14, 0)</f>
        <v>0</v>
      </c>
      <c r="BQ14" s="9">
        <f t="shared" si="19"/>
        <v>0</v>
      </c>
      <c r="BR14" s="9">
        <f t="shared" si="19"/>
        <v>0</v>
      </c>
      <c r="BS14" s="9">
        <f t="shared" si="19"/>
        <v>0</v>
      </c>
      <c r="BT14" s="9">
        <f t="shared" si="19"/>
        <v>0</v>
      </c>
      <c r="BU14" s="9">
        <f t="shared" si="19"/>
        <v>0</v>
      </c>
      <c r="BV14" s="9">
        <f t="shared" si="19"/>
        <v>0</v>
      </c>
      <c r="BW14" s="9">
        <f t="shared" si="19"/>
        <v>0</v>
      </c>
      <c r="BX14" s="9">
        <f t="shared" si="19"/>
        <v>0</v>
      </c>
      <c r="BY14" s="9">
        <f t="shared" si="19"/>
        <v>0</v>
      </c>
      <c r="BZ14" s="9">
        <f t="shared" si="19"/>
        <v>0</v>
      </c>
      <c r="CA14" s="9">
        <f t="shared" si="19"/>
        <v>0</v>
      </c>
      <c r="CB14" s="9">
        <f t="shared" si="19"/>
        <v>0</v>
      </c>
      <c r="CC14" s="9">
        <f t="shared" si="19"/>
        <v>0</v>
      </c>
      <c r="CD14" s="9">
        <f t="shared" si="19"/>
        <v>0</v>
      </c>
      <c r="CE14" s="9">
        <f t="shared" si="19"/>
        <v>0</v>
      </c>
      <c r="CF14" s="9">
        <f t="shared" si="19"/>
        <v>0</v>
      </c>
      <c r="CG14" s="9">
        <f t="shared" si="19"/>
        <v>0</v>
      </c>
      <c r="CH14" s="9">
        <f t="shared" si="19"/>
        <v>0</v>
      </c>
      <c r="CI14" s="9">
        <f t="shared" si="19"/>
        <v>0</v>
      </c>
      <c r="CJ14" s="9">
        <f t="shared" si="19"/>
        <v>0</v>
      </c>
      <c r="CK14" s="9">
        <f t="shared" si="19"/>
        <v>0</v>
      </c>
      <c r="CL14" s="9">
        <f t="shared" si="19"/>
        <v>0</v>
      </c>
      <c r="CM14" s="9">
        <f t="shared" si="19"/>
        <v>0</v>
      </c>
      <c r="CN14" s="9">
        <f t="shared" si="19"/>
        <v>0</v>
      </c>
      <c r="CO14" s="9">
        <f t="shared" si="19"/>
        <v>0</v>
      </c>
      <c r="CP14" s="9">
        <f t="shared" si="19"/>
        <v>0</v>
      </c>
      <c r="CQ14" s="9">
        <f t="shared" si="19"/>
        <v>0</v>
      </c>
      <c r="CR14" s="9">
        <f t="shared" si="19"/>
        <v>0</v>
      </c>
      <c r="CS14" s="9">
        <f t="shared" si="19"/>
        <v>0</v>
      </c>
      <c r="CT14" s="9">
        <f t="shared" si="19"/>
        <v>0</v>
      </c>
      <c r="CU14" s="9">
        <f t="shared" si="19"/>
        <v>0</v>
      </c>
      <c r="CV14" s="9">
        <f t="shared" si="19"/>
        <v>0</v>
      </c>
      <c r="CW14" s="9">
        <f t="shared" si="19"/>
        <v>0</v>
      </c>
      <c r="CX14" s="9">
        <f t="shared" si="19"/>
        <v>0</v>
      </c>
    </row>
    <row r="15" spans="1:107" s="10" customFormat="1" ht="15" thickBot="1" x14ac:dyDescent="0.35">
      <c r="A15" s="12"/>
      <c r="B15" s="10" t="s">
        <v>26</v>
      </c>
      <c r="C15" s="11">
        <f t="shared" ref="C15:AH15" si="20">SUM(C10:C14)</f>
        <v>13000</v>
      </c>
      <c r="D15" s="11">
        <f t="shared" si="20"/>
        <v>13000</v>
      </c>
      <c r="E15" s="11">
        <f t="shared" si="20"/>
        <v>13000</v>
      </c>
      <c r="F15" s="11">
        <f t="shared" si="20"/>
        <v>13000</v>
      </c>
      <c r="G15" s="11">
        <f t="shared" si="20"/>
        <v>13000</v>
      </c>
      <c r="H15" s="11">
        <f t="shared" si="20"/>
        <v>13000</v>
      </c>
      <c r="I15" s="11">
        <f t="shared" si="20"/>
        <v>13000</v>
      </c>
      <c r="J15" s="11">
        <f t="shared" si="20"/>
        <v>13000</v>
      </c>
      <c r="K15" s="11">
        <f t="shared" si="20"/>
        <v>13000</v>
      </c>
      <c r="L15" s="11">
        <f t="shared" si="20"/>
        <v>13000</v>
      </c>
      <c r="M15" s="11">
        <f t="shared" si="20"/>
        <v>13000</v>
      </c>
      <c r="N15" s="11">
        <f t="shared" si="20"/>
        <v>13000</v>
      </c>
      <c r="O15" s="11">
        <f t="shared" si="20"/>
        <v>13000</v>
      </c>
      <c r="P15" s="11">
        <f t="shared" si="20"/>
        <v>13000</v>
      </c>
      <c r="Q15" s="11">
        <f t="shared" si="20"/>
        <v>13000</v>
      </c>
      <c r="R15" s="11">
        <f t="shared" si="20"/>
        <v>13000</v>
      </c>
      <c r="S15" s="11">
        <f t="shared" si="20"/>
        <v>13000</v>
      </c>
      <c r="T15" s="11">
        <f t="shared" si="20"/>
        <v>13000</v>
      </c>
      <c r="U15" s="11">
        <f t="shared" si="20"/>
        <v>13000</v>
      </c>
      <c r="V15" s="11">
        <f t="shared" si="20"/>
        <v>13000</v>
      </c>
      <c r="W15" s="11">
        <f t="shared" si="20"/>
        <v>13000</v>
      </c>
      <c r="X15" s="11">
        <f t="shared" si="20"/>
        <v>13000</v>
      </c>
      <c r="Y15" s="11">
        <f t="shared" si="20"/>
        <v>13000</v>
      </c>
      <c r="Z15" s="11">
        <f t="shared" si="20"/>
        <v>13000</v>
      </c>
      <c r="AA15" s="11">
        <f t="shared" si="20"/>
        <v>13000</v>
      </c>
      <c r="AB15" s="11">
        <f t="shared" si="20"/>
        <v>13000</v>
      </c>
      <c r="AC15" s="11">
        <f t="shared" si="20"/>
        <v>13000</v>
      </c>
      <c r="AD15" s="11">
        <f t="shared" si="20"/>
        <v>13000</v>
      </c>
      <c r="AE15" s="11">
        <f t="shared" si="20"/>
        <v>13000</v>
      </c>
      <c r="AF15" s="11">
        <f t="shared" si="20"/>
        <v>13000</v>
      </c>
      <c r="AG15" s="11">
        <f t="shared" si="20"/>
        <v>13000</v>
      </c>
      <c r="AH15" s="11">
        <f t="shared" si="20"/>
        <v>13000</v>
      </c>
      <c r="AI15" s="11">
        <f t="shared" ref="AI15:BN15" si="21">SUM(AI10:AI14)</f>
        <v>13000</v>
      </c>
      <c r="AJ15" s="11">
        <f t="shared" si="21"/>
        <v>13000</v>
      </c>
      <c r="AK15" s="11">
        <f t="shared" si="21"/>
        <v>13000</v>
      </c>
      <c r="AL15" s="11">
        <f t="shared" si="21"/>
        <v>13000</v>
      </c>
      <c r="AM15" s="11">
        <f t="shared" si="21"/>
        <v>13000</v>
      </c>
      <c r="AN15" s="11">
        <f t="shared" si="21"/>
        <v>13000</v>
      </c>
      <c r="AO15" s="11">
        <f t="shared" si="21"/>
        <v>13000</v>
      </c>
      <c r="AP15" s="11">
        <f t="shared" si="21"/>
        <v>13000</v>
      </c>
      <c r="AQ15" s="11">
        <f t="shared" si="21"/>
        <v>13000</v>
      </c>
      <c r="AR15" s="11">
        <f t="shared" si="21"/>
        <v>13000</v>
      </c>
      <c r="AS15" s="11">
        <f t="shared" si="21"/>
        <v>13000</v>
      </c>
      <c r="AT15" s="11">
        <f t="shared" si="21"/>
        <v>13000</v>
      </c>
      <c r="AU15" s="11">
        <f t="shared" si="21"/>
        <v>13000</v>
      </c>
      <c r="AV15" s="11">
        <f t="shared" si="21"/>
        <v>13000</v>
      </c>
      <c r="AW15" s="11">
        <f t="shared" si="21"/>
        <v>13000</v>
      </c>
      <c r="AX15" s="11">
        <f t="shared" si="21"/>
        <v>13000</v>
      </c>
      <c r="AY15" s="11">
        <f t="shared" si="21"/>
        <v>13000</v>
      </c>
      <c r="AZ15" s="11">
        <f t="shared" si="21"/>
        <v>13000</v>
      </c>
      <c r="BA15" s="11">
        <f t="shared" si="21"/>
        <v>13000</v>
      </c>
      <c r="BB15" s="11">
        <f t="shared" si="21"/>
        <v>13000</v>
      </c>
      <c r="BC15" s="11">
        <f t="shared" si="21"/>
        <v>13000</v>
      </c>
      <c r="BD15" s="11">
        <f t="shared" si="21"/>
        <v>13000</v>
      </c>
      <c r="BE15" s="11">
        <f t="shared" si="21"/>
        <v>13000</v>
      </c>
      <c r="BF15" s="11">
        <f t="shared" si="21"/>
        <v>13000</v>
      </c>
      <c r="BG15" s="11">
        <f t="shared" si="21"/>
        <v>13000</v>
      </c>
      <c r="BH15" s="11">
        <f t="shared" si="21"/>
        <v>13000</v>
      </c>
      <c r="BI15" s="11">
        <f t="shared" si="21"/>
        <v>13000</v>
      </c>
      <c r="BJ15" s="11">
        <f t="shared" si="21"/>
        <v>13000</v>
      </c>
      <c r="BK15" s="11">
        <f t="shared" si="21"/>
        <v>13000</v>
      </c>
      <c r="BL15" s="11">
        <f t="shared" si="21"/>
        <v>13000</v>
      </c>
      <c r="BM15" s="11">
        <f t="shared" si="21"/>
        <v>13000</v>
      </c>
      <c r="BN15" s="11">
        <f t="shared" si="21"/>
        <v>13000</v>
      </c>
      <c r="BO15" s="11">
        <f t="shared" ref="BO15:CT15" si="22">SUM(BO10:BO14)</f>
        <v>13000</v>
      </c>
      <c r="BP15" s="11">
        <f t="shared" si="22"/>
        <v>13000</v>
      </c>
      <c r="BQ15" s="11">
        <f t="shared" si="22"/>
        <v>13000</v>
      </c>
      <c r="BR15" s="11">
        <f t="shared" si="22"/>
        <v>13000</v>
      </c>
      <c r="BS15" s="11">
        <f t="shared" si="22"/>
        <v>13000</v>
      </c>
      <c r="BT15" s="11">
        <f t="shared" si="22"/>
        <v>13000</v>
      </c>
      <c r="BU15" s="11">
        <f t="shared" si="22"/>
        <v>13000</v>
      </c>
      <c r="BV15" s="11">
        <f t="shared" si="22"/>
        <v>13000</v>
      </c>
      <c r="BW15" s="11">
        <f t="shared" si="22"/>
        <v>13000</v>
      </c>
      <c r="BX15" s="11">
        <f t="shared" si="22"/>
        <v>13000</v>
      </c>
      <c r="BY15" s="11">
        <f t="shared" si="22"/>
        <v>13000</v>
      </c>
      <c r="BZ15" s="11">
        <f t="shared" si="22"/>
        <v>13000</v>
      </c>
      <c r="CA15" s="11">
        <f t="shared" si="22"/>
        <v>13000</v>
      </c>
      <c r="CB15" s="11">
        <f t="shared" si="22"/>
        <v>13000</v>
      </c>
      <c r="CC15" s="11">
        <f t="shared" si="22"/>
        <v>13000</v>
      </c>
      <c r="CD15" s="11">
        <f t="shared" si="22"/>
        <v>13000</v>
      </c>
      <c r="CE15" s="11">
        <f t="shared" si="22"/>
        <v>0</v>
      </c>
      <c r="CF15" s="11">
        <f t="shared" si="22"/>
        <v>0</v>
      </c>
      <c r="CG15" s="11">
        <f t="shared" si="22"/>
        <v>0</v>
      </c>
      <c r="CH15" s="11">
        <f t="shared" si="22"/>
        <v>0</v>
      </c>
      <c r="CI15" s="11">
        <f t="shared" si="22"/>
        <v>0</v>
      </c>
      <c r="CJ15" s="11">
        <f t="shared" si="22"/>
        <v>0</v>
      </c>
      <c r="CK15" s="11">
        <f t="shared" si="22"/>
        <v>0</v>
      </c>
      <c r="CL15" s="11">
        <f t="shared" si="22"/>
        <v>0</v>
      </c>
      <c r="CM15" s="11">
        <f t="shared" si="22"/>
        <v>0</v>
      </c>
      <c r="CN15" s="11">
        <f t="shared" si="22"/>
        <v>0</v>
      </c>
      <c r="CO15" s="11">
        <f t="shared" si="22"/>
        <v>0</v>
      </c>
      <c r="CP15" s="11">
        <f t="shared" si="22"/>
        <v>0</v>
      </c>
      <c r="CQ15" s="11">
        <f t="shared" si="22"/>
        <v>0</v>
      </c>
      <c r="CR15" s="11">
        <f t="shared" si="22"/>
        <v>0</v>
      </c>
      <c r="CS15" s="11">
        <f t="shared" si="22"/>
        <v>0</v>
      </c>
      <c r="CT15" s="11">
        <f t="shared" si="22"/>
        <v>0</v>
      </c>
      <c r="CU15" s="11">
        <f t="shared" ref="CU15:CX15" si="23">SUM(CU10:CU14)</f>
        <v>0</v>
      </c>
      <c r="CV15" s="11">
        <f t="shared" si="23"/>
        <v>0</v>
      </c>
      <c r="CW15" s="11">
        <f t="shared" si="23"/>
        <v>0</v>
      </c>
      <c r="CX15" s="11">
        <f t="shared" si="23"/>
        <v>0</v>
      </c>
    </row>
    <row r="16" spans="1:107" x14ac:dyDescent="0.3">
      <c r="A16" s="125" t="s">
        <v>6</v>
      </c>
      <c r="B16" s="1" t="str">
        <f>Nutidsværdiberegning!C48</f>
        <v>Vedligeholdelse, type I</v>
      </c>
      <c r="C16" s="8">
        <f t="shared" ref="C16:AH16" si="24">IFERROR(IF(C$3-$C$3&lt;levetid_A,
IF(MOD(C$2,Interval_vedl_A_I)=0, Beløb_vedl_A_I * 1,0),   0), 0)</f>
        <v>0</v>
      </c>
      <c r="D16" s="8">
        <f t="shared" si="24"/>
        <v>0</v>
      </c>
      <c r="E16" s="8">
        <f t="shared" si="24"/>
        <v>0</v>
      </c>
      <c r="F16" s="8">
        <f t="shared" si="24"/>
        <v>0</v>
      </c>
      <c r="G16" s="8">
        <f t="shared" si="24"/>
        <v>75000</v>
      </c>
      <c r="H16" s="8">
        <f t="shared" si="24"/>
        <v>0</v>
      </c>
      <c r="I16" s="8">
        <f t="shared" si="24"/>
        <v>0</v>
      </c>
      <c r="J16" s="8">
        <f t="shared" si="24"/>
        <v>0</v>
      </c>
      <c r="K16" s="8">
        <f t="shared" si="24"/>
        <v>0</v>
      </c>
      <c r="L16" s="8">
        <f t="shared" si="24"/>
        <v>75000</v>
      </c>
      <c r="M16" s="8">
        <f t="shared" si="24"/>
        <v>0</v>
      </c>
      <c r="N16" s="8">
        <f t="shared" si="24"/>
        <v>0</v>
      </c>
      <c r="O16" s="8">
        <f t="shared" si="24"/>
        <v>0</v>
      </c>
      <c r="P16" s="8">
        <f t="shared" si="24"/>
        <v>0</v>
      </c>
      <c r="Q16" s="8">
        <f t="shared" si="24"/>
        <v>75000</v>
      </c>
      <c r="R16" s="8">
        <f t="shared" si="24"/>
        <v>0</v>
      </c>
      <c r="S16" s="8">
        <f t="shared" si="24"/>
        <v>0</v>
      </c>
      <c r="T16" s="8">
        <f t="shared" si="24"/>
        <v>0</v>
      </c>
      <c r="U16" s="8">
        <f t="shared" si="24"/>
        <v>0</v>
      </c>
      <c r="V16" s="8">
        <f t="shared" si="24"/>
        <v>75000</v>
      </c>
      <c r="W16" s="8">
        <f t="shared" si="24"/>
        <v>0</v>
      </c>
      <c r="X16" s="8">
        <f t="shared" si="24"/>
        <v>0</v>
      </c>
      <c r="Y16" s="8">
        <f t="shared" si="24"/>
        <v>0</v>
      </c>
      <c r="Z16" s="8">
        <f t="shared" si="24"/>
        <v>0</v>
      </c>
      <c r="AA16" s="8">
        <f t="shared" si="24"/>
        <v>75000</v>
      </c>
      <c r="AB16" s="8">
        <f t="shared" si="24"/>
        <v>0</v>
      </c>
      <c r="AC16" s="8">
        <f t="shared" si="24"/>
        <v>0</v>
      </c>
      <c r="AD16" s="8">
        <f t="shared" si="24"/>
        <v>0</v>
      </c>
      <c r="AE16" s="8">
        <f t="shared" si="24"/>
        <v>0</v>
      </c>
      <c r="AF16" s="8">
        <f t="shared" si="24"/>
        <v>75000</v>
      </c>
      <c r="AG16" s="8">
        <f t="shared" si="24"/>
        <v>0</v>
      </c>
      <c r="AH16" s="8">
        <f t="shared" si="24"/>
        <v>0</v>
      </c>
      <c r="AI16" s="8">
        <f t="shared" ref="AI16:BN16" si="25">IFERROR(IF(AI$3-$C$3&lt;levetid_A,
IF(MOD(AI$2,Interval_vedl_A_I)=0, Beløb_vedl_A_I * 1,0),   0), 0)</f>
        <v>0</v>
      </c>
      <c r="AJ16" s="8">
        <f t="shared" si="25"/>
        <v>0</v>
      </c>
      <c r="AK16" s="8">
        <f t="shared" si="25"/>
        <v>75000</v>
      </c>
      <c r="AL16" s="8">
        <f t="shared" si="25"/>
        <v>0</v>
      </c>
      <c r="AM16" s="8">
        <f t="shared" si="25"/>
        <v>0</v>
      </c>
      <c r="AN16" s="8">
        <f t="shared" si="25"/>
        <v>0</v>
      </c>
      <c r="AO16" s="8">
        <f t="shared" si="25"/>
        <v>0</v>
      </c>
      <c r="AP16" s="8">
        <f t="shared" si="25"/>
        <v>75000</v>
      </c>
      <c r="AQ16" s="8">
        <f t="shared" si="25"/>
        <v>0</v>
      </c>
      <c r="AR16" s="8">
        <f t="shared" si="25"/>
        <v>0</v>
      </c>
      <c r="AS16" s="8">
        <f t="shared" si="25"/>
        <v>0</v>
      </c>
      <c r="AT16" s="8">
        <f t="shared" si="25"/>
        <v>0</v>
      </c>
      <c r="AU16" s="8">
        <f t="shared" si="25"/>
        <v>75000</v>
      </c>
      <c r="AV16" s="8">
        <f t="shared" si="25"/>
        <v>0</v>
      </c>
      <c r="AW16" s="8">
        <f t="shared" si="25"/>
        <v>0</v>
      </c>
      <c r="AX16" s="8">
        <f t="shared" si="25"/>
        <v>0</v>
      </c>
      <c r="AY16" s="8">
        <f t="shared" si="25"/>
        <v>0</v>
      </c>
      <c r="AZ16" s="8">
        <f t="shared" si="25"/>
        <v>75000</v>
      </c>
      <c r="BA16" s="8">
        <f t="shared" si="25"/>
        <v>0</v>
      </c>
      <c r="BB16" s="8">
        <f t="shared" si="25"/>
        <v>0</v>
      </c>
      <c r="BC16" s="8">
        <f t="shared" si="25"/>
        <v>0</v>
      </c>
      <c r="BD16" s="8">
        <f t="shared" si="25"/>
        <v>0</v>
      </c>
      <c r="BE16" s="8">
        <f t="shared" si="25"/>
        <v>75000</v>
      </c>
      <c r="BF16" s="8">
        <f t="shared" si="25"/>
        <v>0</v>
      </c>
      <c r="BG16" s="8">
        <f t="shared" si="25"/>
        <v>0</v>
      </c>
      <c r="BH16" s="8">
        <f t="shared" si="25"/>
        <v>0</v>
      </c>
      <c r="BI16" s="8">
        <f t="shared" si="25"/>
        <v>0</v>
      </c>
      <c r="BJ16" s="8">
        <f t="shared" si="25"/>
        <v>75000</v>
      </c>
      <c r="BK16" s="8">
        <f t="shared" si="25"/>
        <v>0</v>
      </c>
      <c r="BL16" s="8">
        <f t="shared" si="25"/>
        <v>0</v>
      </c>
      <c r="BM16" s="8">
        <f t="shared" si="25"/>
        <v>0</v>
      </c>
      <c r="BN16" s="8">
        <f t="shared" si="25"/>
        <v>0</v>
      </c>
      <c r="BO16" s="8">
        <f t="shared" ref="BO16:CX16" si="26">IFERROR(IF(BO$3-$C$3&lt;levetid_A,
IF(MOD(BO$2,Interval_vedl_A_I)=0, Beløb_vedl_A_I * 1,0),   0), 0)</f>
        <v>75000</v>
      </c>
      <c r="BP16" s="8">
        <f t="shared" si="26"/>
        <v>0</v>
      </c>
      <c r="BQ16" s="8">
        <f t="shared" si="26"/>
        <v>0</v>
      </c>
      <c r="BR16" s="8">
        <f t="shared" si="26"/>
        <v>0</v>
      </c>
      <c r="BS16" s="8">
        <f t="shared" si="26"/>
        <v>0</v>
      </c>
      <c r="BT16" s="8">
        <f t="shared" si="26"/>
        <v>75000</v>
      </c>
      <c r="BU16" s="8">
        <f t="shared" si="26"/>
        <v>0</v>
      </c>
      <c r="BV16" s="8">
        <f t="shared" si="26"/>
        <v>0</v>
      </c>
      <c r="BW16" s="8">
        <f t="shared" si="26"/>
        <v>0</v>
      </c>
      <c r="BX16" s="8">
        <f t="shared" si="26"/>
        <v>0</v>
      </c>
      <c r="BY16" s="8">
        <f t="shared" si="26"/>
        <v>75000</v>
      </c>
      <c r="BZ16" s="8">
        <f t="shared" si="26"/>
        <v>0</v>
      </c>
      <c r="CA16" s="8">
        <f t="shared" si="26"/>
        <v>0</v>
      </c>
      <c r="CB16" s="8">
        <f t="shared" si="26"/>
        <v>0</v>
      </c>
      <c r="CC16" s="8">
        <f t="shared" si="26"/>
        <v>0</v>
      </c>
      <c r="CD16" s="8">
        <f t="shared" si="26"/>
        <v>75000</v>
      </c>
      <c r="CE16" s="8">
        <f t="shared" si="26"/>
        <v>0</v>
      </c>
      <c r="CF16" s="8">
        <f t="shared" si="26"/>
        <v>0</v>
      </c>
      <c r="CG16" s="8">
        <f t="shared" si="26"/>
        <v>0</v>
      </c>
      <c r="CH16" s="8">
        <f t="shared" si="26"/>
        <v>0</v>
      </c>
      <c r="CI16" s="8">
        <f t="shared" si="26"/>
        <v>0</v>
      </c>
      <c r="CJ16" s="8">
        <f t="shared" si="26"/>
        <v>0</v>
      </c>
      <c r="CK16" s="8">
        <f t="shared" si="26"/>
        <v>0</v>
      </c>
      <c r="CL16" s="8">
        <f t="shared" si="26"/>
        <v>0</v>
      </c>
      <c r="CM16" s="8">
        <f t="shared" si="26"/>
        <v>0</v>
      </c>
      <c r="CN16" s="8">
        <f t="shared" si="26"/>
        <v>0</v>
      </c>
      <c r="CO16" s="8">
        <f t="shared" si="26"/>
        <v>0</v>
      </c>
      <c r="CP16" s="8">
        <f t="shared" si="26"/>
        <v>0</v>
      </c>
      <c r="CQ16" s="8">
        <f t="shared" si="26"/>
        <v>0</v>
      </c>
      <c r="CR16" s="8">
        <f t="shared" si="26"/>
        <v>0</v>
      </c>
      <c r="CS16" s="8">
        <f t="shared" si="26"/>
        <v>0</v>
      </c>
      <c r="CT16" s="8">
        <f t="shared" si="26"/>
        <v>0</v>
      </c>
      <c r="CU16" s="8">
        <f t="shared" si="26"/>
        <v>0</v>
      </c>
      <c r="CV16" s="8">
        <f t="shared" si="26"/>
        <v>0</v>
      </c>
      <c r="CW16" s="8">
        <f t="shared" si="26"/>
        <v>0</v>
      </c>
      <c r="CX16" s="8">
        <f t="shared" si="26"/>
        <v>0</v>
      </c>
    </row>
    <row r="17" spans="1:102" x14ac:dyDescent="0.3">
      <c r="A17" s="124"/>
      <c r="B17" s="1" t="str">
        <f>Nutidsværdiberegning!C49</f>
        <v>Vedligeholdelse, type II</v>
      </c>
      <c r="C17" s="8">
        <f t="shared" ref="C17:AH17" si="27">IFERROR(IF(C$3-$C$3&lt;levetid_A,
IF(MOD(C$2,Interval_vedl_A_II)=0, Beløb_vedl_A_II * 1,),   0), 0)</f>
        <v>0</v>
      </c>
      <c r="D17" s="8">
        <f t="shared" si="27"/>
        <v>0</v>
      </c>
      <c r="E17" s="8">
        <f t="shared" si="27"/>
        <v>0</v>
      </c>
      <c r="F17" s="8">
        <f t="shared" si="27"/>
        <v>0</v>
      </c>
      <c r="G17" s="8">
        <f t="shared" si="27"/>
        <v>0</v>
      </c>
      <c r="H17" s="8">
        <f t="shared" si="27"/>
        <v>0</v>
      </c>
      <c r="I17" s="8">
        <f t="shared" si="27"/>
        <v>0</v>
      </c>
      <c r="J17" s="8">
        <f t="shared" si="27"/>
        <v>20000</v>
      </c>
      <c r="K17" s="8">
        <f t="shared" si="27"/>
        <v>0</v>
      </c>
      <c r="L17" s="8">
        <f t="shared" si="27"/>
        <v>0</v>
      </c>
      <c r="M17" s="8">
        <f t="shared" si="27"/>
        <v>0</v>
      </c>
      <c r="N17" s="8">
        <f t="shared" si="27"/>
        <v>0</v>
      </c>
      <c r="O17" s="8">
        <f t="shared" si="27"/>
        <v>0</v>
      </c>
      <c r="P17" s="8">
        <f t="shared" si="27"/>
        <v>0</v>
      </c>
      <c r="Q17" s="8">
        <f t="shared" si="27"/>
        <v>0</v>
      </c>
      <c r="R17" s="8">
        <f t="shared" si="27"/>
        <v>20000</v>
      </c>
      <c r="S17" s="8">
        <f t="shared" si="27"/>
        <v>0</v>
      </c>
      <c r="T17" s="8">
        <f t="shared" si="27"/>
        <v>0</v>
      </c>
      <c r="U17" s="8">
        <f t="shared" si="27"/>
        <v>0</v>
      </c>
      <c r="V17" s="8">
        <f t="shared" si="27"/>
        <v>0</v>
      </c>
      <c r="W17" s="8">
        <f t="shared" si="27"/>
        <v>0</v>
      </c>
      <c r="X17" s="8">
        <f t="shared" si="27"/>
        <v>0</v>
      </c>
      <c r="Y17" s="8">
        <f t="shared" si="27"/>
        <v>0</v>
      </c>
      <c r="Z17" s="8">
        <f t="shared" si="27"/>
        <v>20000</v>
      </c>
      <c r="AA17" s="8">
        <f t="shared" si="27"/>
        <v>0</v>
      </c>
      <c r="AB17" s="8">
        <f t="shared" si="27"/>
        <v>0</v>
      </c>
      <c r="AC17" s="8">
        <f t="shared" si="27"/>
        <v>0</v>
      </c>
      <c r="AD17" s="8">
        <f t="shared" si="27"/>
        <v>0</v>
      </c>
      <c r="AE17" s="8">
        <f t="shared" si="27"/>
        <v>0</v>
      </c>
      <c r="AF17" s="8">
        <f t="shared" si="27"/>
        <v>0</v>
      </c>
      <c r="AG17" s="8">
        <f t="shared" si="27"/>
        <v>0</v>
      </c>
      <c r="AH17" s="8">
        <f t="shared" si="27"/>
        <v>20000</v>
      </c>
      <c r="AI17" s="8">
        <f t="shared" ref="AI17:BN17" si="28">IFERROR(IF(AI$3-$C$3&lt;levetid_A,
IF(MOD(AI$2,Interval_vedl_A_II)=0, Beløb_vedl_A_II * 1,),   0), 0)</f>
        <v>0</v>
      </c>
      <c r="AJ17" s="8">
        <f t="shared" si="28"/>
        <v>0</v>
      </c>
      <c r="AK17" s="8">
        <f t="shared" si="28"/>
        <v>0</v>
      </c>
      <c r="AL17" s="8">
        <f t="shared" si="28"/>
        <v>0</v>
      </c>
      <c r="AM17" s="8">
        <f t="shared" si="28"/>
        <v>0</v>
      </c>
      <c r="AN17" s="8">
        <f t="shared" si="28"/>
        <v>0</v>
      </c>
      <c r="AO17" s="8">
        <f t="shared" si="28"/>
        <v>0</v>
      </c>
      <c r="AP17" s="8">
        <f t="shared" si="28"/>
        <v>20000</v>
      </c>
      <c r="AQ17" s="8">
        <f t="shared" si="28"/>
        <v>0</v>
      </c>
      <c r="AR17" s="8">
        <f t="shared" si="28"/>
        <v>0</v>
      </c>
      <c r="AS17" s="8">
        <f t="shared" si="28"/>
        <v>0</v>
      </c>
      <c r="AT17" s="8">
        <f t="shared" si="28"/>
        <v>0</v>
      </c>
      <c r="AU17" s="8">
        <f t="shared" si="28"/>
        <v>0</v>
      </c>
      <c r="AV17" s="8">
        <f t="shared" si="28"/>
        <v>0</v>
      </c>
      <c r="AW17" s="8">
        <f t="shared" si="28"/>
        <v>0</v>
      </c>
      <c r="AX17" s="8">
        <f t="shared" si="28"/>
        <v>20000</v>
      </c>
      <c r="AY17" s="8">
        <f t="shared" si="28"/>
        <v>0</v>
      </c>
      <c r="AZ17" s="8">
        <f t="shared" si="28"/>
        <v>0</v>
      </c>
      <c r="BA17" s="8">
        <f t="shared" si="28"/>
        <v>0</v>
      </c>
      <c r="BB17" s="8">
        <f t="shared" si="28"/>
        <v>0</v>
      </c>
      <c r="BC17" s="8">
        <f t="shared" si="28"/>
        <v>0</v>
      </c>
      <c r="BD17" s="8">
        <f t="shared" si="28"/>
        <v>0</v>
      </c>
      <c r="BE17" s="8">
        <f t="shared" si="28"/>
        <v>0</v>
      </c>
      <c r="BF17" s="8">
        <f t="shared" si="28"/>
        <v>20000</v>
      </c>
      <c r="BG17" s="8">
        <f t="shared" si="28"/>
        <v>0</v>
      </c>
      <c r="BH17" s="8">
        <f t="shared" si="28"/>
        <v>0</v>
      </c>
      <c r="BI17" s="8">
        <f t="shared" si="28"/>
        <v>0</v>
      </c>
      <c r="BJ17" s="8">
        <f t="shared" si="28"/>
        <v>0</v>
      </c>
      <c r="BK17" s="8">
        <f t="shared" si="28"/>
        <v>0</v>
      </c>
      <c r="BL17" s="8">
        <f t="shared" si="28"/>
        <v>0</v>
      </c>
      <c r="BM17" s="8">
        <f t="shared" si="28"/>
        <v>0</v>
      </c>
      <c r="BN17" s="8">
        <f t="shared" si="28"/>
        <v>20000</v>
      </c>
      <c r="BO17" s="8">
        <f t="shared" ref="BO17:CX17" si="29">IFERROR(IF(BO$3-$C$3&lt;levetid_A,
IF(MOD(BO$2,Interval_vedl_A_II)=0, Beløb_vedl_A_II * 1,),   0), 0)</f>
        <v>0</v>
      </c>
      <c r="BP17" s="8">
        <f t="shared" si="29"/>
        <v>0</v>
      </c>
      <c r="BQ17" s="8">
        <f t="shared" si="29"/>
        <v>0</v>
      </c>
      <c r="BR17" s="8">
        <f t="shared" si="29"/>
        <v>0</v>
      </c>
      <c r="BS17" s="8">
        <f t="shared" si="29"/>
        <v>0</v>
      </c>
      <c r="BT17" s="8">
        <f t="shared" si="29"/>
        <v>0</v>
      </c>
      <c r="BU17" s="8">
        <f t="shared" si="29"/>
        <v>0</v>
      </c>
      <c r="BV17" s="8">
        <f t="shared" si="29"/>
        <v>20000</v>
      </c>
      <c r="BW17" s="8">
        <f t="shared" si="29"/>
        <v>0</v>
      </c>
      <c r="BX17" s="8">
        <f t="shared" si="29"/>
        <v>0</v>
      </c>
      <c r="BY17" s="8">
        <f t="shared" si="29"/>
        <v>0</v>
      </c>
      <c r="BZ17" s="8">
        <f t="shared" si="29"/>
        <v>0</v>
      </c>
      <c r="CA17" s="8">
        <f t="shared" si="29"/>
        <v>0</v>
      </c>
      <c r="CB17" s="8">
        <f t="shared" si="29"/>
        <v>0</v>
      </c>
      <c r="CC17" s="8">
        <f t="shared" si="29"/>
        <v>0</v>
      </c>
      <c r="CD17" s="8">
        <f t="shared" si="29"/>
        <v>20000</v>
      </c>
      <c r="CE17" s="8">
        <f t="shared" si="29"/>
        <v>0</v>
      </c>
      <c r="CF17" s="8">
        <f t="shared" si="29"/>
        <v>0</v>
      </c>
      <c r="CG17" s="8">
        <f t="shared" si="29"/>
        <v>0</v>
      </c>
      <c r="CH17" s="8">
        <f t="shared" si="29"/>
        <v>0</v>
      </c>
      <c r="CI17" s="8">
        <f t="shared" si="29"/>
        <v>0</v>
      </c>
      <c r="CJ17" s="8">
        <f t="shared" si="29"/>
        <v>0</v>
      </c>
      <c r="CK17" s="8">
        <f t="shared" si="29"/>
        <v>0</v>
      </c>
      <c r="CL17" s="8">
        <f t="shared" si="29"/>
        <v>0</v>
      </c>
      <c r="CM17" s="8">
        <f t="shared" si="29"/>
        <v>0</v>
      </c>
      <c r="CN17" s="8">
        <f t="shared" si="29"/>
        <v>0</v>
      </c>
      <c r="CO17" s="8">
        <f t="shared" si="29"/>
        <v>0</v>
      </c>
      <c r="CP17" s="8">
        <f t="shared" si="29"/>
        <v>0</v>
      </c>
      <c r="CQ17" s="8">
        <f t="shared" si="29"/>
        <v>0</v>
      </c>
      <c r="CR17" s="8">
        <f t="shared" si="29"/>
        <v>0</v>
      </c>
      <c r="CS17" s="8">
        <f t="shared" si="29"/>
        <v>0</v>
      </c>
      <c r="CT17" s="8">
        <f t="shared" si="29"/>
        <v>0</v>
      </c>
      <c r="CU17" s="8">
        <f t="shared" si="29"/>
        <v>0</v>
      </c>
      <c r="CV17" s="8">
        <f t="shared" si="29"/>
        <v>0</v>
      </c>
      <c r="CW17" s="8">
        <f t="shared" si="29"/>
        <v>0</v>
      </c>
      <c r="CX17" s="8">
        <f t="shared" si="29"/>
        <v>0</v>
      </c>
    </row>
    <row r="18" spans="1:102" s="7" customFormat="1" ht="15" thickBot="1" x14ac:dyDescent="0.35">
      <c r="A18" s="124"/>
      <c r="B18" s="7" t="str">
        <f>Nutidsværdiberegning!C50</f>
        <v>Vedligeholdelse, type III</v>
      </c>
      <c r="C18" s="9">
        <f t="shared" ref="C18:AH18" si="30">IFERROR(IF(C$3-$C$3&lt;levetid_A,
IF(MOD(C$2,Interval_vedl_A_III)=0, Beløb_vedl_A_III * 1,),   0), 0)</f>
        <v>0</v>
      </c>
      <c r="D18" s="9">
        <f t="shared" si="30"/>
        <v>0</v>
      </c>
      <c r="E18" s="9">
        <f t="shared" si="30"/>
        <v>0</v>
      </c>
      <c r="F18" s="9">
        <f t="shared" si="30"/>
        <v>0</v>
      </c>
      <c r="G18" s="9">
        <f t="shared" si="30"/>
        <v>0</v>
      </c>
      <c r="H18" s="9">
        <f t="shared" si="30"/>
        <v>0</v>
      </c>
      <c r="I18" s="9">
        <f t="shared" si="30"/>
        <v>0</v>
      </c>
      <c r="J18" s="9">
        <f t="shared" si="30"/>
        <v>0</v>
      </c>
      <c r="K18" s="9">
        <f t="shared" si="30"/>
        <v>0</v>
      </c>
      <c r="L18" s="9">
        <f t="shared" si="30"/>
        <v>0</v>
      </c>
      <c r="M18" s="9">
        <f t="shared" si="30"/>
        <v>0</v>
      </c>
      <c r="N18" s="9">
        <f t="shared" si="30"/>
        <v>0</v>
      </c>
      <c r="O18" s="9">
        <f t="shared" si="30"/>
        <v>0</v>
      </c>
      <c r="P18" s="9">
        <f t="shared" si="30"/>
        <v>0</v>
      </c>
      <c r="Q18" s="9">
        <f t="shared" si="30"/>
        <v>0</v>
      </c>
      <c r="R18" s="9">
        <f t="shared" si="30"/>
        <v>0</v>
      </c>
      <c r="S18" s="9">
        <f t="shared" si="30"/>
        <v>0</v>
      </c>
      <c r="T18" s="9">
        <f t="shared" si="30"/>
        <v>0</v>
      </c>
      <c r="U18" s="9">
        <f t="shared" si="30"/>
        <v>0</v>
      </c>
      <c r="V18" s="9">
        <f t="shared" si="30"/>
        <v>0</v>
      </c>
      <c r="W18" s="9">
        <f t="shared" si="30"/>
        <v>0</v>
      </c>
      <c r="X18" s="9">
        <f t="shared" si="30"/>
        <v>0</v>
      </c>
      <c r="Y18" s="9">
        <f t="shared" si="30"/>
        <v>0</v>
      </c>
      <c r="Z18" s="9">
        <f t="shared" si="30"/>
        <v>0</v>
      </c>
      <c r="AA18" s="9">
        <f t="shared" si="30"/>
        <v>0</v>
      </c>
      <c r="AB18" s="9">
        <f t="shared" si="30"/>
        <v>0</v>
      </c>
      <c r="AC18" s="9">
        <f t="shared" si="30"/>
        <v>0</v>
      </c>
      <c r="AD18" s="9">
        <f t="shared" si="30"/>
        <v>0</v>
      </c>
      <c r="AE18" s="9">
        <f t="shared" si="30"/>
        <v>0</v>
      </c>
      <c r="AF18" s="9">
        <f t="shared" si="30"/>
        <v>0</v>
      </c>
      <c r="AG18" s="9">
        <f t="shared" si="30"/>
        <v>0</v>
      </c>
      <c r="AH18" s="9">
        <f t="shared" si="30"/>
        <v>0</v>
      </c>
      <c r="AI18" s="9">
        <f t="shared" ref="AI18:BN18" si="31">IFERROR(IF(AI$3-$C$3&lt;levetid_A,
IF(MOD(AI$2,Interval_vedl_A_III)=0, Beløb_vedl_A_III * 1,),   0), 0)</f>
        <v>0</v>
      </c>
      <c r="AJ18" s="9">
        <f t="shared" si="31"/>
        <v>0</v>
      </c>
      <c r="AK18" s="9">
        <f t="shared" si="31"/>
        <v>0</v>
      </c>
      <c r="AL18" s="9">
        <f t="shared" si="31"/>
        <v>0</v>
      </c>
      <c r="AM18" s="9">
        <f t="shared" si="31"/>
        <v>0</v>
      </c>
      <c r="AN18" s="9">
        <f t="shared" si="31"/>
        <v>0</v>
      </c>
      <c r="AO18" s="9">
        <f t="shared" si="31"/>
        <v>0</v>
      </c>
      <c r="AP18" s="9">
        <f t="shared" si="31"/>
        <v>0</v>
      </c>
      <c r="AQ18" s="9">
        <f t="shared" si="31"/>
        <v>0</v>
      </c>
      <c r="AR18" s="9">
        <f t="shared" si="31"/>
        <v>0</v>
      </c>
      <c r="AS18" s="9">
        <f t="shared" si="31"/>
        <v>0</v>
      </c>
      <c r="AT18" s="9">
        <f t="shared" si="31"/>
        <v>0</v>
      </c>
      <c r="AU18" s="9">
        <f t="shared" si="31"/>
        <v>0</v>
      </c>
      <c r="AV18" s="9">
        <f t="shared" si="31"/>
        <v>0</v>
      </c>
      <c r="AW18" s="9">
        <f t="shared" si="31"/>
        <v>0</v>
      </c>
      <c r="AX18" s="9">
        <f t="shared" si="31"/>
        <v>0</v>
      </c>
      <c r="AY18" s="9">
        <f t="shared" si="31"/>
        <v>0</v>
      </c>
      <c r="AZ18" s="9">
        <f t="shared" si="31"/>
        <v>0</v>
      </c>
      <c r="BA18" s="9">
        <f t="shared" si="31"/>
        <v>0</v>
      </c>
      <c r="BB18" s="9">
        <f t="shared" si="31"/>
        <v>0</v>
      </c>
      <c r="BC18" s="9">
        <f t="shared" si="31"/>
        <v>0</v>
      </c>
      <c r="BD18" s="9">
        <f t="shared" si="31"/>
        <v>0</v>
      </c>
      <c r="BE18" s="9">
        <f t="shared" si="31"/>
        <v>0</v>
      </c>
      <c r="BF18" s="9">
        <f t="shared" si="31"/>
        <v>0</v>
      </c>
      <c r="BG18" s="9">
        <f t="shared" si="31"/>
        <v>0</v>
      </c>
      <c r="BH18" s="9">
        <f t="shared" si="31"/>
        <v>0</v>
      </c>
      <c r="BI18" s="9">
        <f t="shared" si="31"/>
        <v>0</v>
      </c>
      <c r="BJ18" s="9">
        <f t="shared" si="31"/>
        <v>0</v>
      </c>
      <c r="BK18" s="9">
        <f t="shared" si="31"/>
        <v>0</v>
      </c>
      <c r="BL18" s="9">
        <f t="shared" si="31"/>
        <v>0</v>
      </c>
      <c r="BM18" s="9">
        <f t="shared" si="31"/>
        <v>0</v>
      </c>
      <c r="BN18" s="9">
        <f t="shared" si="31"/>
        <v>0</v>
      </c>
      <c r="BO18" s="9">
        <f t="shared" ref="BO18:CX18" si="32">IFERROR(IF(BO$3-$C$3&lt;levetid_A,
IF(MOD(BO$2,Interval_vedl_A_III)=0, Beløb_vedl_A_III * 1,),   0), 0)</f>
        <v>0</v>
      </c>
      <c r="BP18" s="9">
        <f t="shared" si="32"/>
        <v>0</v>
      </c>
      <c r="BQ18" s="9">
        <f t="shared" si="32"/>
        <v>0</v>
      </c>
      <c r="BR18" s="9">
        <f t="shared" si="32"/>
        <v>0</v>
      </c>
      <c r="BS18" s="9">
        <f t="shared" si="32"/>
        <v>0</v>
      </c>
      <c r="BT18" s="9">
        <f t="shared" si="32"/>
        <v>0</v>
      </c>
      <c r="BU18" s="9">
        <f t="shared" si="32"/>
        <v>0</v>
      </c>
      <c r="BV18" s="9">
        <f t="shared" si="32"/>
        <v>0</v>
      </c>
      <c r="BW18" s="9">
        <f t="shared" si="32"/>
        <v>0</v>
      </c>
      <c r="BX18" s="9">
        <f t="shared" si="32"/>
        <v>0</v>
      </c>
      <c r="BY18" s="9">
        <f t="shared" si="32"/>
        <v>0</v>
      </c>
      <c r="BZ18" s="9">
        <f t="shared" si="32"/>
        <v>0</v>
      </c>
      <c r="CA18" s="9">
        <f t="shared" si="32"/>
        <v>0</v>
      </c>
      <c r="CB18" s="9">
        <f t="shared" si="32"/>
        <v>0</v>
      </c>
      <c r="CC18" s="9">
        <f t="shared" si="32"/>
        <v>0</v>
      </c>
      <c r="CD18" s="9">
        <f t="shared" si="32"/>
        <v>0</v>
      </c>
      <c r="CE18" s="9">
        <f t="shared" si="32"/>
        <v>0</v>
      </c>
      <c r="CF18" s="9">
        <f t="shared" si="32"/>
        <v>0</v>
      </c>
      <c r="CG18" s="9">
        <f t="shared" si="32"/>
        <v>0</v>
      </c>
      <c r="CH18" s="9">
        <f t="shared" si="32"/>
        <v>0</v>
      </c>
      <c r="CI18" s="9">
        <f t="shared" si="32"/>
        <v>0</v>
      </c>
      <c r="CJ18" s="9">
        <f t="shared" si="32"/>
        <v>0</v>
      </c>
      <c r="CK18" s="9">
        <f t="shared" si="32"/>
        <v>0</v>
      </c>
      <c r="CL18" s="9">
        <f t="shared" si="32"/>
        <v>0</v>
      </c>
      <c r="CM18" s="9">
        <f t="shared" si="32"/>
        <v>0</v>
      </c>
      <c r="CN18" s="9">
        <f t="shared" si="32"/>
        <v>0</v>
      </c>
      <c r="CO18" s="9">
        <f t="shared" si="32"/>
        <v>0</v>
      </c>
      <c r="CP18" s="9">
        <f t="shared" si="32"/>
        <v>0</v>
      </c>
      <c r="CQ18" s="9">
        <f t="shared" si="32"/>
        <v>0</v>
      </c>
      <c r="CR18" s="9">
        <f t="shared" si="32"/>
        <v>0</v>
      </c>
      <c r="CS18" s="9">
        <f t="shared" si="32"/>
        <v>0</v>
      </c>
      <c r="CT18" s="9">
        <f t="shared" si="32"/>
        <v>0</v>
      </c>
      <c r="CU18" s="9">
        <f t="shared" si="32"/>
        <v>0</v>
      </c>
      <c r="CV18" s="9">
        <f t="shared" si="32"/>
        <v>0</v>
      </c>
      <c r="CW18" s="9">
        <f t="shared" si="32"/>
        <v>0</v>
      </c>
      <c r="CX18" s="9">
        <f t="shared" si="32"/>
        <v>0</v>
      </c>
    </row>
    <row r="19" spans="1:102" s="10" customFormat="1" ht="15" thickBot="1" x14ac:dyDescent="0.35">
      <c r="A19" s="12"/>
      <c r="B19" s="10" t="s">
        <v>26</v>
      </c>
      <c r="C19" s="11">
        <f>SUM(C16:C18)</f>
        <v>0</v>
      </c>
      <c r="D19" s="11">
        <f t="shared" ref="D19:BO19" si="33">SUM(D16:D18)</f>
        <v>0</v>
      </c>
      <c r="E19" s="11">
        <f t="shared" si="33"/>
        <v>0</v>
      </c>
      <c r="F19" s="11">
        <f t="shared" si="33"/>
        <v>0</v>
      </c>
      <c r="G19" s="11">
        <f t="shared" si="33"/>
        <v>75000</v>
      </c>
      <c r="H19" s="11">
        <f t="shared" si="33"/>
        <v>0</v>
      </c>
      <c r="I19" s="11">
        <f t="shared" si="33"/>
        <v>0</v>
      </c>
      <c r="J19" s="11">
        <f t="shared" si="33"/>
        <v>20000</v>
      </c>
      <c r="K19" s="11">
        <f t="shared" si="33"/>
        <v>0</v>
      </c>
      <c r="L19" s="11">
        <f t="shared" si="33"/>
        <v>75000</v>
      </c>
      <c r="M19" s="11">
        <f t="shared" si="33"/>
        <v>0</v>
      </c>
      <c r="N19" s="11">
        <f t="shared" si="33"/>
        <v>0</v>
      </c>
      <c r="O19" s="11">
        <f t="shared" si="33"/>
        <v>0</v>
      </c>
      <c r="P19" s="11">
        <f t="shared" si="33"/>
        <v>0</v>
      </c>
      <c r="Q19" s="11">
        <f t="shared" si="33"/>
        <v>75000</v>
      </c>
      <c r="R19" s="11">
        <f t="shared" si="33"/>
        <v>20000</v>
      </c>
      <c r="S19" s="11">
        <f t="shared" si="33"/>
        <v>0</v>
      </c>
      <c r="T19" s="11">
        <f t="shared" si="33"/>
        <v>0</v>
      </c>
      <c r="U19" s="11">
        <f t="shared" si="33"/>
        <v>0</v>
      </c>
      <c r="V19" s="11">
        <f t="shared" si="33"/>
        <v>75000</v>
      </c>
      <c r="W19" s="11">
        <f t="shared" si="33"/>
        <v>0</v>
      </c>
      <c r="X19" s="11">
        <f t="shared" si="33"/>
        <v>0</v>
      </c>
      <c r="Y19" s="11">
        <f t="shared" si="33"/>
        <v>0</v>
      </c>
      <c r="Z19" s="11">
        <f t="shared" si="33"/>
        <v>20000</v>
      </c>
      <c r="AA19" s="11">
        <f t="shared" si="33"/>
        <v>75000</v>
      </c>
      <c r="AB19" s="11">
        <f t="shared" si="33"/>
        <v>0</v>
      </c>
      <c r="AC19" s="11">
        <f t="shared" si="33"/>
        <v>0</v>
      </c>
      <c r="AD19" s="11">
        <f t="shared" si="33"/>
        <v>0</v>
      </c>
      <c r="AE19" s="11">
        <f t="shared" si="33"/>
        <v>0</v>
      </c>
      <c r="AF19" s="11">
        <f t="shared" si="33"/>
        <v>75000</v>
      </c>
      <c r="AG19" s="11">
        <f t="shared" si="33"/>
        <v>0</v>
      </c>
      <c r="AH19" s="11">
        <f t="shared" si="33"/>
        <v>20000</v>
      </c>
      <c r="AI19" s="11">
        <f t="shared" si="33"/>
        <v>0</v>
      </c>
      <c r="AJ19" s="11">
        <f t="shared" si="33"/>
        <v>0</v>
      </c>
      <c r="AK19" s="11">
        <f t="shared" si="33"/>
        <v>75000</v>
      </c>
      <c r="AL19" s="11">
        <f t="shared" si="33"/>
        <v>0</v>
      </c>
      <c r="AM19" s="11">
        <f t="shared" si="33"/>
        <v>0</v>
      </c>
      <c r="AN19" s="11">
        <f t="shared" si="33"/>
        <v>0</v>
      </c>
      <c r="AO19" s="11">
        <f t="shared" si="33"/>
        <v>0</v>
      </c>
      <c r="AP19" s="11">
        <f t="shared" si="33"/>
        <v>95000</v>
      </c>
      <c r="AQ19" s="11">
        <f t="shared" si="33"/>
        <v>0</v>
      </c>
      <c r="AR19" s="11">
        <f t="shared" si="33"/>
        <v>0</v>
      </c>
      <c r="AS19" s="11">
        <f t="shared" si="33"/>
        <v>0</v>
      </c>
      <c r="AT19" s="11">
        <f t="shared" si="33"/>
        <v>0</v>
      </c>
      <c r="AU19" s="11">
        <f t="shared" si="33"/>
        <v>75000</v>
      </c>
      <c r="AV19" s="11">
        <f t="shared" si="33"/>
        <v>0</v>
      </c>
      <c r="AW19" s="11">
        <f t="shared" si="33"/>
        <v>0</v>
      </c>
      <c r="AX19" s="11">
        <f t="shared" si="33"/>
        <v>20000</v>
      </c>
      <c r="AY19" s="11">
        <f t="shared" si="33"/>
        <v>0</v>
      </c>
      <c r="AZ19" s="11">
        <f t="shared" si="33"/>
        <v>75000</v>
      </c>
      <c r="BA19" s="11">
        <f t="shared" si="33"/>
        <v>0</v>
      </c>
      <c r="BB19" s="11">
        <f t="shared" si="33"/>
        <v>0</v>
      </c>
      <c r="BC19" s="11">
        <f t="shared" si="33"/>
        <v>0</v>
      </c>
      <c r="BD19" s="11">
        <f t="shared" si="33"/>
        <v>0</v>
      </c>
      <c r="BE19" s="11">
        <f t="shared" si="33"/>
        <v>75000</v>
      </c>
      <c r="BF19" s="11">
        <f t="shared" si="33"/>
        <v>20000</v>
      </c>
      <c r="BG19" s="11">
        <f t="shared" si="33"/>
        <v>0</v>
      </c>
      <c r="BH19" s="11">
        <f t="shared" si="33"/>
        <v>0</v>
      </c>
      <c r="BI19" s="11">
        <f t="shared" si="33"/>
        <v>0</v>
      </c>
      <c r="BJ19" s="11">
        <f t="shared" si="33"/>
        <v>75000</v>
      </c>
      <c r="BK19" s="11">
        <f t="shared" si="33"/>
        <v>0</v>
      </c>
      <c r="BL19" s="11">
        <f t="shared" si="33"/>
        <v>0</v>
      </c>
      <c r="BM19" s="11">
        <f t="shared" si="33"/>
        <v>0</v>
      </c>
      <c r="BN19" s="11">
        <f t="shared" si="33"/>
        <v>20000</v>
      </c>
      <c r="BO19" s="11">
        <f t="shared" si="33"/>
        <v>75000</v>
      </c>
      <c r="BP19" s="11">
        <f t="shared" ref="BP19:CX19" si="34">SUM(BP16:BP18)</f>
        <v>0</v>
      </c>
      <c r="BQ19" s="11">
        <f t="shared" si="34"/>
        <v>0</v>
      </c>
      <c r="BR19" s="11">
        <f t="shared" si="34"/>
        <v>0</v>
      </c>
      <c r="BS19" s="11">
        <f t="shared" si="34"/>
        <v>0</v>
      </c>
      <c r="BT19" s="11">
        <f t="shared" si="34"/>
        <v>75000</v>
      </c>
      <c r="BU19" s="11">
        <f t="shared" si="34"/>
        <v>0</v>
      </c>
      <c r="BV19" s="11">
        <f t="shared" si="34"/>
        <v>20000</v>
      </c>
      <c r="BW19" s="11">
        <f t="shared" si="34"/>
        <v>0</v>
      </c>
      <c r="BX19" s="11">
        <f t="shared" si="34"/>
        <v>0</v>
      </c>
      <c r="BY19" s="11">
        <f t="shared" si="34"/>
        <v>75000</v>
      </c>
      <c r="BZ19" s="11">
        <f t="shared" si="34"/>
        <v>0</v>
      </c>
      <c r="CA19" s="11">
        <f t="shared" si="34"/>
        <v>0</v>
      </c>
      <c r="CB19" s="11">
        <f t="shared" si="34"/>
        <v>0</v>
      </c>
      <c r="CC19" s="11">
        <f t="shared" si="34"/>
        <v>0</v>
      </c>
      <c r="CD19" s="11">
        <f t="shared" si="34"/>
        <v>95000</v>
      </c>
      <c r="CE19" s="11">
        <f t="shared" si="34"/>
        <v>0</v>
      </c>
      <c r="CF19" s="11">
        <f t="shared" si="34"/>
        <v>0</v>
      </c>
      <c r="CG19" s="11">
        <f t="shared" si="34"/>
        <v>0</v>
      </c>
      <c r="CH19" s="11">
        <f t="shared" si="34"/>
        <v>0</v>
      </c>
      <c r="CI19" s="11">
        <f t="shared" si="34"/>
        <v>0</v>
      </c>
      <c r="CJ19" s="11">
        <f t="shared" si="34"/>
        <v>0</v>
      </c>
      <c r="CK19" s="11">
        <f t="shared" si="34"/>
        <v>0</v>
      </c>
      <c r="CL19" s="11">
        <f t="shared" si="34"/>
        <v>0</v>
      </c>
      <c r="CM19" s="11">
        <f t="shared" si="34"/>
        <v>0</v>
      </c>
      <c r="CN19" s="11">
        <f t="shared" si="34"/>
        <v>0</v>
      </c>
      <c r="CO19" s="11">
        <f t="shared" si="34"/>
        <v>0</v>
      </c>
      <c r="CP19" s="11">
        <f t="shared" si="34"/>
        <v>0</v>
      </c>
      <c r="CQ19" s="11">
        <f t="shared" si="34"/>
        <v>0</v>
      </c>
      <c r="CR19" s="11">
        <f t="shared" si="34"/>
        <v>0</v>
      </c>
      <c r="CS19" s="11">
        <f t="shared" si="34"/>
        <v>0</v>
      </c>
      <c r="CT19" s="11">
        <f t="shared" si="34"/>
        <v>0</v>
      </c>
      <c r="CU19" s="11">
        <f t="shared" si="34"/>
        <v>0</v>
      </c>
      <c r="CV19" s="11">
        <f t="shared" si="34"/>
        <v>0</v>
      </c>
      <c r="CW19" s="11">
        <f t="shared" si="34"/>
        <v>0</v>
      </c>
      <c r="CX19" s="11">
        <f t="shared" si="34"/>
        <v>0</v>
      </c>
    </row>
    <row r="20" spans="1:102" s="16" customFormat="1" ht="15" thickBot="1" x14ac:dyDescent="0.35">
      <c r="A20" s="15" t="s">
        <v>84</v>
      </c>
      <c r="B20" s="16" t="str">
        <f>navn_A</f>
        <v>Pumpe Bibi</v>
      </c>
      <c r="C20" s="17">
        <f t="shared" ref="C20:AH20" si="35">C9+C15+C19</f>
        <v>632000</v>
      </c>
      <c r="D20" s="17">
        <f t="shared" si="35"/>
        <v>13000</v>
      </c>
      <c r="E20" s="17">
        <f t="shared" si="35"/>
        <v>13000</v>
      </c>
      <c r="F20" s="17">
        <f t="shared" si="35"/>
        <v>13000</v>
      </c>
      <c r="G20" s="17">
        <f>G9+G15+G19</f>
        <v>88000</v>
      </c>
      <c r="H20" s="17">
        <f t="shared" si="35"/>
        <v>13000</v>
      </c>
      <c r="I20" s="17">
        <f t="shared" si="35"/>
        <v>13000</v>
      </c>
      <c r="J20" s="17">
        <f t="shared" si="35"/>
        <v>33000</v>
      </c>
      <c r="K20" s="17">
        <f t="shared" si="35"/>
        <v>13000</v>
      </c>
      <c r="L20" s="17">
        <f t="shared" si="35"/>
        <v>88000</v>
      </c>
      <c r="M20" s="17">
        <f t="shared" si="35"/>
        <v>13000</v>
      </c>
      <c r="N20" s="17">
        <f t="shared" si="35"/>
        <v>13000</v>
      </c>
      <c r="O20" s="17">
        <f t="shared" si="35"/>
        <v>13000</v>
      </c>
      <c r="P20" s="17">
        <f t="shared" si="35"/>
        <v>13000</v>
      </c>
      <c r="Q20" s="17">
        <f t="shared" si="35"/>
        <v>88000</v>
      </c>
      <c r="R20" s="17">
        <f t="shared" si="35"/>
        <v>33000</v>
      </c>
      <c r="S20" s="17">
        <f t="shared" si="35"/>
        <v>13000</v>
      </c>
      <c r="T20" s="17">
        <f t="shared" si="35"/>
        <v>13000</v>
      </c>
      <c r="U20" s="17">
        <f t="shared" si="35"/>
        <v>13000</v>
      </c>
      <c r="V20" s="17">
        <f t="shared" si="35"/>
        <v>88000</v>
      </c>
      <c r="W20" s="17">
        <f t="shared" si="35"/>
        <v>13000</v>
      </c>
      <c r="X20" s="17">
        <f t="shared" si="35"/>
        <v>13000</v>
      </c>
      <c r="Y20" s="17">
        <f t="shared" si="35"/>
        <v>13000</v>
      </c>
      <c r="Z20" s="17">
        <f t="shared" si="35"/>
        <v>33000</v>
      </c>
      <c r="AA20" s="17">
        <f t="shared" si="35"/>
        <v>88000</v>
      </c>
      <c r="AB20" s="17">
        <f t="shared" si="35"/>
        <v>13000</v>
      </c>
      <c r="AC20" s="17">
        <f t="shared" si="35"/>
        <v>13000</v>
      </c>
      <c r="AD20" s="17">
        <f t="shared" si="35"/>
        <v>13000</v>
      </c>
      <c r="AE20" s="17">
        <f t="shared" si="35"/>
        <v>13000</v>
      </c>
      <c r="AF20" s="17">
        <f t="shared" si="35"/>
        <v>88000</v>
      </c>
      <c r="AG20" s="17">
        <f t="shared" si="35"/>
        <v>13000</v>
      </c>
      <c r="AH20" s="17">
        <f t="shared" si="35"/>
        <v>33000</v>
      </c>
      <c r="AI20" s="17">
        <f t="shared" ref="AI20:BN20" si="36">AI9+AI15+AI19</f>
        <v>13000</v>
      </c>
      <c r="AJ20" s="17">
        <f t="shared" si="36"/>
        <v>13000</v>
      </c>
      <c r="AK20" s="17">
        <f t="shared" si="36"/>
        <v>88000</v>
      </c>
      <c r="AL20" s="17">
        <f t="shared" si="36"/>
        <v>13000</v>
      </c>
      <c r="AM20" s="17">
        <f t="shared" si="36"/>
        <v>13000</v>
      </c>
      <c r="AN20" s="17">
        <f t="shared" si="36"/>
        <v>13000</v>
      </c>
      <c r="AO20" s="17">
        <f t="shared" si="36"/>
        <v>13000</v>
      </c>
      <c r="AP20" s="17">
        <f t="shared" si="36"/>
        <v>108000</v>
      </c>
      <c r="AQ20" s="17">
        <f t="shared" si="36"/>
        <v>13000</v>
      </c>
      <c r="AR20" s="17">
        <f t="shared" si="36"/>
        <v>13000</v>
      </c>
      <c r="AS20" s="17">
        <f t="shared" si="36"/>
        <v>13000</v>
      </c>
      <c r="AT20" s="17">
        <f t="shared" si="36"/>
        <v>13000</v>
      </c>
      <c r="AU20" s="17">
        <f t="shared" si="36"/>
        <v>88000</v>
      </c>
      <c r="AV20" s="17">
        <f t="shared" si="36"/>
        <v>13000</v>
      </c>
      <c r="AW20" s="17">
        <f t="shared" si="36"/>
        <v>13000</v>
      </c>
      <c r="AX20" s="17">
        <f t="shared" si="36"/>
        <v>33000</v>
      </c>
      <c r="AY20" s="17">
        <f t="shared" si="36"/>
        <v>13000</v>
      </c>
      <c r="AZ20" s="17">
        <f t="shared" si="36"/>
        <v>88000</v>
      </c>
      <c r="BA20" s="17">
        <f t="shared" si="36"/>
        <v>13000</v>
      </c>
      <c r="BB20" s="17">
        <f t="shared" si="36"/>
        <v>13000</v>
      </c>
      <c r="BC20" s="17">
        <f t="shared" si="36"/>
        <v>13000</v>
      </c>
      <c r="BD20" s="17">
        <f t="shared" si="36"/>
        <v>13000</v>
      </c>
      <c r="BE20" s="17">
        <f t="shared" si="36"/>
        <v>88000</v>
      </c>
      <c r="BF20" s="17">
        <f t="shared" si="36"/>
        <v>33000</v>
      </c>
      <c r="BG20" s="17">
        <f t="shared" si="36"/>
        <v>13000</v>
      </c>
      <c r="BH20" s="17">
        <f t="shared" si="36"/>
        <v>13000</v>
      </c>
      <c r="BI20" s="17">
        <f t="shared" si="36"/>
        <v>13000</v>
      </c>
      <c r="BJ20" s="17">
        <f t="shared" si="36"/>
        <v>88000</v>
      </c>
      <c r="BK20" s="17">
        <f t="shared" si="36"/>
        <v>13000</v>
      </c>
      <c r="BL20" s="17">
        <f t="shared" si="36"/>
        <v>13000</v>
      </c>
      <c r="BM20" s="17">
        <f t="shared" si="36"/>
        <v>13000</v>
      </c>
      <c r="BN20" s="17">
        <f t="shared" si="36"/>
        <v>33000</v>
      </c>
      <c r="BO20" s="17">
        <f t="shared" ref="BO20:CT20" si="37">BO9+BO15+BO19</f>
        <v>88000</v>
      </c>
      <c r="BP20" s="17">
        <f t="shared" si="37"/>
        <v>13000</v>
      </c>
      <c r="BQ20" s="17">
        <f t="shared" si="37"/>
        <v>13000</v>
      </c>
      <c r="BR20" s="17">
        <f t="shared" si="37"/>
        <v>13000</v>
      </c>
      <c r="BS20" s="17">
        <f t="shared" si="37"/>
        <v>13000</v>
      </c>
      <c r="BT20" s="17">
        <f t="shared" si="37"/>
        <v>88000</v>
      </c>
      <c r="BU20" s="17">
        <f t="shared" si="37"/>
        <v>13000</v>
      </c>
      <c r="BV20" s="17">
        <f t="shared" si="37"/>
        <v>33000</v>
      </c>
      <c r="BW20" s="17">
        <f t="shared" si="37"/>
        <v>13000</v>
      </c>
      <c r="BX20" s="17">
        <f t="shared" si="37"/>
        <v>13000</v>
      </c>
      <c r="BY20" s="17">
        <f t="shared" si="37"/>
        <v>88000</v>
      </c>
      <c r="BZ20" s="17">
        <f t="shared" si="37"/>
        <v>13000</v>
      </c>
      <c r="CA20" s="17">
        <f t="shared" si="37"/>
        <v>13000</v>
      </c>
      <c r="CB20" s="17">
        <f t="shared" si="37"/>
        <v>13000</v>
      </c>
      <c r="CC20" s="17">
        <f t="shared" si="37"/>
        <v>13000</v>
      </c>
      <c r="CD20" s="17">
        <f t="shared" si="37"/>
        <v>88000</v>
      </c>
      <c r="CE20" s="17">
        <f t="shared" si="37"/>
        <v>0</v>
      </c>
      <c r="CF20" s="17">
        <f t="shared" si="37"/>
        <v>0</v>
      </c>
      <c r="CG20" s="17">
        <f t="shared" si="37"/>
        <v>0</v>
      </c>
      <c r="CH20" s="17">
        <f t="shared" si="37"/>
        <v>0</v>
      </c>
      <c r="CI20" s="17">
        <f t="shared" si="37"/>
        <v>0</v>
      </c>
      <c r="CJ20" s="17">
        <f t="shared" si="37"/>
        <v>0</v>
      </c>
      <c r="CK20" s="17">
        <f t="shared" si="37"/>
        <v>0</v>
      </c>
      <c r="CL20" s="17">
        <f t="shared" si="37"/>
        <v>0</v>
      </c>
      <c r="CM20" s="17">
        <f t="shared" si="37"/>
        <v>0</v>
      </c>
      <c r="CN20" s="17">
        <f t="shared" si="37"/>
        <v>0</v>
      </c>
      <c r="CO20" s="17">
        <f t="shared" si="37"/>
        <v>0</v>
      </c>
      <c r="CP20" s="17">
        <f t="shared" si="37"/>
        <v>0</v>
      </c>
      <c r="CQ20" s="17">
        <f t="shared" si="37"/>
        <v>0</v>
      </c>
      <c r="CR20" s="17">
        <f t="shared" si="37"/>
        <v>0</v>
      </c>
      <c r="CS20" s="17">
        <f t="shared" si="37"/>
        <v>0</v>
      </c>
      <c r="CT20" s="17">
        <f t="shared" si="37"/>
        <v>0</v>
      </c>
      <c r="CU20" s="17">
        <f t="shared" ref="CU20:CX20" si="38">CU9+CU15+CU19</f>
        <v>0</v>
      </c>
      <c r="CV20" s="17">
        <f t="shared" si="38"/>
        <v>0</v>
      </c>
      <c r="CW20" s="17">
        <f t="shared" si="38"/>
        <v>0</v>
      </c>
      <c r="CX20" s="17">
        <f t="shared" si="38"/>
        <v>0</v>
      </c>
    </row>
    <row r="21" spans="1:102" s="16" customFormat="1" ht="15" thickBot="1" x14ac:dyDescent="0.35">
      <c r="A21" s="15" t="s">
        <v>85</v>
      </c>
      <c r="B21" s="16" t="str">
        <f>navn_A</f>
        <v>Pumpe Bibi</v>
      </c>
      <c r="C21" s="17">
        <f>C20</f>
        <v>632000</v>
      </c>
      <c r="D21" s="17">
        <f t="shared" ref="D21:AI21" si="39">D20/((1+Kalkulationsrente)^(D$2-1))</f>
        <v>12500</v>
      </c>
      <c r="E21" s="17">
        <f t="shared" si="39"/>
        <v>12019.230769230768</v>
      </c>
      <c r="F21" s="17">
        <f t="shared" si="39"/>
        <v>11556.952662721893</v>
      </c>
      <c r="G21" s="17">
        <f t="shared" si="39"/>
        <v>75222.76881061586</v>
      </c>
      <c r="H21" s="17">
        <f t="shared" si="39"/>
        <v>10685.05238787157</v>
      </c>
      <c r="I21" s="17">
        <f t="shared" si="39"/>
        <v>10274.088834491895</v>
      </c>
      <c r="J21" s="17">
        <f t="shared" si="39"/>
        <v>25077.287835668089</v>
      </c>
      <c r="K21" s="17">
        <f t="shared" si="39"/>
        <v>9498.972665025789</v>
      </c>
      <c r="L21" s="17">
        <f t="shared" si="39"/>
        <v>61827.632730937083</v>
      </c>
      <c r="M21" s="17">
        <f t="shared" si="39"/>
        <v>8782.334194735382</v>
      </c>
      <c r="N21" s="17">
        <f t="shared" si="39"/>
        <v>8444.5521103224819</v>
      </c>
      <c r="O21" s="17">
        <f t="shared" si="39"/>
        <v>8119.7616445408466</v>
      </c>
      <c r="P21" s="17">
        <f t="shared" si="39"/>
        <v>7807.4631197508143</v>
      </c>
      <c r="Q21" s="17">
        <f t="shared" si="39"/>
        <v>50817.807288318909</v>
      </c>
      <c r="R21" s="17">
        <f t="shared" si="39"/>
        <v>18323.72858953807</v>
      </c>
      <c r="S21" s="17">
        <f t="shared" si="39"/>
        <v>6940.8062839159338</v>
      </c>
      <c r="T21" s="17">
        <f t="shared" si="39"/>
        <v>6673.8521960730131</v>
      </c>
      <c r="U21" s="17">
        <f t="shared" si="39"/>
        <v>6417.1655731471274</v>
      </c>
      <c r="V21" s="17">
        <f t="shared" si="39"/>
        <v>41768.533316342247</v>
      </c>
      <c r="W21" s="17">
        <f t="shared" si="39"/>
        <v>5933.0303006167969</v>
      </c>
      <c r="X21" s="17">
        <f t="shared" si="39"/>
        <v>5704.8368275161492</v>
      </c>
      <c r="Y21" s="17">
        <f t="shared" si="39"/>
        <v>5485.4200264578367</v>
      </c>
      <c r="Z21" s="17">
        <f t="shared" si="39"/>
        <v>13388.968999490282</v>
      </c>
      <c r="AA21" s="17">
        <f t="shared" si="39"/>
        <v>34330.689742282768</v>
      </c>
      <c r="AB21" s="17">
        <f t="shared" si="39"/>
        <v>4876.5184293015291</v>
      </c>
      <c r="AC21" s="17">
        <f t="shared" si="39"/>
        <v>4688.9600281745479</v>
      </c>
      <c r="AD21" s="17">
        <f t="shared" si="39"/>
        <v>4508.6154117062961</v>
      </c>
      <c r="AE21" s="17">
        <f t="shared" si="39"/>
        <v>4335.2071266406683</v>
      </c>
      <c r="AF21" s="17">
        <f t="shared" si="39"/>
        <v>28217.324492927422</v>
      </c>
      <c r="AG21" s="17">
        <f t="shared" si="39"/>
        <v>4008.1426836544642</v>
      </c>
      <c r="AH21" s="17">
        <f t="shared" si="39"/>
        <v>9783.1885030027588</v>
      </c>
      <c r="AI21" s="17">
        <f t="shared" si="39"/>
        <v>3705.7532208343782</v>
      </c>
      <c r="AJ21" s="17">
        <f t="shared" ref="AJ21:BO21" si="40">AJ20/((1+Kalkulationsrente)^(AJ$2-1))</f>
        <v>3563.2242508022869</v>
      </c>
      <c r="AK21" s="17">
        <f t="shared" si="40"/>
        <v>23192.583880961629</v>
      </c>
      <c r="AL21" s="17">
        <f t="shared" si="40"/>
        <v>3294.4011194547766</v>
      </c>
      <c r="AM21" s="17">
        <f t="shared" si="40"/>
        <v>3167.6933840911315</v>
      </c>
      <c r="AN21" s="17">
        <f t="shared" si="40"/>
        <v>3045.8590231645485</v>
      </c>
      <c r="AO21" s="17">
        <f t="shared" si="40"/>
        <v>2928.7105991966819</v>
      </c>
      <c r="AP21" s="17">
        <f t="shared" si="40"/>
        <v>23395.025496541544</v>
      </c>
      <c r="AQ21" s="17">
        <f t="shared" si="40"/>
        <v>2707.7575806182331</v>
      </c>
      <c r="AR21" s="17">
        <f t="shared" si="40"/>
        <v>2603.6130582867627</v>
      </c>
      <c r="AS21" s="17">
        <f t="shared" si="40"/>
        <v>2503.4740945065028</v>
      </c>
      <c r="AT21" s="17">
        <f t="shared" si="40"/>
        <v>2407.1866293331755</v>
      </c>
      <c r="AU21" s="17">
        <f t="shared" si="40"/>
        <v>15668.078652464455</v>
      </c>
      <c r="AV21" s="17">
        <f t="shared" si="40"/>
        <v>2225.5793540432464</v>
      </c>
      <c r="AW21" s="17">
        <f t="shared" si="40"/>
        <v>2139.9801481185063</v>
      </c>
      <c r="AX21" s="17">
        <f t="shared" si="40"/>
        <v>5223.3243260288982</v>
      </c>
      <c r="AY21" s="17">
        <f t="shared" si="40"/>
        <v>1978.5319416776126</v>
      </c>
      <c r="AZ21" s="17">
        <f t="shared" si="40"/>
        <v>12878.018555298071</v>
      </c>
      <c r="BA21" s="17">
        <f t="shared" si="40"/>
        <v>1829.263999332112</v>
      </c>
      <c r="BB21" s="17">
        <f t="shared" si="40"/>
        <v>1758.9076916654922</v>
      </c>
      <c r="BC21" s="17">
        <f t="shared" si="40"/>
        <v>1691.2573958322041</v>
      </c>
      <c r="BD21" s="17">
        <f t="shared" si="40"/>
        <v>1626.2090344540422</v>
      </c>
      <c r="BE21" s="17">
        <f t="shared" si="40"/>
        <v>10584.792531949386</v>
      </c>
      <c r="BF21" s="17">
        <f t="shared" si="40"/>
        <v>3816.6319225779043</v>
      </c>
      <c r="BG21" s="17">
        <f t="shared" si="40"/>
        <v>1445.6939100673878</v>
      </c>
      <c r="BH21" s="17">
        <f t="shared" si="40"/>
        <v>1390.0902981417187</v>
      </c>
      <c r="BI21" s="17">
        <f t="shared" si="40"/>
        <v>1336.62528667473</v>
      </c>
      <c r="BJ21" s="17">
        <f t="shared" si="40"/>
        <v>8699.9279014331532</v>
      </c>
      <c r="BK21" s="17">
        <f t="shared" si="40"/>
        <v>1235.7852132717542</v>
      </c>
      <c r="BL21" s="17">
        <f t="shared" si="40"/>
        <v>1188.2550127613022</v>
      </c>
      <c r="BM21" s="17">
        <f t="shared" si="40"/>
        <v>1142.5528968858675</v>
      </c>
      <c r="BN21" s="17">
        <f t="shared" si="40"/>
        <v>2788.7755619255645</v>
      </c>
      <c r="BO21" s="17">
        <f t="shared" si="40"/>
        <v>7150.7065690399077</v>
      </c>
      <c r="BP21" s="17">
        <f t="shared" ref="BP21:CU21" si="41">BP20/((1+Kalkulationsrente)^(BP$2-1))</f>
        <v>1015.7253649204414</v>
      </c>
      <c r="BQ21" s="17">
        <f t="shared" si="41"/>
        <v>976.65900473119359</v>
      </c>
      <c r="BR21" s="17">
        <f t="shared" si="41"/>
        <v>939.09519685691703</v>
      </c>
      <c r="BS21" s="17">
        <f t="shared" si="41"/>
        <v>902.97615082395851</v>
      </c>
      <c r="BT21" s="17">
        <f t="shared" si="41"/>
        <v>5877.3595615760605</v>
      </c>
      <c r="BU21" s="17">
        <f t="shared" si="41"/>
        <v>834.85221045114497</v>
      </c>
      <c r="BV21" s="17">
        <f t="shared" si="41"/>
        <v>2037.7309870479132</v>
      </c>
      <c r="BW21" s="17">
        <f t="shared" si="41"/>
        <v>771.86779812420946</v>
      </c>
      <c r="BX21" s="17">
        <f t="shared" si="41"/>
        <v>742.18057511943209</v>
      </c>
      <c r="BY21" s="17">
        <f t="shared" si="41"/>
        <v>4830.7611398306226</v>
      </c>
      <c r="BZ21" s="17">
        <f t="shared" si="41"/>
        <v>686.18766190775898</v>
      </c>
      <c r="CA21" s="17">
        <f t="shared" si="41"/>
        <v>659.79582875746053</v>
      </c>
      <c r="CB21" s="17">
        <f t="shared" si="41"/>
        <v>634.41906611294269</v>
      </c>
      <c r="CC21" s="17">
        <f t="shared" si="41"/>
        <v>610.01833280090648</v>
      </c>
      <c r="CD21" s="17">
        <f t="shared" si="41"/>
        <v>3970.5335271064919</v>
      </c>
      <c r="CE21" s="17">
        <f t="shared" si="41"/>
        <v>0</v>
      </c>
      <c r="CF21" s="17">
        <f t="shared" si="41"/>
        <v>0</v>
      </c>
      <c r="CG21" s="17">
        <f t="shared" si="41"/>
        <v>0</v>
      </c>
      <c r="CH21" s="17">
        <f t="shared" si="41"/>
        <v>0</v>
      </c>
      <c r="CI21" s="17">
        <f t="shared" si="41"/>
        <v>0</v>
      </c>
      <c r="CJ21" s="17">
        <f t="shared" si="41"/>
        <v>0</v>
      </c>
      <c r="CK21" s="17">
        <f t="shared" si="41"/>
        <v>0</v>
      </c>
      <c r="CL21" s="17">
        <f t="shared" si="41"/>
        <v>0</v>
      </c>
      <c r="CM21" s="17">
        <f t="shared" si="41"/>
        <v>0</v>
      </c>
      <c r="CN21" s="17">
        <f t="shared" si="41"/>
        <v>0</v>
      </c>
      <c r="CO21" s="17">
        <f t="shared" si="41"/>
        <v>0</v>
      </c>
      <c r="CP21" s="17">
        <f t="shared" si="41"/>
        <v>0</v>
      </c>
      <c r="CQ21" s="17">
        <f t="shared" si="41"/>
        <v>0</v>
      </c>
      <c r="CR21" s="17">
        <f t="shared" si="41"/>
        <v>0</v>
      </c>
      <c r="CS21" s="17">
        <f t="shared" si="41"/>
        <v>0</v>
      </c>
      <c r="CT21" s="17">
        <f t="shared" si="41"/>
        <v>0</v>
      </c>
      <c r="CU21" s="17">
        <f t="shared" si="41"/>
        <v>0</v>
      </c>
      <c r="CV21" s="17">
        <f t="shared" ref="CV21:CX21" si="42">CV20/((1+Kalkulationsrente)^(CV$2-1))</f>
        <v>0</v>
      </c>
      <c r="CW21" s="17">
        <f t="shared" si="42"/>
        <v>0</v>
      </c>
      <c r="CX21" s="17">
        <f t="shared" si="42"/>
        <v>0</v>
      </c>
    </row>
    <row r="22" spans="1:102" s="16" customFormat="1" ht="15" thickBot="1" x14ac:dyDescent="0.35">
      <c r="A22" s="15" t="s">
        <v>86</v>
      </c>
      <c r="B22" s="16" t="str">
        <f>navn_A</f>
        <v>Pumpe Bibi</v>
      </c>
      <c r="C22" s="17">
        <f>IF(C21=0,#N/A, SUM($C21:C21))</f>
        <v>632000</v>
      </c>
      <c r="D22" s="17">
        <f>IF(D21=0,#N/A, SUM($C21:D21))</f>
        <v>644500</v>
      </c>
      <c r="E22" s="17">
        <f>IF(E21=0,#N/A, SUM($C21:E21))</f>
        <v>656519.23076923075</v>
      </c>
      <c r="F22" s="17">
        <f>IF(F21=0,#N/A, SUM($C21:F21))</f>
        <v>668076.18343195261</v>
      </c>
      <c r="G22" s="17">
        <f>IF(G21=0,#N/A, SUM($C21:G21))</f>
        <v>743298.95224256848</v>
      </c>
      <c r="H22" s="17">
        <f>IF(H21=0,#N/A, SUM($C21:H21))</f>
        <v>753984.00463044003</v>
      </c>
      <c r="I22" s="17">
        <f>IF(I21=0,#N/A, SUM($C21:I21))</f>
        <v>764258.09346493194</v>
      </c>
      <c r="J22" s="17">
        <f>IF(J21=0,#N/A, SUM($C21:J21))</f>
        <v>789335.38130060001</v>
      </c>
      <c r="K22" s="17">
        <f>IF(K21=0,#N/A, SUM($C21:K21))</f>
        <v>798834.35396562575</v>
      </c>
      <c r="L22" s="17">
        <f>IF(L21=0,#N/A, SUM($C21:L21))</f>
        <v>860661.98669656285</v>
      </c>
      <c r="M22" s="17">
        <f>IF(M21=0,#N/A, SUM($C21:M21))</f>
        <v>869444.32089129824</v>
      </c>
      <c r="N22" s="17">
        <f>IF(N21=0,#N/A, SUM($C21:N21))</f>
        <v>877888.87300162076</v>
      </c>
      <c r="O22" s="17">
        <f>IF(O21=0,#N/A, SUM($C21:O21))</f>
        <v>886008.63464616158</v>
      </c>
      <c r="P22" s="17">
        <f>IF(P21=0,#N/A, SUM($C21:P21))</f>
        <v>893816.09776591242</v>
      </c>
      <c r="Q22" s="17">
        <f>IF(Q21=0,#N/A, SUM($C21:Q21))</f>
        <v>944633.90505423129</v>
      </c>
      <c r="R22" s="17">
        <f>IF(R21=0,#N/A, SUM($C21:R21))</f>
        <v>962957.63364376931</v>
      </c>
      <c r="S22" s="17">
        <f>IF(S21=0,#N/A, SUM($C21:S21))</f>
        <v>969898.43992768519</v>
      </c>
      <c r="T22" s="17">
        <f>IF(T21=0,#N/A, SUM($C21:T21))</f>
        <v>976572.29212375823</v>
      </c>
      <c r="U22" s="17">
        <f>IF(U21=0,#N/A, SUM($C21:U21))</f>
        <v>982989.45769690536</v>
      </c>
      <c r="V22" s="17">
        <f>IF(V21=0,#N/A, SUM($C21:V21))</f>
        <v>1024757.9910132476</v>
      </c>
      <c r="W22" s="17">
        <f>IF(W21=0,#N/A, SUM($C21:W21))</f>
        <v>1030691.0213138644</v>
      </c>
      <c r="X22" s="17">
        <f>IF(X21=0,#N/A, SUM($C21:X21))</f>
        <v>1036395.8581413806</v>
      </c>
      <c r="Y22" s="17">
        <f>IF(Y21=0,#N/A, SUM($C21:Y21))</f>
        <v>1041881.2781678385</v>
      </c>
      <c r="Z22" s="17">
        <f>IF(Z21=0,#N/A, SUM($C21:Z21))</f>
        <v>1055270.2471673288</v>
      </c>
      <c r="AA22" s="17">
        <f>IF(AA21=0,#N/A, SUM($C21:AA21))</f>
        <v>1089600.9369096116</v>
      </c>
      <c r="AB22" s="17">
        <f>IF(AB21=0,#N/A, SUM($C21:AB21))</f>
        <v>1094477.455338913</v>
      </c>
      <c r="AC22" s="17">
        <f>IF(AC21=0,#N/A, SUM($C21:AC21))</f>
        <v>1099166.4153670876</v>
      </c>
      <c r="AD22" s="17">
        <f>IF(AD21=0,#N/A, SUM($C21:AD21))</f>
        <v>1103675.0307787939</v>
      </c>
      <c r="AE22" s="17">
        <f>IF(AE21=0,#N/A, SUM($C21:AE21))</f>
        <v>1108010.2379054346</v>
      </c>
      <c r="AF22" s="17">
        <f>IF(AF21=0,#N/A, SUM($C21:AF21))</f>
        <v>1136227.562398362</v>
      </c>
      <c r="AG22" s="17">
        <f>IF(AG21=0,#N/A, SUM($C21:AG21))</f>
        <v>1140235.7050820165</v>
      </c>
      <c r="AH22" s="17">
        <f>IF(AH21=0,#N/A, SUM($C21:AH21))</f>
        <v>1150018.8935850193</v>
      </c>
      <c r="AI22" s="17">
        <f>IF(AI21=0,#N/A, SUM($C21:AI21))</f>
        <v>1153724.6468058536</v>
      </c>
      <c r="AJ22" s="17">
        <f>IF(AJ21=0,#N/A, SUM($C21:AJ21))</f>
        <v>1157287.8710566559</v>
      </c>
      <c r="AK22" s="17">
        <f>IF(AK21=0,#N/A, SUM($C21:AK21))</f>
        <v>1180480.4549376175</v>
      </c>
      <c r="AL22" s="17">
        <f>IF(AL21=0,#N/A, SUM($C21:AL21))</f>
        <v>1183774.8560570723</v>
      </c>
      <c r="AM22" s="17">
        <f>IF(AM21=0,#N/A, SUM($C21:AM21))</f>
        <v>1186942.5494411634</v>
      </c>
      <c r="AN22" s="17">
        <f>IF(AN21=0,#N/A, SUM($C21:AN21))</f>
        <v>1189988.4084643279</v>
      </c>
      <c r="AO22" s="17">
        <f>IF(AO21=0,#N/A, SUM($C21:AO21))</f>
        <v>1192917.1190635245</v>
      </c>
      <c r="AP22" s="17">
        <f>IF(AP21=0,#N/A, SUM($C21:AP21))</f>
        <v>1216312.1445600661</v>
      </c>
      <c r="AQ22" s="17">
        <f>IF(AQ21=0,#N/A, SUM($C21:AQ21))</f>
        <v>1219019.9021406842</v>
      </c>
      <c r="AR22" s="17">
        <f>IF(AR21=0,#N/A, SUM($C21:AR21))</f>
        <v>1221623.5151989709</v>
      </c>
      <c r="AS22" s="17">
        <f>IF(AS21=0,#N/A, SUM($C21:AS21))</f>
        <v>1224126.9892934775</v>
      </c>
      <c r="AT22" s="17">
        <f>IF(AT21=0,#N/A, SUM($C21:AT21))</f>
        <v>1226534.1759228106</v>
      </c>
      <c r="AU22" s="17">
        <f>IF(AU21=0,#N/A, SUM($C21:AU21))</f>
        <v>1242202.2545752751</v>
      </c>
      <c r="AV22" s="17">
        <f>IF(AV21=0,#N/A, SUM($C21:AV21))</f>
        <v>1244427.8339293185</v>
      </c>
      <c r="AW22" s="17">
        <f>IF(AW21=0,#N/A, SUM($C21:AW21))</f>
        <v>1246567.8140774369</v>
      </c>
      <c r="AX22" s="17">
        <f>IF(AX21=0,#N/A, SUM($C21:AX21))</f>
        <v>1251791.1384034657</v>
      </c>
      <c r="AY22" s="17">
        <f>IF(AY21=0,#N/A, SUM($C21:AY21))</f>
        <v>1253769.6703451434</v>
      </c>
      <c r="AZ22" s="17">
        <f>IF(AZ21=0,#N/A, SUM($C21:AZ21))</f>
        <v>1266647.6889004414</v>
      </c>
      <c r="BA22" s="17">
        <f>IF(BA21=0,#N/A, SUM($C21:BA21))</f>
        <v>1268476.9528997736</v>
      </c>
      <c r="BB22" s="17">
        <f>IF(BB21=0,#N/A, SUM($C21:BB21))</f>
        <v>1270235.8605914391</v>
      </c>
      <c r="BC22" s="17">
        <f>IF(BC21=0,#N/A, SUM($C21:BC21))</f>
        <v>1271927.1179872712</v>
      </c>
      <c r="BD22" s="17">
        <f>IF(BD21=0,#N/A, SUM($C21:BD21))</f>
        <v>1273553.3270217252</v>
      </c>
      <c r="BE22" s="17">
        <f>IF(BE21=0,#N/A, SUM($C21:BE21))</f>
        <v>1284138.1195536747</v>
      </c>
      <c r="BF22" s="17">
        <f>IF(BF21=0,#N/A, SUM($C21:BF21))</f>
        <v>1287954.7514762527</v>
      </c>
      <c r="BG22" s="17">
        <f>IF(BG21=0,#N/A, SUM($C21:BG21))</f>
        <v>1289400.4453863201</v>
      </c>
      <c r="BH22" s="17">
        <f>IF(BH21=0,#N/A, SUM($C21:BH21))</f>
        <v>1290790.5356844619</v>
      </c>
      <c r="BI22" s="17">
        <f>IF(BI21=0,#N/A, SUM($C21:BI21))</f>
        <v>1292127.1609711368</v>
      </c>
      <c r="BJ22" s="17">
        <f>IF(BJ21=0,#N/A, SUM($C21:BJ21))</f>
        <v>1300827.0888725698</v>
      </c>
      <c r="BK22" s="17">
        <f>IF(BK21=0,#N/A, SUM($C21:BK21))</f>
        <v>1302062.8740858417</v>
      </c>
      <c r="BL22" s="17">
        <f>IF(BL21=0,#N/A, SUM($C21:BL21))</f>
        <v>1303251.129098603</v>
      </c>
      <c r="BM22" s="17">
        <f>IF(BM21=0,#N/A, SUM($C21:BM21))</f>
        <v>1304393.6819954889</v>
      </c>
      <c r="BN22" s="17">
        <f>IF(BN21=0,#N/A, SUM($C21:BN21))</f>
        <v>1307182.4575574144</v>
      </c>
      <c r="BO22" s="17">
        <f>IF(BO21=0,#N/A, SUM($C21:BO21))</f>
        <v>1314333.1641264544</v>
      </c>
      <c r="BP22" s="17">
        <f>IF(BP21=0,#N/A, SUM($C21:BP21))</f>
        <v>1315348.8894913748</v>
      </c>
      <c r="BQ22" s="17">
        <f>IF(BQ21=0,#N/A, SUM($C21:BQ21))</f>
        <v>1316325.5484961059</v>
      </c>
      <c r="BR22" s="17">
        <f>IF(BR21=0,#N/A, SUM($C21:BR21))</f>
        <v>1317264.6436929628</v>
      </c>
      <c r="BS22" s="17">
        <f>IF(BS21=0,#N/A, SUM($C21:BS21))</f>
        <v>1318167.6198437868</v>
      </c>
      <c r="BT22" s="17">
        <f>IF(BT21=0,#N/A, SUM($C21:BT21))</f>
        <v>1324044.9794053629</v>
      </c>
      <c r="BU22" s="17">
        <f>IF(BU21=0,#N/A, SUM($C21:BU21))</f>
        <v>1324879.831615814</v>
      </c>
      <c r="BV22" s="17">
        <f>IF(BV21=0,#N/A, SUM($C21:BV21))</f>
        <v>1326917.562602862</v>
      </c>
      <c r="BW22" s="17">
        <f>IF(BW21=0,#N/A, SUM($C21:BW21))</f>
        <v>1327689.4304009862</v>
      </c>
      <c r="BX22" s="17">
        <f>IF(BX21=0,#N/A, SUM($C21:BX21))</f>
        <v>1328431.6109761056</v>
      </c>
      <c r="BY22" s="17">
        <f>IF(BY21=0,#N/A, SUM($C21:BY21))</f>
        <v>1333262.3721159361</v>
      </c>
      <c r="BZ22" s="17">
        <f>IF(BZ21=0,#N/A, SUM($C21:BZ21))</f>
        <v>1333948.559777844</v>
      </c>
      <c r="CA22" s="17">
        <f>IF(CA21=0,#N/A, SUM($C21:CA21))</f>
        <v>1334608.3556066016</v>
      </c>
      <c r="CB22" s="17">
        <f>IF(CB21=0,#N/A, SUM($C21:CB21))</f>
        <v>1335242.7746727145</v>
      </c>
      <c r="CC22" s="17">
        <f>IF(CC21=0,#N/A, SUM($C21:CC21))</f>
        <v>1335852.7930055154</v>
      </c>
      <c r="CD22" s="17">
        <f>IF(CD21=0,#N/A, SUM($C21:CD21))</f>
        <v>1339823.3265326219</v>
      </c>
      <c r="CE22" s="17" t="e">
        <f>IF(CE21=0,#N/A, SUM($C21:CE21))</f>
        <v>#N/A</v>
      </c>
      <c r="CF22" s="17" t="e">
        <f>IF(CF21=0,#N/A, SUM($C21:CF21))</f>
        <v>#N/A</v>
      </c>
      <c r="CG22" s="17" t="e">
        <f>IF(CG21=0,#N/A, SUM($C21:CG21))</f>
        <v>#N/A</v>
      </c>
      <c r="CH22" s="17" t="e">
        <f>IF(CH21=0,#N/A, SUM($C21:CH21))</f>
        <v>#N/A</v>
      </c>
      <c r="CI22" s="17" t="e">
        <f>IF(CI21=0,#N/A, SUM($C21:CI21))</f>
        <v>#N/A</v>
      </c>
      <c r="CJ22" s="17" t="e">
        <f>IF(CJ21=0,#N/A, SUM($C21:CJ21))</f>
        <v>#N/A</v>
      </c>
      <c r="CK22" s="17" t="e">
        <f>IF(CK21=0,#N/A, SUM($C21:CK21))</f>
        <v>#N/A</v>
      </c>
      <c r="CL22" s="17" t="e">
        <f>IF(CL21=0,#N/A, SUM($C21:CL21))</f>
        <v>#N/A</v>
      </c>
      <c r="CM22" s="17" t="e">
        <f>IF(CM21=0,#N/A, SUM($C21:CM21))</f>
        <v>#N/A</v>
      </c>
      <c r="CN22" s="17" t="e">
        <f>IF(CN21=0,#N/A, SUM($C21:CN21))</f>
        <v>#N/A</v>
      </c>
      <c r="CO22" s="17" t="e">
        <f>IF(CO21=0,#N/A, SUM($C21:CO21))</f>
        <v>#N/A</v>
      </c>
      <c r="CP22" s="17" t="e">
        <f>IF(CP21=0,#N/A, SUM($C21:CP21))</f>
        <v>#N/A</v>
      </c>
      <c r="CQ22" s="17" t="e">
        <f>IF(CQ21=0,#N/A, SUM($C21:CQ21))</f>
        <v>#N/A</v>
      </c>
      <c r="CR22" s="17" t="e">
        <f>IF(CR21=0,#N/A, SUM($C21:CR21))</f>
        <v>#N/A</v>
      </c>
      <c r="CS22" s="17" t="e">
        <f>IF(CS21=0,#N/A, SUM($C21:CS21))</f>
        <v>#N/A</v>
      </c>
      <c r="CT22" s="17" t="e">
        <f>IF(CT21=0,#N/A, SUM($C21:CT21))</f>
        <v>#N/A</v>
      </c>
      <c r="CU22" s="17" t="e">
        <f>IF(CU21=0,#N/A, SUM($C21:CU21))</f>
        <v>#N/A</v>
      </c>
      <c r="CV22" s="17" t="e">
        <f>IF(CV21=0,#N/A, SUM($C21:CV21))</f>
        <v>#N/A</v>
      </c>
      <c r="CW22" s="17" t="e">
        <f>IF(CW21=0,#N/A, SUM($C21:CW21))</f>
        <v>#N/A</v>
      </c>
      <c r="CX22" s="17" t="e">
        <f>IF(CX21=0,#N/A, SUM($C21:CX21))</f>
        <v>#N/A</v>
      </c>
    </row>
    <row r="23" spans="1:102" x14ac:dyDescent="0.3">
      <c r="A23" s="127" t="s">
        <v>25</v>
      </c>
      <c r="B23" s="2" t="s">
        <v>12</v>
      </c>
      <c r="C23" s="8">
        <f>C9+NPV(Kalkulationsrente,D9:CX9)</f>
        <v>618097.60601656674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</row>
    <row r="24" spans="1:102" x14ac:dyDescent="0.3">
      <c r="A24" s="128"/>
      <c r="B24" s="2" t="s">
        <v>2</v>
      </c>
      <c r="C24" s="8">
        <f>C15+NPV(Kalkulationsrente,D15:CX15)</f>
        <v>323336.0977692086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</row>
    <row r="25" spans="1:102" x14ac:dyDescent="0.3">
      <c r="A25" s="128"/>
      <c r="B25" s="2" t="s">
        <v>6</v>
      </c>
      <c r="C25" s="8">
        <f>C19+NPV(Kalkulationsrente,D19:CX19)</f>
        <v>398389.62274684652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</row>
    <row r="26" spans="1:102" s="4" customFormat="1" x14ac:dyDescent="0.3">
      <c r="A26" s="6" t="s">
        <v>8</v>
      </c>
      <c r="B26" s="4" t="str">
        <f>Nutidsværdiberegning!N12</f>
        <v>Pumpe Boris</v>
      </c>
    </row>
    <row r="27" spans="1:102" x14ac:dyDescent="0.3">
      <c r="A27" s="124" t="s">
        <v>12</v>
      </c>
      <c r="B27" s="1" t="str">
        <f>B5</f>
        <v>Anskaffelsespris og scrap værdi</v>
      </c>
      <c r="C27" s="8">
        <f>Nutidsværdiberegning!P24</f>
        <v>750000</v>
      </c>
      <c r="D27" s="8">
        <f t="shared" ref="D27:AI27" si="43">IF(D$2=levetid_B,scrap_B*(-1),0)</f>
        <v>0</v>
      </c>
      <c r="E27" s="8">
        <f t="shared" si="43"/>
        <v>0</v>
      </c>
      <c r="F27" s="8">
        <f t="shared" si="43"/>
        <v>0</v>
      </c>
      <c r="G27" s="8">
        <f t="shared" si="43"/>
        <v>0</v>
      </c>
      <c r="H27" s="8">
        <f t="shared" si="43"/>
        <v>0</v>
      </c>
      <c r="I27" s="8">
        <f t="shared" si="43"/>
        <v>0</v>
      </c>
      <c r="J27" s="8">
        <f t="shared" si="43"/>
        <v>0</v>
      </c>
      <c r="K27" s="8">
        <f t="shared" si="43"/>
        <v>0</v>
      </c>
      <c r="L27" s="8">
        <f t="shared" si="43"/>
        <v>0</v>
      </c>
      <c r="M27" s="8">
        <f t="shared" si="43"/>
        <v>0</v>
      </c>
      <c r="N27" s="8">
        <f t="shared" si="43"/>
        <v>0</v>
      </c>
      <c r="O27" s="8">
        <f t="shared" si="43"/>
        <v>0</v>
      </c>
      <c r="P27" s="8">
        <f t="shared" si="43"/>
        <v>0</v>
      </c>
      <c r="Q27" s="8">
        <f t="shared" si="43"/>
        <v>0</v>
      </c>
      <c r="R27" s="8">
        <f t="shared" si="43"/>
        <v>0</v>
      </c>
      <c r="S27" s="8">
        <f t="shared" si="43"/>
        <v>0</v>
      </c>
      <c r="T27" s="8">
        <f t="shared" si="43"/>
        <v>0</v>
      </c>
      <c r="U27" s="8">
        <f t="shared" si="43"/>
        <v>0</v>
      </c>
      <c r="V27" s="8">
        <f t="shared" si="43"/>
        <v>0</v>
      </c>
      <c r="W27" s="8">
        <f t="shared" si="43"/>
        <v>0</v>
      </c>
      <c r="X27" s="8">
        <f t="shared" si="43"/>
        <v>0</v>
      </c>
      <c r="Y27" s="8">
        <f t="shared" si="43"/>
        <v>0</v>
      </c>
      <c r="Z27" s="8">
        <f t="shared" si="43"/>
        <v>0</v>
      </c>
      <c r="AA27" s="8">
        <f t="shared" si="43"/>
        <v>0</v>
      </c>
      <c r="AB27" s="8">
        <f t="shared" si="43"/>
        <v>0</v>
      </c>
      <c r="AC27" s="8">
        <f t="shared" si="43"/>
        <v>0</v>
      </c>
      <c r="AD27" s="8">
        <f t="shared" si="43"/>
        <v>0</v>
      </c>
      <c r="AE27" s="8">
        <f t="shared" si="43"/>
        <v>0</v>
      </c>
      <c r="AF27" s="8">
        <f t="shared" si="43"/>
        <v>0</v>
      </c>
      <c r="AG27" s="8">
        <f t="shared" si="43"/>
        <v>0</v>
      </c>
      <c r="AH27" s="8">
        <f t="shared" si="43"/>
        <v>0</v>
      </c>
      <c r="AI27" s="8">
        <f t="shared" si="43"/>
        <v>0</v>
      </c>
      <c r="AJ27" s="8">
        <f t="shared" ref="AJ27:BO27" si="44">IF(AJ$2=levetid_B,scrap_B*(-1),0)</f>
        <v>0</v>
      </c>
      <c r="AK27" s="8">
        <f t="shared" si="44"/>
        <v>0</v>
      </c>
      <c r="AL27" s="8">
        <f t="shared" si="44"/>
        <v>0</v>
      </c>
      <c r="AM27" s="8">
        <f t="shared" si="44"/>
        <v>0</v>
      </c>
      <c r="AN27" s="8">
        <f t="shared" si="44"/>
        <v>0</v>
      </c>
      <c r="AO27" s="8">
        <f t="shared" si="44"/>
        <v>0</v>
      </c>
      <c r="AP27" s="8">
        <f t="shared" si="44"/>
        <v>0</v>
      </c>
      <c r="AQ27" s="8">
        <f t="shared" si="44"/>
        <v>0</v>
      </c>
      <c r="AR27" s="8">
        <f t="shared" si="44"/>
        <v>0</v>
      </c>
      <c r="AS27" s="8">
        <f t="shared" si="44"/>
        <v>0</v>
      </c>
      <c r="AT27" s="8">
        <f t="shared" si="44"/>
        <v>0</v>
      </c>
      <c r="AU27" s="8">
        <f t="shared" si="44"/>
        <v>0</v>
      </c>
      <c r="AV27" s="8">
        <f t="shared" si="44"/>
        <v>0</v>
      </c>
      <c r="AW27" s="8">
        <f t="shared" si="44"/>
        <v>0</v>
      </c>
      <c r="AX27" s="8">
        <f t="shared" si="44"/>
        <v>0</v>
      </c>
      <c r="AY27" s="8">
        <f t="shared" si="44"/>
        <v>0</v>
      </c>
      <c r="AZ27" s="8">
        <f t="shared" si="44"/>
        <v>0</v>
      </c>
      <c r="BA27" s="8">
        <f t="shared" si="44"/>
        <v>0</v>
      </c>
      <c r="BB27" s="8">
        <f t="shared" si="44"/>
        <v>0</v>
      </c>
      <c r="BC27" s="8">
        <f t="shared" si="44"/>
        <v>0</v>
      </c>
      <c r="BD27" s="8">
        <f t="shared" si="44"/>
        <v>0</v>
      </c>
      <c r="BE27" s="8">
        <f t="shared" si="44"/>
        <v>0</v>
      </c>
      <c r="BF27" s="8">
        <f t="shared" si="44"/>
        <v>0</v>
      </c>
      <c r="BG27" s="8">
        <f t="shared" si="44"/>
        <v>0</v>
      </c>
      <c r="BH27" s="8">
        <f t="shared" si="44"/>
        <v>0</v>
      </c>
      <c r="BI27" s="8">
        <f t="shared" si="44"/>
        <v>0</v>
      </c>
      <c r="BJ27" s="8">
        <f t="shared" si="44"/>
        <v>0</v>
      </c>
      <c r="BK27" s="8">
        <f t="shared" si="44"/>
        <v>0</v>
      </c>
      <c r="BL27" s="8">
        <f t="shared" si="44"/>
        <v>0</v>
      </c>
      <c r="BM27" s="8">
        <f t="shared" si="44"/>
        <v>0</v>
      </c>
      <c r="BN27" s="8">
        <f t="shared" si="44"/>
        <v>0</v>
      </c>
      <c r="BO27" s="8">
        <f t="shared" si="44"/>
        <v>0</v>
      </c>
      <c r="BP27" s="8">
        <f t="shared" ref="BP27:CX27" si="45">IF(BP$2=levetid_B,scrap_B*(-1),0)</f>
        <v>0</v>
      </c>
      <c r="BQ27" s="8">
        <f t="shared" si="45"/>
        <v>0</v>
      </c>
      <c r="BR27" s="8">
        <f t="shared" si="45"/>
        <v>0</v>
      </c>
      <c r="BS27" s="8">
        <f t="shared" si="45"/>
        <v>0</v>
      </c>
      <c r="BT27" s="8">
        <f t="shared" si="45"/>
        <v>0</v>
      </c>
      <c r="BU27" s="8">
        <f t="shared" si="45"/>
        <v>0</v>
      </c>
      <c r="BV27" s="8">
        <f t="shared" si="45"/>
        <v>0</v>
      </c>
      <c r="BW27" s="8">
        <f t="shared" si="45"/>
        <v>0</v>
      </c>
      <c r="BX27" s="8">
        <f t="shared" si="45"/>
        <v>0</v>
      </c>
      <c r="BY27" s="8">
        <f t="shared" si="45"/>
        <v>0</v>
      </c>
      <c r="BZ27" s="8">
        <f t="shared" si="45"/>
        <v>0</v>
      </c>
      <c r="CA27" s="8">
        <f t="shared" si="45"/>
        <v>0</v>
      </c>
      <c r="CB27" s="8">
        <f t="shared" si="45"/>
        <v>0</v>
      </c>
      <c r="CC27" s="8">
        <f t="shared" si="45"/>
        <v>0</v>
      </c>
      <c r="CD27" s="8">
        <f t="shared" si="45"/>
        <v>-20000</v>
      </c>
      <c r="CE27" s="8">
        <f t="shared" si="45"/>
        <v>0</v>
      </c>
      <c r="CF27" s="8">
        <f t="shared" si="45"/>
        <v>0</v>
      </c>
      <c r="CG27" s="8">
        <f t="shared" si="45"/>
        <v>0</v>
      </c>
      <c r="CH27" s="8">
        <f t="shared" si="45"/>
        <v>0</v>
      </c>
      <c r="CI27" s="8">
        <f t="shared" si="45"/>
        <v>0</v>
      </c>
      <c r="CJ27" s="8">
        <f t="shared" si="45"/>
        <v>0</v>
      </c>
      <c r="CK27" s="8">
        <f t="shared" si="45"/>
        <v>0</v>
      </c>
      <c r="CL27" s="8">
        <f t="shared" si="45"/>
        <v>0</v>
      </c>
      <c r="CM27" s="8">
        <f t="shared" si="45"/>
        <v>0</v>
      </c>
      <c r="CN27" s="8">
        <f t="shared" si="45"/>
        <v>0</v>
      </c>
      <c r="CO27" s="8">
        <f t="shared" si="45"/>
        <v>0</v>
      </c>
      <c r="CP27" s="8">
        <f t="shared" si="45"/>
        <v>0</v>
      </c>
      <c r="CQ27" s="8">
        <f t="shared" si="45"/>
        <v>0</v>
      </c>
      <c r="CR27" s="8">
        <f t="shared" si="45"/>
        <v>0</v>
      </c>
      <c r="CS27" s="8">
        <f t="shared" si="45"/>
        <v>0</v>
      </c>
      <c r="CT27" s="8">
        <f t="shared" si="45"/>
        <v>0</v>
      </c>
      <c r="CU27" s="8">
        <f t="shared" si="45"/>
        <v>0</v>
      </c>
      <c r="CV27" s="8">
        <f t="shared" si="45"/>
        <v>0</v>
      </c>
      <c r="CW27" s="8">
        <f t="shared" si="45"/>
        <v>0</v>
      </c>
      <c r="CX27" s="8">
        <f t="shared" si="45"/>
        <v>0</v>
      </c>
    </row>
    <row r="28" spans="1:102" x14ac:dyDescent="0.3">
      <c r="A28" s="124"/>
      <c r="B28" s="1" t="str">
        <f>B6</f>
        <v xml:space="preserve">Installering </v>
      </c>
      <c r="C28" s="8">
        <f>Nutidsværdiberegning!P25</f>
        <v>22000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</row>
    <row r="29" spans="1:102" x14ac:dyDescent="0.3">
      <c r="A29" s="124"/>
      <c r="B29" s="1" t="str">
        <f>B7</f>
        <v>Projektomkostninger</v>
      </c>
      <c r="C29" s="8">
        <f>Nutidsværdiberegning!P26</f>
        <v>5500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</row>
    <row r="30" spans="1:102" s="7" customFormat="1" ht="15" thickBot="1" x14ac:dyDescent="0.35">
      <c r="A30" s="124"/>
      <c r="B30" s="7" t="str">
        <f>B8</f>
        <v>Andet, fx positive eller negativer eksternaliteter</v>
      </c>
      <c r="C30" s="9">
        <f>Nutidsværdiberegning!P27</f>
        <v>1000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</row>
    <row r="31" spans="1:102" s="10" customFormat="1" ht="15" thickBot="1" x14ac:dyDescent="0.35">
      <c r="A31" s="12"/>
      <c r="B31" s="10" t="s">
        <v>26</v>
      </c>
      <c r="C31" s="11">
        <f>SUM(C27:C30)</f>
        <v>778500</v>
      </c>
      <c r="D31" s="11">
        <f t="shared" ref="D31" si="46">SUM(D27:D30)</f>
        <v>0</v>
      </c>
      <c r="E31" s="11">
        <f t="shared" ref="E31" si="47">SUM(E27:E30)</f>
        <v>0</v>
      </c>
      <c r="F31" s="11">
        <f t="shared" ref="F31" si="48">SUM(F27:F30)</f>
        <v>0</v>
      </c>
      <c r="G31" s="11">
        <f t="shared" ref="G31" si="49">SUM(G27:G30)</f>
        <v>0</v>
      </c>
      <c r="H31" s="11">
        <f t="shared" ref="H31" si="50">SUM(H27:H30)</f>
        <v>0</v>
      </c>
      <c r="I31" s="11">
        <f t="shared" ref="I31" si="51">SUM(I27:I30)</f>
        <v>0</v>
      </c>
      <c r="J31" s="11">
        <f t="shared" ref="J31" si="52">SUM(J27:J30)</f>
        <v>0</v>
      </c>
      <c r="K31" s="11">
        <f t="shared" ref="K31" si="53">SUM(K27:K30)</f>
        <v>0</v>
      </c>
      <c r="L31" s="11">
        <f t="shared" ref="L31" si="54">SUM(L27:L30)</f>
        <v>0</v>
      </c>
      <c r="M31" s="11">
        <f t="shared" ref="M31" si="55">SUM(M27:M30)</f>
        <v>0</v>
      </c>
      <c r="N31" s="11">
        <f t="shared" ref="N31" si="56">SUM(N27:N30)</f>
        <v>0</v>
      </c>
      <c r="O31" s="11">
        <f t="shared" ref="O31" si="57">SUM(O27:O30)</f>
        <v>0</v>
      </c>
      <c r="P31" s="11">
        <f t="shared" ref="P31" si="58">SUM(P27:P30)</f>
        <v>0</v>
      </c>
      <c r="Q31" s="11">
        <f t="shared" ref="Q31" si="59">SUM(Q27:Q30)</f>
        <v>0</v>
      </c>
      <c r="R31" s="11">
        <f t="shared" ref="R31" si="60">SUM(R27:R30)</f>
        <v>0</v>
      </c>
      <c r="S31" s="11">
        <f t="shared" ref="S31" si="61">SUM(S27:S30)</f>
        <v>0</v>
      </c>
      <c r="T31" s="11">
        <f t="shared" ref="T31" si="62">SUM(T27:T30)</f>
        <v>0</v>
      </c>
      <c r="U31" s="11">
        <f t="shared" ref="U31" si="63">SUM(U27:U30)</f>
        <v>0</v>
      </c>
      <c r="V31" s="11">
        <f t="shared" ref="V31" si="64">SUM(V27:V30)</f>
        <v>0</v>
      </c>
      <c r="W31" s="11">
        <f t="shared" ref="W31" si="65">SUM(W27:W30)</f>
        <v>0</v>
      </c>
      <c r="X31" s="11">
        <f t="shared" ref="X31" si="66">SUM(X27:X30)</f>
        <v>0</v>
      </c>
      <c r="Y31" s="11">
        <f t="shared" ref="Y31" si="67">SUM(Y27:Y30)</f>
        <v>0</v>
      </c>
      <c r="Z31" s="11">
        <f t="shared" ref="Z31" si="68">SUM(Z27:Z30)</f>
        <v>0</v>
      </c>
      <c r="AA31" s="11">
        <f t="shared" ref="AA31" si="69">SUM(AA27:AA30)</f>
        <v>0</v>
      </c>
      <c r="AB31" s="11">
        <f t="shared" ref="AB31" si="70">SUM(AB27:AB30)</f>
        <v>0</v>
      </c>
      <c r="AC31" s="11">
        <f t="shared" ref="AC31" si="71">SUM(AC27:AC30)</f>
        <v>0</v>
      </c>
      <c r="AD31" s="11">
        <f t="shared" ref="AD31" si="72">SUM(AD27:AD30)</f>
        <v>0</v>
      </c>
      <c r="AE31" s="11">
        <f t="shared" ref="AE31" si="73">SUM(AE27:AE30)</f>
        <v>0</v>
      </c>
      <c r="AF31" s="11">
        <f t="shared" ref="AF31" si="74">SUM(AF27:AF30)</f>
        <v>0</v>
      </c>
      <c r="AG31" s="11">
        <f t="shared" ref="AG31" si="75">SUM(AG27:AG30)</f>
        <v>0</v>
      </c>
      <c r="AH31" s="11">
        <f t="shared" ref="AH31" si="76">SUM(AH27:AH30)</f>
        <v>0</v>
      </c>
      <c r="AI31" s="11">
        <f t="shared" ref="AI31" si="77">SUM(AI27:AI30)</f>
        <v>0</v>
      </c>
      <c r="AJ31" s="11">
        <f t="shared" ref="AJ31" si="78">SUM(AJ27:AJ30)</f>
        <v>0</v>
      </c>
      <c r="AK31" s="11">
        <f t="shared" ref="AK31" si="79">SUM(AK27:AK30)</f>
        <v>0</v>
      </c>
      <c r="AL31" s="11">
        <f t="shared" ref="AL31" si="80">SUM(AL27:AL30)</f>
        <v>0</v>
      </c>
      <c r="AM31" s="11">
        <f t="shared" ref="AM31" si="81">SUM(AM27:AM30)</f>
        <v>0</v>
      </c>
      <c r="AN31" s="11">
        <f t="shared" ref="AN31" si="82">SUM(AN27:AN30)</f>
        <v>0</v>
      </c>
      <c r="AO31" s="11">
        <f t="shared" ref="AO31" si="83">SUM(AO27:AO30)</f>
        <v>0</v>
      </c>
      <c r="AP31" s="11">
        <f t="shared" ref="AP31" si="84">SUM(AP27:AP30)</f>
        <v>0</v>
      </c>
      <c r="AQ31" s="11">
        <f t="shared" ref="AQ31" si="85">SUM(AQ27:AQ30)</f>
        <v>0</v>
      </c>
      <c r="AR31" s="11">
        <f t="shared" ref="AR31" si="86">SUM(AR27:AR30)</f>
        <v>0</v>
      </c>
      <c r="AS31" s="11">
        <f t="shared" ref="AS31" si="87">SUM(AS27:AS30)</f>
        <v>0</v>
      </c>
      <c r="AT31" s="11">
        <f t="shared" ref="AT31" si="88">SUM(AT27:AT30)</f>
        <v>0</v>
      </c>
      <c r="AU31" s="11">
        <f t="shared" ref="AU31" si="89">SUM(AU27:AU30)</f>
        <v>0</v>
      </c>
      <c r="AV31" s="11">
        <f t="shared" ref="AV31" si="90">SUM(AV27:AV30)</f>
        <v>0</v>
      </c>
      <c r="AW31" s="11">
        <f t="shared" ref="AW31" si="91">SUM(AW27:AW30)</f>
        <v>0</v>
      </c>
      <c r="AX31" s="11">
        <f t="shared" ref="AX31" si="92">SUM(AX27:AX30)</f>
        <v>0</v>
      </c>
      <c r="AY31" s="11">
        <f t="shared" ref="AY31" si="93">SUM(AY27:AY30)</f>
        <v>0</v>
      </c>
      <c r="AZ31" s="11">
        <f t="shared" ref="AZ31" si="94">SUM(AZ27:AZ30)</f>
        <v>0</v>
      </c>
      <c r="BA31" s="11">
        <f t="shared" ref="BA31" si="95">SUM(BA27:BA30)</f>
        <v>0</v>
      </c>
      <c r="BB31" s="11">
        <f t="shared" ref="BB31" si="96">SUM(BB27:BB30)</f>
        <v>0</v>
      </c>
      <c r="BC31" s="11">
        <f t="shared" ref="BC31" si="97">SUM(BC27:BC30)</f>
        <v>0</v>
      </c>
      <c r="BD31" s="11">
        <f t="shared" ref="BD31" si="98">SUM(BD27:BD30)</f>
        <v>0</v>
      </c>
      <c r="BE31" s="11">
        <f t="shared" ref="BE31" si="99">SUM(BE27:BE30)</f>
        <v>0</v>
      </c>
      <c r="BF31" s="11">
        <f t="shared" ref="BF31" si="100">SUM(BF27:BF30)</f>
        <v>0</v>
      </c>
      <c r="BG31" s="11">
        <f t="shared" ref="BG31" si="101">SUM(BG27:BG30)</f>
        <v>0</v>
      </c>
      <c r="BH31" s="11">
        <f t="shared" ref="BH31" si="102">SUM(BH27:BH30)</f>
        <v>0</v>
      </c>
      <c r="BI31" s="11">
        <f t="shared" ref="BI31" si="103">SUM(BI27:BI30)</f>
        <v>0</v>
      </c>
      <c r="BJ31" s="11">
        <f t="shared" ref="BJ31" si="104">SUM(BJ27:BJ30)</f>
        <v>0</v>
      </c>
      <c r="BK31" s="11">
        <f t="shared" ref="BK31" si="105">SUM(BK27:BK30)</f>
        <v>0</v>
      </c>
      <c r="BL31" s="11">
        <f t="shared" ref="BL31" si="106">SUM(BL27:BL30)</f>
        <v>0</v>
      </c>
      <c r="BM31" s="11">
        <f t="shared" ref="BM31" si="107">SUM(BM27:BM30)</f>
        <v>0</v>
      </c>
      <c r="BN31" s="11">
        <f t="shared" ref="BN31" si="108">SUM(BN27:BN30)</f>
        <v>0</v>
      </c>
      <c r="BO31" s="11">
        <f t="shared" ref="BO31" si="109">SUM(BO27:BO30)</f>
        <v>0</v>
      </c>
      <c r="BP31" s="11">
        <f t="shared" ref="BP31" si="110">SUM(BP27:BP30)</f>
        <v>0</v>
      </c>
      <c r="BQ31" s="11">
        <f t="shared" ref="BQ31" si="111">SUM(BQ27:BQ30)</f>
        <v>0</v>
      </c>
      <c r="BR31" s="11">
        <f t="shared" ref="BR31" si="112">SUM(BR27:BR30)</f>
        <v>0</v>
      </c>
      <c r="BS31" s="11">
        <f t="shared" ref="BS31" si="113">SUM(BS27:BS30)</f>
        <v>0</v>
      </c>
      <c r="BT31" s="11">
        <f t="shared" ref="BT31" si="114">SUM(BT27:BT30)</f>
        <v>0</v>
      </c>
      <c r="BU31" s="11">
        <f t="shared" ref="BU31" si="115">SUM(BU27:BU30)</f>
        <v>0</v>
      </c>
      <c r="BV31" s="11">
        <f t="shared" ref="BV31" si="116">SUM(BV27:BV30)</f>
        <v>0</v>
      </c>
      <c r="BW31" s="11">
        <f t="shared" ref="BW31" si="117">SUM(BW27:BW30)</f>
        <v>0</v>
      </c>
      <c r="BX31" s="11">
        <f t="shared" ref="BX31" si="118">SUM(BX27:BX30)</f>
        <v>0</v>
      </c>
      <c r="BY31" s="11">
        <f t="shared" ref="BY31" si="119">SUM(BY27:BY30)</f>
        <v>0</v>
      </c>
      <c r="BZ31" s="11">
        <f t="shared" ref="BZ31" si="120">SUM(BZ27:BZ30)</f>
        <v>0</v>
      </c>
      <c r="CA31" s="11">
        <f t="shared" ref="CA31" si="121">SUM(CA27:CA30)</f>
        <v>0</v>
      </c>
      <c r="CB31" s="11">
        <f t="shared" ref="CB31" si="122">SUM(CB27:CB30)</f>
        <v>0</v>
      </c>
      <c r="CC31" s="11">
        <f t="shared" ref="CC31" si="123">SUM(CC27:CC30)</f>
        <v>0</v>
      </c>
      <c r="CD31" s="11">
        <f t="shared" ref="CD31" si="124">SUM(CD27:CD30)</f>
        <v>-20000</v>
      </c>
      <c r="CE31" s="11">
        <f t="shared" ref="CE31" si="125">SUM(CE27:CE30)</f>
        <v>0</v>
      </c>
      <c r="CF31" s="11">
        <f t="shared" ref="CF31" si="126">SUM(CF27:CF30)</f>
        <v>0</v>
      </c>
      <c r="CG31" s="11">
        <f t="shared" ref="CG31" si="127">SUM(CG27:CG30)</f>
        <v>0</v>
      </c>
      <c r="CH31" s="11">
        <f t="shared" ref="CH31" si="128">SUM(CH27:CH30)</f>
        <v>0</v>
      </c>
      <c r="CI31" s="11">
        <f t="shared" ref="CI31" si="129">SUM(CI27:CI30)</f>
        <v>0</v>
      </c>
      <c r="CJ31" s="11">
        <f t="shared" ref="CJ31" si="130">SUM(CJ27:CJ30)</f>
        <v>0</v>
      </c>
      <c r="CK31" s="11">
        <f t="shared" ref="CK31" si="131">SUM(CK27:CK30)</f>
        <v>0</v>
      </c>
      <c r="CL31" s="11">
        <f t="shared" ref="CL31" si="132">SUM(CL27:CL30)</f>
        <v>0</v>
      </c>
      <c r="CM31" s="11">
        <f t="shared" ref="CM31" si="133">SUM(CM27:CM30)</f>
        <v>0</v>
      </c>
      <c r="CN31" s="11">
        <f t="shared" ref="CN31" si="134">SUM(CN27:CN30)</f>
        <v>0</v>
      </c>
      <c r="CO31" s="11">
        <f t="shared" ref="CO31" si="135">SUM(CO27:CO30)</f>
        <v>0</v>
      </c>
      <c r="CP31" s="11">
        <f t="shared" ref="CP31" si="136">SUM(CP27:CP30)</f>
        <v>0</v>
      </c>
      <c r="CQ31" s="11">
        <f t="shared" ref="CQ31" si="137">SUM(CQ27:CQ30)</f>
        <v>0</v>
      </c>
      <c r="CR31" s="11">
        <f t="shared" ref="CR31" si="138">SUM(CR27:CR30)</f>
        <v>0</v>
      </c>
      <c r="CS31" s="11">
        <f t="shared" ref="CS31" si="139">SUM(CS27:CS30)</f>
        <v>0</v>
      </c>
      <c r="CT31" s="11">
        <f t="shared" ref="CT31" si="140">SUM(CT27:CT30)</f>
        <v>0</v>
      </c>
      <c r="CU31" s="11">
        <f t="shared" ref="CU31" si="141">SUM(CU27:CU30)</f>
        <v>0</v>
      </c>
      <c r="CV31" s="11">
        <f t="shared" ref="CV31" si="142">SUM(CV27:CV30)</f>
        <v>0</v>
      </c>
      <c r="CW31" s="11">
        <f t="shared" ref="CW31" si="143">SUM(CW27:CW30)</f>
        <v>0</v>
      </c>
      <c r="CX31" s="11">
        <f t="shared" ref="CX31" si="144">SUM(CX27:CX30)</f>
        <v>0</v>
      </c>
    </row>
    <row r="32" spans="1:102" x14ac:dyDescent="0.3">
      <c r="A32" s="124" t="s">
        <v>2</v>
      </c>
      <c r="B32" s="1" t="str">
        <f>B10</f>
        <v>Løbende drift og eftersyn</v>
      </c>
      <c r="C32" s="8">
        <f>Nutidsværdiberegning!P34</f>
        <v>7000</v>
      </c>
      <c r="D32" s="8">
        <f t="shared" ref="D32:AI32" si="145">IF(D$3-$C$3&lt;levetid_B, C32, 0)</f>
        <v>7000</v>
      </c>
      <c r="E32" s="8">
        <f t="shared" si="145"/>
        <v>7000</v>
      </c>
      <c r="F32" s="8">
        <f t="shared" si="145"/>
        <v>7000</v>
      </c>
      <c r="G32" s="8">
        <f t="shared" si="145"/>
        <v>7000</v>
      </c>
      <c r="H32" s="8">
        <f t="shared" si="145"/>
        <v>7000</v>
      </c>
      <c r="I32" s="8">
        <f t="shared" si="145"/>
        <v>7000</v>
      </c>
      <c r="J32" s="8">
        <f t="shared" si="145"/>
        <v>7000</v>
      </c>
      <c r="K32" s="8">
        <f t="shared" si="145"/>
        <v>7000</v>
      </c>
      <c r="L32" s="8">
        <f t="shared" si="145"/>
        <v>7000</v>
      </c>
      <c r="M32" s="8">
        <f t="shared" si="145"/>
        <v>7000</v>
      </c>
      <c r="N32" s="8">
        <f t="shared" si="145"/>
        <v>7000</v>
      </c>
      <c r="O32" s="8">
        <f t="shared" si="145"/>
        <v>7000</v>
      </c>
      <c r="P32" s="8">
        <f t="shared" si="145"/>
        <v>7000</v>
      </c>
      <c r="Q32" s="8">
        <f t="shared" si="145"/>
        <v>7000</v>
      </c>
      <c r="R32" s="8">
        <f t="shared" si="145"/>
        <v>7000</v>
      </c>
      <c r="S32" s="8">
        <f t="shared" si="145"/>
        <v>7000</v>
      </c>
      <c r="T32" s="8">
        <f t="shared" si="145"/>
        <v>7000</v>
      </c>
      <c r="U32" s="8">
        <f t="shared" si="145"/>
        <v>7000</v>
      </c>
      <c r="V32" s="8">
        <f t="shared" si="145"/>
        <v>7000</v>
      </c>
      <c r="W32" s="8">
        <f t="shared" si="145"/>
        <v>7000</v>
      </c>
      <c r="X32" s="8">
        <f t="shared" si="145"/>
        <v>7000</v>
      </c>
      <c r="Y32" s="8">
        <f t="shared" si="145"/>
        <v>7000</v>
      </c>
      <c r="Z32" s="8">
        <f t="shared" si="145"/>
        <v>7000</v>
      </c>
      <c r="AA32" s="8">
        <f t="shared" si="145"/>
        <v>7000</v>
      </c>
      <c r="AB32" s="8">
        <f t="shared" si="145"/>
        <v>7000</v>
      </c>
      <c r="AC32" s="8">
        <f t="shared" si="145"/>
        <v>7000</v>
      </c>
      <c r="AD32" s="8">
        <f t="shared" si="145"/>
        <v>7000</v>
      </c>
      <c r="AE32" s="8">
        <f t="shared" si="145"/>
        <v>7000</v>
      </c>
      <c r="AF32" s="8">
        <f t="shared" si="145"/>
        <v>7000</v>
      </c>
      <c r="AG32" s="8">
        <f t="shared" si="145"/>
        <v>7000</v>
      </c>
      <c r="AH32" s="8">
        <f t="shared" si="145"/>
        <v>7000</v>
      </c>
      <c r="AI32" s="8">
        <f t="shared" si="145"/>
        <v>7000</v>
      </c>
      <c r="AJ32" s="8">
        <f t="shared" ref="AJ32:BO32" si="146">IF(AJ$3-$C$3&lt;levetid_B, AI32, 0)</f>
        <v>7000</v>
      </c>
      <c r="AK32" s="8">
        <f t="shared" si="146"/>
        <v>7000</v>
      </c>
      <c r="AL32" s="8">
        <f t="shared" si="146"/>
        <v>7000</v>
      </c>
      <c r="AM32" s="8">
        <f t="shared" si="146"/>
        <v>7000</v>
      </c>
      <c r="AN32" s="8">
        <f t="shared" si="146"/>
        <v>7000</v>
      </c>
      <c r="AO32" s="8">
        <f t="shared" si="146"/>
        <v>7000</v>
      </c>
      <c r="AP32" s="8">
        <f t="shared" si="146"/>
        <v>7000</v>
      </c>
      <c r="AQ32" s="8">
        <f t="shared" si="146"/>
        <v>7000</v>
      </c>
      <c r="AR32" s="8">
        <f t="shared" si="146"/>
        <v>7000</v>
      </c>
      <c r="AS32" s="8">
        <f t="shared" si="146"/>
        <v>7000</v>
      </c>
      <c r="AT32" s="8">
        <f t="shared" si="146"/>
        <v>7000</v>
      </c>
      <c r="AU32" s="8">
        <f t="shared" si="146"/>
        <v>7000</v>
      </c>
      <c r="AV32" s="8">
        <f t="shared" si="146"/>
        <v>7000</v>
      </c>
      <c r="AW32" s="8">
        <f t="shared" si="146"/>
        <v>7000</v>
      </c>
      <c r="AX32" s="8">
        <f t="shared" si="146"/>
        <v>7000</v>
      </c>
      <c r="AY32" s="8">
        <f t="shared" si="146"/>
        <v>7000</v>
      </c>
      <c r="AZ32" s="8">
        <f t="shared" si="146"/>
        <v>7000</v>
      </c>
      <c r="BA32" s="8">
        <f t="shared" si="146"/>
        <v>7000</v>
      </c>
      <c r="BB32" s="8">
        <f t="shared" si="146"/>
        <v>7000</v>
      </c>
      <c r="BC32" s="8">
        <f t="shared" si="146"/>
        <v>7000</v>
      </c>
      <c r="BD32" s="8">
        <f t="shared" si="146"/>
        <v>7000</v>
      </c>
      <c r="BE32" s="8">
        <f t="shared" si="146"/>
        <v>7000</v>
      </c>
      <c r="BF32" s="8">
        <f t="shared" si="146"/>
        <v>7000</v>
      </c>
      <c r="BG32" s="8">
        <f t="shared" si="146"/>
        <v>7000</v>
      </c>
      <c r="BH32" s="8">
        <f t="shared" si="146"/>
        <v>7000</v>
      </c>
      <c r="BI32" s="8">
        <f t="shared" si="146"/>
        <v>7000</v>
      </c>
      <c r="BJ32" s="8">
        <f t="shared" si="146"/>
        <v>7000</v>
      </c>
      <c r="BK32" s="8">
        <f t="shared" si="146"/>
        <v>7000</v>
      </c>
      <c r="BL32" s="8">
        <f t="shared" si="146"/>
        <v>7000</v>
      </c>
      <c r="BM32" s="8">
        <f t="shared" si="146"/>
        <v>7000</v>
      </c>
      <c r="BN32" s="8">
        <f t="shared" si="146"/>
        <v>7000</v>
      </c>
      <c r="BO32" s="8">
        <f t="shared" si="146"/>
        <v>7000</v>
      </c>
      <c r="BP32" s="8">
        <f t="shared" ref="BP32:CX32" si="147">IF(BP$3-$C$3&lt;levetid_B, BO32, 0)</f>
        <v>7000</v>
      </c>
      <c r="BQ32" s="8">
        <f t="shared" si="147"/>
        <v>7000</v>
      </c>
      <c r="BR32" s="8">
        <f t="shared" si="147"/>
        <v>7000</v>
      </c>
      <c r="BS32" s="8">
        <f t="shared" si="147"/>
        <v>7000</v>
      </c>
      <c r="BT32" s="8">
        <f t="shared" si="147"/>
        <v>7000</v>
      </c>
      <c r="BU32" s="8">
        <f t="shared" si="147"/>
        <v>7000</v>
      </c>
      <c r="BV32" s="8">
        <f t="shared" si="147"/>
        <v>7000</v>
      </c>
      <c r="BW32" s="8">
        <f t="shared" si="147"/>
        <v>7000</v>
      </c>
      <c r="BX32" s="8">
        <f t="shared" si="147"/>
        <v>7000</v>
      </c>
      <c r="BY32" s="8">
        <f t="shared" si="147"/>
        <v>7000</v>
      </c>
      <c r="BZ32" s="8">
        <f t="shared" si="147"/>
        <v>7000</v>
      </c>
      <c r="CA32" s="8">
        <f t="shared" si="147"/>
        <v>7000</v>
      </c>
      <c r="CB32" s="8">
        <f t="shared" si="147"/>
        <v>7000</v>
      </c>
      <c r="CC32" s="8">
        <f t="shared" si="147"/>
        <v>7000</v>
      </c>
      <c r="CD32" s="8">
        <f t="shared" si="147"/>
        <v>7000</v>
      </c>
      <c r="CE32" s="8">
        <f t="shared" si="147"/>
        <v>0</v>
      </c>
      <c r="CF32" s="8">
        <f t="shared" si="147"/>
        <v>0</v>
      </c>
      <c r="CG32" s="8">
        <f t="shared" si="147"/>
        <v>0</v>
      </c>
      <c r="CH32" s="8">
        <f t="shared" si="147"/>
        <v>0</v>
      </c>
      <c r="CI32" s="8">
        <f t="shared" si="147"/>
        <v>0</v>
      </c>
      <c r="CJ32" s="8">
        <f t="shared" si="147"/>
        <v>0</v>
      </c>
      <c r="CK32" s="8">
        <f t="shared" si="147"/>
        <v>0</v>
      </c>
      <c r="CL32" s="8">
        <f t="shared" si="147"/>
        <v>0</v>
      </c>
      <c r="CM32" s="8">
        <f t="shared" si="147"/>
        <v>0</v>
      </c>
      <c r="CN32" s="8">
        <f t="shared" si="147"/>
        <v>0</v>
      </c>
      <c r="CO32" s="8">
        <f t="shared" si="147"/>
        <v>0</v>
      </c>
      <c r="CP32" s="8">
        <f t="shared" si="147"/>
        <v>0</v>
      </c>
      <c r="CQ32" s="8">
        <f t="shared" si="147"/>
        <v>0</v>
      </c>
      <c r="CR32" s="8">
        <f t="shared" si="147"/>
        <v>0</v>
      </c>
      <c r="CS32" s="8">
        <f t="shared" si="147"/>
        <v>0</v>
      </c>
      <c r="CT32" s="8">
        <f t="shared" si="147"/>
        <v>0</v>
      </c>
      <c r="CU32" s="8">
        <f t="shared" si="147"/>
        <v>0</v>
      </c>
      <c r="CV32" s="8">
        <f t="shared" si="147"/>
        <v>0</v>
      </c>
      <c r="CW32" s="8">
        <f t="shared" si="147"/>
        <v>0</v>
      </c>
      <c r="CX32" s="8">
        <f t="shared" si="147"/>
        <v>0</v>
      </c>
    </row>
    <row r="33" spans="1:102" x14ac:dyDescent="0.3">
      <c r="A33" s="124"/>
      <c r="B33" s="1" t="str">
        <f>B11</f>
        <v>Energi og forbrug</v>
      </c>
      <c r="C33" s="8">
        <f>Nutidsværdiberegning!P35</f>
        <v>3000</v>
      </c>
      <c r="D33" s="8">
        <f t="shared" ref="D33:AI33" si="148">IF(D$3-$C$3&lt;levetid_B, C33, 0)</f>
        <v>3000</v>
      </c>
      <c r="E33" s="8">
        <f t="shared" si="148"/>
        <v>3000</v>
      </c>
      <c r="F33" s="8">
        <f t="shared" si="148"/>
        <v>3000</v>
      </c>
      <c r="G33" s="8">
        <f t="shared" si="148"/>
        <v>3000</v>
      </c>
      <c r="H33" s="8">
        <f t="shared" si="148"/>
        <v>3000</v>
      </c>
      <c r="I33" s="8">
        <f t="shared" si="148"/>
        <v>3000</v>
      </c>
      <c r="J33" s="8">
        <f t="shared" si="148"/>
        <v>3000</v>
      </c>
      <c r="K33" s="8">
        <f t="shared" si="148"/>
        <v>3000</v>
      </c>
      <c r="L33" s="8">
        <f t="shared" si="148"/>
        <v>3000</v>
      </c>
      <c r="M33" s="8">
        <f t="shared" si="148"/>
        <v>3000</v>
      </c>
      <c r="N33" s="8">
        <f t="shared" si="148"/>
        <v>3000</v>
      </c>
      <c r="O33" s="8">
        <f t="shared" si="148"/>
        <v>3000</v>
      </c>
      <c r="P33" s="8">
        <f t="shared" si="148"/>
        <v>3000</v>
      </c>
      <c r="Q33" s="8">
        <f t="shared" si="148"/>
        <v>3000</v>
      </c>
      <c r="R33" s="8">
        <f t="shared" si="148"/>
        <v>3000</v>
      </c>
      <c r="S33" s="8">
        <f t="shared" si="148"/>
        <v>3000</v>
      </c>
      <c r="T33" s="8">
        <f t="shared" si="148"/>
        <v>3000</v>
      </c>
      <c r="U33" s="8">
        <f t="shared" si="148"/>
        <v>3000</v>
      </c>
      <c r="V33" s="8">
        <f t="shared" si="148"/>
        <v>3000</v>
      </c>
      <c r="W33" s="8">
        <f t="shared" si="148"/>
        <v>3000</v>
      </c>
      <c r="X33" s="8">
        <f t="shared" si="148"/>
        <v>3000</v>
      </c>
      <c r="Y33" s="8">
        <f t="shared" si="148"/>
        <v>3000</v>
      </c>
      <c r="Z33" s="8">
        <f t="shared" si="148"/>
        <v>3000</v>
      </c>
      <c r="AA33" s="8">
        <f t="shared" si="148"/>
        <v>3000</v>
      </c>
      <c r="AB33" s="8">
        <f t="shared" si="148"/>
        <v>3000</v>
      </c>
      <c r="AC33" s="8">
        <f t="shared" si="148"/>
        <v>3000</v>
      </c>
      <c r="AD33" s="8">
        <f t="shared" si="148"/>
        <v>3000</v>
      </c>
      <c r="AE33" s="8">
        <f t="shared" si="148"/>
        <v>3000</v>
      </c>
      <c r="AF33" s="8">
        <f t="shared" si="148"/>
        <v>3000</v>
      </c>
      <c r="AG33" s="8">
        <f t="shared" si="148"/>
        <v>3000</v>
      </c>
      <c r="AH33" s="8">
        <f t="shared" si="148"/>
        <v>3000</v>
      </c>
      <c r="AI33" s="8">
        <f t="shared" si="148"/>
        <v>3000</v>
      </c>
      <c r="AJ33" s="8">
        <f t="shared" ref="AJ33:BO33" si="149">IF(AJ$3-$C$3&lt;levetid_B, AI33, 0)</f>
        <v>3000</v>
      </c>
      <c r="AK33" s="8">
        <f t="shared" si="149"/>
        <v>3000</v>
      </c>
      <c r="AL33" s="8">
        <f t="shared" si="149"/>
        <v>3000</v>
      </c>
      <c r="AM33" s="8">
        <f t="shared" si="149"/>
        <v>3000</v>
      </c>
      <c r="AN33" s="8">
        <f t="shared" si="149"/>
        <v>3000</v>
      </c>
      <c r="AO33" s="8">
        <f t="shared" si="149"/>
        <v>3000</v>
      </c>
      <c r="AP33" s="8">
        <f t="shared" si="149"/>
        <v>3000</v>
      </c>
      <c r="AQ33" s="8">
        <f t="shared" si="149"/>
        <v>3000</v>
      </c>
      <c r="AR33" s="8">
        <f t="shared" si="149"/>
        <v>3000</v>
      </c>
      <c r="AS33" s="8">
        <f t="shared" si="149"/>
        <v>3000</v>
      </c>
      <c r="AT33" s="8">
        <f t="shared" si="149"/>
        <v>3000</v>
      </c>
      <c r="AU33" s="8">
        <f t="shared" si="149"/>
        <v>3000</v>
      </c>
      <c r="AV33" s="8">
        <f t="shared" si="149"/>
        <v>3000</v>
      </c>
      <c r="AW33" s="8">
        <f t="shared" si="149"/>
        <v>3000</v>
      </c>
      <c r="AX33" s="8">
        <f t="shared" si="149"/>
        <v>3000</v>
      </c>
      <c r="AY33" s="8">
        <f t="shared" si="149"/>
        <v>3000</v>
      </c>
      <c r="AZ33" s="8">
        <f t="shared" si="149"/>
        <v>3000</v>
      </c>
      <c r="BA33" s="8">
        <f t="shared" si="149"/>
        <v>3000</v>
      </c>
      <c r="BB33" s="8">
        <f t="shared" si="149"/>
        <v>3000</v>
      </c>
      <c r="BC33" s="8">
        <f t="shared" si="149"/>
        <v>3000</v>
      </c>
      <c r="BD33" s="8">
        <f t="shared" si="149"/>
        <v>3000</v>
      </c>
      <c r="BE33" s="8">
        <f t="shared" si="149"/>
        <v>3000</v>
      </c>
      <c r="BF33" s="8">
        <f t="shared" si="149"/>
        <v>3000</v>
      </c>
      <c r="BG33" s="8">
        <f t="shared" si="149"/>
        <v>3000</v>
      </c>
      <c r="BH33" s="8">
        <f t="shared" si="149"/>
        <v>3000</v>
      </c>
      <c r="BI33" s="8">
        <f t="shared" si="149"/>
        <v>3000</v>
      </c>
      <c r="BJ33" s="8">
        <f t="shared" si="149"/>
        <v>3000</v>
      </c>
      <c r="BK33" s="8">
        <f t="shared" si="149"/>
        <v>3000</v>
      </c>
      <c r="BL33" s="8">
        <f t="shared" si="149"/>
        <v>3000</v>
      </c>
      <c r="BM33" s="8">
        <f t="shared" si="149"/>
        <v>3000</v>
      </c>
      <c r="BN33" s="8">
        <f t="shared" si="149"/>
        <v>3000</v>
      </c>
      <c r="BO33" s="8">
        <f t="shared" si="149"/>
        <v>3000</v>
      </c>
      <c r="BP33" s="8">
        <f t="shared" ref="BP33:CX33" si="150">IF(BP$3-$C$3&lt;levetid_B, BO33, 0)</f>
        <v>3000</v>
      </c>
      <c r="BQ33" s="8">
        <f t="shared" si="150"/>
        <v>3000</v>
      </c>
      <c r="BR33" s="8">
        <f t="shared" si="150"/>
        <v>3000</v>
      </c>
      <c r="BS33" s="8">
        <f t="shared" si="150"/>
        <v>3000</v>
      </c>
      <c r="BT33" s="8">
        <f t="shared" si="150"/>
        <v>3000</v>
      </c>
      <c r="BU33" s="8">
        <f t="shared" si="150"/>
        <v>3000</v>
      </c>
      <c r="BV33" s="8">
        <f t="shared" si="150"/>
        <v>3000</v>
      </c>
      <c r="BW33" s="8">
        <f t="shared" si="150"/>
        <v>3000</v>
      </c>
      <c r="BX33" s="8">
        <f t="shared" si="150"/>
        <v>3000</v>
      </c>
      <c r="BY33" s="8">
        <f t="shared" si="150"/>
        <v>3000</v>
      </c>
      <c r="BZ33" s="8">
        <f t="shared" si="150"/>
        <v>3000</v>
      </c>
      <c r="CA33" s="8">
        <f t="shared" si="150"/>
        <v>3000</v>
      </c>
      <c r="CB33" s="8">
        <f t="shared" si="150"/>
        <v>3000</v>
      </c>
      <c r="CC33" s="8">
        <f t="shared" si="150"/>
        <v>3000</v>
      </c>
      <c r="CD33" s="8">
        <f t="shared" si="150"/>
        <v>3000</v>
      </c>
      <c r="CE33" s="8">
        <f t="shared" si="150"/>
        <v>0</v>
      </c>
      <c r="CF33" s="8">
        <f t="shared" si="150"/>
        <v>0</v>
      </c>
      <c r="CG33" s="8">
        <f t="shared" si="150"/>
        <v>0</v>
      </c>
      <c r="CH33" s="8">
        <f t="shared" si="150"/>
        <v>0</v>
      </c>
      <c r="CI33" s="8">
        <f t="shared" si="150"/>
        <v>0</v>
      </c>
      <c r="CJ33" s="8">
        <f t="shared" si="150"/>
        <v>0</v>
      </c>
      <c r="CK33" s="8">
        <f t="shared" si="150"/>
        <v>0</v>
      </c>
      <c r="CL33" s="8">
        <f t="shared" si="150"/>
        <v>0</v>
      </c>
      <c r="CM33" s="8">
        <f t="shared" si="150"/>
        <v>0</v>
      </c>
      <c r="CN33" s="8">
        <f t="shared" si="150"/>
        <v>0</v>
      </c>
      <c r="CO33" s="8">
        <f t="shared" si="150"/>
        <v>0</v>
      </c>
      <c r="CP33" s="8">
        <f t="shared" si="150"/>
        <v>0</v>
      </c>
      <c r="CQ33" s="8">
        <f t="shared" si="150"/>
        <v>0</v>
      </c>
      <c r="CR33" s="8">
        <f t="shared" si="150"/>
        <v>0</v>
      </c>
      <c r="CS33" s="8">
        <f t="shared" si="150"/>
        <v>0</v>
      </c>
      <c r="CT33" s="8">
        <f t="shared" si="150"/>
        <v>0</v>
      </c>
      <c r="CU33" s="8">
        <f t="shared" si="150"/>
        <v>0</v>
      </c>
      <c r="CV33" s="8">
        <f t="shared" si="150"/>
        <v>0</v>
      </c>
      <c r="CW33" s="8">
        <f t="shared" si="150"/>
        <v>0</v>
      </c>
      <c r="CX33" s="8">
        <f t="shared" si="150"/>
        <v>0</v>
      </c>
    </row>
    <row r="34" spans="1:102" x14ac:dyDescent="0.3">
      <c r="A34" s="124"/>
      <c r="B34" s="1" t="str">
        <f>B12</f>
        <v>Forsikring etc.</v>
      </c>
      <c r="C34" s="8">
        <f>Nutidsværdiberegning!P37</f>
        <v>0</v>
      </c>
      <c r="D34" s="8">
        <f t="shared" ref="D34:AI34" si="151">IF(D$3-$C$3&lt;levetid_B, C34, 0)</f>
        <v>0</v>
      </c>
      <c r="E34" s="8">
        <f t="shared" si="151"/>
        <v>0</v>
      </c>
      <c r="F34" s="8">
        <f t="shared" si="151"/>
        <v>0</v>
      </c>
      <c r="G34" s="8">
        <f t="shared" si="151"/>
        <v>0</v>
      </c>
      <c r="H34" s="8">
        <f t="shared" si="151"/>
        <v>0</v>
      </c>
      <c r="I34" s="8">
        <f t="shared" si="151"/>
        <v>0</v>
      </c>
      <c r="J34" s="8">
        <f t="shared" si="151"/>
        <v>0</v>
      </c>
      <c r="K34" s="8">
        <f t="shared" si="151"/>
        <v>0</v>
      </c>
      <c r="L34" s="8">
        <f t="shared" si="151"/>
        <v>0</v>
      </c>
      <c r="M34" s="8">
        <f t="shared" si="151"/>
        <v>0</v>
      </c>
      <c r="N34" s="8">
        <f t="shared" si="151"/>
        <v>0</v>
      </c>
      <c r="O34" s="8">
        <f t="shared" si="151"/>
        <v>0</v>
      </c>
      <c r="P34" s="8">
        <f t="shared" si="151"/>
        <v>0</v>
      </c>
      <c r="Q34" s="8">
        <f t="shared" si="151"/>
        <v>0</v>
      </c>
      <c r="R34" s="8">
        <f t="shared" si="151"/>
        <v>0</v>
      </c>
      <c r="S34" s="8">
        <f t="shared" si="151"/>
        <v>0</v>
      </c>
      <c r="T34" s="8">
        <f t="shared" si="151"/>
        <v>0</v>
      </c>
      <c r="U34" s="8">
        <f t="shared" si="151"/>
        <v>0</v>
      </c>
      <c r="V34" s="8">
        <f t="shared" si="151"/>
        <v>0</v>
      </c>
      <c r="W34" s="8">
        <f t="shared" si="151"/>
        <v>0</v>
      </c>
      <c r="X34" s="8">
        <f t="shared" si="151"/>
        <v>0</v>
      </c>
      <c r="Y34" s="8">
        <f t="shared" si="151"/>
        <v>0</v>
      </c>
      <c r="Z34" s="8">
        <f t="shared" si="151"/>
        <v>0</v>
      </c>
      <c r="AA34" s="8">
        <f t="shared" si="151"/>
        <v>0</v>
      </c>
      <c r="AB34" s="8">
        <f t="shared" si="151"/>
        <v>0</v>
      </c>
      <c r="AC34" s="8">
        <f t="shared" si="151"/>
        <v>0</v>
      </c>
      <c r="AD34" s="8">
        <f t="shared" si="151"/>
        <v>0</v>
      </c>
      <c r="AE34" s="8">
        <f t="shared" si="151"/>
        <v>0</v>
      </c>
      <c r="AF34" s="8">
        <f t="shared" si="151"/>
        <v>0</v>
      </c>
      <c r="AG34" s="8">
        <f t="shared" si="151"/>
        <v>0</v>
      </c>
      <c r="AH34" s="8">
        <f t="shared" si="151"/>
        <v>0</v>
      </c>
      <c r="AI34" s="8">
        <f t="shared" si="151"/>
        <v>0</v>
      </c>
      <c r="AJ34" s="8">
        <f t="shared" ref="AJ34:BO34" si="152">IF(AJ$3-$C$3&lt;levetid_B, AI34, 0)</f>
        <v>0</v>
      </c>
      <c r="AK34" s="8">
        <f t="shared" si="152"/>
        <v>0</v>
      </c>
      <c r="AL34" s="8">
        <f t="shared" si="152"/>
        <v>0</v>
      </c>
      <c r="AM34" s="8">
        <f t="shared" si="152"/>
        <v>0</v>
      </c>
      <c r="AN34" s="8">
        <f t="shared" si="152"/>
        <v>0</v>
      </c>
      <c r="AO34" s="8">
        <f t="shared" si="152"/>
        <v>0</v>
      </c>
      <c r="AP34" s="8">
        <f t="shared" si="152"/>
        <v>0</v>
      </c>
      <c r="AQ34" s="8">
        <f t="shared" si="152"/>
        <v>0</v>
      </c>
      <c r="AR34" s="8">
        <f t="shared" si="152"/>
        <v>0</v>
      </c>
      <c r="AS34" s="8">
        <f t="shared" si="152"/>
        <v>0</v>
      </c>
      <c r="AT34" s="8">
        <f t="shared" si="152"/>
        <v>0</v>
      </c>
      <c r="AU34" s="8">
        <f t="shared" si="152"/>
        <v>0</v>
      </c>
      <c r="AV34" s="8">
        <f t="shared" si="152"/>
        <v>0</v>
      </c>
      <c r="AW34" s="8">
        <f t="shared" si="152"/>
        <v>0</v>
      </c>
      <c r="AX34" s="8">
        <f t="shared" si="152"/>
        <v>0</v>
      </c>
      <c r="AY34" s="8">
        <f t="shared" si="152"/>
        <v>0</v>
      </c>
      <c r="AZ34" s="8">
        <f t="shared" si="152"/>
        <v>0</v>
      </c>
      <c r="BA34" s="8">
        <f t="shared" si="152"/>
        <v>0</v>
      </c>
      <c r="BB34" s="8">
        <f t="shared" si="152"/>
        <v>0</v>
      </c>
      <c r="BC34" s="8">
        <f t="shared" si="152"/>
        <v>0</v>
      </c>
      <c r="BD34" s="8">
        <f t="shared" si="152"/>
        <v>0</v>
      </c>
      <c r="BE34" s="8">
        <f t="shared" si="152"/>
        <v>0</v>
      </c>
      <c r="BF34" s="8">
        <f t="shared" si="152"/>
        <v>0</v>
      </c>
      <c r="BG34" s="8">
        <f t="shared" si="152"/>
        <v>0</v>
      </c>
      <c r="BH34" s="8">
        <f t="shared" si="152"/>
        <v>0</v>
      </c>
      <c r="BI34" s="8">
        <f t="shared" si="152"/>
        <v>0</v>
      </c>
      <c r="BJ34" s="8">
        <f t="shared" si="152"/>
        <v>0</v>
      </c>
      <c r="BK34" s="8">
        <f t="shared" si="152"/>
        <v>0</v>
      </c>
      <c r="BL34" s="8">
        <f t="shared" si="152"/>
        <v>0</v>
      </c>
      <c r="BM34" s="8">
        <f t="shared" si="152"/>
        <v>0</v>
      </c>
      <c r="BN34" s="8">
        <f t="shared" si="152"/>
        <v>0</v>
      </c>
      <c r="BO34" s="8">
        <f t="shared" si="152"/>
        <v>0</v>
      </c>
      <c r="BP34" s="8">
        <f t="shared" ref="BP34:CX34" si="153">IF(BP$3-$C$3&lt;levetid_B, BO34, 0)</f>
        <v>0</v>
      </c>
      <c r="BQ34" s="8">
        <f t="shared" si="153"/>
        <v>0</v>
      </c>
      <c r="BR34" s="8">
        <f t="shared" si="153"/>
        <v>0</v>
      </c>
      <c r="BS34" s="8">
        <f t="shared" si="153"/>
        <v>0</v>
      </c>
      <c r="BT34" s="8">
        <f t="shared" si="153"/>
        <v>0</v>
      </c>
      <c r="BU34" s="8">
        <f t="shared" si="153"/>
        <v>0</v>
      </c>
      <c r="BV34" s="8">
        <f t="shared" si="153"/>
        <v>0</v>
      </c>
      <c r="BW34" s="8">
        <f t="shared" si="153"/>
        <v>0</v>
      </c>
      <c r="BX34" s="8">
        <f t="shared" si="153"/>
        <v>0</v>
      </c>
      <c r="BY34" s="8">
        <f t="shared" si="153"/>
        <v>0</v>
      </c>
      <c r="BZ34" s="8">
        <f t="shared" si="153"/>
        <v>0</v>
      </c>
      <c r="CA34" s="8">
        <f t="shared" si="153"/>
        <v>0</v>
      </c>
      <c r="CB34" s="8">
        <f t="shared" si="153"/>
        <v>0</v>
      </c>
      <c r="CC34" s="8">
        <f t="shared" si="153"/>
        <v>0</v>
      </c>
      <c r="CD34" s="8">
        <f t="shared" si="153"/>
        <v>0</v>
      </c>
      <c r="CE34" s="8">
        <f t="shared" si="153"/>
        <v>0</v>
      </c>
      <c r="CF34" s="8">
        <f t="shared" si="153"/>
        <v>0</v>
      </c>
      <c r="CG34" s="8">
        <f t="shared" si="153"/>
        <v>0</v>
      </c>
      <c r="CH34" s="8">
        <f t="shared" si="153"/>
        <v>0</v>
      </c>
      <c r="CI34" s="8">
        <f t="shared" si="153"/>
        <v>0</v>
      </c>
      <c r="CJ34" s="8">
        <f t="shared" si="153"/>
        <v>0</v>
      </c>
      <c r="CK34" s="8">
        <f t="shared" si="153"/>
        <v>0</v>
      </c>
      <c r="CL34" s="8">
        <f t="shared" si="153"/>
        <v>0</v>
      </c>
      <c r="CM34" s="8">
        <f t="shared" si="153"/>
        <v>0</v>
      </c>
      <c r="CN34" s="8">
        <f t="shared" si="153"/>
        <v>0</v>
      </c>
      <c r="CO34" s="8">
        <f t="shared" si="153"/>
        <v>0</v>
      </c>
      <c r="CP34" s="8">
        <f t="shared" si="153"/>
        <v>0</v>
      </c>
      <c r="CQ34" s="8">
        <f t="shared" si="153"/>
        <v>0</v>
      </c>
      <c r="CR34" s="8">
        <f t="shared" si="153"/>
        <v>0</v>
      </c>
      <c r="CS34" s="8">
        <f t="shared" si="153"/>
        <v>0</v>
      </c>
      <c r="CT34" s="8">
        <f t="shared" si="153"/>
        <v>0</v>
      </c>
      <c r="CU34" s="8">
        <f t="shared" si="153"/>
        <v>0</v>
      </c>
      <c r="CV34" s="8">
        <f t="shared" si="153"/>
        <v>0</v>
      </c>
      <c r="CW34" s="8">
        <f t="shared" si="153"/>
        <v>0</v>
      </c>
      <c r="CX34" s="8">
        <f t="shared" si="153"/>
        <v>0</v>
      </c>
    </row>
    <row r="35" spans="1:102" x14ac:dyDescent="0.3">
      <c r="A35" s="124"/>
      <c r="B35" s="1" t="str">
        <f>B13</f>
        <v>Admin-omkostninger etc.</v>
      </c>
      <c r="C35" s="8">
        <f>Nutidsværdiberegning!P38</f>
        <v>1000</v>
      </c>
      <c r="D35" s="8">
        <f t="shared" ref="D35:AI35" si="154">IF(D$3-$C$3&lt;levetid_B, C35, 0)</f>
        <v>1000</v>
      </c>
      <c r="E35" s="8">
        <f t="shared" si="154"/>
        <v>1000</v>
      </c>
      <c r="F35" s="8">
        <f t="shared" si="154"/>
        <v>1000</v>
      </c>
      <c r="G35" s="8">
        <f t="shared" si="154"/>
        <v>1000</v>
      </c>
      <c r="H35" s="8">
        <f t="shared" si="154"/>
        <v>1000</v>
      </c>
      <c r="I35" s="8">
        <f t="shared" si="154"/>
        <v>1000</v>
      </c>
      <c r="J35" s="8">
        <f t="shared" si="154"/>
        <v>1000</v>
      </c>
      <c r="K35" s="8">
        <f t="shared" si="154"/>
        <v>1000</v>
      </c>
      <c r="L35" s="8">
        <f t="shared" si="154"/>
        <v>1000</v>
      </c>
      <c r="M35" s="8">
        <f t="shared" si="154"/>
        <v>1000</v>
      </c>
      <c r="N35" s="8">
        <f t="shared" si="154"/>
        <v>1000</v>
      </c>
      <c r="O35" s="8">
        <f t="shared" si="154"/>
        <v>1000</v>
      </c>
      <c r="P35" s="8">
        <f t="shared" si="154"/>
        <v>1000</v>
      </c>
      <c r="Q35" s="8">
        <f t="shared" si="154"/>
        <v>1000</v>
      </c>
      <c r="R35" s="8">
        <f t="shared" si="154"/>
        <v>1000</v>
      </c>
      <c r="S35" s="8">
        <f t="shared" si="154"/>
        <v>1000</v>
      </c>
      <c r="T35" s="8">
        <f t="shared" si="154"/>
        <v>1000</v>
      </c>
      <c r="U35" s="8">
        <f t="shared" si="154"/>
        <v>1000</v>
      </c>
      <c r="V35" s="8">
        <f t="shared" si="154"/>
        <v>1000</v>
      </c>
      <c r="W35" s="8">
        <f t="shared" si="154"/>
        <v>1000</v>
      </c>
      <c r="X35" s="8">
        <f t="shared" si="154"/>
        <v>1000</v>
      </c>
      <c r="Y35" s="8">
        <f t="shared" si="154"/>
        <v>1000</v>
      </c>
      <c r="Z35" s="8">
        <f t="shared" si="154"/>
        <v>1000</v>
      </c>
      <c r="AA35" s="8">
        <f t="shared" si="154"/>
        <v>1000</v>
      </c>
      <c r="AB35" s="8">
        <f t="shared" si="154"/>
        <v>1000</v>
      </c>
      <c r="AC35" s="8">
        <f t="shared" si="154"/>
        <v>1000</v>
      </c>
      <c r="AD35" s="8">
        <f t="shared" si="154"/>
        <v>1000</v>
      </c>
      <c r="AE35" s="8">
        <f t="shared" si="154"/>
        <v>1000</v>
      </c>
      <c r="AF35" s="8">
        <f t="shared" si="154"/>
        <v>1000</v>
      </c>
      <c r="AG35" s="8">
        <f t="shared" si="154"/>
        <v>1000</v>
      </c>
      <c r="AH35" s="8">
        <f t="shared" si="154"/>
        <v>1000</v>
      </c>
      <c r="AI35" s="8">
        <f t="shared" si="154"/>
        <v>1000</v>
      </c>
      <c r="AJ35" s="8">
        <f t="shared" ref="AJ35:BO35" si="155">IF(AJ$3-$C$3&lt;levetid_B, AI35, 0)</f>
        <v>1000</v>
      </c>
      <c r="AK35" s="8">
        <f t="shared" si="155"/>
        <v>1000</v>
      </c>
      <c r="AL35" s="8">
        <f t="shared" si="155"/>
        <v>1000</v>
      </c>
      <c r="AM35" s="8">
        <f t="shared" si="155"/>
        <v>1000</v>
      </c>
      <c r="AN35" s="8">
        <f t="shared" si="155"/>
        <v>1000</v>
      </c>
      <c r="AO35" s="8">
        <f t="shared" si="155"/>
        <v>1000</v>
      </c>
      <c r="AP35" s="8">
        <f t="shared" si="155"/>
        <v>1000</v>
      </c>
      <c r="AQ35" s="8">
        <f t="shared" si="155"/>
        <v>1000</v>
      </c>
      <c r="AR35" s="8">
        <f t="shared" si="155"/>
        <v>1000</v>
      </c>
      <c r="AS35" s="8">
        <f t="shared" si="155"/>
        <v>1000</v>
      </c>
      <c r="AT35" s="8">
        <f t="shared" si="155"/>
        <v>1000</v>
      </c>
      <c r="AU35" s="8">
        <f t="shared" si="155"/>
        <v>1000</v>
      </c>
      <c r="AV35" s="8">
        <f t="shared" si="155"/>
        <v>1000</v>
      </c>
      <c r="AW35" s="8">
        <f t="shared" si="155"/>
        <v>1000</v>
      </c>
      <c r="AX35" s="8">
        <f t="shared" si="155"/>
        <v>1000</v>
      </c>
      <c r="AY35" s="8">
        <f t="shared" si="155"/>
        <v>1000</v>
      </c>
      <c r="AZ35" s="8">
        <f t="shared" si="155"/>
        <v>1000</v>
      </c>
      <c r="BA35" s="8">
        <f t="shared" si="155"/>
        <v>1000</v>
      </c>
      <c r="BB35" s="8">
        <f t="shared" si="155"/>
        <v>1000</v>
      </c>
      <c r="BC35" s="8">
        <f t="shared" si="155"/>
        <v>1000</v>
      </c>
      <c r="BD35" s="8">
        <f t="shared" si="155"/>
        <v>1000</v>
      </c>
      <c r="BE35" s="8">
        <f t="shared" si="155"/>
        <v>1000</v>
      </c>
      <c r="BF35" s="8">
        <f t="shared" si="155"/>
        <v>1000</v>
      </c>
      <c r="BG35" s="8">
        <f t="shared" si="155"/>
        <v>1000</v>
      </c>
      <c r="BH35" s="8">
        <f t="shared" si="155"/>
        <v>1000</v>
      </c>
      <c r="BI35" s="8">
        <f t="shared" si="155"/>
        <v>1000</v>
      </c>
      <c r="BJ35" s="8">
        <f t="shared" si="155"/>
        <v>1000</v>
      </c>
      <c r="BK35" s="8">
        <f t="shared" si="155"/>
        <v>1000</v>
      </c>
      <c r="BL35" s="8">
        <f t="shared" si="155"/>
        <v>1000</v>
      </c>
      <c r="BM35" s="8">
        <f t="shared" si="155"/>
        <v>1000</v>
      </c>
      <c r="BN35" s="8">
        <f t="shared" si="155"/>
        <v>1000</v>
      </c>
      <c r="BO35" s="8">
        <f t="shared" si="155"/>
        <v>1000</v>
      </c>
      <c r="BP35" s="8">
        <f t="shared" ref="BP35:CX35" si="156">IF(BP$3-$C$3&lt;levetid_B, BO35, 0)</f>
        <v>1000</v>
      </c>
      <c r="BQ35" s="8">
        <f t="shared" si="156"/>
        <v>1000</v>
      </c>
      <c r="BR35" s="8">
        <f t="shared" si="156"/>
        <v>1000</v>
      </c>
      <c r="BS35" s="8">
        <f t="shared" si="156"/>
        <v>1000</v>
      </c>
      <c r="BT35" s="8">
        <f t="shared" si="156"/>
        <v>1000</v>
      </c>
      <c r="BU35" s="8">
        <f t="shared" si="156"/>
        <v>1000</v>
      </c>
      <c r="BV35" s="8">
        <f t="shared" si="156"/>
        <v>1000</v>
      </c>
      <c r="BW35" s="8">
        <f t="shared" si="156"/>
        <v>1000</v>
      </c>
      <c r="BX35" s="8">
        <f t="shared" si="156"/>
        <v>1000</v>
      </c>
      <c r="BY35" s="8">
        <f t="shared" si="156"/>
        <v>1000</v>
      </c>
      <c r="BZ35" s="8">
        <f t="shared" si="156"/>
        <v>1000</v>
      </c>
      <c r="CA35" s="8">
        <f t="shared" si="156"/>
        <v>1000</v>
      </c>
      <c r="CB35" s="8">
        <f t="shared" si="156"/>
        <v>1000</v>
      </c>
      <c r="CC35" s="8">
        <f t="shared" si="156"/>
        <v>1000</v>
      </c>
      <c r="CD35" s="8">
        <f t="shared" si="156"/>
        <v>1000</v>
      </c>
      <c r="CE35" s="8">
        <f t="shared" si="156"/>
        <v>0</v>
      </c>
      <c r="CF35" s="8">
        <f t="shared" si="156"/>
        <v>0</v>
      </c>
      <c r="CG35" s="8">
        <f t="shared" si="156"/>
        <v>0</v>
      </c>
      <c r="CH35" s="8">
        <f t="shared" si="156"/>
        <v>0</v>
      </c>
      <c r="CI35" s="8">
        <f t="shared" si="156"/>
        <v>0</v>
      </c>
      <c r="CJ35" s="8">
        <f t="shared" si="156"/>
        <v>0</v>
      </c>
      <c r="CK35" s="8">
        <f t="shared" si="156"/>
        <v>0</v>
      </c>
      <c r="CL35" s="8">
        <f t="shared" si="156"/>
        <v>0</v>
      </c>
      <c r="CM35" s="8">
        <f t="shared" si="156"/>
        <v>0</v>
      </c>
      <c r="CN35" s="8">
        <f t="shared" si="156"/>
        <v>0</v>
      </c>
      <c r="CO35" s="8">
        <f t="shared" si="156"/>
        <v>0</v>
      </c>
      <c r="CP35" s="8">
        <f t="shared" si="156"/>
        <v>0</v>
      </c>
      <c r="CQ35" s="8">
        <f t="shared" si="156"/>
        <v>0</v>
      </c>
      <c r="CR35" s="8">
        <f t="shared" si="156"/>
        <v>0</v>
      </c>
      <c r="CS35" s="8">
        <f t="shared" si="156"/>
        <v>0</v>
      </c>
      <c r="CT35" s="8">
        <f t="shared" si="156"/>
        <v>0</v>
      </c>
      <c r="CU35" s="8">
        <f t="shared" si="156"/>
        <v>0</v>
      </c>
      <c r="CV35" s="8">
        <f t="shared" si="156"/>
        <v>0</v>
      </c>
      <c r="CW35" s="8">
        <f t="shared" si="156"/>
        <v>0</v>
      </c>
      <c r="CX35" s="8">
        <f t="shared" si="156"/>
        <v>0</v>
      </c>
    </row>
    <row r="36" spans="1:102" s="7" customFormat="1" ht="15" thickBot="1" x14ac:dyDescent="0.35">
      <c r="A36" s="124"/>
      <c r="B36" s="7" t="str">
        <f>B14</f>
        <v>Andre løbende omkostninger, fx positive eller negative eksternaliteter</v>
      </c>
      <c r="C36" s="9">
        <f>Nutidsværdiberegning!P40</f>
        <v>1000</v>
      </c>
      <c r="D36" s="9">
        <f t="shared" ref="D36:AI36" si="157">IF(D$3-$C$3&lt;levetid_B, C36, 0)</f>
        <v>1000</v>
      </c>
      <c r="E36" s="9">
        <f t="shared" si="157"/>
        <v>1000</v>
      </c>
      <c r="F36" s="9">
        <f t="shared" si="157"/>
        <v>1000</v>
      </c>
      <c r="G36" s="9">
        <f t="shared" si="157"/>
        <v>1000</v>
      </c>
      <c r="H36" s="9">
        <f t="shared" si="157"/>
        <v>1000</v>
      </c>
      <c r="I36" s="9">
        <f t="shared" si="157"/>
        <v>1000</v>
      </c>
      <c r="J36" s="9">
        <f t="shared" si="157"/>
        <v>1000</v>
      </c>
      <c r="K36" s="9">
        <f t="shared" si="157"/>
        <v>1000</v>
      </c>
      <c r="L36" s="9">
        <f t="shared" si="157"/>
        <v>1000</v>
      </c>
      <c r="M36" s="9">
        <f t="shared" si="157"/>
        <v>1000</v>
      </c>
      <c r="N36" s="9">
        <f t="shared" si="157"/>
        <v>1000</v>
      </c>
      <c r="O36" s="9">
        <f t="shared" si="157"/>
        <v>1000</v>
      </c>
      <c r="P36" s="9">
        <f t="shared" si="157"/>
        <v>1000</v>
      </c>
      <c r="Q36" s="9">
        <f t="shared" si="157"/>
        <v>1000</v>
      </c>
      <c r="R36" s="9">
        <f t="shared" si="157"/>
        <v>1000</v>
      </c>
      <c r="S36" s="9">
        <f t="shared" si="157"/>
        <v>1000</v>
      </c>
      <c r="T36" s="9">
        <f t="shared" si="157"/>
        <v>1000</v>
      </c>
      <c r="U36" s="9">
        <f t="shared" si="157"/>
        <v>1000</v>
      </c>
      <c r="V36" s="9">
        <f t="shared" si="157"/>
        <v>1000</v>
      </c>
      <c r="W36" s="9">
        <f t="shared" si="157"/>
        <v>1000</v>
      </c>
      <c r="X36" s="9">
        <f t="shared" si="157"/>
        <v>1000</v>
      </c>
      <c r="Y36" s="9">
        <f t="shared" si="157"/>
        <v>1000</v>
      </c>
      <c r="Z36" s="9">
        <f t="shared" si="157"/>
        <v>1000</v>
      </c>
      <c r="AA36" s="9">
        <f t="shared" si="157"/>
        <v>1000</v>
      </c>
      <c r="AB36" s="9">
        <f t="shared" si="157"/>
        <v>1000</v>
      </c>
      <c r="AC36" s="9">
        <f t="shared" si="157"/>
        <v>1000</v>
      </c>
      <c r="AD36" s="9">
        <f t="shared" si="157"/>
        <v>1000</v>
      </c>
      <c r="AE36" s="9">
        <f t="shared" si="157"/>
        <v>1000</v>
      </c>
      <c r="AF36" s="9">
        <f t="shared" si="157"/>
        <v>1000</v>
      </c>
      <c r="AG36" s="9">
        <f t="shared" si="157"/>
        <v>1000</v>
      </c>
      <c r="AH36" s="9">
        <f t="shared" si="157"/>
        <v>1000</v>
      </c>
      <c r="AI36" s="9">
        <f t="shared" si="157"/>
        <v>1000</v>
      </c>
      <c r="AJ36" s="9">
        <f t="shared" ref="AJ36:BO36" si="158">IF(AJ$3-$C$3&lt;levetid_B, AI36, 0)</f>
        <v>1000</v>
      </c>
      <c r="AK36" s="9">
        <f t="shared" si="158"/>
        <v>1000</v>
      </c>
      <c r="AL36" s="9">
        <f t="shared" si="158"/>
        <v>1000</v>
      </c>
      <c r="AM36" s="9">
        <f t="shared" si="158"/>
        <v>1000</v>
      </c>
      <c r="AN36" s="9">
        <f t="shared" si="158"/>
        <v>1000</v>
      </c>
      <c r="AO36" s="9">
        <f t="shared" si="158"/>
        <v>1000</v>
      </c>
      <c r="AP36" s="9">
        <f t="shared" si="158"/>
        <v>1000</v>
      </c>
      <c r="AQ36" s="9">
        <f t="shared" si="158"/>
        <v>1000</v>
      </c>
      <c r="AR36" s="9">
        <f t="shared" si="158"/>
        <v>1000</v>
      </c>
      <c r="AS36" s="9">
        <f t="shared" si="158"/>
        <v>1000</v>
      </c>
      <c r="AT36" s="9">
        <f t="shared" si="158"/>
        <v>1000</v>
      </c>
      <c r="AU36" s="9">
        <f t="shared" si="158"/>
        <v>1000</v>
      </c>
      <c r="AV36" s="9">
        <f t="shared" si="158"/>
        <v>1000</v>
      </c>
      <c r="AW36" s="9">
        <f t="shared" si="158"/>
        <v>1000</v>
      </c>
      <c r="AX36" s="9">
        <f t="shared" si="158"/>
        <v>1000</v>
      </c>
      <c r="AY36" s="9">
        <f t="shared" si="158"/>
        <v>1000</v>
      </c>
      <c r="AZ36" s="9">
        <f t="shared" si="158"/>
        <v>1000</v>
      </c>
      <c r="BA36" s="9">
        <f t="shared" si="158"/>
        <v>1000</v>
      </c>
      <c r="BB36" s="9">
        <f t="shared" si="158"/>
        <v>1000</v>
      </c>
      <c r="BC36" s="9">
        <f t="shared" si="158"/>
        <v>1000</v>
      </c>
      <c r="BD36" s="9">
        <f t="shared" si="158"/>
        <v>1000</v>
      </c>
      <c r="BE36" s="9">
        <f t="shared" si="158"/>
        <v>1000</v>
      </c>
      <c r="BF36" s="9">
        <f t="shared" si="158"/>
        <v>1000</v>
      </c>
      <c r="BG36" s="9">
        <f t="shared" si="158"/>
        <v>1000</v>
      </c>
      <c r="BH36" s="9">
        <f t="shared" si="158"/>
        <v>1000</v>
      </c>
      <c r="BI36" s="9">
        <f t="shared" si="158"/>
        <v>1000</v>
      </c>
      <c r="BJ36" s="9">
        <f t="shared" si="158"/>
        <v>1000</v>
      </c>
      <c r="BK36" s="9">
        <f t="shared" si="158"/>
        <v>1000</v>
      </c>
      <c r="BL36" s="9">
        <f t="shared" si="158"/>
        <v>1000</v>
      </c>
      <c r="BM36" s="9">
        <f t="shared" si="158"/>
        <v>1000</v>
      </c>
      <c r="BN36" s="9">
        <f t="shared" si="158"/>
        <v>1000</v>
      </c>
      <c r="BO36" s="9">
        <f t="shared" si="158"/>
        <v>1000</v>
      </c>
      <c r="BP36" s="9">
        <f t="shared" ref="BP36:CX36" si="159">IF(BP$3-$C$3&lt;levetid_B, BO36, 0)</f>
        <v>1000</v>
      </c>
      <c r="BQ36" s="9">
        <f t="shared" si="159"/>
        <v>1000</v>
      </c>
      <c r="BR36" s="9">
        <f t="shared" si="159"/>
        <v>1000</v>
      </c>
      <c r="BS36" s="9">
        <f t="shared" si="159"/>
        <v>1000</v>
      </c>
      <c r="BT36" s="9">
        <f t="shared" si="159"/>
        <v>1000</v>
      </c>
      <c r="BU36" s="9">
        <f t="shared" si="159"/>
        <v>1000</v>
      </c>
      <c r="BV36" s="9">
        <f t="shared" si="159"/>
        <v>1000</v>
      </c>
      <c r="BW36" s="9">
        <f t="shared" si="159"/>
        <v>1000</v>
      </c>
      <c r="BX36" s="9">
        <f t="shared" si="159"/>
        <v>1000</v>
      </c>
      <c r="BY36" s="9">
        <f t="shared" si="159"/>
        <v>1000</v>
      </c>
      <c r="BZ36" s="9">
        <f t="shared" si="159"/>
        <v>1000</v>
      </c>
      <c r="CA36" s="9">
        <f t="shared" si="159"/>
        <v>1000</v>
      </c>
      <c r="CB36" s="9">
        <f t="shared" si="159"/>
        <v>1000</v>
      </c>
      <c r="CC36" s="9">
        <f t="shared" si="159"/>
        <v>1000</v>
      </c>
      <c r="CD36" s="9">
        <f t="shared" si="159"/>
        <v>1000</v>
      </c>
      <c r="CE36" s="9">
        <f t="shared" si="159"/>
        <v>0</v>
      </c>
      <c r="CF36" s="9">
        <f t="shared" si="159"/>
        <v>0</v>
      </c>
      <c r="CG36" s="9">
        <f t="shared" si="159"/>
        <v>0</v>
      </c>
      <c r="CH36" s="9">
        <f t="shared" si="159"/>
        <v>0</v>
      </c>
      <c r="CI36" s="9">
        <f t="shared" si="159"/>
        <v>0</v>
      </c>
      <c r="CJ36" s="9">
        <f t="shared" si="159"/>
        <v>0</v>
      </c>
      <c r="CK36" s="9">
        <f t="shared" si="159"/>
        <v>0</v>
      </c>
      <c r="CL36" s="9">
        <f t="shared" si="159"/>
        <v>0</v>
      </c>
      <c r="CM36" s="9">
        <f t="shared" si="159"/>
        <v>0</v>
      </c>
      <c r="CN36" s="9">
        <f t="shared" si="159"/>
        <v>0</v>
      </c>
      <c r="CO36" s="9">
        <f t="shared" si="159"/>
        <v>0</v>
      </c>
      <c r="CP36" s="9">
        <f t="shared" si="159"/>
        <v>0</v>
      </c>
      <c r="CQ36" s="9">
        <f t="shared" si="159"/>
        <v>0</v>
      </c>
      <c r="CR36" s="9">
        <f t="shared" si="159"/>
        <v>0</v>
      </c>
      <c r="CS36" s="9">
        <f t="shared" si="159"/>
        <v>0</v>
      </c>
      <c r="CT36" s="9">
        <f t="shared" si="159"/>
        <v>0</v>
      </c>
      <c r="CU36" s="9">
        <f t="shared" si="159"/>
        <v>0</v>
      </c>
      <c r="CV36" s="9">
        <f t="shared" si="159"/>
        <v>0</v>
      </c>
      <c r="CW36" s="9">
        <f t="shared" si="159"/>
        <v>0</v>
      </c>
      <c r="CX36" s="9">
        <f t="shared" si="159"/>
        <v>0</v>
      </c>
    </row>
    <row r="37" spans="1:102" s="10" customFormat="1" ht="15" thickBot="1" x14ac:dyDescent="0.35">
      <c r="A37" s="12"/>
      <c r="B37" s="10" t="s">
        <v>26</v>
      </c>
      <c r="C37" s="11">
        <f t="shared" ref="C37:AH37" si="160">SUM(C32:C36)</f>
        <v>12000</v>
      </c>
      <c r="D37" s="11">
        <f t="shared" si="160"/>
        <v>12000</v>
      </c>
      <c r="E37" s="11">
        <f t="shared" si="160"/>
        <v>12000</v>
      </c>
      <c r="F37" s="11">
        <f t="shared" si="160"/>
        <v>12000</v>
      </c>
      <c r="G37" s="11">
        <f t="shared" si="160"/>
        <v>12000</v>
      </c>
      <c r="H37" s="11">
        <f t="shared" si="160"/>
        <v>12000</v>
      </c>
      <c r="I37" s="11">
        <f t="shared" si="160"/>
        <v>12000</v>
      </c>
      <c r="J37" s="11">
        <f t="shared" si="160"/>
        <v>12000</v>
      </c>
      <c r="K37" s="11">
        <f t="shared" si="160"/>
        <v>12000</v>
      </c>
      <c r="L37" s="11">
        <f t="shared" si="160"/>
        <v>12000</v>
      </c>
      <c r="M37" s="11">
        <f t="shared" si="160"/>
        <v>12000</v>
      </c>
      <c r="N37" s="11">
        <f t="shared" si="160"/>
        <v>12000</v>
      </c>
      <c r="O37" s="11">
        <f t="shared" si="160"/>
        <v>12000</v>
      </c>
      <c r="P37" s="11">
        <f t="shared" si="160"/>
        <v>12000</v>
      </c>
      <c r="Q37" s="11">
        <f t="shared" si="160"/>
        <v>12000</v>
      </c>
      <c r="R37" s="11">
        <f t="shared" si="160"/>
        <v>12000</v>
      </c>
      <c r="S37" s="11">
        <f t="shared" si="160"/>
        <v>12000</v>
      </c>
      <c r="T37" s="11">
        <f t="shared" si="160"/>
        <v>12000</v>
      </c>
      <c r="U37" s="11">
        <f t="shared" si="160"/>
        <v>12000</v>
      </c>
      <c r="V37" s="11">
        <f t="shared" si="160"/>
        <v>12000</v>
      </c>
      <c r="W37" s="11">
        <f t="shared" si="160"/>
        <v>12000</v>
      </c>
      <c r="X37" s="11">
        <f t="shared" si="160"/>
        <v>12000</v>
      </c>
      <c r="Y37" s="11">
        <f t="shared" si="160"/>
        <v>12000</v>
      </c>
      <c r="Z37" s="11">
        <f t="shared" si="160"/>
        <v>12000</v>
      </c>
      <c r="AA37" s="11">
        <f t="shared" si="160"/>
        <v>12000</v>
      </c>
      <c r="AB37" s="11">
        <f t="shared" si="160"/>
        <v>12000</v>
      </c>
      <c r="AC37" s="11">
        <f t="shared" si="160"/>
        <v>12000</v>
      </c>
      <c r="AD37" s="11">
        <f t="shared" si="160"/>
        <v>12000</v>
      </c>
      <c r="AE37" s="11">
        <f t="shared" si="160"/>
        <v>12000</v>
      </c>
      <c r="AF37" s="11">
        <f t="shared" si="160"/>
        <v>12000</v>
      </c>
      <c r="AG37" s="11">
        <f t="shared" si="160"/>
        <v>12000</v>
      </c>
      <c r="AH37" s="11">
        <f t="shared" si="160"/>
        <v>12000</v>
      </c>
      <c r="AI37" s="11">
        <f t="shared" ref="AI37:BN37" si="161">SUM(AI32:AI36)</f>
        <v>12000</v>
      </c>
      <c r="AJ37" s="11">
        <f t="shared" si="161"/>
        <v>12000</v>
      </c>
      <c r="AK37" s="11">
        <f t="shared" si="161"/>
        <v>12000</v>
      </c>
      <c r="AL37" s="11">
        <f t="shared" si="161"/>
        <v>12000</v>
      </c>
      <c r="AM37" s="11">
        <f t="shared" si="161"/>
        <v>12000</v>
      </c>
      <c r="AN37" s="11">
        <f t="shared" si="161"/>
        <v>12000</v>
      </c>
      <c r="AO37" s="11">
        <f t="shared" si="161"/>
        <v>12000</v>
      </c>
      <c r="AP37" s="11">
        <f t="shared" si="161"/>
        <v>12000</v>
      </c>
      <c r="AQ37" s="11">
        <f t="shared" si="161"/>
        <v>12000</v>
      </c>
      <c r="AR37" s="11">
        <f t="shared" si="161"/>
        <v>12000</v>
      </c>
      <c r="AS37" s="11">
        <f t="shared" si="161"/>
        <v>12000</v>
      </c>
      <c r="AT37" s="11">
        <f t="shared" si="161"/>
        <v>12000</v>
      </c>
      <c r="AU37" s="11">
        <f t="shared" si="161"/>
        <v>12000</v>
      </c>
      <c r="AV37" s="11">
        <f t="shared" si="161"/>
        <v>12000</v>
      </c>
      <c r="AW37" s="11">
        <f t="shared" si="161"/>
        <v>12000</v>
      </c>
      <c r="AX37" s="11">
        <f t="shared" si="161"/>
        <v>12000</v>
      </c>
      <c r="AY37" s="11">
        <f t="shared" si="161"/>
        <v>12000</v>
      </c>
      <c r="AZ37" s="11">
        <f t="shared" si="161"/>
        <v>12000</v>
      </c>
      <c r="BA37" s="11">
        <f t="shared" si="161"/>
        <v>12000</v>
      </c>
      <c r="BB37" s="11">
        <f t="shared" si="161"/>
        <v>12000</v>
      </c>
      <c r="BC37" s="11">
        <f t="shared" si="161"/>
        <v>12000</v>
      </c>
      <c r="BD37" s="11">
        <f t="shared" si="161"/>
        <v>12000</v>
      </c>
      <c r="BE37" s="11">
        <f t="shared" si="161"/>
        <v>12000</v>
      </c>
      <c r="BF37" s="11">
        <f t="shared" si="161"/>
        <v>12000</v>
      </c>
      <c r="BG37" s="11">
        <f t="shared" si="161"/>
        <v>12000</v>
      </c>
      <c r="BH37" s="11">
        <f t="shared" si="161"/>
        <v>12000</v>
      </c>
      <c r="BI37" s="11">
        <f t="shared" si="161"/>
        <v>12000</v>
      </c>
      <c r="BJ37" s="11">
        <f t="shared" si="161"/>
        <v>12000</v>
      </c>
      <c r="BK37" s="11">
        <f t="shared" si="161"/>
        <v>12000</v>
      </c>
      <c r="BL37" s="11">
        <f t="shared" si="161"/>
        <v>12000</v>
      </c>
      <c r="BM37" s="11">
        <f t="shared" si="161"/>
        <v>12000</v>
      </c>
      <c r="BN37" s="11">
        <f t="shared" si="161"/>
        <v>12000</v>
      </c>
      <c r="BO37" s="11">
        <f t="shared" ref="BO37:CT37" si="162">SUM(BO32:BO36)</f>
        <v>12000</v>
      </c>
      <c r="BP37" s="11">
        <f t="shared" si="162"/>
        <v>12000</v>
      </c>
      <c r="BQ37" s="11">
        <f t="shared" si="162"/>
        <v>12000</v>
      </c>
      <c r="BR37" s="11">
        <f t="shared" si="162"/>
        <v>12000</v>
      </c>
      <c r="BS37" s="11">
        <f t="shared" si="162"/>
        <v>12000</v>
      </c>
      <c r="BT37" s="11">
        <f t="shared" si="162"/>
        <v>12000</v>
      </c>
      <c r="BU37" s="11">
        <f t="shared" si="162"/>
        <v>12000</v>
      </c>
      <c r="BV37" s="11">
        <f t="shared" si="162"/>
        <v>12000</v>
      </c>
      <c r="BW37" s="11">
        <f t="shared" si="162"/>
        <v>12000</v>
      </c>
      <c r="BX37" s="11">
        <f t="shared" si="162"/>
        <v>12000</v>
      </c>
      <c r="BY37" s="11">
        <f t="shared" si="162"/>
        <v>12000</v>
      </c>
      <c r="BZ37" s="11">
        <f t="shared" si="162"/>
        <v>12000</v>
      </c>
      <c r="CA37" s="11">
        <f t="shared" si="162"/>
        <v>12000</v>
      </c>
      <c r="CB37" s="11">
        <f t="shared" si="162"/>
        <v>12000</v>
      </c>
      <c r="CC37" s="11">
        <f t="shared" si="162"/>
        <v>12000</v>
      </c>
      <c r="CD37" s="11">
        <f t="shared" si="162"/>
        <v>12000</v>
      </c>
      <c r="CE37" s="11">
        <f t="shared" si="162"/>
        <v>0</v>
      </c>
      <c r="CF37" s="11">
        <f t="shared" si="162"/>
        <v>0</v>
      </c>
      <c r="CG37" s="11">
        <f t="shared" si="162"/>
        <v>0</v>
      </c>
      <c r="CH37" s="11">
        <f t="shared" si="162"/>
        <v>0</v>
      </c>
      <c r="CI37" s="11">
        <f t="shared" si="162"/>
        <v>0</v>
      </c>
      <c r="CJ37" s="11">
        <f t="shared" si="162"/>
        <v>0</v>
      </c>
      <c r="CK37" s="11">
        <f t="shared" si="162"/>
        <v>0</v>
      </c>
      <c r="CL37" s="11">
        <f t="shared" si="162"/>
        <v>0</v>
      </c>
      <c r="CM37" s="11">
        <f t="shared" si="162"/>
        <v>0</v>
      </c>
      <c r="CN37" s="11">
        <f t="shared" si="162"/>
        <v>0</v>
      </c>
      <c r="CO37" s="11">
        <f t="shared" si="162"/>
        <v>0</v>
      </c>
      <c r="CP37" s="11">
        <f t="shared" si="162"/>
        <v>0</v>
      </c>
      <c r="CQ37" s="11">
        <f t="shared" si="162"/>
        <v>0</v>
      </c>
      <c r="CR37" s="11">
        <f t="shared" si="162"/>
        <v>0</v>
      </c>
      <c r="CS37" s="11">
        <f t="shared" si="162"/>
        <v>0</v>
      </c>
      <c r="CT37" s="11">
        <f t="shared" si="162"/>
        <v>0</v>
      </c>
      <c r="CU37" s="11">
        <f t="shared" ref="CU37:CX37" si="163">SUM(CU32:CU36)</f>
        <v>0</v>
      </c>
      <c r="CV37" s="11">
        <f t="shared" si="163"/>
        <v>0</v>
      </c>
      <c r="CW37" s="11">
        <f t="shared" si="163"/>
        <v>0</v>
      </c>
      <c r="CX37" s="11">
        <f t="shared" si="163"/>
        <v>0</v>
      </c>
    </row>
    <row r="38" spans="1:102" x14ac:dyDescent="0.3">
      <c r="A38" s="125" t="s">
        <v>6</v>
      </c>
      <c r="B38" s="1" t="str">
        <f>B16</f>
        <v>Vedligeholdelse, type I</v>
      </c>
      <c r="C38" s="8">
        <f t="shared" ref="C38:AH38" si="164">IFERROR(IF(C$3-$C$3&lt;levetid_B,
IF(MOD(C$2,Interval_vedl_B_I)=0, Beløb_vedl_B_I * 1,0),   0), 0)</f>
        <v>0</v>
      </c>
      <c r="D38" s="8">
        <f t="shared" si="164"/>
        <v>0</v>
      </c>
      <c r="E38" s="8">
        <f t="shared" si="164"/>
        <v>0</v>
      </c>
      <c r="F38" s="8">
        <f t="shared" si="164"/>
        <v>0</v>
      </c>
      <c r="G38" s="8">
        <f t="shared" si="164"/>
        <v>12000</v>
      </c>
      <c r="H38" s="8">
        <f t="shared" si="164"/>
        <v>0</v>
      </c>
      <c r="I38" s="8">
        <f t="shared" si="164"/>
        <v>0</v>
      </c>
      <c r="J38" s="8">
        <f t="shared" si="164"/>
        <v>0</v>
      </c>
      <c r="K38" s="8">
        <f t="shared" si="164"/>
        <v>0</v>
      </c>
      <c r="L38" s="8">
        <f t="shared" si="164"/>
        <v>12000</v>
      </c>
      <c r="M38" s="8">
        <f t="shared" si="164"/>
        <v>0</v>
      </c>
      <c r="N38" s="8">
        <f t="shared" si="164"/>
        <v>0</v>
      </c>
      <c r="O38" s="8">
        <f t="shared" si="164"/>
        <v>0</v>
      </c>
      <c r="P38" s="8">
        <f t="shared" si="164"/>
        <v>0</v>
      </c>
      <c r="Q38" s="8">
        <f t="shared" si="164"/>
        <v>12000</v>
      </c>
      <c r="R38" s="8">
        <f t="shared" si="164"/>
        <v>0</v>
      </c>
      <c r="S38" s="8">
        <f t="shared" si="164"/>
        <v>0</v>
      </c>
      <c r="T38" s="8">
        <f t="shared" si="164"/>
        <v>0</v>
      </c>
      <c r="U38" s="8">
        <f t="shared" si="164"/>
        <v>0</v>
      </c>
      <c r="V38" s="8">
        <f t="shared" si="164"/>
        <v>12000</v>
      </c>
      <c r="W38" s="8">
        <f t="shared" si="164"/>
        <v>0</v>
      </c>
      <c r="X38" s="8">
        <f t="shared" si="164"/>
        <v>0</v>
      </c>
      <c r="Y38" s="8">
        <f t="shared" si="164"/>
        <v>0</v>
      </c>
      <c r="Z38" s="8">
        <f t="shared" si="164"/>
        <v>0</v>
      </c>
      <c r="AA38" s="8">
        <f t="shared" si="164"/>
        <v>12000</v>
      </c>
      <c r="AB38" s="8">
        <f t="shared" si="164"/>
        <v>0</v>
      </c>
      <c r="AC38" s="8">
        <f t="shared" si="164"/>
        <v>0</v>
      </c>
      <c r="AD38" s="8">
        <f t="shared" si="164"/>
        <v>0</v>
      </c>
      <c r="AE38" s="8">
        <f t="shared" si="164"/>
        <v>0</v>
      </c>
      <c r="AF38" s="8">
        <f t="shared" si="164"/>
        <v>12000</v>
      </c>
      <c r="AG38" s="8">
        <f t="shared" si="164"/>
        <v>0</v>
      </c>
      <c r="AH38" s="8">
        <f t="shared" si="164"/>
        <v>0</v>
      </c>
      <c r="AI38" s="8">
        <f t="shared" ref="AI38:BN38" si="165">IFERROR(IF(AI$3-$C$3&lt;levetid_B,
IF(MOD(AI$2,Interval_vedl_B_I)=0, Beløb_vedl_B_I * 1,0),   0), 0)</f>
        <v>0</v>
      </c>
      <c r="AJ38" s="8">
        <f t="shared" si="165"/>
        <v>0</v>
      </c>
      <c r="AK38" s="8">
        <f t="shared" si="165"/>
        <v>12000</v>
      </c>
      <c r="AL38" s="8">
        <f t="shared" si="165"/>
        <v>0</v>
      </c>
      <c r="AM38" s="8">
        <f t="shared" si="165"/>
        <v>0</v>
      </c>
      <c r="AN38" s="8">
        <f t="shared" si="165"/>
        <v>0</v>
      </c>
      <c r="AO38" s="8">
        <f t="shared" si="165"/>
        <v>0</v>
      </c>
      <c r="AP38" s="8">
        <f t="shared" si="165"/>
        <v>12000</v>
      </c>
      <c r="AQ38" s="8">
        <f t="shared" si="165"/>
        <v>0</v>
      </c>
      <c r="AR38" s="8">
        <f t="shared" si="165"/>
        <v>0</v>
      </c>
      <c r="AS38" s="8">
        <f t="shared" si="165"/>
        <v>0</v>
      </c>
      <c r="AT38" s="8">
        <f t="shared" si="165"/>
        <v>0</v>
      </c>
      <c r="AU38" s="8">
        <f t="shared" si="165"/>
        <v>12000</v>
      </c>
      <c r="AV38" s="8">
        <f t="shared" si="165"/>
        <v>0</v>
      </c>
      <c r="AW38" s="8">
        <f t="shared" si="165"/>
        <v>0</v>
      </c>
      <c r="AX38" s="8">
        <f t="shared" si="165"/>
        <v>0</v>
      </c>
      <c r="AY38" s="8">
        <f t="shared" si="165"/>
        <v>0</v>
      </c>
      <c r="AZ38" s="8">
        <f t="shared" si="165"/>
        <v>12000</v>
      </c>
      <c r="BA38" s="8">
        <f t="shared" si="165"/>
        <v>0</v>
      </c>
      <c r="BB38" s="8">
        <f t="shared" si="165"/>
        <v>0</v>
      </c>
      <c r="BC38" s="8">
        <f t="shared" si="165"/>
        <v>0</v>
      </c>
      <c r="BD38" s="8">
        <f t="shared" si="165"/>
        <v>0</v>
      </c>
      <c r="BE38" s="8">
        <f t="shared" si="165"/>
        <v>12000</v>
      </c>
      <c r="BF38" s="8">
        <f t="shared" si="165"/>
        <v>0</v>
      </c>
      <c r="BG38" s="8">
        <f t="shared" si="165"/>
        <v>0</v>
      </c>
      <c r="BH38" s="8">
        <f t="shared" si="165"/>
        <v>0</v>
      </c>
      <c r="BI38" s="8">
        <f t="shared" si="165"/>
        <v>0</v>
      </c>
      <c r="BJ38" s="8">
        <f t="shared" si="165"/>
        <v>12000</v>
      </c>
      <c r="BK38" s="8">
        <f t="shared" si="165"/>
        <v>0</v>
      </c>
      <c r="BL38" s="8">
        <f t="shared" si="165"/>
        <v>0</v>
      </c>
      <c r="BM38" s="8">
        <f t="shared" si="165"/>
        <v>0</v>
      </c>
      <c r="BN38" s="8">
        <f t="shared" si="165"/>
        <v>0</v>
      </c>
      <c r="BO38" s="8">
        <f t="shared" ref="BO38:CX38" si="166">IFERROR(IF(BO$3-$C$3&lt;levetid_B,
IF(MOD(BO$2,Interval_vedl_B_I)=0, Beløb_vedl_B_I * 1,0),   0), 0)</f>
        <v>12000</v>
      </c>
      <c r="BP38" s="8">
        <f t="shared" si="166"/>
        <v>0</v>
      </c>
      <c r="BQ38" s="8">
        <f t="shared" si="166"/>
        <v>0</v>
      </c>
      <c r="BR38" s="8">
        <f t="shared" si="166"/>
        <v>0</v>
      </c>
      <c r="BS38" s="8">
        <f t="shared" si="166"/>
        <v>0</v>
      </c>
      <c r="BT38" s="8">
        <f t="shared" si="166"/>
        <v>12000</v>
      </c>
      <c r="BU38" s="8">
        <f t="shared" si="166"/>
        <v>0</v>
      </c>
      <c r="BV38" s="8">
        <f t="shared" si="166"/>
        <v>0</v>
      </c>
      <c r="BW38" s="8">
        <f t="shared" si="166"/>
        <v>0</v>
      </c>
      <c r="BX38" s="8">
        <f t="shared" si="166"/>
        <v>0</v>
      </c>
      <c r="BY38" s="8">
        <f t="shared" si="166"/>
        <v>12000</v>
      </c>
      <c r="BZ38" s="8">
        <f t="shared" si="166"/>
        <v>0</v>
      </c>
      <c r="CA38" s="8">
        <f t="shared" si="166"/>
        <v>0</v>
      </c>
      <c r="CB38" s="8">
        <f t="shared" si="166"/>
        <v>0</v>
      </c>
      <c r="CC38" s="8">
        <f t="shared" si="166"/>
        <v>0</v>
      </c>
      <c r="CD38" s="8">
        <f t="shared" si="166"/>
        <v>12000</v>
      </c>
      <c r="CE38" s="8">
        <f t="shared" si="166"/>
        <v>0</v>
      </c>
      <c r="CF38" s="8">
        <f t="shared" si="166"/>
        <v>0</v>
      </c>
      <c r="CG38" s="8">
        <f t="shared" si="166"/>
        <v>0</v>
      </c>
      <c r="CH38" s="8">
        <f t="shared" si="166"/>
        <v>0</v>
      </c>
      <c r="CI38" s="8">
        <f t="shared" si="166"/>
        <v>0</v>
      </c>
      <c r="CJ38" s="8">
        <f t="shared" si="166"/>
        <v>0</v>
      </c>
      <c r="CK38" s="8">
        <f t="shared" si="166"/>
        <v>0</v>
      </c>
      <c r="CL38" s="8">
        <f t="shared" si="166"/>
        <v>0</v>
      </c>
      <c r="CM38" s="8">
        <f t="shared" si="166"/>
        <v>0</v>
      </c>
      <c r="CN38" s="8">
        <f t="shared" si="166"/>
        <v>0</v>
      </c>
      <c r="CO38" s="8">
        <f t="shared" si="166"/>
        <v>0</v>
      </c>
      <c r="CP38" s="8">
        <f t="shared" si="166"/>
        <v>0</v>
      </c>
      <c r="CQ38" s="8">
        <f t="shared" si="166"/>
        <v>0</v>
      </c>
      <c r="CR38" s="8">
        <f t="shared" si="166"/>
        <v>0</v>
      </c>
      <c r="CS38" s="8">
        <f t="shared" si="166"/>
        <v>0</v>
      </c>
      <c r="CT38" s="8">
        <f t="shared" si="166"/>
        <v>0</v>
      </c>
      <c r="CU38" s="8">
        <f t="shared" si="166"/>
        <v>0</v>
      </c>
      <c r="CV38" s="8">
        <f t="shared" si="166"/>
        <v>0</v>
      </c>
      <c r="CW38" s="8">
        <f t="shared" si="166"/>
        <v>0</v>
      </c>
      <c r="CX38" s="8">
        <f t="shared" si="166"/>
        <v>0</v>
      </c>
    </row>
    <row r="39" spans="1:102" x14ac:dyDescent="0.3">
      <c r="A39" s="124"/>
      <c r="B39" s="1" t="str">
        <f>B17</f>
        <v>Vedligeholdelse, type II</v>
      </c>
      <c r="C39" s="8">
        <f t="shared" ref="C39:AH39" si="167">IFERROR(IF(C$3-$C$3&lt;levetid_B,
IF(MOD(C$2,Interval_vedl_B_II)=0, Beløb_vedl_B_II *1,0),   0), 0)</f>
        <v>0</v>
      </c>
      <c r="D39" s="8">
        <f t="shared" si="167"/>
        <v>0</v>
      </c>
      <c r="E39" s="8">
        <f t="shared" si="167"/>
        <v>0</v>
      </c>
      <c r="F39" s="8">
        <f t="shared" si="167"/>
        <v>0</v>
      </c>
      <c r="G39" s="8">
        <f t="shared" si="167"/>
        <v>0</v>
      </c>
      <c r="H39" s="8">
        <f t="shared" si="167"/>
        <v>0</v>
      </c>
      <c r="I39" s="8">
        <f t="shared" si="167"/>
        <v>0</v>
      </c>
      <c r="J39" s="8">
        <f t="shared" si="167"/>
        <v>0</v>
      </c>
      <c r="K39" s="8">
        <f t="shared" si="167"/>
        <v>0</v>
      </c>
      <c r="L39" s="8">
        <f t="shared" si="167"/>
        <v>5000</v>
      </c>
      <c r="M39" s="8">
        <f t="shared" si="167"/>
        <v>0</v>
      </c>
      <c r="N39" s="8">
        <f t="shared" si="167"/>
        <v>0</v>
      </c>
      <c r="O39" s="8">
        <f t="shared" si="167"/>
        <v>0</v>
      </c>
      <c r="P39" s="8">
        <f t="shared" si="167"/>
        <v>0</v>
      </c>
      <c r="Q39" s="8">
        <f t="shared" si="167"/>
        <v>0</v>
      </c>
      <c r="R39" s="8">
        <f t="shared" si="167"/>
        <v>0</v>
      </c>
      <c r="S39" s="8">
        <f t="shared" si="167"/>
        <v>0</v>
      </c>
      <c r="T39" s="8">
        <f t="shared" si="167"/>
        <v>0</v>
      </c>
      <c r="U39" s="8">
        <f t="shared" si="167"/>
        <v>0</v>
      </c>
      <c r="V39" s="8">
        <f t="shared" si="167"/>
        <v>5000</v>
      </c>
      <c r="W39" s="8">
        <f t="shared" si="167"/>
        <v>0</v>
      </c>
      <c r="X39" s="8">
        <f t="shared" si="167"/>
        <v>0</v>
      </c>
      <c r="Y39" s="8">
        <f t="shared" si="167"/>
        <v>0</v>
      </c>
      <c r="Z39" s="8">
        <f t="shared" si="167"/>
        <v>0</v>
      </c>
      <c r="AA39" s="8">
        <f t="shared" si="167"/>
        <v>0</v>
      </c>
      <c r="AB39" s="8">
        <f t="shared" si="167"/>
        <v>0</v>
      </c>
      <c r="AC39" s="8">
        <f t="shared" si="167"/>
        <v>0</v>
      </c>
      <c r="AD39" s="8">
        <f t="shared" si="167"/>
        <v>0</v>
      </c>
      <c r="AE39" s="8">
        <f t="shared" si="167"/>
        <v>0</v>
      </c>
      <c r="AF39" s="8">
        <f t="shared" si="167"/>
        <v>5000</v>
      </c>
      <c r="AG39" s="8">
        <f t="shared" si="167"/>
        <v>0</v>
      </c>
      <c r="AH39" s="8">
        <f t="shared" si="167"/>
        <v>0</v>
      </c>
      <c r="AI39" s="8">
        <f t="shared" ref="AI39:BN39" si="168">IFERROR(IF(AI$3-$C$3&lt;levetid_B,
IF(MOD(AI$2,Interval_vedl_B_II)=0, Beløb_vedl_B_II *1,0),   0), 0)</f>
        <v>0</v>
      </c>
      <c r="AJ39" s="8">
        <f t="shared" si="168"/>
        <v>0</v>
      </c>
      <c r="AK39" s="8">
        <f t="shared" si="168"/>
        <v>0</v>
      </c>
      <c r="AL39" s="8">
        <f t="shared" si="168"/>
        <v>0</v>
      </c>
      <c r="AM39" s="8">
        <f t="shared" si="168"/>
        <v>0</v>
      </c>
      <c r="AN39" s="8">
        <f t="shared" si="168"/>
        <v>0</v>
      </c>
      <c r="AO39" s="8">
        <f t="shared" si="168"/>
        <v>0</v>
      </c>
      <c r="AP39" s="8">
        <f t="shared" si="168"/>
        <v>5000</v>
      </c>
      <c r="AQ39" s="8">
        <f t="shared" si="168"/>
        <v>0</v>
      </c>
      <c r="AR39" s="8">
        <f t="shared" si="168"/>
        <v>0</v>
      </c>
      <c r="AS39" s="8">
        <f t="shared" si="168"/>
        <v>0</v>
      </c>
      <c r="AT39" s="8">
        <f t="shared" si="168"/>
        <v>0</v>
      </c>
      <c r="AU39" s="8">
        <f t="shared" si="168"/>
        <v>0</v>
      </c>
      <c r="AV39" s="8">
        <f t="shared" si="168"/>
        <v>0</v>
      </c>
      <c r="AW39" s="8">
        <f t="shared" si="168"/>
        <v>0</v>
      </c>
      <c r="AX39" s="8">
        <f t="shared" si="168"/>
        <v>0</v>
      </c>
      <c r="AY39" s="8">
        <f t="shared" si="168"/>
        <v>0</v>
      </c>
      <c r="AZ39" s="8">
        <f t="shared" si="168"/>
        <v>5000</v>
      </c>
      <c r="BA39" s="8">
        <f t="shared" si="168"/>
        <v>0</v>
      </c>
      <c r="BB39" s="8">
        <f t="shared" si="168"/>
        <v>0</v>
      </c>
      <c r="BC39" s="8">
        <f t="shared" si="168"/>
        <v>0</v>
      </c>
      <c r="BD39" s="8">
        <f t="shared" si="168"/>
        <v>0</v>
      </c>
      <c r="BE39" s="8">
        <f t="shared" si="168"/>
        <v>0</v>
      </c>
      <c r="BF39" s="8">
        <f t="shared" si="168"/>
        <v>0</v>
      </c>
      <c r="BG39" s="8">
        <f t="shared" si="168"/>
        <v>0</v>
      </c>
      <c r="BH39" s="8">
        <f t="shared" si="168"/>
        <v>0</v>
      </c>
      <c r="BI39" s="8">
        <f t="shared" si="168"/>
        <v>0</v>
      </c>
      <c r="BJ39" s="8">
        <f t="shared" si="168"/>
        <v>5000</v>
      </c>
      <c r="BK39" s="8">
        <f t="shared" si="168"/>
        <v>0</v>
      </c>
      <c r="BL39" s="8">
        <f t="shared" si="168"/>
        <v>0</v>
      </c>
      <c r="BM39" s="8">
        <f t="shared" si="168"/>
        <v>0</v>
      </c>
      <c r="BN39" s="8">
        <f t="shared" si="168"/>
        <v>0</v>
      </c>
      <c r="BO39" s="8">
        <f t="shared" ref="BO39:CX39" si="169">IFERROR(IF(BO$3-$C$3&lt;levetid_B,
IF(MOD(BO$2,Interval_vedl_B_II)=0, Beløb_vedl_B_II *1,0),   0), 0)</f>
        <v>0</v>
      </c>
      <c r="BP39" s="8">
        <f t="shared" si="169"/>
        <v>0</v>
      </c>
      <c r="BQ39" s="8">
        <f t="shared" si="169"/>
        <v>0</v>
      </c>
      <c r="BR39" s="8">
        <f t="shared" si="169"/>
        <v>0</v>
      </c>
      <c r="BS39" s="8">
        <f t="shared" si="169"/>
        <v>0</v>
      </c>
      <c r="BT39" s="8">
        <f t="shared" si="169"/>
        <v>5000</v>
      </c>
      <c r="BU39" s="8">
        <f t="shared" si="169"/>
        <v>0</v>
      </c>
      <c r="BV39" s="8">
        <f t="shared" si="169"/>
        <v>0</v>
      </c>
      <c r="BW39" s="8">
        <f t="shared" si="169"/>
        <v>0</v>
      </c>
      <c r="BX39" s="8">
        <f t="shared" si="169"/>
        <v>0</v>
      </c>
      <c r="BY39" s="8">
        <f t="shared" si="169"/>
        <v>0</v>
      </c>
      <c r="BZ39" s="8">
        <f t="shared" si="169"/>
        <v>0</v>
      </c>
      <c r="CA39" s="8">
        <f t="shared" si="169"/>
        <v>0</v>
      </c>
      <c r="CB39" s="8">
        <f t="shared" si="169"/>
        <v>0</v>
      </c>
      <c r="CC39" s="8">
        <f t="shared" si="169"/>
        <v>0</v>
      </c>
      <c r="CD39" s="8">
        <f t="shared" si="169"/>
        <v>5000</v>
      </c>
      <c r="CE39" s="8">
        <f t="shared" si="169"/>
        <v>0</v>
      </c>
      <c r="CF39" s="8">
        <f t="shared" si="169"/>
        <v>0</v>
      </c>
      <c r="CG39" s="8">
        <f t="shared" si="169"/>
        <v>0</v>
      </c>
      <c r="CH39" s="8">
        <f t="shared" si="169"/>
        <v>0</v>
      </c>
      <c r="CI39" s="8">
        <f t="shared" si="169"/>
        <v>0</v>
      </c>
      <c r="CJ39" s="8">
        <f t="shared" si="169"/>
        <v>0</v>
      </c>
      <c r="CK39" s="8">
        <f t="shared" si="169"/>
        <v>0</v>
      </c>
      <c r="CL39" s="8">
        <f t="shared" si="169"/>
        <v>0</v>
      </c>
      <c r="CM39" s="8">
        <f t="shared" si="169"/>
        <v>0</v>
      </c>
      <c r="CN39" s="8">
        <f t="shared" si="169"/>
        <v>0</v>
      </c>
      <c r="CO39" s="8">
        <f t="shared" si="169"/>
        <v>0</v>
      </c>
      <c r="CP39" s="8">
        <f t="shared" si="169"/>
        <v>0</v>
      </c>
      <c r="CQ39" s="8">
        <f t="shared" si="169"/>
        <v>0</v>
      </c>
      <c r="CR39" s="8">
        <f t="shared" si="169"/>
        <v>0</v>
      </c>
      <c r="CS39" s="8">
        <f t="shared" si="169"/>
        <v>0</v>
      </c>
      <c r="CT39" s="8">
        <f t="shared" si="169"/>
        <v>0</v>
      </c>
      <c r="CU39" s="8">
        <f t="shared" si="169"/>
        <v>0</v>
      </c>
      <c r="CV39" s="8">
        <f t="shared" si="169"/>
        <v>0</v>
      </c>
      <c r="CW39" s="8">
        <f t="shared" si="169"/>
        <v>0</v>
      </c>
      <c r="CX39" s="8">
        <f t="shared" si="169"/>
        <v>0</v>
      </c>
    </row>
    <row r="40" spans="1:102" s="7" customFormat="1" ht="15" thickBot="1" x14ac:dyDescent="0.35">
      <c r="A40" s="124"/>
      <c r="B40" s="7" t="str">
        <f>B18</f>
        <v>Vedligeholdelse, type III</v>
      </c>
      <c r="C40" s="9">
        <f t="shared" ref="C40:AH40" si="170">IFERROR(IF(C$3-$C$3&lt;levetid_B,
IF(MOD(C$2,Interval_vedl_B_III)=0, Beløb_vedl_B_III * 1,0),   0), 0)</f>
        <v>0</v>
      </c>
      <c r="D40" s="9">
        <f t="shared" si="170"/>
        <v>0</v>
      </c>
      <c r="E40" s="9">
        <f t="shared" si="170"/>
        <v>0</v>
      </c>
      <c r="F40" s="9">
        <f t="shared" si="170"/>
        <v>0</v>
      </c>
      <c r="G40" s="9">
        <f t="shared" si="170"/>
        <v>0</v>
      </c>
      <c r="H40" s="9">
        <f t="shared" si="170"/>
        <v>0</v>
      </c>
      <c r="I40" s="9">
        <f t="shared" si="170"/>
        <v>0</v>
      </c>
      <c r="J40" s="9">
        <f t="shared" si="170"/>
        <v>0</v>
      </c>
      <c r="K40" s="9">
        <f t="shared" si="170"/>
        <v>0</v>
      </c>
      <c r="L40" s="9">
        <f t="shared" si="170"/>
        <v>0</v>
      </c>
      <c r="M40" s="9">
        <f t="shared" si="170"/>
        <v>0</v>
      </c>
      <c r="N40" s="9">
        <f t="shared" si="170"/>
        <v>0</v>
      </c>
      <c r="O40" s="9">
        <f t="shared" si="170"/>
        <v>0</v>
      </c>
      <c r="P40" s="9">
        <f t="shared" si="170"/>
        <v>0</v>
      </c>
      <c r="Q40" s="9">
        <f t="shared" si="170"/>
        <v>0</v>
      </c>
      <c r="R40" s="9">
        <f t="shared" si="170"/>
        <v>0</v>
      </c>
      <c r="S40" s="9">
        <f t="shared" si="170"/>
        <v>0</v>
      </c>
      <c r="T40" s="9">
        <f t="shared" si="170"/>
        <v>0</v>
      </c>
      <c r="U40" s="9">
        <f t="shared" si="170"/>
        <v>0</v>
      </c>
      <c r="V40" s="9">
        <f t="shared" si="170"/>
        <v>25000</v>
      </c>
      <c r="W40" s="9">
        <f t="shared" si="170"/>
        <v>0</v>
      </c>
      <c r="X40" s="9">
        <f t="shared" si="170"/>
        <v>0</v>
      </c>
      <c r="Y40" s="9">
        <f t="shared" si="170"/>
        <v>0</v>
      </c>
      <c r="Z40" s="9">
        <f t="shared" si="170"/>
        <v>0</v>
      </c>
      <c r="AA40" s="9">
        <f t="shared" si="170"/>
        <v>0</v>
      </c>
      <c r="AB40" s="9">
        <f t="shared" si="170"/>
        <v>0</v>
      </c>
      <c r="AC40" s="9">
        <f t="shared" si="170"/>
        <v>0</v>
      </c>
      <c r="AD40" s="9">
        <f t="shared" si="170"/>
        <v>0</v>
      </c>
      <c r="AE40" s="9">
        <f t="shared" si="170"/>
        <v>0</v>
      </c>
      <c r="AF40" s="9">
        <f t="shared" si="170"/>
        <v>0</v>
      </c>
      <c r="AG40" s="9">
        <f t="shared" si="170"/>
        <v>0</v>
      </c>
      <c r="AH40" s="9">
        <f t="shared" si="170"/>
        <v>0</v>
      </c>
      <c r="AI40" s="9">
        <f t="shared" ref="AI40:BN40" si="171">IFERROR(IF(AI$3-$C$3&lt;levetid_B,
IF(MOD(AI$2,Interval_vedl_B_III)=0, Beløb_vedl_B_III * 1,0),   0), 0)</f>
        <v>0</v>
      </c>
      <c r="AJ40" s="9">
        <f t="shared" si="171"/>
        <v>0</v>
      </c>
      <c r="AK40" s="9">
        <f t="shared" si="171"/>
        <v>0</v>
      </c>
      <c r="AL40" s="9">
        <f t="shared" si="171"/>
        <v>0</v>
      </c>
      <c r="AM40" s="9">
        <f t="shared" si="171"/>
        <v>0</v>
      </c>
      <c r="AN40" s="9">
        <f t="shared" si="171"/>
        <v>0</v>
      </c>
      <c r="AO40" s="9">
        <f t="shared" si="171"/>
        <v>0</v>
      </c>
      <c r="AP40" s="9">
        <f t="shared" si="171"/>
        <v>25000</v>
      </c>
      <c r="AQ40" s="9">
        <f t="shared" si="171"/>
        <v>0</v>
      </c>
      <c r="AR40" s="9">
        <f t="shared" si="171"/>
        <v>0</v>
      </c>
      <c r="AS40" s="9">
        <f t="shared" si="171"/>
        <v>0</v>
      </c>
      <c r="AT40" s="9">
        <f t="shared" si="171"/>
        <v>0</v>
      </c>
      <c r="AU40" s="9">
        <f t="shared" si="171"/>
        <v>0</v>
      </c>
      <c r="AV40" s="9">
        <f t="shared" si="171"/>
        <v>0</v>
      </c>
      <c r="AW40" s="9">
        <f t="shared" si="171"/>
        <v>0</v>
      </c>
      <c r="AX40" s="9">
        <f t="shared" si="171"/>
        <v>0</v>
      </c>
      <c r="AY40" s="9">
        <f t="shared" si="171"/>
        <v>0</v>
      </c>
      <c r="AZ40" s="9">
        <f t="shared" si="171"/>
        <v>0</v>
      </c>
      <c r="BA40" s="9">
        <f t="shared" si="171"/>
        <v>0</v>
      </c>
      <c r="BB40" s="9">
        <f t="shared" si="171"/>
        <v>0</v>
      </c>
      <c r="BC40" s="9">
        <f t="shared" si="171"/>
        <v>0</v>
      </c>
      <c r="BD40" s="9">
        <f t="shared" si="171"/>
        <v>0</v>
      </c>
      <c r="BE40" s="9">
        <f t="shared" si="171"/>
        <v>0</v>
      </c>
      <c r="BF40" s="9">
        <f t="shared" si="171"/>
        <v>0</v>
      </c>
      <c r="BG40" s="9">
        <f t="shared" si="171"/>
        <v>0</v>
      </c>
      <c r="BH40" s="9">
        <f t="shared" si="171"/>
        <v>0</v>
      </c>
      <c r="BI40" s="9">
        <f t="shared" si="171"/>
        <v>0</v>
      </c>
      <c r="BJ40" s="9">
        <f t="shared" si="171"/>
        <v>25000</v>
      </c>
      <c r="BK40" s="9">
        <f t="shared" si="171"/>
        <v>0</v>
      </c>
      <c r="BL40" s="9">
        <f t="shared" si="171"/>
        <v>0</v>
      </c>
      <c r="BM40" s="9">
        <f t="shared" si="171"/>
        <v>0</v>
      </c>
      <c r="BN40" s="9">
        <f t="shared" si="171"/>
        <v>0</v>
      </c>
      <c r="BO40" s="9">
        <f t="shared" ref="BO40:CX40" si="172">IFERROR(IF(BO$3-$C$3&lt;levetid_B,
IF(MOD(BO$2,Interval_vedl_B_III)=0, Beløb_vedl_B_III * 1,0),   0), 0)</f>
        <v>0</v>
      </c>
      <c r="BP40" s="9">
        <f t="shared" si="172"/>
        <v>0</v>
      </c>
      <c r="BQ40" s="9">
        <f t="shared" si="172"/>
        <v>0</v>
      </c>
      <c r="BR40" s="9">
        <f t="shared" si="172"/>
        <v>0</v>
      </c>
      <c r="BS40" s="9">
        <f t="shared" si="172"/>
        <v>0</v>
      </c>
      <c r="BT40" s="9">
        <f t="shared" si="172"/>
        <v>0</v>
      </c>
      <c r="BU40" s="9">
        <f t="shared" si="172"/>
        <v>0</v>
      </c>
      <c r="BV40" s="9">
        <f t="shared" si="172"/>
        <v>0</v>
      </c>
      <c r="BW40" s="9">
        <f t="shared" si="172"/>
        <v>0</v>
      </c>
      <c r="BX40" s="9">
        <f t="shared" si="172"/>
        <v>0</v>
      </c>
      <c r="BY40" s="9">
        <f t="shared" si="172"/>
        <v>0</v>
      </c>
      <c r="BZ40" s="9">
        <f t="shared" si="172"/>
        <v>0</v>
      </c>
      <c r="CA40" s="9">
        <f t="shared" si="172"/>
        <v>0</v>
      </c>
      <c r="CB40" s="9">
        <f t="shared" si="172"/>
        <v>0</v>
      </c>
      <c r="CC40" s="9">
        <f t="shared" si="172"/>
        <v>0</v>
      </c>
      <c r="CD40" s="9">
        <f t="shared" si="172"/>
        <v>25000</v>
      </c>
      <c r="CE40" s="9">
        <f t="shared" si="172"/>
        <v>0</v>
      </c>
      <c r="CF40" s="9">
        <f t="shared" si="172"/>
        <v>0</v>
      </c>
      <c r="CG40" s="9">
        <f t="shared" si="172"/>
        <v>0</v>
      </c>
      <c r="CH40" s="9">
        <f t="shared" si="172"/>
        <v>0</v>
      </c>
      <c r="CI40" s="9">
        <f t="shared" si="172"/>
        <v>0</v>
      </c>
      <c r="CJ40" s="9">
        <f t="shared" si="172"/>
        <v>0</v>
      </c>
      <c r="CK40" s="9">
        <f t="shared" si="172"/>
        <v>0</v>
      </c>
      <c r="CL40" s="9">
        <f t="shared" si="172"/>
        <v>0</v>
      </c>
      <c r="CM40" s="9">
        <f t="shared" si="172"/>
        <v>0</v>
      </c>
      <c r="CN40" s="9">
        <f t="shared" si="172"/>
        <v>0</v>
      </c>
      <c r="CO40" s="9">
        <f t="shared" si="172"/>
        <v>0</v>
      </c>
      <c r="CP40" s="9">
        <f t="shared" si="172"/>
        <v>0</v>
      </c>
      <c r="CQ40" s="9">
        <f t="shared" si="172"/>
        <v>0</v>
      </c>
      <c r="CR40" s="9">
        <f t="shared" si="172"/>
        <v>0</v>
      </c>
      <c r="CS40" s="9">
        <f t="shared" si="172"/>
        <v>0</v>
      </c>
      <c r="CT40" s="9">
        <f t="shared" si="172"/>
        <v>0</v>
      </c>
      <c r="CU40" s="9">
        <f t="shared" si="172"/>
        <v>0</v>
      </c>
      <c r="CV40" s="9">
        <f t="shared" si="172"/>
        <v>0</v>
      </c>
      <c r="CW40" s="9">
        <f t="shared" si="172"/>
        <v>0</v>
      </c>
      <c r="CX40" s="9">
        <f t="shared" si="172"/>
        <v>0</v>
      </c>
    </row>
    <row r="41" spans="1:102" s="10" customFormat="1" ht="15" thickBot="1" x14ac:dyDescent="0.35">
      <c r="A41" s="12"/>
      <c r="B41" s="10" t="s">
        <v>26</v>
      </c>
      <c r="C41" s="11">
        <f t="shared" ref="C41:AH41" si="173">SUM(C38:C40)</f>
        <v>0</v>
      </c>
      <c r="D41" s="11">
        <f t="shared" si="173"/>
        <v>0</v>
      </c>
      <c r="E41" s="11">
        <f t="shared" si="173"/>
        <v>0</v>
      </c>
      <c r="F41" s="11">
        <f t="shared" si="173"/>
        <v>0</v>
      </c>
      <c r="G41" s="11">
        <f t="shared" si="173"/>
        <v>12000</v>
      </c>
      <c r="H41" s="11">
        <f t="shared" si="173"/>
        <v>0</v>
      </c>
      <c r="I41" s="11">
        <f t="shared" si="173"/>
        <v>0</v>
      </c>
      <c r="J41" s="11">
        <f t="shared" si="173"/>
        <v>0</v>
      </c>
      <c r="K41" s="11">
        <f t="shared" si="173"/>
        <v>0</v>
      </c>
      <c r="L41" s="11">
        <f t="shared" si="173"/>
        <v>17000</v>
      </c>
      <c r="M41" s="11">
        <f t="shared" si="173"/>
        <v>0</v>
      </c>
      <c r="N41" s="11">
        <f t="shared" si="173"/>
        <v>0</v>
      </c>
      <c r="O41" s="11">
        <f t="shared" si="173"/>
        <v>0</v>
      </c>
      <c r="P41" s="11">
        <f t="shared" si="173"/>
        <v>0</v>
      </c>
      <c r="Q41" s="11">
        <f t="shared" si="173"/>
        <v>12000</v>
      </c>
      <c r="R41" s="11">
        <f t="shared" si="173"/>
        <v>0</v>
      </c>
      <c r="S41" s="11">
        <f t="shared" si="173"/>
        <v>0</v>
      </c>
      <c r="T41" s="11">
        <f t="shared" si="173"/>
        <v>0</v>
      </c>
      <c r="U41" s="11">
        <f t="shared" si="173"/>
        <v>0</v>
      </c>
      <c r="V41" s="11">
        <f t="shared" si="173"/>
        <v>42000</v>
      </c>
      <c r="W41" s="11">
        <f t="shared" si="173"/>
        <v>0</v>
      </c>
      <c r="X41" s="11">
        <f t="shared" si="173"/>
        <v>0</v>
      </c>
      <c r="Y41" s="11">
        <f t="shared" si="173"/>
        <v>0</v>
      </c>
      <c r="Z41" s="11">
        <f t="shared" si="173"/>
        <v>0</v>
      </c>
      <c r="AA41" s="11">
        <f t="shared" si="173"/>
        <v>12000</v>
      </c>
      <c r="AB41" s="11">
        <f t="shared" si="173"/>
        <v>0</v>
      </c>
      <c r="AC41" s="11">
        <f t="shared" si="173"/>
        <v>0</v>
      </c>
      <c r="AD41" s="11">
        <f t="shared" si="173"/>
        <v>0</v>
      </c>
      <c r="AE41" s="11">
        <f t="shared" si="173"/>
        <v>0</v>
      </c>
      <c r="AF41" s="11">
        <f t="shared" si="173"/>
        <v>17000</v>
      </c>
      <c r="AG41" s="11">
        <f t="shared" si="173"/>
        <v>0</v>
      </c>
      <c r="AH41" s="11">
        <f t="shared" si="173"/>
        <v>0</v>
      </c>
      <c r="AI41" s="11">
        <f t="shared" ref="AI41:BN41" si="174">SUM(AI38:AI40)</f>
        <v>0</v>
      </c>
      <c r="AJ41" s="11">
        <f t="shared" si="174"/>
        <v>0</v>
      </c>
      <c r="AK41" s="11">
        <f t="shared" si="174"/>
        <v>12000</v>
      </c>
      <c r="AL41" s="11">
        <f t="shared" si="174"/>
        <v>0</v>
      </c>
      <c r="AM41" s="11">
        <f t="shared" si="174"/>
        <v>0</v>
      </c>
      <c r="AN41" s="11">
        <f t="shared" si="174"/>
        <v>0</v>
      </c>
      <c r="AO41" s="11">
        <f t="shared" si="174"/>
        <v>0</v>
      </c>
      <c r="AP41" s="11">
        <f t="shared" si="174"/>
        <v>42000</v>
      </c>
      <c r="AQ41" s="11">
        <f t="shared" si="174"/>
        <v>0</v>
      </c>
      <c r="AR41" s="11">
        <f t="shared" si="174"/>
        <v>0</v>
      </c>
      <c r="AS41" s="11">
        <f t="shared" si="174"/>
        <v>0</v>
      </c>
      <c r="AT41" s="11">
        <f t="shared" si="174"/>
        <v>0</v>
      </c>
      <c r="AU41" s="11">
        <f t="shared" si="174"/>
        <v>12000</v>
      </c>
      <c r="AV41" s="11">
        <f t="shared" si="174"/>
        <v>0</v>
      </c>
      <c r="AW41" s="11">
        <f t="shared" si="174"/>
        <v>0</v>
      </c>
      <c r="AX41" s="11">
        <f t="shared" si="174"/>
        <v>0</v>
      </c>
      <c r="AY41" s="11">
        <f t="shared" si="174"/>
        <v>0</v>
      </c>
      <c r="AZ41" s="11">
        <f t="shared" si="174"/>
        <v>17000</v>
      </c>
      <c r="BA41" s="11">
        <f t="shared" si="174"/>
        <v>0</v>
      </c>
      <c r="BB41" s="11">
        <f t="shared" si="174"/>
        <v>0</v>
      </c>
      <c r="BC41" s="11">
        <f t="shared" si="174"/>
        <v>0</v>
      </c>
      <c r="BD41" s="11">
        <f t="shared" si="174"/>
        <v>0</v>
      </c>
      <c r="BE41" s="11">
        <f t="shared" si="174"/>
        <v>12000</v>
      </c>
      <c r="BF41" s="11">
        <f t="shared" si="174"/>
        <v>0</v>
      </c>
      <c r="BG41" s="11">
        <f t="shared" si="174"/>
        <v>0</v>
      </c>
      <c r="BH41" s="11">
        <f t="shared" si="174"/>
        <v>0</v>
      </c>
      <c r="BI41" s="11">
        <f t="shared" si="174"/>
        <v>0</v>
      </c>
      <c r="BJ41" s="11">
        <f t="shared" si="174"/>
        <v>42000</v>
      </c>
      <c r="BK41" s="11">
        <f t="shared" si="174"/>
        <v>0</v>
      </c>
      <c r="BL41" s="11">
        <f t="shared" si="174"/>
        <v>0</v>
      </c>
      <c r="BM41" s="11">
        <f t="shared" si="174"/>
        <v>0</v>
      </c>
      <c r="BN41" s="11">
        <f t="shared" si="174"/>
        <v>0</v>
      </c>
      <c r="BO41" s="11">
        <f t="shared" ref="BO41:CT41" si="175">SUM(BO38:BO40)</f>
        <v>12000</v>
      </c>
      <c r="BP41" s="11">
        <f t="shared" si="175"/>
        <v>0</v>
      </c>
      <c r="BQ41" s="11">
        <f t="shared" si="175"/>
        <v>0</v>
      </c>
      <c r="BR41" s="11">
        <f t="shared" si="175"/>
        <v>0</v>
      </c>
      <c r="BS41" s="11">
        <f t="shared" si="175"/>
        <v>0</v>
      </c>
      <c r="BT41" s="11">
        <f t="shared" si="175"/>
        <v>17000</v>
      </c>
      <c r="BU41" s="11">
        <f t="shared" si="175"/>
        <v>0</v>
      </c>
      <c r="BV41" s="11">
        <f t="shared" si="175"/>
        <v>0</v>
      </c>
      <c r="BW41" s="11">
        <f t="shared" si="175"/>
        <v>0</v>
      </c>
      <c r="BX41" s="11">
        <f t="shared" si="175"/>
        <v>0</v>
      </c>
      <c r="BY41" s="11">
        <f t="shared" si="175"/>
        <v>12000</v>
      </c>
      <c r="BZ41" s="11">
        <f t="shared" si="175"/>
        <v>0</v>
      </c>
      <c r="CA41" s="11">
        <f t="shared" si="175"/>
        <v>0</v>
      </c>
      <c r="CB41" s="11">
        <f t="shared" si="175"/>
        <v>0</v>
      </c>
      <c r="CC41" s="11">
        <f t="shared" si="175"/>
        <v>0</v>
      </c>
      <c r="CD41" s="11">
        <f t="shared" si="175"/>
        <v>42000</v>
      </c>
      <c r="CE41" s="11">
        <f t="shared" si="175"/>
        <v>0</v>
      </c>
      <c r="CF41" s="11">
        <f t="shared" si="175"/>
        <v>0</v>
      </c>
      <c r="CG41" s="11">
        <f t="shared" si="175"/>
        <v>0</v>
      </c>
      <c r="CH41" s="11">
        <f t="shared" si="175"/>
        <v>0</v>
      </c>
      <c r="CI41" s="11">
        <f t="shared" si="175"/>
        <v>0</v>
      </c>
      <c r="CJ41" s="11">
        <f t="shared" si="175"/>
        <v>0</v>
      </c>
      <c r="CK41" s="11">
        <f t="shared" si="175"/>
        <v>0</v>
      </c>
      <c r="CL41" s="11">
        <f t="shared" si="175"/>
        <v>0</v>
      </c>
      <c r="CM41" s="11">
        <f t="shared" si="175"/>
        <v>0</v>
      </c>
      <c r="CN41" s="11">
        <f t="shared" si="175"/>
        <v>0</v>
      </c>
      <c r="CO41" s="11">
        <f t="shared" si="175"/>
        <v>0</v>
      </c>
      <c r="CP41" s="11">
        <f t="shared" si="175"/>
        <v>0</v>
      </c>
      <c r="CQ41" s="11">
        <f t="shared" si="175"/>
        <v>0</v>
      </c>
      <c r="CR41" s="11">
        <f t="shared" si="175"/>
        <v>0</v>
      </c>
      <c r="CS41" s="11">
        <f t="shared" si="175"/>
        <v>0</v>
      </c>
      <c r="CT41" s="11">
        <f t="shared" si="175"/>
        <v>0</v>
      </c>
      <c r="CU41" s="11">
        <f t="shared" ref="CU41:CX41" si="176">SUM(CU38:CU40)</f>
        <v>0</v>
      </c>
      <c r="CV41" s="11">
        <f t="shared" si="176"/>
        <v>0</v>
      </c>
      <c r="CW41" s="11">
        <f t="shared" si="176"/>
        <v>0</v>
      </c>
      <c r="CX41" s="11">
        <f t="shared" si="176"/>
        <v>0</v>
      </c>
    </row>
    <row r="42" spans="1:102" s="16" customFormat="1" ht="15" thickBot="1" x14ac:dyDescent="0.35">
      <c r="A42" s="15" t="s">
        <v>84</v>
      </c>
      <c r="B42" s="16" t="str">
        <f>navn_B</f>
        <v>Pumpe Boris</v>
      </c>
      <c r="C42" s="17">
        <f t="shared" ref="C42:AH42" si="177">C31+C37+C41</f>
        <v>790500</v>
      </c>
      <c r="D42" s="17">
        <f t="shared" si="177"/>
        <v>12000</v>
      </c>
      <c r="E42" s="17">
        <f t="shared" si="177"/>
        <v>12000</v>
      </c>
      <c r="F42" s="17">
        <f t="shared" si="177"/>
        <v>12000</v>
      </c>
      <c r="G42" s="17">
        <f t="shared" si="177"/>
        <v>24000</v>
      </c>
      <c r="H42" s="17">
        <f t="shared" si="177"/>
        <v>12000</v>
      </c>
      <c r="I42" s="17">
        <f t="shared" si="177"/>
        <v>12000</v>
      </c>
      <c r="J42" s="17">
        <f t="shared" si="177"/>
        <v>12000</v>
      </c>
      <c r="K42" s="17">
        <f t="shared" si="177"/>
        <v>12000</v>
      </c>
      <c r="L42" s="17">
        <f t="shared" si="177"/>
        <v>29000</v>
      </c>
      <c r="M42" s="17">
        <f t="shared" si="177"/>
        <v>12000</v>
      </c>
      <c r="N42" s="17">
        <f t="shared" si="177"/>
        <v>12000</v>
      </c>
      <c r="O42" s="17">
        <f t="shared" si="177"/>
        <v>12000</v>
      </c>
      <c r="P42" s="17">
        <f t="shared" si="177"/>
        <v>12000</v>
      </c>
      <c r="Q42" s="17">
        <f t="shared" si="177"/>
        <v>24000</v>
      </c>
      <c r="R42" s="17">
        <f t="shared" si="177"/>
        <v>12000</v>
      </c>
      <c r="S42" s="17">
        <f t="shared" si="177"/>
        <v>12000</v>
      </c>
      <c r="T42" s="17">
        <f t="shared" si="177"/>
        <v>12000</v>
      </c>
      <c r="U42" s="17">
        <f t="shared" si="177"/>
        <v>12000</v>
      </c>
      <c r="V42" s="17">
        <f t="shared" si="177"/>
        <v>54000</v>
      </c>
      <c r="W42" s="17">
        <f t="shared" si="177"/>
        <v>12000</v>
      </c>
      <c r="X42" s="17">
        <f t="shared" si="177"/>
        <v>12000</v>
      </c>
      <c r="Y42" s="17">
        <f t="shared" si="177"/>
        <v>12000</v>
      </c>
      <c r="Z42" s="17">
        <f t="shared" si="177"/>
        <v>12000</v>
      </c>
      <c r="AA42" s="17">
        <f t="shared" si="177"/>
        <v>24000</v>
      </c>
      <c r="AB42" s="17">
        <f t="shared" si="177"/>
        <v>12000</v>
      </c>
      <c r="AC42" s="17">
        <f t="shared" si="177"/>
        <v>12000</v>
      </c>
      <c r="AD42" s="17">
        <f t="shared" si="177"/>
        <v>12000</v>
      </c>
      <c r="AE42" s="17">
        <f t="shared" si="177"/>
        <v>12000</v>
      </c>
      <c r="AF42" s="17">
        <f t="shared" si="177"/>
        <v>29000</v>
      </c>
      <c r="AG42" s="17">
        <f t="shared" si="177"/>
        <v>12000</v>
      </c>
      <c r="AH42" s="17">
        <f t="shared" si="177"/>
        <v>12000</v>
      </c>
      <c r="AI42" s="17">
        <f t="shared" ref="AI42:BN42" si="178">AI31+AI37+AI41</f>
        <v>12000</v>
      </c>
      <c r="AJ42" s="17">
        <f t="shared" si="178"/>
        <v>12000</v>
      </c>
      <c r="AK42" s="17">
        <f t="shared" si="178"/>
        <v>24000</v>
      </c>
      <c r="AL42" s="17">
        <f t="shared" si="178"/>
        <v>12000</v>
      </c>
      <c r="AM42" s="17">
        <f t="shared" si="178"/>
        <v>12000</v>
      </c>
      <c r="AN42" s="17">
        <f t="shared" si="178"/>
        <v>12000</v>
      </c>
      <c r="AO42" s="17">
        <f t="shared" si="178"/>
        <v>12000</v>
      </c>
      <c r="AP42" s="17">
        <f t="shared" si="178"/>
        <v>54000</v>
      </c>
      <c r="AQ42" s="17">
        <f t="shared" si="178"/>
        <v>12000</v>
      </c>
      <c r="AR42" s="17">
        <f t="shared" si="178"/>
        <v>12000</v>
      </c>
      <c r="AS42" s="17">
        <f t="shared" si="178"/>
        <v>12000</v>
      </c>
      <c r="AT42" s="17">
        <f t="shared" si="178"/>
        <v>12000</v>
      </c>
      <c r="AU42" s="17">
        <f t="shared" si="178"/>
        <v>24000</v>
      </c>
      <c r="AV42" s="17">
        <f t="shared" si="178"/>
        <v>12000</v>
      </c>
      <c r="AW42" s="17">
        <f t="shared" si="178"/>
        <v>12000</v>
      </c>
      <c r="AX42" s="17">
        <f t="shared" si="178"/>
        <v>12000</v>
      </c>
      <c r="AY42" s="17">
        <f t="shared" si="178"/>
        <v>12000</v>
      </c>
      <c r="AZ42" s="17">
        <f t="shared" si="178"/>
        <v>29000</v>
      </c>
      <c r="BA42" s="17">
        <f t="shared" si="178"/>
        <v>12000</v>
      </c>
      <c r="BB42" s="17">
        <f t="shared" si="178"/>
        <v>12000</v>
      </c>
      <c r="BC42" s="17">
        <f t="shared" si="178"/>
        <v>12000</v>
      </c>
      <c r="BD42" s="17">
        <f t="shared" si="178"/>
        <v>12000</v>
      </c>
      <c r="BE42" s="17">
        <f t="shared" si="178"/>
        <v>24000</v>
      </c>
      <c r="BF42" s="17">
        <f t="shared" si="178"/>
        <v>12000</v>
      </c>
      <c r="BG42" s="17">
        <f t="shared" si="178"/>
        <v>12000</v>
      </c>
      <c r="BH42" s="17">
        <f t="shared" si="178"/>
        <v>12000</v>
      </c>
      <c r="BI42" s="17">
        <f t="shared" si="178"/>
        <v>12000</v>
      </c>
      <c r="BJ42" s="17">
        <f t="shared" si="178"/>
        <v>54000</v>
      </c>
      <c r="BK42" s="17">
        <f t="shared" si="178"/>
        <v>12000</v>
      </c>
      <c r="BL42" s="17">
        <f t="shared" si="178"/>
        <v>12000</v>
      </c>
      <c r="BM42" s="17">
        <f t="shared" si="178"/>
        <v>12000</v>
      </c>
      <c r="BN42" s="17">
        <f t="shared" si="178"/>
        <v>12000</v>
      </c>
      <c r="BO42" s="17">
        <f t="shared" ref="BO42:CT42" si="179">BO31+BO37+BO41</f>
        <v>24000</v>
      </c>
      <c r="BP42" s="17">
        <f t="shared" si="179"/>
        <v>12000</v>
      </c>
      <c r="BQ42" s="17">
        <f t="shared" si="179"/>
        <v>12000</v>
      </c>
      <c r="BR42" s="17">
        <f t="shared" si="179"/>
        <v>12000</v>
      </c>
      <c r="BS42" s="17">
        <f t="shared" si="179"/>
        <v>12000</v>
      </c>
      <c r="BT42" s="17">
        <f t="shared" si="179"/>
        <v>29000</v>
      </c>
      <c r="BU42" s="17">
        <f t="shared" si="179"/>
        <v>12000</v>
      </c>
      <c r="BV42" s="17">
        <f t="shared" si="179"/>
        <v>12000</v>
      </c>
      <c r="BW42" s="17">
        <f t="shared" si="179"/>
        <v>12000</v>
      </c>
      <c r="BX42" s="17">
        <f t="shared" si="179"/>
        <v>12000</v>
      </c>
      <c r="BY42" s="17">
        <f t="shared" si="179"/>
        <v>24000</v>
      </c>
      <c r="BZ42" s="17">
        <f t="shared" si="179"/>
        <v>12000</v>
      </c>
      <c r="CA42" s="17">
        <f t="shared" si="179"/>
        <v>12000</v>
      </c>
      <c r="CB42" s="17">
        <f t="shared" si="179"/>
        <v>12000</v>
      </c>
      <c r="CC42" s="17">
        <f t="shared" si="179"/>
        <v>12000</v>
      </c>
      <c r="CD42" s="17">
        <f t="shared" si="179"/>
        <v>34000</v>
      </c>
      <c r="CE42" s="17">
        <f t="shared" si="179"/>
        <v>0</v>
      </c>
      <c r="CF42" s="17">
        <f t="shared" si="179"/>
        <v>0</v>
      </c>
      <c r="CG42" s="17">
        <f t="shared" si="179"/>
        <v>0</v>
      </c>
      <c r="CH42" s="17">
        <f t="shared" si="179"/>
        <v>0</v>
      </c>
      <c r="CI42" s="17">
        <f t="shared" si="179"/>
        <v>0</v>
      </c>
      <c r="CJ42" s="17">
        <f t="shared" si="179"/>
        <v>0</v>
      </c>
      <c r="CK42" s="17">
        <f t="shared" si="179"/>
        <v>0</v>
      </c>
      <c r="CL42" s="17">
        <f t="shared" si="179"/>
        <v>0</v>
      </c>
      <c r="CM42" s="17">
        <f t="shared" si="179"/>
        <v>0</v>
      </c>
      <c r="CN42" s="17">
        <f t="shared" si="179"/>
        <v>0</v>
      </c>
      <c r="CO42" s="17">
        <f t="shared" si="179"/>
        <v>0</v>
      </c>
      <c r="CP42" s="17">
        <f t="shared" si="179"/>
        <v>0</v>
      </c>
      <c r="CQ42" s="17">
        <f t="shared" si="179"/>
        <v>0</v>
      </c>
      <c r="CR42" s="17">
        <f t="shared" si="179"/>
        <v>0</v>
      </c>
      <c r="CS42" s="17">
        <f t="shared" si="179"/>
        <v>0</v>
      </c>
      <c r="CT42" s="17">
        <f t="shared" si="179"/>
        <v>0</v>
      </c>
      <c r="CU42" s="17">
        <f t="shared" ref="CU42:CX42" si="180">CU31+CU37+CU41</f>
        <v>0</v>
      </c>
      <c r="CV42" s="17">
        <f t="shared" si="180"/>
        <v>0</v>
      </c>
      <c r="CW42" s="17">
        <f t="shared" si="180"/>
        <v>0</v>
      </c>
      <c r="CX42" s="17">
        <f t="shared" si="180"/>
        <v>0</v>
      </c>
    </row>
    <row r="43" spans="1:102" s="16" customFormat="1" ht="15" thickBot="1" x14ac:dyDescent="0.35">
      <c r="A43" s="15" t="s">
        <v>85</v>
      </c>
      <c r="B43" s="16" t="str">
        <f>navn_B</f>
        <v>Pumpe Boris</v>
      </c>
      <c r="C43" s="17">
        <f>C42</f>
        <v>790500</v>
      </c>
      <c r="D43" s="17">
        <f t="shared" ref="D43:AI43" si="181">D42/((1+Kalkulationsrente)^(D$2-1))</f>
        <v>11538.461538461537</v>
      </c>
      <c r="E43" s="17">
        <f t="shared" si="181"/>
        <v>11094.674556213016</v>
      </c>
      <c r="F43" s="17">
        <f t="shared" si="181"/>
        <v>10667.956304050978</v>
      </c>
      <c r="G43" s="17">
        <f t="shared" si="181"/>
        <v>20515.300584713415</v>
      </c>
      <c r="H43" s="17">
        <f t="shared" si="181"/>
        <v>9863.1252811122176</v>
      </c>
      <c r="I43" s="17">
        <f t="shared" si="181"/>
        <v>9483.7743087617491</v>
      </c>
      <c r="J43" s="17">
        <f t="shared" si="181"/>
        <v>9119.0137584247586</v>
      </c>
      <c r="K43" s="17">
        <f t="shared" si="181"/>
        <v>8768.2824600238055</v>
      </c>
      <c r="L43" s="17">
        <f t="shared" si="181"/>
        <v>20375.015331786086</v>
      </c>
      <c r="M43" s="17">
        <f t="shared" si="181"/>
        <v>8106.7700259095827</v>
      </c>
      <c r="N43" s="17">
        <f t="shared" si="181"/>
        <v>7794.971178759215</v>
      </c>
      <c r="O43" s="17">
        <f t="shared" si="181"/>
        <v>7495.1645949607819</v>
      </c>
      <c r="P43" s="17">
        <f t="shared" si="181"/>
        <v>7206.8890336161357</v>
      </c>
      <c r="Q43" s="17">
        <f t="shared" si="181"/>
        <v>13859.401987723339</v>
      </c>
      <c r="R43" s="17">
        <f t="shared" si="181"/>
        <v>6663.1740325592973</v>
      </c>
      <c r="S43" s="17">
        <f t="shared" si="181"/>
        <v>6406.8981082300925</v>
      </c>
      <c r="T43" s="17">
        <f t="shared" si="181"/>
        <v>6160.4789502212425</v>
      </c>
      <c r="U43" s="17">
        <f t="shared" si="181"/>
        <v>5923.5374521358099</v>
      </c>
      <c r="V43" s="17">
        <f t="shared" si="181"/>
        <v>25630.690898664561</v>
      </c>
      <c r="W43" s="17">
        <f t="shared" si="181"/>
        <v>5476.6433544155043</v>
      </c>
      <c r="X43" s="17">
        <f t="shared" si="181"/>
        <v>5266.0032253995223</v>
      </c>
      <c r="Y43" s="17">
        <f t="shared" si="181"/>
        <v>5063.4646398072337</v>
      </c>
      <c r="Z43" s="17">
        <f t="shared" si="181"/>
        <v>4868.7159998146481</v>
      </c>
      <c r="AA43" s="17">
        <f t="shared" si="181"/>
        <v>9362.9153842589367</v>
      </c>
      <c r="AB43" s="17">
        <f t="shared" si="181"/>
        <v>4501.4016270475649</v>
      </c>
      <c r="AC43" s="17">
        <f t="shared" si="181"/>
        <v>4328.2707952380442</v>
      </c>
      <c r="AD43" s="17">
        <f t="shared" si="181"/>
        <v>4161.7988415750424</v>
      </c>
      <c r="AE43" s="17">
        <f t="shared" si="181"/>
        <v>4001.7296553606166</v>
      </c>
      <c r="AF43" s="17">
        <f t="shared" si="181"/>
        <v>9298.8910260783559</v>
      </c>
      <c r="AG43" s="17">
        <f t="shared" si="181"/>
        <v>3699.8240156810439</v>
      </c>
      <c r="AH43" s="17">
        <f t="shared" si="181"/>
        <v>3557.5230920010035</v>
      </c>
      <c r="AI43" s="17">
        <f t="shared" si="181"/>
        <v>3420.6952807701955</v>
      </c>
      <c r="AJ43" s="17">
        <f t="shared" ref="AJ43:BO43" si="182">AJ42/((1+Kalkulationsrente)^(AJ$2-1))</f>
        <v>3289.1300776636494</v>
      </c>
      <c r="AK43" s="17">
        <f t="shared" si="182"/>
        <v>6325.2501493531709</v>
      </c>
      <c r="AL43" s="17">
        <f t="shared" si="182"/>
        <v>3040.985648727486</v>
      </c>
      <c r="AM43" s="17">
        <f t="shared" si="182"/>
        <v>2924.0246622379677</v>
      </c>
      <c r="AN43" s="17">
        <f t="shared" si="182"/>
        <v>2811.5621752288143</v>
      </c>
      <c r="AO43" s="17">
        <f t="shared" si="182"/>
        <v>2703.4251684892447</v>
      </c>
      <c r="AP43" s="17">
        <f t="shared" si="182"/>
        <v>11697.512748270772</v>
      </c>
      <c r="AQ43" s="17">
        <f t="shared" si="182"/>
        <v>2499.4685359552923</v>
      </c>
      <c r="AR43" s="17">
        <f t="shared" si="182"/>
        <v>2403.3351307262424</v>
      </c>
      <c r="AS43" s="17">
        <f t="shared" si="182"/>
        <v>2310.8991641598486</v>
      </c>
      <c r="AT43" s="17">
        <f t="shared" si="182"/>
        <v>2222.0184270767777</v>
      </c>
      <c r="AU43" s="17">
        <f t="shared" si="182"/>
        <v>4273.1123597630331</v>
      </c>
      <c r="AV43" s="17">
        <f t="shared" si="182"/>
        <v>2054.3809421937658</v>
      </c>
      <c r="AW43" s="17">
        <f t="shared" si="182"/>
        <v>1975.3662905709289</v>
      </c>
      <c r="AX43" s="17">
        <f t="shared" si="182"/>
        <v>1899.3906640105085</v>
      </c>
      <c r="AY43" s="17">
        <f t="shared" si="182"/>
        <v>1826.3371769331809</v>
      </c>
      <c r="AZ43" s="17">
        <f t="shared" si="182"/>
        <v>4243.8924784505007</v>
      </c>
      <c r="BA43" s="17">
        <f t="shared" si="182"/>
        <v>1688.5513839988726</v>
      </c>
      <c r="BB43" s="17">
        <f t="shared" si="182"/>
        <v>1623.6070999989158</v>
      </c>
      <c r="BC43" s="17">
        <f t="shared" si="182"/>
        <v>1561.1606730758808</v>
      </c>
      <c r="BD43" s="17">
        <f t="shared" si="182"/>
        <v>1501.1160318037312</v>
      </c>
      <c r="BE43" s="17">
        <f t="shared" si="182"/>
        <v>2886.76159962256</v>
      </c>
      <c r="BF43" s="17">
        <f t="shared" si="182"/>
        <v>1387.8661536646925</v>
      </c>
      <c r="BG43" s="17">
        <f t="shared" si="182"/>
        <v>1334.4866862160504</v>
      </c>
      <c r="BH43" s="17">
        <f t="shared" si="182"/>
        <v>1283.1602752077404</v>
      </c>
      <c r="BI43" s="17">
        <f t="shared" si="182"/>
        <v>1233.8079569305198</v>
      </c>
      <c r="BJ43" s="17">
        <f t="shared" si="182"/>
        <v>5338.5921213339798</v>
      </c>
      <c r="BK43" s="17">
        <f t="shared" si="182"/>
        <v>1140.7248122508502</v>
      </c>
      <c r="BL43" s="17">
        <f t="shared" si="182"/>
        <v>1096.8507810104327</v>
      </c>
      <c r="BM43" s="17">
        <f t="shared" si="182"/>
        <v>1054.6642125100316</v>
      </c>
      <c r="BN43" s="17">
        <f t="shared" si="182"/>
        <v>1014.1002043365689</v>
      </c>
      <c r="BO43" s="17">
        <f t="shared" si="182"/>
        <v>1950.1927006472476</v>
      </c>
      <c r="BP43" s="17">
        <f t="shared" ref="BP43:CU43" si="183">BP42/((1+Kalkulationsrente)^(BP$2-1))</f>
        <v>937.5926445419459</v>
      </c>
      <c r="BQ43" s="17">
        <f t="shared" si="183"/>
        <v>901.53138898264024</v>
      </c>
      <c r="BR43" s="17">
        <f t="shared" si="183"/>
        <v>866.85710479100032</v>
      </c>
      <c r="BS43" s="17">
        <f t="shared" si="183"/>
        <v>833.51644691442323</v>
      </c>
      <c r="BT43" s="17">
        <f t="shared" si="183"/>
        <v>1936.8571282466564</v>
      </c>
      <c r="BU43" s="17">
        <f t="shared" si="183"/>
        <v>770.63280964721071</v>
      </c>
      <c r="BV43" s="17">
        <f t="shared" si="183"/>
        <v>740.99308619924125</v>
      </c>
      <c r="BW43" s="17">
        <f t="shared" si="183"/>
        <v>712.49335211465484</v>
      </c>
      <c r="BX43" s="17">
        <f t="shared" si="183"/>
        <v>685.0897616487066</v>
      </c>
      <c r="BY43" s="17">
        <f t="shared" si="183"/>
        <v>1317.4803108628971</v>
      </c>
      <c r="BZ43" s="17">
        <f t="shared" si="183"/>
        <v>633.40399560716219</v>
      </c>
      <c r="CA43" s="17">
        <f t="shared" si="183"/>
        <v>609.04230346842508</v>
      </c>
      <c r="CB43" s="17">
        <f t="shared" si="183"/>
        <v>585.61759948887027</v>
      </c>
      <c r="CC43" s="17">
        <f t="shared" si="183"/>
        <v>563.0938456623752</v>
      </c>
      <c r="CD43" s="17">
        <f t="shared" si="183"/>
        <v>1534.0697718365991</v>
      </c>
      <c r="CE43" s="17">
        <f t="shared" si="183"/>
        <v>0</v>
      </c>
      <c r="CF43" s="17">
        <f t="shared" si="183"/>
        <v>0</v>
      </c>
      <c r="CG43" s="17">
        <f t="shared" si="183"/>
        <v>0</v>
      </c>
      <c r="CH43" s="17">
        <f t="shared" si="183"/>
        <v>0</v>
      </c>
      <c r="CI43" s="17">
        <f t="shared" si="183"/>
        <v>0</v>
      </c>
      <c r="CJ43" s="17">
        <f t="shared" si="183"/>
        <v>0</v>
      </c>
      <c r="CK43" s="17">
        <f t="shared" si="183"/>
        <v>0</v>
      </c>
      <c r="CL43" s="17">
        <f t="shared" si="183"/>
        <v>0</v>
      </c>
      <c r="CM43" s="17">
        <f t="shared" si="183"/>
        <v>0</v>
      </c>
      <c r="CN43" s="17">
        <f t="shared" si="183"/>
        <v>0</v>
      </c>
      <c r="CO43" s="17">
        <f t="shared" si="183"/>
        <v>0</v>
      </c>
      <c r="CP43" s="17">
        <f t="shared" si="183"/>
        <v>0</v>
      </c>
      <c r="CQ43" s="17">
        <f t="shared" si="183"/>
        <v>0</v>
      </c>
      <c r="CR43" s="17">
        <f t="shared" si="183"/>
        <v>0</v>
      </c>
      <c r="CS43" s="17">
        <f t="shared" si="183"/>
        <v>0</v>
      </c>
      <c r="CT43" s="17">
        <f t="shared" si="183"/>
        <v>0</v>
      </c>
      <c r="CU43" s="17">
        <f t="shared" si="183"/>
        <v>0</v>
      </c>
      <c r="CV43" s="17">
        <f t="shared" ref="CV43:CX43" si="184">CV42/((1+Kalkulationsrente)^(CV$2-1))</f>
        <v>0</v>
      </c>
      <c r="CW43" s="17">
        <f t="shared" si="184"/>
        <v>0</v>
      </c>
      <c r="CX43" s="17">
        <f t="shared" si="184"/>
        <v>0</v>
      </c>
    </row>
    <row r="44" spans="1:102" s="16" customFormat="1" ht="15" thickBot="1" x14ac:dyDescent="0.35">
      <c r="A44" s="15" t="s">
        <v>86</v>
      </c>
      <c r="B44" s="16" t="str">
        <f>navn_B</f>
        <v>Pumpe Boris</v>
      </c>
      <c r="C44" s="17">
        <f>IF(C43=0,#N/A, SUM($C43:C43))</f>
        <v>790500</v>
      </c>
      <c r="D44" s="17">
        <f>IF(D43=0,#N/A, SUM($C43:D43))</f>
        <v>802038.4615384615</v>
      </c>
      <c r="E44" s="17">
        <f>IF(E43=0,#N/A, SUM($C43:E43))</f>
        <v>813133.13609467447</v>
      </c>
      <c r="F44" s="17">
        <f>IF(F43=0,#N/A, SUM($C43:F43))</f>
        <v>823801.09239872545</v>
      </c>
      <c r="G44" s="17">
        <f>IF(G43=0,#N/A, SUM($C43:G43))</f>
        <v>844316.39298343891</v>
      </c>
      <c r="H44" s="17">
        <f>IF(H43=0,#N/A, SUM($C43:H43))</f>
        <v>854179.51826455118</v>
      </c>
      <c r="I44" s="17">
        <f>IF(I43=0,#N/A, SUM($C43:I43))</f>
        <v>863663.29257331288</v>
      </c>
      <c r="J44" s="17">
        <f>IF(J43=0,#N/A, SUM($C43:J43))</f>
        <v>872782.30633173767</v>
      </c>
      <c r="K44" s="17">
        <f>IF(K43=0,#N/A, SUM($C43:K43))</f>
        <v>881550.58879176143</v>
      </c>
      <c r="L44" s="17">
        <f>IF(L43=0,#N/A, SUM($C43:L43))</f>
        <v>901925.60412354756</v>
      </c>
      <c r="M44" s="17">
        <f>IF(M43=0,#N/A, SUM($C43:M43))</f>
        <v>910032.37414945709</v>
      </c>
      <c r="N44" s="17">
        <f>IF(N43=0,#N/A, SUM($C43:N43))</f>
        <v>917827.34532821632</v>
      </c>
      <c r="O44" s="17">
        <f>IF(O43=0,#N/A, SUM($C43:O43))</f>
        <v>925322.50992317707</v>
      </c>
      <c r="P44" s="17">
        <f>IF(P43=0,#N/A, SUM($C43:P43))</f>
        <v>932529.39895679324</v>
      </c>
      <c r="Q44" s="17">
        <f>IF(Q43=0,#N/A, SUM($C43:Q43))</f>
        <v>946388.80094451655</v>
      </c>
      <c r="R44" s="17">
        <f>IF(R43=0,#N/A, SUM($C43:R43))</f>
        <v>953051.97497707582</v>
      </c>
      <c r="S44" s="17">
        <f>IF(S43=0,#N/A, SUM($C43:S43))</f>
        <v>959458.87308530591</v>
      </c>
      <c r="T44" s="17">
        <f>IF(T43=0,#N/A, SUM($C43:T43))</f>
        <v>965619.35203552712</v>
      </c>
      <c r="U44" s="17">
        <f>IF(U43=0,#N/A, SUM($C43:U43))</f>
        <v>971542.88948766293</v>
      </c>
      <c r="V44" s="17">
        <f>IF(V43=0,#N/A, SUM($C43:V43))</f>
        <v>997173.58038632746</v>
      </c>
      <c r="W44" s="17">
        <f>IF(W43=0,#N/A, SUM($C43:W43))</f>
        <v>1002650.223740743</v>
      </c>
      <c r="X44" s="17">
        <f>IF(X43=0,#N/A, SUM($C43:X43))</f>
        <v>1007916.2269661425</v>
      </c>
      <c r="Y44" s="17">
        <f>IF(Y43=0,#N/A, SUM($C43:Y43))</f>
        <v>1012979.6916059498</v>
      </c>
      <c r="Z44" s="17">
        <f>IF(Z43=0,#N/A, SUM($C43:Z43))</f>
        <v>1017848.4076057645</v>
      </c>
      <c r="AA44" s="17">
        <f>IF(AA43=0,#N/A, SUM($C43:AA43))</f>
        <v>1027211.3229900234</v>
      </c>
      <c r="AB44" s="17">
        <f>IF(AB43=0,#N/A, SUM($C43:AB43))</f>
        <v>1031712.724617071</v>
      </c>
      <c r="AC44" s="17">
        <f>IF(AC43=0,#N/A, SUM($C43:AC43))</f>
        <v>1036040.9954123091</v>
      </c>
      <c r="AD44" s="17">
        <f>IF(AD43=0,#N/A, SUM($C43:AD43))</f>
        <v>1040202.7942538841</v>
      </c>
      <c r="AE44" s="17">
        <f>IF(AE43=0,#N/A, SUM($C43:AE43))</f>
        <v>1044204.5239092447</v>
      </c>
      <c r="AF44" s="17">
        <f>IF(AF43=0,#N/A, SUM($C43:AF43))</f>
        <v>1053503.4149353229</v>
      </c>
      <c r="AG44" s="17">
        <f>IF(AG43=0,#N/A, SUM($C43:AG43))</f>
        <v>1057203.2389510039</v>
      </c>
      <c r="AH44" s="17">
        <f>IF(AH43=0,#N/A, SUM($C43:AH43))</f>
        <v>1060760.7620430049</v>
      </c>
      <c r="AI44" s="17">
        <f>IF(AI43=0,#N/A, SUM($C43:AI43))</f>
        <v>1064181.4573237752</v>
      </c>
      <c r="AJ44" s="17">
        <f>IF(AJ43=0,#N/A, SUM($C43:AJ43))</f>
        <v>1067470.5874014387</v>
      </c>
      <c r="AK44" s="17">
        <f>IF(AK43=0,#N/A, SUM($C43:AK43))</f>
        <v>1073795.8375507919</v>
      </c>
      <c r="AL44" s="17">
        <f>IF(AL43=0,#N/A, SUM($C43:AL43))</f>
        <v>1076836.8231995194</v>
      </c>
      <c r="AM44" s="17">
        <f>IF(AM43=0,#N/A, SUM($C43:AM43))</f>
        <v>1079760.8478617575</v>
      </c>
      <c r="AN44" s="17">
        <f>IF(AN43=0,#N/A, SUM($C43:AN43))</f>
        <v>1082572.4100369862</v>
      </c>
      <c r="AO44" s="17">
        <f>IF(AO43=0,#N/A, SUM($C43:AO43))</f>
        <v>1085275.8352054756</v>
      </c>
      <c r="AP44" s="17">
        <f>IF(AP43=0,#N/A, SUM($C43:AP43))</f>
        <v>1096973.3479537463</v>
      </c>
      <c r="AQ44" s="17">
        <f>IF(AQ43=0,#N/A, SUM($C43:AQ43))</f>
        <v>1099472.8164897016</v>
      </c>
      <c r="AR44" s="17">
        <f>IF(AR43=0,#N/A, SUM($C43:AR43))</f>
        <v>1101876.1516204278</v>
      </c>
      <c r="AS44" s="17">
        <f>IF(AS43=0,#N/A, SUM($C43:AS43))</f>
        <v>1104187.0507845876</v>
      </c>
      <c r="AT44" s="17">
        <f>IF(AT43=0,#N/A, SUM($C43:AT43))</f>
        <v>1106409.0692116644</v>
      </c>
      <c r="AU44" s="17">
        <f>IF(AU43=0,#N/A, SUM($C43:AU43))</f>
        <v>1110682.1815714275</v>
      </c>
      <c r="AV44" s="17">
        <f>IF(AV43=0,#N/A, SUM($C43:AV43))</f>
        <v>1112736.5625136213</v>
      </c>
      <c r="AW44" s="17">
        <f>IF(AW43=0,#N/A, SUM($C43:AW43))</f>
        <v>1114711.9288041922</v>
      </c>
      <c r="AX44" s="17">
        <f>IF(AX43=0,#N/A, SUM($C43:AX43))</f>
        <v>1116611.3194682028</v>
      </c>
      <c r="AY44" s="17">
        <f>IF(AY43=0,#N/A, SUM($C43:AY43))</f>
        <v>1118437.656645136</v>
      </c>
      <c r="AZ44" s="17">
        <f>IF(AZ43=0,#N/A, SUM($C43:AZ43))</f>
        <v>1122681.5491235864</v>
      </c>
      <c r="BA44" s="17">
        <f>IF(BA43=0,#N/A, SUM($C43:BA43))</f>
        <v>1124370.1005075853</v>
      </c>
      <c r="BB44" s="17">
        <f>IF(BB43=0,#N/A, SUM($C43:BB43))</f>
        <v>1125993.7076075843</v>
      </c>
      <c r="BC44" s="17">
        <f>IF(BC43=0,#N/A, SUM($C43:BC43))</f>
        <v>1127554.8682806601</v>
      </c>
      <c r="BD44" s="17">
        <f>IF(BD43=0,#N/A, SUM($C43:BD43))</f>
        <v>1129055.9843124638</v>
      </c>
      <c r="BE44" s="17">
        <f>IF(BE43=0,#N/A, SUM($C43:BE43))</f>
        <v>1131942.7459120865</v>
      </c>
      <c r="BF44" s="17">
        <f>IF(BF43=0,#N/A, SUM($C43:BF43))</f>
        <v>1133330.6120657511</v>
      </c>
      <c r="BG44" s="17">
        <f>IF(BG43=0,#N/A, SUM($C43:BG43))</f>
        <v>1134665.0987519671</v>
      </c>
      <c r="BH44" s="17">
        <f>IF(BH43=0,#N/A, SUM($C43:BH43))</f>
        <v>1135948.2590271749</v>
      </c>
      <c r="BI44" s="17">
        <f>IF(BI43=0,#N/A, SUM($C43:BI43))</f>
        <v>1137182.0669841054</v>
      </c>
      <c r="BJ44" s="17">
        <f>IF(BJ43=0,#N/A, SUM($C43:BJ43))</f>
        <v>1142520.6591054394</v>
      </c>
      <c r="BK44" s="17">
        <f>IF(BK43=0,#N/A, SUM($C43:BK43))</f>
        <v>1143661.3839176903</v>
      </c>
      <c r="BL44" s="17">
        <f>IF(BL43=0,#N/A, SUM($C43:BL43))</f>
        <v>1144758.2346987007</v>
      </c>
      <c r="BM44" s="17">
        <f>IF(BM43=0,#N/A, SUM($C43:BM43))</f>
        <v>1145812.8989112107</v>
      </c>
      <c r="BN44" s="17">
        <f>IF(BN43=0,#N/A, SUM($C43:BN43))</f>
        <v>1146826.9991155472</v>
      </c>
      <c r="BO44" s="17">
        <f>IF(BO43=0,#N/A, SUM($C43:BO43))</f>
        <v>1148777.1918161944</v>
      </c>
      <c r="BP44" s="17">
        <f>IF(BP43=0,#N/A, SUM($C43:BP43))</f>
        <v>1149714.7844607364</v>
      </c>
      <c r="BQ44" s="17">
        <f>IF(BQ43=0,#N/A, SUM($C43:BQ43))</f>
        <v>1150616.3158497191</v>
      </c>
      <c r="BR44" s="17">
        <f>IF(BR43=0,#N/A, SUM($C43:BR43))</f>
        <v>1151483.1729545102</v>
      </c>
      <c r="BS44" s="17">
        <f>IF(BS43=0,#N/A, SUM($C43:BS43))</f>
        <v>1152316.6894014247</v>
      </c>
      <c r="BT44" s="17">
        <f>IF(BT43=0,#N/A, SUM($C43:BT43))</f>
        <v>1154253.5465296714</v>
      </c>
      <c r="BU44" s="17">
        <f>IF(BU43=0,#N/A, SUM($C43:BU43))</f>
        <v>1155024.1793393185</v>
      </c>
      <c r="BV44" s="17">
        <f>IF(BV43=0,#N/A, SUM($C43:BV43))</f>
        <v>1155765.1724255178</v>
      </c>
      <c r="BW44" s="17">
        <f>IF(BW43=0,#N/A, SUM($C43:BW43))</f>
        <v>1156477.6657776325</v>
      </c>
      <c r="BX44" s="17">
        <f>IF(BX43=0,#N/A, SUM($C43:BX43))</f>
        <v>1157162.7555392813</v>
      </c>
      <c r="BY44" s="17">
        <f>IF(BY43=0,#N/A, SUM($C43:BY43))</f>
        <v>1158480.2358501442</v>
      </c>
      <c r="BZ44" s="17">
        <f>IF(BZ43=0,#N/A, SUM($C43:BZ43))</f>
        <v>1159113.6398457512</v>
      </c>
      <c r="CA44" s="17">
        <f>IF(CA43=0,#N/A, SUM($C43:CA43))</f>
        <v>1159722.6821492196</v>
      </c>
      <c r="CB44" s="17">
        <f>IF(CB43=0,#N/A, SUM($C43:CB43))</f>
        <v>1160308.2997487085</v>
      </c>
      <c r="CC44" s="17">
        <f>IF(CC43=0,#N/A, SUM($C43:CC43))</f>
        <v>1160871.3935943709</v>
      </c>
      <c r="CD44" s="17">
        <f>IF(CD43=0,#N/A, SUM($C43:CD43))</f>
        <v>1162405.4633662074</v>
      </c>
      <c r="CE44" s="17" t="e">
        <f>IF(CE43=0,#N/A, SUM($C43:CE43))</f>
        <v>#N/A</v>
      </c>
      <c r="CF44" s="17" t="e">
        <f>IF(CF43=0,#N/A, SUM($C43:CF43))</f>
        <v>#N/A</v>
      </c>
      <c r="CG44" s="17" t="e">
        <f>IF(CG43=0,#N/A, SUM($C43:CG43))</f>
        <v>#N/A</v>
      </c>
      <c r="CH44" s="17" t="e">
        <f>IF(CH43=0,#N/A, SUM($C43:CH43))</f>
        <v>#N/A</v>
      </c>
      <c r="CI44" s="17" t="e">
        <f>IF(CI43=0,#N/A, SUM($C43:CI43))</f>
        <v>#N/A</v>
      </c>
      <c r="CJ44" s="17" t="e">
        <f>IF(CJ43=0,#N/A, SUM($C43:CJ43))</f>
        <v>#N/A</v>
      </c>
      <c r="CK44" s="17" t="e">
        <f>IF(CK43=0,#N/A, SUM($C43:CK43))</f>
        <v>#N/A</v>
      </c>
      <c r="CL44" s="17" t="e">
        <f>IF(CL43=0,#N/A, SUM($C43:CL43))</f>
        <v>#N/A</v>
      </c>
      <c r="CM44" s="17" t="e">
        <f>IF(CM43=0,#N/A, SUM($C43:CM43))</f>
        <v>#N/A</v>
      </c>
      <c r="CN44" s="17" t="e">
        <f>IF(CN43=0,#N/A, SUM($C43:CN43))</f>
        <v>#N/A</v>
      </c>
      <c r="CO44" s="17" t="e">
        <f>IF(CO43=0,#N/A, SUM($C43:CO43))</f>
        <v>#N/A</v>
      </c>
      <c r="CP44" s="17" t="e">
        <f>IF(CP43=0,#N/A, SUM($C43:CP43))</f>
        <v>#N/A</v>
      </c>
      <c r="CQ44" s="17" t="e">
        <f>IF(CQ43=0,#N/A, SUM($C43:CQ43))</f>
        <v>#N/A</v>
      </c>
      <c r="CR44" s="17" t="e">
        <f>IF(CR43=0,#N/A, SUM($C43:CR43))</f>
        <v>#N/A</v>
      </c>
      <c r="CS44" s="17" t="e">
        <f>IF(CS43=0,#N/A, SUM($C43:CS43))</f>
        <v>#N/A</v>
      </c>
      <c r="CT44" s="17" t="e">
        <f>IF(CT43=0,#N/A, SUM($C43:CT43))</f>
        <v>#N/A</v>
      </c>
      <c r="CU44" s="17" t="e">
        <f>IF(CU43=0,#N/A, SUM($C43:CU43))</f>
        <v>#N/A</v>
      </c>
      <c r="CV44" s="17" t="e">
        <f>IF(CV43=0,#N/A, SUM($C43:CV43))</f>
        <v>#N/A</v>
      </c>
      <c r="CW44" s="17" t="e">
        <f>IF(CW43=0,#N/A, SUM($C43:CW43))</f>
        <v>#N/A</v>
      </c>
      <c r="CX44" s="17" t="e">
        <f>IF(CX43=0,#N/A, SUM($C43:CX43))</f>
        <v>#N/A</v>
      </c>
    </row>
    <row r="45" spans="1:102" x14ac:dyDescent="0.3">
      <c r="A45" s="127" t="s">
        <v>25</v>
      </c>
      <c r="B45" s="2" t="s">
        <v>12</v>
      </c>
      <c r="C45" s="8">
        <f>C31+NPV(Kalkulationsrente,D31:CX31)</f>
        <v>777597.60601656674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</row>
    <row r="46" spans="1:102" x14ac:dyDescent="0.3">
      <c r="A46" s="128"/>
      <c r="B46" s="2" t="s">
        <v>2</v>
      </c>
      <c r="C46" s="8">
        <f>C37+NPV(Kalkulationsrente,D37:CX37)</f>
        <v>298464.09024850029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</row>
    <row r="47" spans="1:102" x14ac:dyDescent="0.3">
      <c r="A47" s="128"/>
      <c r="B47" s="2" t="s">
        <v>6</v>
      </c>
      <c r="C47" s="8">
        <f>C41+NPV(Kalkulationsrente,D41:CX41)</f>
        <v>86343.76710114046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</row>
    <row r="48" spans="1:102" s="4" customFormat="1" x14ac:dyDescent="0.3">
      <c r="A48" s="6" t="s">
        <v>9</v>
      </c>
      <c r="B48" s="4" t="str">
        <f>Nutidsværdiberegning!T12</f>
        <v>Pumpe Tina</v>
      </c>
    </row>
    <row r="49" spans="1:102" x14ac:dyDescent="0.3">
      <c r="A49" s="124" t="s">
        <v>12</v>
      </c>
      <c r="B49" s="1" t="str">
        <f>B27</f>
        <v>Anskaffelsespris og scrap værdi</v>
      </c>
      <c r="C49" s="8">
        <f>Nutidsværdiberegning!V24</f>
        <v>600000</v>
      </c>
      <c r="D49" s="8">
        <f t="shared" ref="D49:AI49" si="185">IF(D$2=levetid_C,scrap_C* (-1),0)</f>
        <v>0</v>
      </c>
      <c r="E49" s="8">
        <f t="shared" si="185"/>
        <v>0</v>
      </c>
      <c r="F49" s="8">
        <f t="shared" si="185"/>
        <v>0</v>
      </c>
      <c r="G49" s="8">
        <f t="shared" si="185"/>
        <v>0</v>
      </c>
      <c r="H49" s="8">
        <f t="shared" si="185"/>
        <v>0</v>
      </c>
      <c r="I49" s="8">
        <f t="shared" si="185"/>
        <v>0</v>
      </c>
      <c r="J49" s="8">
        <f t="shared" si="185"/>
        <v>0</v>
      </c>
      <c r="K49" s="8">
        <f t="shared" si="185"/>
        <v>0</v>
      </c>
      <c r="L49" s="8">
        <f t="shared" si="185"/>
        <v>0</v>
      </c>
      <c r="M49" s="8">
        <f t="shared" si="185"/>
        <v>0</v>
      </c>
      <c r="N49" s="8">
        <f t="shared" si="185"/>
        <v>0</v>
      </c>
      <c r="O49" s="8">
        <f t="shared" si="185"/>
        <v>0</v>
      </c>
      <c r="P49" s="8">
        <f t="shared" si="185"/>
        <v>0</v>
      </c>
      <c r="Q49" s="8">
        <f t="shared" si="185"/>
        <v>0</v>
      </c>
      <c r="R49" s="8">
        <f t="shared" si="185"/>
        <v>0</v>
      </c>
      <c r="S49" s="8">
        <f t="shared" si="185"/>
        <v>0</v>
      </c>
      <c r="T49" s="8">
        <f t="shared" si="185"/>
        <v>0</v>
      </c>
      <c r="U49" s="8">
        <f t="shared" si="185"/>
        <v>0</v>
      </c>
      <c r="V49" s="8">
        <f t="shared" si="185"/>
        <v>0</v>
      </c>
      <c r="W49" s="8">
        <f t="shared" si="185"/>
        <v>0</v>
      </c>
      <c r="X49" s="8">
        <f t="shared" si="185"/>
        <v>0</v>
      </c>
      <c r="Y49" s="8">
        <f t="shared" si="185"/>
        <v>0</v>
      </c>
      <c r="Z49" s="8">
        <f t="shared" si="185"/>
        <v>0</v>
      </c>
      <c r="AA49" s="8">
        <f t="shared" si="185"/>
        <v>0</v>
      </c>
      <c r="AB49" s="8">
        <f t="shared" si="185"/>
        <v>0</v>
      </c>
      <c r="AC49" s="8">
        <f t="shared" si="185"/>
        <v>0</v>
      </c>
      <c r="AD49" s="8">
        <f t="shared" si="185"/>
        <v>0</v>
      </c>
      <c r="AE49" s="8">
        <f t="shared" si="185"/>
        <v>0</v>
      </c>
      <c r="AF49" s="8">
        <f t="shared" si="185"/>
        <v>0</v>
      </c>
      <c r="AG49" s="8">
        <f t="shared" si="185"/>
        <v>0</v>
      </c>
      <c r="AH49" s="8">
        <f t="shared" si="185"/>
        <v>0</v>
      </c>
      <c r="AI49" s="8">
        <f t="shared" si="185"/>
        <v>0</v>
      </c>
      <c r="AJ49" s="8">
        <f t="shared" ref="AJ49:BO49" si="186">IF(AJ$2=levetid_C,scrap_C* (-1),0)</f>
        <v>0</v>
      </c>
      <c r="AK49" s="8">
        <f t="shared" si="186"/>
        <v>0</v>
      </c>
      <c r="AL49" s="8">
        <f t="shared" si="186"/>
        <v>0</v>
      </c>
      <c r="AM49" s="8">
        <f t="shared" si="186"/>
        <v>0</v>
      </c>
      <c r="AN49" s="8">
        <f t="shared" si="186"/>
        <v>0</v>
      </c>
      <c r="AO49" s="8">
        <f t="shared" si="186"/>
        <v>0</v>
      </c>
      <c r="AP49" s="8">
        <f t="shared" si="186"/>
        <v>0</v>
      </c>
      <c r="AQ49" s="8">
        <f t="shared" si="186"/>
        <v>0</v>
      </c>
      <c r="AR49" s="8">
        <f t="shared" si="186"/>
        <v>0</v>
      </c>
      <c r="AS49" s="8">
        <f t="shared" si="186"/>
        <v>0</v>
      </c>
      <c r="AT49" s="8">
        <f t="shared" si="186"/>
        <v>0</v>
      </c>
      <c r="AU49" s="8">
        <f t="shared" si="186"/>
        <v>0</v>
      </c>
      <c r="AV49" s="8">
        <f t="shared" si="186"/>
        <v>0</v>
      </c>
      <c r="AW49" s="8">
        <f t="shared" si="186"/>
        <v>0</v>
      </c>
      <c r="AX49" s="8">
        <f t="shared" si="186"/>
        <v>0</v>
      </c>
      <c r="AY49" s="8">
        <f t="shared" si="186"/>
        <v>0</v>
      </c>
      <c r="AZ49" s="8">
        <f t="shared" si="186"/>
        <v>0</v>
      </c>
      <c r="BA49" s="8">
        <f t="shared" si="186"/>
        <v>0</v>
      </c>
      <c r="BB49" s="8">
        <f t="shared" si="186"/>
        <v>0</v>
      </c>
      <c r="BC49" s="8">
        <f t="shared" si="186"/>
        <v>0</v>
      </c>
      <c r="BD49" s="8">
        <f t="shared" si="186"/>
        <v>0</v>
      </c>
      <c r="BE49" s="8">
        <f t="shared" si="186"/>
        <v>0</v>
      </c>
      <c r="BF49" s="8">
        <f t="shared" si="186"/>
        <v>0</v>
      </c>
      <c r="BG49" s="8">
        <f t="shared" si="186"/>
        <v>0</v>
      </c>
      <c r="BH49" s="8">
        <f t="shared" si="186"/>
        <v>0</v>
      </c>
      <c r="BI49" s="8">
        <f t="shared" si="186"/>
        <v>0</v>
      </c>
      <c r="BJ49" s="8">
        <f t="shared" si="186"/>
        <v>0</v>
      </c>
      <c r="BK49" s="8">
        <f t="shared" si="186"/>
        <v>0</v>
      </c>
      <c r="BL49" s="8">
        <f t="shared" si="186"/>
        <v>0</v>
      </c>
      <c r="BM49" s="8">
        <f t="shared" si="186"/>
        <v>0</v>
      </c>
      <c r="BN49" s="8">
        <f t="shared" si="186"/>
        <v>0</v>
      </c>
      <c r="BO49" s="8">
        <f t="shared" si="186"/>
        <v>0</v>
      </c>
      <c r="BP49" s="8">
        <f t="shared" ref="BP49:CX49" si="187">IF(BP$2=levetid_C,scrap_C* (-1),0)</f>
        <v>0</v>
      </c>
      <c r="BQ49" s="8">
        <f t="shared" si="187"/>
        <v>0</v>
      </c>
      <c r="BR49" s="8">
        <f t="shared" si="187"/>
        <v>0</v>
      </c>
      <c r="BS49" s="8">
        <f t="shared" si="187"/>
        <v>0</v>
      </c>
      <c r="BT49" s="8">
        <f t="shared" si="187"/>
        <v>0</v>
      </c>
      <c r="BU49" s="8">
        <f t="shared" si="187"/>
        <v>0</v>
      </c>
      <c r="BV49" s="8">
        <f t="shared" si="187"/>
        <v>0</v>
      </c>
      <c r="BW49" s="8">
        <f t="shared" si="187"/>
        <v>0</v>
      </c>
      <c r="BX49" s="8">
        <f t="shared" si="187"/>
        <v>0</v>
      </c>
      <c r="BY49" s="8">
        <f t="shared" si="187"/>
        <v>0</v>
      </c>
      <c r="BZ49" s="8">
        <f t="shared" si="187"/>
        <v>0</v>
      </c>
      <c r="CA49" s="8">
        <f t="shared" si="187"/>
        <v>0</v>
      </c>
      <c r="CB49" s="8">
        <f t="shared" si="187"/>
        <v>0</v>
      </c>
      <c r="CC49" s="8">
        <f t="shared" si="187"/>
        <v>0</v>
      </c>
      <c r="CD49" s="8">
        <f t="shared" si="187"/>
        <v>-10000</v>
      </c>
      <c r="CE49" s="8">
        <f t="shared" si="187"/>
        <v>0</v>
      </c>
      <c r="CF49" s="8">
        <f t="shared" si="187"/>
        <v>0</v>
      </c>
      <c r="CG49" s="8">
        <f t="shared" si="187"/>
        <v>0</v>
      </c>
      <c r="CH49" s="8">
        <f t="shared" si="187"/>
        <v>0</v>
      </c>
      <c r="CI49" s="8">
        <f t="shared" si="187"/>
        <v>0</v>
      </c>
      <c r="CJ49" s="8">
        <f t="shared" si="187"/>
        <v>0</v>
      </c>
      <c r="CK49" s="8">
        <f t="shared" si="187"/>
        <v>0</v>
      </c>
      <c r="CL49" s="8">
        <f t="shared" si="187"/>
        <v>0</v>
      </c>
      <c r="CM49" s="8">
        <f t="shared" si="187"/>
        <v>0</v>
      </c>
      <c r="CN49" s="8">
        <f t="shared" si="187"/>
        <v>0</v>
      </c>
      <c r="CO49" s="8">
        <f t="shared" si="187"/>
        <v>0</v>
      </c>
      <c r="CP49" s="8">
        <f t="shared" si="187"/>
        <v>0</v>
      </c>
      <c r="CQ49" s="8">
        <f t="shared" si="187"/>
        <v>0</v>
      </c>
      <c r="CR49" s="8">
        <f t="shared" si="187"/>
        <v>0</v>
      </c>
      <c r="CS49" s="8">
        <f t="shared" si="187"/>
        <v>0</v>
      </c>
      <c r="CT49" s="8">
        <f t="shared" si="187"/>
        <v>0</v>
      </c>
      <c r="CU49" s="8">
        <f t="shared" si="187"/>
        <v>0</v>
      </c>
      <c r="CV49" s="8">
        <f t="shared" si="187"/>
        <v>0</v>
      </c>
      <c r="CW49" s="8">
        <f t="shared" si="187"/>
        <v>0</v>
      </c>
      <c r="CX49" s="8">
        <f t="shared" si="187"/>
        <v>0</v>
      </c>
    </row>
    <row r="50" spans="1:102" x14ac:dyDescent="0.3">
      <c r="A50" s="124"/>
      <c r="B50" s="1" t="str">
        <f>B28</f>
        <v xml:space="preserve">Installering </v>
      </c>
      <c r="C50" s="8">
        <f>Nutidsværdiberegning!V25</f>
        <v>20000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</row>
    <row r="51" spans="1:102" x14ac:dyDescent="0.3">
      <c r="A51" s="124"/>
      <c r="B51" s="1" t="str">
        <f>B29</f>
        <v>Projektomkostninger</v>
      </c>
      <c r="C51" s="8">
        <f>Nutidsværdiberegning!V26</f>
        <v>7000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</row>
    <row r="52" spans="1:102" s="7" customFormat="1" ht="15" thickBot="1" x14ac:dyDescent="0.35">
      <c r="A52" s="124"/>
      <c r="B52" s="7" t="str">
        <f>B30</f>
        <v>Andet, fx positive eller negativer eksternaliteter</v>
      </c>
      <c r="C52" s="8">
        <f>Nutidsværdiberegning!V27</f>
        <v>1000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</row>
    <row r="53" spans="1:102" s="10" customFormat="1" ht="15" thickBot="1" x14ac:dyDescent="0.35">
      <c r="A53" s="12"/>
      <c r="B53" s="10" t="s">
        <v>26</v>
      </c>
      <c r="C53" s="11">
        <f>SUM(C49:C52)</f>
        <v>628000</v>
      </c>
      <c r="D53" s="11">
        <f t="shared" ref="D53" si="188">SUM(D49:D52)</f>
        <v>0</v>
      </c>
      <c r="E53" s="11">
        <f t="shared" ref="E53" si="189">SUM(E49:E52)</f>
        <v>0</v>
      </c>
      <c r="F53" s="11">
        <f t="shared" ref="F53" si="190">SUM(F49:F52)</f>
        <v>0</v>
      </c>
      <c r="G53" s="11">
        <f t="shared" ref="G53" si="191">SUM(G49:G52)</f>
        <v>0</v>
      </c>
      <c r="H53" s="11">
        <f t="shared" ref="H53" si="192">SUM(H49:H52)</f>
        <v>0</v>
      </c>
      <c r="I53" s="11">
        <f t="shared" ref="I53" si="193">SUM(I49:I52)</f>
        <v>0</v>
      </c>
      <c r="J53" s="11">
        <f t="shared" ref="J53" si="194">SUM(J49:J52)</f>
        <v>0</v>
      </c>
      <c r="K53" s="11">
        <f t="shared" ref="K53" si="195">SUM(K49:K52)</f>
        <v>0</v>
      </c>
      <c r="L53" s="11">
        <f t="shared" ref="L53" si="196">SUM(L49:L52)</f>
        <v>0</v>
      </c>
      <c r="M53" s="11">
        <f t="shared" ref="M53" si="197">SUM(M49:M52)</f>
        <v>0</v>
      </c>
      <c r="N53" s="11">
        <f t="shared" ref="N53" si="198">SUM(N49:N52)</f>
        <v>0</v>
      </c>
      <c r="O53" s="11">
        <f t="shared" ref="O53" si="199">SUM(O49:O52)</f>
        <v>0</v>
      </c>
      <c r="P53" s="11">
        <f t="shared" ref="P53" si="200">SUM(P49:P52)</f>
        <v>0</v>
      </c>
      <c r="Q53" s="11">
        <f t="shared" ref="Q53" si="201">SUM(Q49:Q52)</f>
        <v>0</v>
      </c>
      <c r="R53" s="11">
        <f t="shared" ref="R53" si="202">SUM(R49:R52)</f>
        <v>0</v>
      </c>
      <c r="S53" s="11">
        <f t="shared" ref="S53" si="203">SUM(S49:S52)</f>
        <v>0</v>
      </c>
      <c r="T53" s="11">
        <f t="shared" ref="T53" si="204">SUM(T49:T52)</f>
        <v>0</v>
      </c>
      <c r="U53" s="11">
        <f t="shared" ref="U53" si="205">SUM(U49:U52)</f>
        <v>0</v>
      </c>
      <c r="V53" s="11">
        <f t="shared" ref="V53" si="206">SUM(V49:V52)</f>
        <v>0</v>
      </c>
      <c r="W53" s="11">
        <f t="shared" ref="W53" si="207">SUM(W49:W52)</f>
        <v>0</v>
      </c>
      <c r="X53" s="11">
        <f t="shared" ref="X53" si="208">SUM(X49:X52)</f>
        <v>0</v>
      </c>
      <c r="Y53" s="11">
        <f t="shared" ref="Y53" si="209">SUM(Y49:Y52)</f>
        <v>0</v>
      </c>
      <c r="Z53" s="11">
        <f t="shared" ref="Z53" si="210">SUM(Z49:Z52)</f>
        <v>0</v>
      </c>
      <c r="AA53" s="11">
        <f t="shared" ref="AA53" si="211">SUM(AA49:AA52)</f>
        <v>0</v>
      </c>
      <c r="AB53" s="11">
        <f t="shared" ref="AB53" si="212">SUM(AB49:AB52)</f>
        <v>0</v>
      </c>
      <c r="AC53" s="11">
        <f t="shared" ref="AC53" si="213">SUM(AC49:AC52)</f>
        <v>0</v>
      </c>
      <c r="AD53" s="11">
        <f t="shared" ref="AD53" si="214">SUM(AD49:AD52)</f>
        <v>0</v>
      </c>
      <c r="AE53" s="11">
        <f t="shared" ref="AE53" si="215">SUM(AE49:AE52)</f>
        <v>0</v>
      </c>
      <c r="AF53" s="11">
        <f t="shared" ref="AF53" si="216">SUM(AF49:AF52)</f>
        <v>0</v>
      </c>
      <c r="AG53" s="11">
        <f t="shared" ref="AG53" si="217">SUM(AG49:AG52)</f>
        <v>0</v>
      </c>
      <c r="AH53" s="11">
        <f t="shared" ref="AH53" si="218">SUM(AH49:AH52)</f>
        <v>0</v>
      </c>
      <c r="AI53" s="11">
        <f t="shared" ref="AI53" si="219">SUM(AI49:AI52)</f>
        <v>0</v>
      </c>
      <c r="AJ53" s="11">
        <f t="shared" ref="AJ53" si="220">SUM(AJ49:AJ52)</f>
        <v>0</v>
      </c>
      <c r="AK53" s="11">
        <f t="shared" ref="AK53" si="221">SUM(AK49:AK52)</f>
        <v>0</v>
      </c>
      <c r="AL53" s="11">
        <f t="shared" ref="AL53" si="222">SUM(AL49:AL52)</f>
        <v>0</v>
      </c>
      <c r="AM53" s="11">
        <f t="shared" ref="AM53" si="223">SUM(AM49:AM52)</f>
        <v>0</v>
      </c>
      <c r="AN53" s="11">
        <f t="shared" ref="AN53" si="224">SUM(AN49:AN52)</f>
        <v>0</v>
      </c>
      <c r="AO53" s="11">
        <f t="shared" ref="AO53" si="225">SUM(AO49:AO52)</f>
        <v>0</v>
      </c>
      <c r="AP53" s="11">
        <f t="shared" ref="AP53" si="226">SUM(AP49:AP52)</f>
        <v>0</v>
      </c>
      <c r="AQ53" s="11">
        <f t="shared" ref="AQ53" si="227">SUM(AQ49:AQ52)</f>
        <v>0</v>
      </c>
      <c r="AR53" s="11">
        <f t="shared" ref="AR53" si="228">SUM(AR49:AR52)</f>
        <v>0</v>
      </c>
      <c r="AS53" s="11">
        <f t="shared" ref="AS53" si="229">SUM(AS49:AS52)</f>
        <v>0</v>
      </c>
      <c r="AT53" s="11">
        <f t="shared" ref="AT53" si="230">SUM(AT49:AT52)</f>
        <v>0</v>
      </c>
      <c r="AU53" s="11">
        <f t="shared" ref="AU53" si="231">SUM(AU49:AU52)</f>
        <v>0</v>
      </c>
      <c r="AV53" s="11">
        <f t="shared" ref="AV53" si="232">SUM(AV49:AV52)</f>
        <v>0</v>
      </c>
      <c r="AW53" s="11">
        <f t="shared" ref="AW53" si="233">SUM(AW49:AW52)</f>
        <v>0</v>
      </c>
      <c r="AX53" s="11">
        <f t="shared" ref="AX53" si="234">SUM(AX49:AX52)</f>
        <v>0</v>
      </c>
      <c r="AY53" s="11">
        <f t="shared" ref="AY53" si="235">SUM(AY49:AY52)</f>
        <v>0</v>
      </c>
      <c r="AZ53" s="11">
        <f t="shared" ref="AZ53" si="236">SUM(AZ49:AZ52)</f>
        <v>0</v>
      </c>
      <c r="BA53" s="11">
        <f t="shared" ref="BA53" si="237">SUM(BA49:BA52)</f>
        <v>0</v>
      </c>
      <c r="BB53" s="11">
        <f t="shared" ref="BB53" si="238">SUM(BB49:BB52)</f>
        <v>0</v>
      </c>
      <c r="BC53" s="11">
        <f t="shared" ref="BC53" si="239">SUM(BC49:BC52)</f>
        <v>0</v>
      </c>
      <c r="BD53" s="11">
        <f t="shared" ref="BD53" si="240">SUM(BD49:BD52)</f>
        <v>0</v>
      </c>
      <c r="BE53" s="11">
        <f t="shared" ref="BE53" si="241">SUM(BE49:BE52)</f>
        <v>0</v>
      </c>
      <c r="BF53" s="11">
        <f t="shared" ref="BF53" si="242">SUM(BF49:BF52)</f>
        <v>0</v>
      </c>
      <c r="BG53" s="11">
        <f t="shared" ref="BG53" si="243">SUM(BG49:BG52)</f>
        <v>0</v>
      </c>
      <c r="BH53" s="11">
        <f t="shared" ref="BH53" si="244">SUM(BH49:BH52)</f>
        <v>0</v>
      </c>
      <c r="BI53" s="11">
        <f t="shared" ref="BI53" si="245">SUM(BI49:BI52)</f>
        <v>0</v>
      </c>
      <c r="BJ53" s="11">
        <f t="shared" ref="BJ53" si="246">SUM(BJ49:BJ52)</f>
        <v>0</v>
      </c>
      <c r="BK53" s="11">
        <f t="shared" ref="BK53" si="247">SUM(BK49:BK52)</f>
        <v>0</v>
      </c>
      <c r="BL53" s="11">
        <f t="shared" ref="BL53" si="248">SUM(BL49:BL52)</f>
        <v>0</v>
      </c>
      <c r="BM53" s="11">
        <f t="shared" ref="BM53" si="249">SUM(BM49:BM52)</f>
        <v>0</v>
      </c>
      <c r="BN53" s="11">
        <f t="shared" ref="BN53" si="250">SUM(BN49:BN52)</f>
        <v>0</v>
      </c>
      <c r="BO53" s="11">
        <f t="shared" ref="BO53" si="251">SUM(BO49:BO52)</f>
        <v>0</v>
      </c>
      <c r="BP53" s="11">
        <f t="shared" ref="BP53" si="252">SUM(BP49:BP52)</f>
        <v>0</v>
      </c>
      <c r="BQ53" s="11">
        <f t="shared" ref="BQ53" si="253">SUM(BQ49:BQ52)</f>
        <v>0</v>
      </c>
      <c r="BR53" s="11">
        <f t="shared" ref="BR53" si="254">SUM(BR49:BR52)</f>
        <v>0</v>
      </c>
      <c r="BS53" s="11">
        <f t="shared" ref="BS53" si="255">SUM(BS49:BS52)</f>
        <v>0</v>
      </c>
      <c r="BT53" s="11">
        <f t="shared" ref="BT53" si="256">SUM(BT49:BT52)</f>
        <v>0</v>
      </c>
      <c r="BU53" s="11">
        <f t="shared" ref="BU53" si="257">SUM(BU49:BU52)</f>
        <v>0</v>
      </c>
      <c r="BV53" s="11">
        <f t="shared" ref="BV53" si="258">SUM(BV49:BV52)</f>
        <v>0</v>
      </c>
      <c r="BW53" s="11">
        <f t="shared" ref="BW53" si="259">SUM(BW49:BW52)</f>
        <v>0</v>
      </c>
      <c r="BX53" s="11">
        <f t="shared" ref="BX53" si="260">SUM(BX49:BX52)</f>
        <v>0</v>
      </c>
      <c r="BY53" s="11">
        <f t="shared" ref="BY53" si="261">SUM(BY49:BY52)</f>
        <v>0</v>
      </c>
      <c r="BZ53" s="11">
        <f t="shared" ref="BZ53" si="262">SUM(BZ49:BZ52)</f>
        <v>0</v>
      </c>
      <c r="CA53" s="11">
        <f t="shared" ref="CA53" si="263">SUM(CA49:CA52)</f>
        <v>0</v>
      </c>
      <c r="CB53" s="11">
        <f t="shared" ref="CB53" si="264">SUM(CB49:CB52)</f>
        <v>0</v>
      </c>
      <c r="CC53" s="11">
        <f t="shared" ref="CC53" si="265">SUM(CC49:CC52)</f>
        <v>0</v>
      </c>
      <c r="CD53" s="11">
        <f t="shared" ref="CD53" si="266">SUM(CD49:CD52)</f>
        <v>-10000</v>
      </c>
      <c r="CE53" s="11">
        <f t="shared" ref="CE53" si="267">SUM(CE49:CE52)</f>
        <v>0</v>
      </c>
      <c r="CF53" s="11">
        <f t="shared" ref="CF53" si="268">SUM(CF49:CF52)</f>
        <v>0</v>
      </c>
      <c r="CG53" s="11">
        <f t="shared" ref="CG53" si="269">SUM(CG49:CG52)</f>
        <v>0</v>
      </c>
      <c r="CH53" s="11">
        <f t="shared" ref="CH53" si="270">SUM(CH49:CH52)</f>
        <v>0</v>
      </c>
      <c r="CI53" s="11">
        <f t="shared" ref="CI53" si="271">SUM(CI49:CI52)</f>
        <v>0</v>
      </c>
      <c r="CJ53" s="11">
        <f t="shared" ref="CJ53" si="272">SUM(CJ49:CJ52)</f>
        <v>0</v>
      </c>
      <c r="CK53" s="11">
        <f t="shared" ref="CK53" si="273">SUM(CK49:CK52)</f>
        <v>0</v>
      </c>
      <c r="CL53" s="11">
        <f t="shared" ref="CL53" si="274">SUM(CL49:CL52)</f>
        <v>0</v>
      </c>
      <c r="CM53" s="11">
        <f t="shared" ref="CM53" si="275">SUM(CM49:CM52)</f>
        <v>0</v>
      </c>
      <c r="CN53" s="11">
        <f t="shared" ref="CN53" si="276">SUM(CN49:CN52)</f>
        <v>0</v>
      </c>
      <c r="CO53" s="11">
        <f t="shared" ref="CO53" si="277">SUM(CO49:CO52)</f>
        <v>0</v>
      </c>
      <c r="CP53" s="11">
        <f t="shared" ref="CP53" si="278">SUM(CP49:CP52)</f>
        <v>0</v>
      </c>
      <c r="CQ53" s="11">
        <f t="shared" ref="CQ53" si="279">SUM(CQ49:CQ52)</f>
        <v>0</v>
      </c>
      <c r="CR53" s="11">
        <f t="shared" ref="CR53" si="280">SUM(CR49:CR52)</f>
        <v>0</v>
      </c>
      <c r="CS53" s="11">
        <f t="shared" ref="CS53" si="281">SUM(CS49:CS52)</f>
        <v>0</v>
      </c>
      <c r="CT53" s="11">
        <f t="shared" ref="CT53" si="282">SUM(CT49:CT52)</f>
        <v>0</v>
      </c>
      <c r="CU53" s="11">
        <f t="shared" ref="CU53" si="283">SUM(CU49:CU52)</f>
        <v>0</v>
      </c>
      <c r="CV53" s="11">
        <f t="shared" ref="CV53" si="284">SUM(CV49:CV52)</f>
        <v>0</v>
      </c>
      <c r="CW53" s="11">
        <f t="shared" ref="CW53" si="285">SUM(CW49:CW52)</f>
        <v>0</v>
      </c>
      <c r="CX53" s="11">
        <f t="shared" ref="CX53" si="286">SUM(CX49:CX52)</f>
        <v>0</v>
      </c>
    </row>
    <row r="54" spans="1:102" x14ac:dyDescent="0.3">
      <c r="A54" s="124" t="s">
        <v>2</v>
      </c>
      <c r="B54" s="1" t="str">
        <f>B32</f>
        <v>Løbende drift og eftersyn</v>
      </c>
      <c r="C54" s="8">
        <f>Nutidsværdiberegning!V34</f>
        <v>10000</v>
      </c>
      <c r="D54" s="8">
        <f t="shared" ref="D54:AI54" si="287">IF(D$3-$C$3&lt;levetid_C, C54, 0)</f>
        <v>10000</v>
      </c>
      <c r="E54" s="8">
        <f t="shared" si="287"/>
        <v>10000</v>
      </c>
      <c r="F54" s="8">
        <f t="shared" si="287"/>
        <v>10000</v>
      </c>
      <c r="G54" s="8">
        <f t="shared" si="287"/>
        <v>10000</v>
      </c>
      <c r="H54" s="8">
        <f t="shared" si="287"/>
        <v>10000</v>
      </c>
      <c r="I54" s="8">
        <f t="shared" si="287"/>
        <v>10000</v>
      </c>
      <c r="J54" s="8">
        <f t="shared" si="287"/>
        <v>10000</v>
      </c>
      <c r="K54" s="8">
        <f t="shared" si="287"/>
        <v>10000</v>
      </c>
      <c r="L54" s="8">
        <f t="shared" si="287"/>
        <v>10000</v>
      </c>
      <c r="M54" s="8">
        <f t="shared" si="287"/>
        <v>10000</v>
      </c>
      <c r="N54" s="8">
        <f t="shared" si="287"/>
        <v>10000</v>
      </c>
      <c r="O54" s="8">
        <f t="shared" si="287"/>
        <v>10000</v>
      </c>
      <c r="P54" s="8">
        <f t="shared" si="287"/>
        <v>10000</v>
      </c>
      <c r="Q54" s="8">
        <f t="shared" si="287"/>
        <v>10000</v>
      </c>
      <c r="R54" s="8">
        <f t="shared" si="287"/>
        <v>10000</v>
      </c>
      <c r="S54" s="8">
        <f t="shared" si="287"/>
        <v>10000</v>
      </c>
      <c r="T54" s="8">
        <f t="shared" si="287"/>
        <v>10000</v>
      </c>
      <c r="U54" s="8">
        <f t="shared" si="287"/>
        <v>10000</v>
      </c>
      <c r="V54" s="8">
        <f t="shared" si="287"/>
        <v>10000</v>
      </c>
      <c r="W54" s="8">
        <f t="shared" si="287"/>
        <v>10000</v>
      </c>
      <c r="X54" s="8">
        <f t="shared" si="287"/>
        <v>10000</v>
      </c>
      <c r="Y54" s="8">
        <f t="shared" si="287"/>
        <v>10000</v>
      </c>
      <c r="Z54" s="8">
        <f t="shared" si="287"/>
        <v>10000</v>
      </c>
      <c r="AA54" s="8">
        <f t="shared" si="287"/>
        <v>10000</v>
      </c>
      <c r="AB54" s="8">
        <f t="shared" si="287"/>
        <v>10000</v>
      </c>
      <c r="AC54" s="8">
        <f t="shared" si="287"/>
        <v>10000</v>
      </c>
      <c r="AD54" s="8">
        <f t="shared" si="287"/>
        <v>10000</v>
      </c>
      <c r="AE54" s="8">
        <f t="shared" si="287"/>
        <v>10000</v>
      </c>
      <c r="AF54" s="8">
        <f t="shared" si="287"/>
        <v>10000</v>
      </c>
      <c r="AG54" s="8">
        <f t="shared" si="287"/>
        <v>10000</v>
      </c>
      <c r="AH54" s="8">
        <f t="shared" si="287"/>
        <v>10000</v>
      </c>
      <c r="AI54" s="8">
        <f t="shared" si="287"/>
        <v>10000</v>
      </c>
      <c r="AJ54" s="8">
        <f t="shared" ref="AJ54:BO54" si="288">IF(AJ$3-$C$3&lt;levetid_C, AI54, 0)</f>
        <v>10000</v>
      </c>
      <c r="AK54" s="8">
        <f t="shared" si="288"/>
        <v>10000</v>
      </c>
      <c r="AL54" s="8">
        <f t="shared" si="288"/>
        <v>10000</v>
      </c>
      <c r="AM54" s="8">
        <f t="shared" si="288"/>
        <v>10000</v>
      </c>
      <c r="AN54" s="8">
        <f t="shared" si="288"/>
        <v>10000</v>
      </c>
      <c r="AO54" s="8">
        <f t="shared" si="288"/>
        <v>10000</v>
      </c>
      <c r="AP54" s="8">
        <f t="shared" si="288"/>
        <v>10000</v>
      </c>
      <c r="AQ54" s="8">
        <f t="shared" si="288"/>
        <v>10000</v>
      </c>
      <c r="AR54" s="8">
        <f t="shared" si="288"/>
        <v>10000</v>
      </c>
      <c r="AS54" s="8">
        <f t="shared" si="288"/>
        <v>10000</v>
      </c>
      <c r="AT54" s="8">
        <f t="shared" si="288"/>
        <v>10000</v>
      </c>
      <c r="AU54" s="8">
        <f t="shared" si="288"/>
        <v>10000</v>
      </c>
      <c r="AV54" s="8">
        <f t="shared" si="288"/>
        <v>10000</v>
      </c>
      <c r="AW54" s="8">
        <f t="shared" si="288"/>
        <v>10000</v>
      </c>
      <c r="AX54" s="8">
        <f t="shared" si="288"/>
        <v>10000</v>
      </c>
      <c r="AY54" s="8">
        <f t="shared" si="288"/>
        <v>10000</v>
      </c>
      <c r="AZ54" s="8">
        <f t="shared" si="288"/>
        <v>10000</v>
      </c>
      <c r="BA54" s="8">
        <f t="shared" si="288"/>
        <v>10000</v>
      </c>
      <c r="BB54" s="8">
        <f t="shared" si="288"/>
        <v>10000</v>
      </c>
      <c r="BC54" s="8">
        <f t="shared" si="288"/>
        <v>10000</v>
      </c>
      <c r="BD54" s="8">
        <f t="shared" si="288"/>
        <v>10000</v>
      </c>
      <c r="BE54" s="8">
        <f t="shared" si="288"/>
        <v>10000</v>
      </c>
      <c r="BF54" s="8">
        <f t="shared" si="288"/>
        <v>10000</v>
      </c>
      <c r="BG54" s="8">
        <f t="shared" si="288"/>
        <v>10000</v>
      </c>
      <c r="BH54" s="8">
        <f t="shared" si="288"/>
        <v>10000</v>
      </c>
      <c r="BI54" s="8">
        <f t="shared" si="288"/>
        <v>10000</v>
      </c>
      <c r="BJ54" s="8">
        <f t="shared" si="288"/>
        <v>10000</v>
      </c>
      <c r="BK54" s="8">
        <f t="shared" si="288"/>
        <v>10000</v>
      </c>
      <c r="BL54" s="8">
        <f t="shared" si="288"/>
        <v>10000</v>
      </c>
      <c r="BM54" s="8">
        <f t="shared" si="288"/>
        <v>10000</v>
      </c>
      <c r="BN54" s="8">
        <f t="shared" si="288"/>
        <v>10000</v>
      </c>
      <c r="BO54" s="8">
        <f t="shared" si="288"/>
        <v>10000</v>
      </c>
      <c r="BP54" s="8">
        <f t="shared" ref="BP54:CX54" si="289">IF(BP$3-$C$3&lt;levetid_C, BO54, 0)</f>
        <v>10000</v>
      </c>
      <c r="BQ54" s="8">
        <f t="shared" si="289"/>
        <v>10000</v>
      </c>
      <c r="BR54" s="8">
        <f t="shared" si="289"/>
        <v>10000</v>
      </c>
      <c r="BS54" s="8">
        <f t="shared" si="289"/>
        <v>10000</v>
      </c>
      <c r="BT54" s="8">
        <f t="shared" si="289"/>
        <v>10000</v>
      </c>
      <c r="BU54" s="8">
        <f t="shared" si="289"/>
        <v>10000</v>
      </c>
      <c r="BV54" s="8">
        <f t="shared" si="289"/>
        <v>10000</v>
      </c>
      <c r="BW54" s="8">
        <f t="shared" si="289"/>
        <v>10000</v>
      </c>
      <c r="BX54" s="8">
        <f t="shared" si="289"/>
        <v>10000</v>
      </c>
      <c r="BY54" s="8">
        <f t="shared" si="289"/>
        <v>10000</v>
      </c>
      <c r="BZ54" s="8">
        <f t="shared" si="289"/>
        <v>10000</v>
      </c>
      <c r="CA54" s="8">
        <f t="shared" si="289"/>
        <v>10000</v>
      </c>
      <c r="CB54" s="8">
        <f t="shared" si="289"/>
        <v>10000</v>
      </c>
      <c r="CC54" s="8">
        <f t="shared" si="289"/>
        <v>10000</v>
      </c>
      <c r="CD54" s="8">
        <f t="shared" si="289"/>
        <v>10000</v>
      </c>
      <c r="CE54" s="8">
        <f t="shared" si="289"/>
        <v>0</v>
      </c>
      <c r="CF54" s="8">
        <f t="shared" si="289"/>
        <v>0</v>
      </c>
      <c r="CG54" s="8">
        <f t="shared" si="289"/>
        <v>0</v>
      </c>
      <c r="CH54" s="8">
        <f t="shared" si="289"/>
        <v>0</v>
      </c>
      <c r="CI54" s="8">
        <f t="shared" si="289"/>
        <v>0</v>
      </c>
      <c r="CJ54" s="8">
        <f t="shared" si="289"/>
        <v>0</v>
      </c>
      <c r="CK54" s="8">
        <f t="shared" si="289"/>
        <v>0</v>
      </c>
      <c r="CL54" s="8">
        <f t="shared" si="289"/>
        <v>0</v>
      </c>
      <c r="CM54" s="8">
        <f t="shared" si="289"/>
        <v>0</v>
      </c>
      <c r="CN54" s="8">
        <f t="shared" si="289"/>
        <v>0</v>
      </c>
      <c r="CO54" s="8">
        <f t="shared" si="289"/>
        <v>0</v>
      </c>
      <c r="CP54" s="8">
        <f t="shared" si="289"/>
        <v>0</v>
      </c>
      <c r="CQ54" s="8">
        <f t="shared" si="289"/>
        <v>0</v>
      </c>
      <c r="CR54" s="8">
        <f t="shared" si="289"/>
        <v>0</v>
      </c>
      <c r="CS54" s="8">
        <f t="shared" si="289"/>
        <v>0</v>
      </c>
      <c r="CT54" s="8">
        <f t="shared" si="289"/>
        <v>0</v>
      </c>
      <c r="CU54" s="8">
        <f t="shared" si="289"/>
        <v>0</v>
      </c>
      <c r="CV54" s="8">
        <f t="shared" si="289"/>
        <v>0</v>
      </c>
      <c r="CW54" s="8">
        <f t="shared" si="289"/>
        <v>0</v>
      </c>
      <c r="CX54" s="8">
        <f t="shared" si="289"/>
        <v>0</v>
      </c>
    </row>
    <row r="55" spans="1:102" x14ac:dyDescent="0.3">
      <c r="A55" s="124"/>
      <c r="B55" s="1" t="str">
        <f>B33</f>
        <v>Energi og forbrug</v>
      </c>
      <c r="C55" s="8">
        <f>Nutidsværdiberegning!V35</f>
        <v>5000</v>
      </c>
      <c r="D55" s="8">
        <f t="shared" ref="D55:AI55" si="290">IF(D$3-$C$3&lt;levetid_C, C55, 0)</f>
        <v>5000</v>
      </c>
      <c r="E55" s="8">
        <f t="shared" si="290"/>
        <v>5000</v>
      </c>
      <c r="F55" s="8">
        <f t="shared" si="290"/>
        <v>5000</v>
      </c>
      <c r="G55" s="8">
        <f t="shared" si="290"/>
        <v>5000</v>
      </c>
      <c r="H55" s="8">
        <f t="shared" si="290"/>
        <v>5000</v>
      </c>
      <c r="I55" s="8">
        <f t="shared" si="290"/>
        <v>5000</v>
      </c>
      <c r="J55" s="8">
        <f t="shared" si="290"/>
        <v>5000</v>
      </c>
      <c r="K55" s="8">
        <f t="shared" si="290"/>
        <v>5000</v>
      </c>
      <c r="L55" s="8">
        <f t="shared" si="290"/>
        <v>5000</v>
      </c>
      <c r="M55" s="8">
        <f t="shared" si="290"/>
        <v>5000</v>
      </c>
      <c r="N55" s="8">
        <f t="shared" si="290"/>
        <v>5000</v>
      </c>
      <c r="O55" s="8">
        <f t="shared" si="290"/>
        <v>5000</v>
      </c>
      <c r="P55" s="8">
        <f t="shared" si="290"/>
        <v>5000</v>
      </c>
      <c r="Q55" s="8">
        <f t="shared" si="290"/>
        <v>5000</v>
      </c>
      <c r="R55" s="8">
        <f t="shared" si="290"/>
        <v>5000</v>
      </c>
      <c r="S55" s="8">
        <f t="shared" si="290"/>
        <v>5000</v>
      </c>
      <c r="T55" s="8">
        <f t="shared" si="290"/>
        <v>5000</v>
      </c>
      <c r="U55" s="8">
        <f t="shared" si="290"/>
        <v>5000</v>
      </c>
      <c r="V55" s="8">
        <f t="shared" si="290"/>
        <v>5000</v>
      </c>
      <c r="W55" s="8">
        <f t="shared" si="290"/>
        <v>5000</v>
      </c>
      <c r="X55" s="8">
        <f t="shared" si="290"/>
        <v>5000</v>
      </c>
      <c r="Y55" s="8">
        <f t="shared" si="290"/>
        <v>5000</v>
      </c>
      <c r="Z55" s="8">
        <f t="shared" si="290"/>
        <v>5000</v>
      </c>
      <c r="AA55" s="8">
        <f t="shared" si="290"/>
        <v>5000</v>
      </c>
      <c r="AB55" s="8">
        <f t="shared" si="290"/>
        <v>5000</v>
      </c>
      <c r="AC55" s="8">
        <f t="shared" si="290"/>
        <v>5000</v>
      </c>
      <c r="AD55" s="8">
        <f t="shared" si="290"/>
        <v>5000</v>
      </c>
      <c r="AE55" s="8">
        <f t="shared" si="290"/>
        <v>5000</v>
      </c>
      <c r="AF55" s="8">
        <f t="shared" si="290"/>
        <v>5000</v>
      </c>
      <c r="AG55" s="8">
        <f t="shared" si="290"/>
        <v>5000</v>
      </c>
      <c r="AH55" s="8">
        <f t="shared" si="290"/>
        <v>5000</v>
      </c>
      <c r="AI55" s="8">
        <f t="shared" si="290"/>
        <v>5000</v>
      </c>
      <c r="AJ55" s="8">
        <f t="shared" ref="AJ55:BO55" si="291">IF(AJ$3-$C$3&lt;levetid_C, AI55, 0)</f>
        <v>5000</v>
      </c>
      <c r="AK55" s="8">
        <f t="shared" si="291"/>
        <v>5000</v>
      </c>
      <c r="AL55" s="8">
        <f t="shared" si="291"/>
        <v>5000</v>
      </c>
      <c r="AM55" s="8">
        <f t="shared" si="291"/>
        <v>5000</v>
      </c>
      <c r="AN55" s="8">
        <f t="shared" si="291"/>
        <v>5000</v>
      </c>
      <c r="AO55" s="8">
        <f t="shared" si="291"/>
        <v>5000</v>
      </c>
      <c r="AP55" s="8">
        <f t="shared" si="291"/>
        <v>5000</v>
      </c>
      <c r="AQ55" s="8">
        <f t="shared" si="291"/>
        <v>5000</v>
      </c>
      <c r="AR55" s="8">
        <f t="shared" si="291"/>
        <v>5000</v>
      </c>
      <c r="AS55" s="8">
        <f t="shared" si="291"/>
        <v>5000</v>
      </c>
      <c r="AT55" s="8">
        <f t="shared" si="291"/>
        <v>5000</v>
      </c>
      <c r="AU55" s="8">
        <f t="shared" si="291"/>
        <v>5000</v>
      </c>
      <c r="AV55" s="8">
        <f t="shared" si="291"/>
        <v>5000</v>
      </c>
      <c r="AW55" s="8">
        <f t="shared" si="291"/>
        <v>5000</v>
      </c>
      <c r="AX55" s="8">
        <f t="shared" si="291"/>
        <v>5000</v>
      </c>
      <c r="AY55" s="8">
        <f t="shared" si="291"/>
        <v>5000</v>
      </c>
      <c r="AZ55" s="8">
        <f t="shared" si="291"/>
        <v>5000</v>
      </c>
      <c r="BA55" s="8">
        <f t="shared" si="291"/>
        <v>5000</v>
      </c>
      <c r="BB55" s="8">
        <f t="shared" si="291"/>
        <v>5000</v>
      </c>
      <c r="BC55" s="8">
        <f t="shared" si="291"/>
        <v>5000</v>
      </c>
      <c r="BD55" s="8">
        <f t="shared" si="291"/>
        <v>5000</v>
      </c>
      <c r="BE55" s="8">
        <f t="shared" si="291"/>
        <v>5000</v>
      </c>
      <c r="BF55" s="8">
        <f t="shared" si="291"/>
        <v>5000</v>
      </c>
      <c r="BG55" s="8">
        <f t="shared" si="291"/>
        <v>5000</v>
      </c>
      <c r="BH55" s="8">
        <f t="shared" si="291"/>
        <v>5000</v>
      </c>
      <c r="BI55" s="8">
        <f t="shared" si="291"/>
        <v>5000</v>
      </c>
      <c r="BJ55" s="8">
        <f t="shared" si="291"/>
        <v>5000</v>
      </c>
      <c r="BK55" s="8">
        <f t="shared" si="291"/>
        <v>5000</v>
      </c>
      <c r="BL55" s="8">
        <f t="shared" si="291"/>
        <v>5000</v>
      </c>
      <c r="BM55" s="8">
        <f t="shared" si="291"/>
        <v>5000</v>
      </c>
      <c r="BN55" s="8">
        <f t="shared" si="291"/>
        <v>5000</v>
      </c>
      <c r="BO55" s="8">
        <f t="shared" si="291"/>
        <v>5000</v>
      </c>
      <c r="BP55" s="8">
        <f t="shared" ref="BP55:CX55" si="292">IF(BP$3-$C$3&lt;levetid_C, BO55, 0)</f>
        <v>5000</v>
      </c>
      <c r="BQ55" s="8">
        <f t="shared" si="292"/>
        <v>5000</v>
      </c>
      <c r="BR55" s="8">
        <f t="shared" si="292"/>
        <v>5000</v>
      </c>
      <c r="BS55" s="8">
        <f t="shared" si="292"/>
        <v>5000</v>
      </c>
      <c r="BT55" s="8">
        <f t="shared" si="292"/>
        <v>5000</v>
      </c>
      <c r="BU55" s="8">
        <f t="shared" si="292"/>
        <v>5000</v>
      </c>
      <c r="BV55" s="8">
        <f t="shared" si="292"/>
        <v>5000</v>
      </c>
      <c r="BW55" s="8">
        <f t="shared" si="292"/>
        <v>5000</v>
      </c>
      <c r="BX55" s="8">
        <f t="shared" si="292"/>
        <v>5000</v>
      </c>
      <c r="BY55" s="8">
        <f t="shared" si="292"/>
        <v>5000</v>
      </c>
      <c r="BZ55" s="8">
        <f t="shared" si="292"/>
        <v>5000</v>
      </c>
      <c r="CA55" s="8">
        <f t="shared" si="292"/>
        <v>5000</v>
      </c>
      <c r="CB55" s="8">
        <f t="shared" si="292"/>
        <v>5000</v>
      </c>
      <c r="CC55" s="8">
        <f t="shared" si="292"/>
        <v>5000</v>
      </c>
      <c r="CD55" s="8">
        <f t="shared" si="292"/>
        <v>5000</v>
      </c>
      <c r="CE55" s="8">
        <f t="shared" si="292"/>
        <v>0</v>
      </c>
      <c r="CF55" s="8">
        <f t="shared" si="292"/>
        <v>0</v>
      </c>
      <c r="CG55" s="8">
        <f t="shared" si="292"/>
        <v>0</v>
      </c>
      <c r="CH55" s="8">
        <f t="shared" si="292"/>
        <v>0</v>
      </c>
      <c r="CI55" s="8">
        <f t="shared" si="292"/>
        <v>0</v>
      </c>
      <c r="CJ55" s="8">
        <f t="shared" si="292"/>
        <v>0</v>
      </c>
      <c r="CK55" s="8">
        <f t="shared" si="292"/>
        <v>0</v>
      </c>
      <c r="CL55" s="8">
        <f t="shared" si="292"/>
        <v>0</v>
      </c>
      <c r="CM55" s="8">
        <f t="shared" si="292"/>
        <v>0</v>
      </c>
      <c r="CN55" s="8">
        <f t="shared" si="292"/>
        <v>0</v>
      </c>
      <c r="CO55" s="8">
        <f t="shared" si="292"/>
        <v>0</v>
      </c>
      <c r="CP55" s="8">
        <f t="shared" si="292"/>
        <v>0</v>
      </c>
      <c r="CQ55" s="8">
        <f t="shared" si="292"/>
        <v>0</v>
      </c>
      <c r="CR55" s="8">
        <f t="shared" si="292"/>
        <v>0</v>
      </c>
      <c r="CS55" s="8">
        <f t="shared" si="292"/>
        <v>0</v>
      </c>
      <c r="CT55" s="8">
        <f t="shared" si="292"/>
        <v>0</v>
      </c>
      <c r="CU55" s="8">
        <f t="shared" si="292"/>
        <v>0</v>
      </c>
      <c r="CV55" s="8">
        <f t="shared" si="292"/>
        <v>0</v>
      </c>
      <c r="CW55" s="8">
        <f t="shared" si="292"/>
        <v>0</v>
      </c>
      <c r="CX55" s="8">
        <f t="shared" si="292"/>
        <v>0</v>
      </c>
    </row>
    <row r="56" spans="1:102" x14ac:dyDescent="0.3">
      <c r="A56" s="124"/>
      <c r="B56" s="1" t="str">
        <f>B34</f>
        <v>Forsikring etc.</v>
      </c>
      <c r="C56" s="8">
        <f>Nutidsværdiberegning!V37</f>
        <v>0</v>
      </c>
      <c r="D56" s="8">
        <f t="shared" ref="D56:AI56" si="293">IF(D$3-$C$3&lt;levetid_C, C56, 0)</f>
        <v>0</v>
      </c>
      <c r="E56" s="8">
        <f t="shared" si="293"/>
        <v>0</v>
      </c>
      <c r="F56" s="8">
        <f t="shared" si="293"/>
        <v>0</v>
      </c>
      <c r="G56" s="8">
        <f t="shared" si="293"/>
        <v>0</v>
      </c>
      <c r="H56" s="8">
        <f t="shared" si="293"/>
        <v>0</v>
      </c>
      <c r="I56" s="8">
        <f t="shared" si="293"/>
        <v>0</v>
      </c>
      <c r="J56" s="8">
        <f t="shared" si="293"/>
        <v>0</v>
      </c>
      <c r="K56" s="8">
        <f t="shared" si="293"/>
        <v>0</v>
      </c>
      <c r="L56" s="8">
        <f t="shared" si="293"/>
        <v>0</v>
      </c>
      <c r="M56" s="8">
        <f t="shared" si="293"/>
        <v>0</v>
      </c>
      <c r="N56" s="8">
        <f t="shared" si="293"/>
        <v>0</v>
      </c>
      <c r="O56" s="8">
        <f t="shared" si="293"/>
        <v>0</v>
      </c>
      <c r="P56" s="8">
        <f t="shared" si="293"/>
        <v>0</v>
      </c>
      <c r="Q56" s="8">
        <f t="shared" si="293"/>
        <v>0</v>
      </c>
      <c r="R56" s="8">
        <f t="shared" si="293"/>
        <v>0</v>
      </c>
      <c r="S56" s="8">
        <f t="shared" si="293"/>
        <v>0</v>
      </c>
      <c r="T56" s="8">
        <f t="shared" si="293"/>
        <v>0</v>
      </c>
      <c r="U56" s="8">
        <f t="shared" si="293"/>
        <v>0</v>
      </c>
      <c r="V56" s="8">
        <f t="shared" si="293"/>
        <v>0</v>
      </c>
      <c r="W56" s="8">
        <f t="shared" si="293"/>
        <v>0</v>
      </c>
      <c r="X56" s="8">
        <f t="shared" si="293"/>
        <v>0</v>
      </c>
      <c r="Y56" s="8">
        <f t="shared" si="293"/>
        <v>0</v>
      </c>
      <c r="Z56" s="8">
        <f t="shared" si="293"/>
        <v>0</v>
      </c>
      <c r="AA56" s="8">
        <f t="shared" si="293"/>
        <v>0</v>
      </c>
      <c r="AB56" s="8">
        <f t="shared" si="293"/>
        <v>0</v>
      </c>
      <c r="AC56" s="8">
        <f t="shared" si="293"/>
        <v>0</v>
      </c>
      <c r="AD56" s="8">
        <f t="shared" si="293"/>
        <v>0</v>
      </c>
      <c r="AE56" s="8">
        <f t="shared" si="293"/>
        <v>0</v>
      </c>
      <c r="AF56" s="8">
        <f t="shared" si="293"/>
        <v>0</v>
      </c>
      <c r="AG56" s="8">
        <f t="shared" si="293"/>
        <v>0</v>
      </c>
      <c r="AH56" s="8">
        <f t="shared" si="293"/>
        <v>0</v>
      </c>
      <c r="AI56" s="8">
        <f t="shared" si="293"/>
        <v>0</v>
      </c>
      <c r="AJ56" s="8">
        <f t="shared" ref="AJ56:BO56" si="294">IF(AJ$3-$C$3&lt;levetid_C, AI56, 0)</f>
        <v>0</v>
      </c>
      <c r="AK56" s="8">
        <f t="shared" si="294"/>
        <v>0</v>
      </c>
      <c r="AL56" s="8">
        <f t="shared" si="294"/>
        <v>0</v>
      </c>
      <c r="AM56" s="8">
        <f t="shared" si="294"/>
        <v>0</v>
      </c>
      <c r="AN56" s="8">
        <f t="shared" si="294"/>
        <v>0</v>
      </c>
      <c r="AO56" s="8">
        <f t="shared" si="294"/>
        <v>0</v>
      </c>
      <c r="AP56" s="8">
        <f t="shared" si="294"/>
        <v>0</v>
      </c>
      <c r="AQ56" s="8">
        <f t="shared" si="294"/>
        <v>0</v>
      </c>
      <c r="AR56" s="8">
        <f t="shared" si="294"/>
        <v>0</v>
      </c>
      <c r="AS56" s="8">
        <f t="shared" si="294"/>
        <v>0</v>
      </c>
      <c r="AT56" s="8">
        <f t="shared" si="294"/>
        <v>0</v>
      </c>
      <c r="AU56" s="8">
        <f t="shared" si="294"/>
        <v>0</v>
      </c>
      <c r="AV56" s="8">
        <f t="shared" si="294"/>
        <v>0</v>
      </c>
      <c r="AW56" s="8">
        <f t="shared" si="294"/>
        <v>0</v>
      </c>
      <c r="AX56" s="8">
        <f t="shared" si="294"/>
        <v>0</v>
      </c>
      <c r="AY56" s="8">
        <f t="shared" si="294"/>
        <v>0</v>
      </c>
      <c r="AZ56" s="8">
        <f t="shared" si="294"/>
        <v>0</v>
      </c>
      <c r="BA56" s="8">
        <f t="shared" si="294"/>
        <v>0</v>
      </c>
      <c r="BB56" s="8">
        <f t="shared" si="294"/>
        <v>0</v>
      </c>
      <c r="BC56" s="8">
        <f t="shared" si="294"/>
        <v>0</v>
      </c>
      <c r="BD56" s="8">
        <f t="shared" si="294"/>
        <v>0</v>
      </c>
      <c r="BE56" s="8">
        <f t="shared" si="294"/>
        <v>0</v>
      </c>
      <c r="BF56" s="8">
        <f t="shared" si="294"/>
        <v>0</v>
      </c>
      <c r="BG56" s="8">
        <f t="shared" si="294"/>
        <v>0</v>
      </c>
      <c r="BH56" s="8">
        <f t="shared" si="294"/>
        <v>0</v>
      </c>
      <c r="BI56" s="8">
        <f t="shared" si="294"/>
        <v>0</v>
      </c>
      <c r="BJ56" s="8">
        <f t="shared" si="294"/>
        <v>0</v>
      </c>
      <c r="BK56" s="8">
        <f t="shared" si="294"/>
        <v>0</v>
      </c>
      <c r="BL56" s="8">
        <f t="shared" si="294"/>
        <v>0</v>
      </c>
      <c r="BM56" s="8">
        <f t="shared" si="294"/>
        <v>0</v>
      </c>
      <c r="BN56" s="8">
        <f t="shared" si="294"/>
        <v>0</v>
      </c>
      <c r="BO56" s="8">
        <f t="shared" si="294"/>
        <v>0</v>
      </c>
      <c r="BP56" s="8">
        <f t="shared" ref="BP56:CX56" si="295">IF(BP$3-$C$3&lt;levetid_C, BO56, 0)</f>
        <v>0</v>
      </c>
      <c r="BQ56" s="8">
        <f t="shared" si="295"/>
        <v>0</v>
      </c>
      <c r="BR56" s="8">
        <f t="shared" si="295"/>
        <v>0</v>
      </c>
      <c r="BS56" s="8">
        <f t="shared" si="295"/>
        <v>0</v>
      </c>
      <c r="BT56" s="8">
        <f t="shared" si="295"/>
        <v>0</v>
      </c>
      <c r="BU56" s="8">
        <f t="shared" si="295"/>
        <v>0</v>
      </c>
      <c r="BV56" s="8">
        <f t="shared" si="295"/>
        <v>0</v>
      </c>
      <c r="BW56" s="8">
        <f t="shared" si="295"/>
        <v>0</v>
      </c>
      <c r="BX56" s="8">
        <f t="shared" si="295"/>
        <v>0</v>
      </c>
      <c r="BY56" s="8">
        <f t="shared" si="295"/>
        <v>0</v>
      </c>
      <c r="BZ56" s="8">
        <f t="shared" si="295"/>
        <v>0</v>
      </c>
      <c r="CA56" s="8">
        <f t="shared" si="295"/>
        <v>0</v>
      </c>
      <c r="CB56" s="8">
        <f t="shared" si="295"/>
        <v>0</v>
      </c>
      <c r="CC56" s="8">
        <f t="shared" si="295"/>
        <v>0</v>
      </c>
      <c r="CD56" s="8">
        <f t="shared" si="295"/>
        <v>0</v>
      </c>
      <c r="CE56" s="8">
        <f t="shared" si="295"/>
        <v>0</v>
      </c>
      <c r="CF56" s="8">
        <f t="shared" si="295"/>
        <v>0</v>
      </c>
      <c r="CG56" s="8">
        <f t="shared" si="295"/>
        <v>0</v>
      </c>
      <c r="CH56" s="8">
        <f t="shared" si="295"/>
        <v>0</v>
      </c>
      <c r="CI56" s="8">
        <f t="shared" si="295"/>
        <v>0</v>
      </c>
      <c r="CJ56" s="8">
        <f t="shared" si="295"/>
        <v>0</v>
      </c>
      <c r="CK56" s="8">
        <f t="shared" si="295"/>
        <v>0</v>
      </c>
      <c r="CL56" s="8">
        <f t="shared" si="295"/>
        <v>0</v>
      </c>
      <c r="CM56" s="8">
        <f t="shared" si="295"/>
        <v>0</v>
      </c>
      <c r="CN56" s="8">
        <f t="shared" si="295"/>
        <v>0</v>
      </c>
      <c r="CO56" s="8">
        <f t="shared" si="295"/>
        <v>0</v>
      </c>
      <c r="CP56" s="8">
        <f t="shared" si="295"/>
        <v>0</v>
      </c>
      <c r="CQ56" s="8">
        <f t="shared" si="295"/>
        <v>0</v>
      </c>
      <c r="CR56" s="8">
        <f t="shared" si="295"/>
        <v>0</v>
      </c>
      <c r="CS56" s="8">
        <f t="shared" si="295"/>
        <v>0</v>
      </c>
      <c r="CT56" s="8">
        <f t="shared" si="295"/>
        <v>0</v>
      </c>
      <c r="CU56" s="8">
        <f t="shared" si="295"/>
        <v>0</v>
      </c>
      <c r="CV56" s="8">
        <f t="shared" si="295"/>
        <v>0</v>
      </c>
      <c r="CW56" s="8">
        <f t="shared" si="295"/>
        <v>0</v>
      </c>
      <c r="CX56" s="8">
        <f t="shared" si="295"/>
        <v>0</v>
      </c>
    </row>
    <row r="57" spans="1:102" x14ac:dyDescent="0.3">
      <c r="A57" s="124"/>
      <c r="B57" s="1" t="str">
        <f>B35</f>
        <v>Admin-omkostninger etc.</v>
      </c>
      <c r="C57" s="8">
        <f>Nutidsværdiberegning!V38</f>
        <v>850</v>
      </c>
      <c r="D57" s="8">
        <f t="shared" ref="D57:AI57" si="296">IF(D$3-$C$3&lt;levetid_C, C57, 0)</f>
        <v>850</v>
      </c>
      <c r="E57" s="8">
        <f t="shared" si="296"/>
        <v>850</v>
      </c>
      <c r="F57" s="8">
        <f t="shared" si="296"/>
        <v>850</v>
      </c>
      <c r="G57" s="8">
        <f t="shared" si="296"/>
        <v>850</v>
      </c>
      <c r="H57" s="8">
        <f t="shared" si="296"/>
        <v>850</v>
      </c>
      <c r="I57" s="8">
        <f t="shared" si="296"/>
        <v>850</v>
      </c>
      <c r="J57" s="8">
        <f t="shared" si="296"/>
        <v>850</v>
      </c>
      <c r="K57" s="8">
        <f t="shared" si="296"/>
        <v>850</v>
      </c>
      <c r="L57" s="8">
        <f t="shared" si="296"/>
        <v>850</v>
      </c>
      <c r="M57" s="8">
        <f t="shared" si="296"/>
        <v>850</v>
      </c>
      <c r="N57" s="8">
        <f t="shared" si="296"/>
        <v>850</v>
      </c>
      <c r="O57" s="8">
        <f t="shared" si="296"/>
        <v>850</v>
      </c>
      <c r="P57" s="8">
        <f t="shared" si="296"/>
        <v>850</v>
      </c>
      <c r="Q57" s="8">
        <f t="shared" si="296"/>
        <v>850</v>
      </c>
      <c r="R57" s="8">
        <f t="shared" si="296"/>
        <v>850</v>
      </c>
      <c r="S57" s="8">
        <f t="shared" si="296"/>
        <v>850</v>
      </c>
      <c r="T57" s="8">
        <f t="shared" si="296"/>
        <v>850</v>
      </c>
      <c r="U57" s="8">
        <f t="shared" si="296"/>
        <v>850</v>
      </c>
      <c r="V57" s="8">
        <f t="shared" si="296"/>
        <v>850</v>
      </c>
      <c r="W57" s="8">
        <f t="shared" si="296"/>
        <v>850</v>
      </c>
      <c r="X57" s="8">
        <f t="shared" si="296"/>
        <v>850</v>
      </c>
      <c r="Y57" s="8">
        <f t="shared" si="296"/>
        <v>850</v>
      </c>
      <c r="Z57" s="8">
        <f t="shared" si="296"/>
        <v>850</v>
      </c>
      <c r="AA57" s="8">
        <f t="shared" si="296"/>
        <v>850</v>
      </c>
      <c r="AB57" s="8">
        <f t="shared" si="296"/>
        <v>850</v>
      </c>
      <c r="AC57" s="8">
        <f t="shared" si="296"/>
        <v>850</v>
      </c>
      <c r="AD57" s="8">
        <f t="shared" si="296"/>
        <v>850</v>
      </c>
      <c r="AE57" s="8">
        <f t="shared" si="296"/>
        <v>850</v>
      </c>
      <c r="AF57" s="8">
        <f t="shared" si="296"/>
        <v>850</v>
      </c>
      <c r="AG57" s="8">
        <f t="shared" si="296"/>
        <v>850</v>
      </c>
      <c r="AH57" s="8">
        <f t="shared" si="296"/>
        <v>850</v>
      </c>
      <c r="AI57" s="8">
        <f t="shared" si="296"/>
        <v>850</v>
      </c>
      <c r="AJ57" s="8">
        <f t="shared" ref="AJ57:BO57" si="297">IF(AJ$3-$C$3&lt;levetid_C, AI57, 0)</f>
        <v>850</v>
      </c>
      <c r="AK57" s="8">
        <f t="shared" si="297"/>
        <v>850</v>
      </c>
      <c r="AL57" s="8">
        <f t="shared" si="297"/>
        <v>850</v>
      </c>
      <c r="AM57" s="8">
        <f t="shared" si="297"/>
        <v>850</v>
      </c>
      <c r="AN57" s="8">
        <f t="shared" si="297"/>
        <v>850</v>
      </c>
      <c r="AO57" s="8">
        <f t="shared" si="297"/>
        <v>850</v>
      </c>
      <c r="AP57" s="8">
        <f t="shared" si="297"/>
        <v>850</v>
      </c>
      <c r="AQ57" s="8">
        <f t="shared" si="297"/>
        <v>850</v>
      </c>
      <c r="AR57" s="8">
        <f t="shared" si="297"/>
        <v>850</v>
      </c>
      <c r="AS57" s="8">
        <f t="shared" si="297"/>
        <v>850</v>
      </c>
      <c r="AT57" s="8">
        <f t="shared" si="297"/>
        <v>850</v>
      </c>
      <c r="AU57" s="8">
        <f t="shared" si="297"/>
        <v>850</v>
      </c>
      <c r="AV57" s="8">
        <f t="shared" si="297"/>
        <v>850</v>
      </c>
      <c r="AW57" s="8">
        <f t="shared" si="297"/>
        <v>850</v>
      </c>
      <c r="AX57" s="8">
        <f t="shared" si="297"/>
        <v>850</v>
      </c>
      <c r="AY57" s="8">
        <f t="shared" si="297"/>
        <v>850</v>
      </c>
      <c r="AZ57" s="8">
        <f t="shared" si="297"/>
        <v>850</v>
      </c>
      <c r="BA57" s="8">
        <f t="shared" si="297"/>
        <v>850</v>
      </c>
      <c r="BB57" s="8">
        <f t="shared" si="297"/>
        <v>850</v>
      </c>
      <c r="BC57" s="8">
        <f t="shared" si="297"/>
        <v>850</v>
      </c>
      <c r="BD57" s="8">
        <f t="shared" si="297"/>
        <v>850</v>
      </c>
      <c r="BE57" s="8">
        <f t="shared" si="297"/>
        <v>850</v>
      </c>
      <c r="BF57" s="8">
        <f t="shared" si="297"/>
        <v>850</v>
      </c>
      <c r="BG57" s="8">
        <f t="shared" si="297"/>
        <v>850</v>
      </c>
      <c r="BH57" s="8">
        <f t="shared" si="297"/>
        <v>850</v>
      </c>
      <c r="BI57" s="8">
        <f t="shared" si="297"/>
        <v>850</v>
      </c>
      <c r="BJ57" s="8">
        <f t="shared" si="297"/>
        <v>850</v>
      </c>
      <c r="BK57" s="8">
        <f t="shared" si="297"/>
        <v>850</v>
      </c>
      <c r="BL57" s="8">
        <f t="shared" si="297"/>
        <v>850</v>
      </c>
      <c r="BM57" s="8">
        <f t="shared" si="297"/>
        <v>850</v>
      </c>
      <c r="BN57" s="8">
        <f t="shared" si="297"/>
        <v>850</v>
      </c>
      <c r="BO57" s="8">
        <f t="shared" si="297"/>
        <v>850</v>
      </c>
      <c r="BP57" s="8">
        <f t="shared" ref="BP57:CX57" si="298">IF(BP$3-$C$3&lt;levetid_C, BO57, 0)</f>
        <v>850</v>
      </c>
      <c r="BQ57" s="8">
        <f t="shared" si="298"/>
        <v>850</v>
      </c>
      <c r="BR57" s="8">
        <f t="shared" si="298"/>
        <v>850</v>
      </c>
      <c r="BS57" s="8">
        <f t="shared" si="298"/>
        <v>850</v>
      </c>
      <c r="BT57" s="8">
        <f t="shared" si="298"/>
        <v>850</v>
      </c>
      <c r="BU57" s="8">
        <f t="shared" si="298"/>
        <v>850</v>
      </c>
      <c r="BV57" s="8">
        <f t="shared" si="298"/>
        <v>850</v>
      </c>
      <c r="BW57" s="8">
        <f t="shared" si="298"/>
        <v>850</v>
      </c>
      <c r="BX57" s="8">
        <f t="shared" si="298"/>
        <v>850</v>
      </c>
      <c r="BY57" s="8">
        <f t="shared" si="298"/>
        <v>850</v>
      </c>
      <c r="BZ57" s="8">
        <f t="shared" si="298"/>
        <v>850</v>
      </c>
      <c r="CA57" s="8">
        <f t="shared" si="298"/>
        <v>850</v>
      </c>
      <c r="CB57" s="8">
        <f t="shared" si="298"/>
        <v>850</v>
      </c>
      <c r="CC57" s="8">
        <f t="shared" si="298"/>
        <v>850</v>
      </c>
      <c r="CD57" s="8">
        <f t="shared" si="298"/>
        <v>850</v>
      </c>
      <c r="CE57" s="8">
        <f t="shared" si="298"/>
        <v>0</v>
      </c>
      <c r="CF57" s="8">
        <f t="shared" si="298"/>
        <v>0</v>
      </c>
      <c r="CG57" s="8">
        <f t="shared" si="298"/>
        <v>0</v>
      </c>
      <c r="CH57" s="8">
        <f t="shared" si="298"/>
        <v>0</v>
      </c>
      <c r="CI57" s="8">
        <f t="shared" si="298"/>
        <v>0</v>
      </c>
      <c r="CJ57" s="8">
        <f t="shared" si="298"/>
        <v>0</v>
      </c>
      <c r="CK57" s="8">
        <f t="shared" si="298"/>
        <v>0</v>
      </c>
      <c r="CL57" s="8">
        <f t="shared" si="298"/>
        <v>0</v>
      </c>
      <c r="CM57" s="8">
        <f t="shared" si="298"/>
        <v>0</v>
      </c>
      <c r="CN57" s="8">
        <f t="shared" si="298"/>
        <v>0</v>
      </c>
      <c r="CO57" s="8">
        <f t="shared" si="298"/>
        <v>0</v>
      </c>
      <c r="CP57" s="8">
        <f t="shared" si="298"/>
        <v>0</v>
      </c>
      <c r="CQ57" s="8">
        <f t="shared" si="298"/>
        <v>0</v>
      </c>
      <c r="CR57" s="8">
        <f t="shared" si="298"/>
        <v>0</v>
      </c>
      <c r="CS57" s="8">
        <f t="shared" si="298"/>
        <v>0</v>
      </c>
      <c r="CT57" s="8">
        <f t="shared" si="298"/>
        <v>0</v>
      </c>
      <c r="CU57" s="8">
        <f t="shared" si="298"/>
        <v>0</v>
      </c>
      <c r="CV57" s="8">
        <f t="shared" si="298"/>
        <v>0</v>
      </c>
      <c r="CW57" s="8">
        <f t="shared" si="298"/>
        <v>0</v>
      </c>
      <c r="CX57" s="8">
        <f t="shared" si="298"/>
        <v>0</v>
      </c>
    </row>
    <row r="58" spans="1:102" s="7" customFormat="1" ht="15" thickBot="1" x14ac:dyDescent="0.35">
      <c r="A58" s="124"/>
      <c r="B58" s="7" t="str">
        <f>B36</f>
        <v>Andre løbende omkostninger, fx positive eller negative eksternaliteter</v>
      </c>
      <c r="C58" s="9">
        <f>Nutidsværdiberegning!V40</f>
        <v>350</v>
      </c>
      <c r="D58" s="8">
        <f t="shared" ref="D58:AI58" si="299">IF(D$3-$C$3&lt;levetid_C, C58, 0)</f>
        <v>350</v>
      </c>
      <c r="E58" s="8">
        <f t="shared" si="299"/>
        <v>350</v>
      </c>
      <c r="F58" s="8">
        <f t="shared" si="299"/>
        <v>350</v>
      </c>
      <c r="G58" s="8">
        <f t="shared" si="299"/>
        <v>350</v>
      </c>
      <c r="H58" s="8">
        <f t="shared" si="299"/>
        <v>350</v>
      </c>
      <c r="I58" s="8">
        <f t="shared" si="299"/>
        <v>350</v>
      </c>
      <c r="J58" s="8">
        <f t="shared" si="299"/>
        <v>350</v>
      </c>
      <c r="K58" s="8">
        <f t="shared" si="299"/>
        <v>350</v>
      </c>
      <c r="L58" s="8">
        <f t="shared" si="299"/>
        <v>350</v>
      </c>
      <c r="M58" s="8">
        <f t="shared" si="299"/>
        <v>350</v>
      </c>
      <c r="N58" s="8">
        <f t="shared" si="299"/>
        <v>350</v>
      </c>
      <c r="O58" s="8">
        <f t="shared" si="299"/>
        <v>350</v>
      </c>
      <c r="P58" s="8">
        <f t="shared" si="299"/>
        <v>350</v>
      </c>
      <c r="Q58" s="8">
        <f t="shared" si="299"/>
        <v>350</v>
      </c>
      <c r="R58" s="8">
        <f t="shared" si="299"/>
        <v>350</v>
      </c>
      <c r="S58" s="8">
        <f t="shared" si="299"/>
        <v>350</v>
      </c>
      <c r="T58" s="8">
        <f t="shared" si="299"/>
        <v>350</v>
      </c>
      <c r="U58" s="8">
        <f t="shared" si="299"/>
        <v>350</v>
      </c>
      <c r="V58" s="8">
        <f t="shared" si="299"/>
        <v>350</v>
      </c>
      <c r="W58" s="8">
        <f t="shared" si="299"/>
        <v>350</v>
      </c>
      <c r="X58" s="8">
        <f t="shared" si="299"/>
        <v>350</v>
      </c>
      <c r="Y58" s="8">
        <f t="shared" si="299"/>
        <v>350</v>
      </c>
      <c r="Z58" s="8">
        <f t="shared" si="299"/>
        <v>350</v>
      </c>
      <c r="AA58" s="8">
        <f t="shared" si="299"/>
        <v>350</v>
      </c>
      <c r="AB58" s="8">
        <f t="shared" si="299"/>
        <v>350</v>
      </c>
      <c r="AC58" s="8">
        <f t="shared" si="299"/>
        <v>350</v>
      </c>
      <c r="AD58" s="8">
        <f t="shared" si="299"/>
        <v>350</v>
      </c>
      <c r="AE58" s="8">
        <f t="shared" si="299"/>
        <v>350</v>
      </c>
      <c r="AF58" s="8">
        <f t="shared" si="299"/>
        <v>350</v>
      </c>
      <c r="AG58" s="8">
        <f t="shared" si="299"/>
        <v>350</v>
      </c>
      <c r="AH58" s="8">
        <f t="shared" si="299"/>
        <v>350</v>
      </c>
      <c r="AI58" s="8">
        <f t="shared" si="299"/>
        <v>350</v>
      </c>
      <c r="AJ58" s="8">
        <f t="shared" ref="AJ58:BO58" si="300">IF(AJ$3-$C$3&lt;levetid_C, AI58, 0)</f>
        <v>350</v>
      </c>
      <c r="AK58" s="8">
        <f t="shared" si="300"/>
        <v>350</v>
      </c>
      <c r="AL58" s="8">
        <f t="shared" si="300"/>
        <v>350</v>
      </c>
      <c r="AM58" s="8">
        <f t="shared" si="300"/>
        <v>350</v>
      </c>
      <c r="AN58" s="8">
        <f t="shared" si="300"/>
        <v>350</v>
      </c>
      <c r="AO58" s="8">
        <f t="shared" si="300"/>
        <v>350</v>
      </c>
      <c r="AP58" s="8">
        <f t="shared" si="300"/>
        <v>350</v>
      </c>
      <c r="AQ58" s="8">
        <f t="shared" si="300"/>
        <v>350</v>
      </c>
      <c r="AR58" s="8">
        <f t="shared" si="300"/>
        <v>350</v>
      </c>
      <c r="AS58" s="8">
        <f t="shared" si="300"/>
        <v>350</v>
      </c>
      <c r="AT58" s="8">
        <f t="shared" si="300"/>
        <v>350</v>
      </c>
      <c r="AU58" s="8">
        <f t="shared" si="300"/>
        <v>350</v>
      </c>
      <c r="AV58" s="8">
        <f t="shared" si="300"/>
        <v>350</v>
      </c>
      <c r="AW58" s="8">
        <f t="shared" si="300"/>
        <v>350</v>
      </c>
      <c r="AX58" s="8">
        <f t="shared" si="300"/>
        <v>350</v>
      </c>
      <c r="AY58" s="8">
        <f t="shared" si="300"/>
        <v>350</v>
      </c>
      <c r="AZ58" s="8">
        <f t="shared" si="300"/>
        <v>350</v>
      </c>
      <c r="BA58" s="8">
        <f t="shared" si="300"/>
        <v>350</v>
      </c>
      <c r="BB58" s="8">
        <f t="shared" si="300"/>
        <v>350</v>
      </c>
      <c r="BC58" s="8">
        <f t="shared" si="300"/>
        <v>350</v>
      </c>
      <c r="BD58" s="8">
        <f t="shared" si="300"/>
        <v>350</v>
      </c>
      <c r="BE58" s="8">
        <f t="shared" si="300"/>
        <v>350</v>
      </c>
      <c r="BF58" s="8">
        <f t="shared" si="300"/>
        <v>350</v>
      </c>
      <c r="BG58" s="8">
        <f t="shared" si="300"/>
        <v>350</v>
      </c>
      <c r="BH58" s="8">
        <f t="shared" si="300"/>
        <v>350</v>
      </c>
      <c r="BI58" s="8">
        <f t="shared" si="300"/>
        <v>350</v>
      </c>
      <c r="BJ58" s="8">
        <f t="shared" si="300"/>
        <v>350</v>
      </c>
      <c r="BK58" s="8">
        <f t="shared" si="300"/>
        <v>350</v>
      </c>
      <c r="BL58" s="8">
        <f t="shared" si="300"/>
        <v>350</v>
      </c>
      <c r="BM58" s="8">
        <f t="shared" si="300"/>
        <v>350</v>
      </c>
      <c r="BN58" s="8">
        <f t="shared" si="300"/>
        <v>350</v>
      </c>
      <c r="BO58" s="8">
        <f t="shared" si="300"/>
        <v>350</v>
      </c>
      <c r="BP58" s="8">
        <f t="shared" ref="BP58:CX58" si="301">IF(BP$3-$C$3&lt;levetid_C, BO58, 0)</f>
        <v>350</v>
      </c>
      <c r="BQ58" s="8">
        <f t="shared" si="301"/>
        <v>350</v>
      </c>
      <c r="BR58" s="8">
        <f t="shared" si="301"/>
        <v>350</v>
      </c>
      <c r="BS58" s="8">
        <f t="shared" si="301"/>
        <v>350</v>
      </c>
      <c r="BT58" s="8">
        <f t="shared" si="301"/>
        <v>350</v>
      </c>
      <c r="BU58" s="8">
        <f t="shared" si="301"/>
        <v>350</v>
      </c>
      <c r="BV58" s="8">
        <f t="shared" si="301"/>
        <v>350</v>
      </c>
      <c r="BW58" s="8">
        <f t="shared" si="301"/>
        <v>350</v>
      </c>
      <c r="BX58" s="8">
        <f t="shared" si="301"/>
        <v>350</v>
      </c>
      <c r="BY58" s="8">
        <f t="shared" si="301"/>
        <v>350</v>
      </c>
      <c r="BZ58" s="8">
        <f t="shared" si="301"/>
        <v>350</v>
      </c>
      <c r="CA58" s="8">
        <f t="shared" si="301"/>
        <v>350</v>
      </c>
      <c r="CB58" s="8">
        <f t="shared" si="301"/>
        <v>350</v>
      </c>
      <c r="CC58" s="8">
        <f t="shared" si="301"/>
        <v>350</v>
      </c>
      <c r="CD58" s="8">
        <f t="shared" si="301"/>
        <v>350</v>
      </c>
      <c r="CE58" s="8">
        <f t="shared" si="301"/>
        <v>0</v>
      </c>
      <c r="CF58" s="8">
        <f t="shared" si="301"/>
        <v>0</v>
      </c>
      <c r="CG58" s="8">
        <f t="shared" si="301"/>
        <v>0</v>
      </c>
      <c r="CH58" s="8">
        <f t="shared" si="301"/>
        <v>0</v>
      </c>
      <c r="CI58" s="8">
        <f t="shared" si="301"/>
        <v>0</v>
      </c>
      <c r="CJ58" s="8">
        <f t="shared" si="301"/>
        <v>0</v>
      </c>
      <c r="CK58" s="8">
        <f t="shared" si="301"/>
        <v>0</v>
      </c>
      <c r="CL58" s="8">
        <f t="shared" si="301"/>
        <v>0</v>
      </c>
      <c r="CM58" s="8">
        <f t="shared" si="301"/>
        <v>0</v>
      </c>
      <c r="CN58" s="8">
        <f t="shared" si="301"/>
        <v>0</v>
      </c>
      <c r="CO58" s="8">
        <f t="shared" si="301"/>
        <v>0</v>
      </c>
      <c r="CP58" s="8">
        <f t="shared" si="301"/>
        <v>0</v>
      </c>
      <c r="CQ58" s="8">
        <f t="shared" si="301"/>
        <v>0</v>
      </c>
      <c r="CR58" s="8">
        <f t="shared" si="301"/>
        <v>0</v>
      </c>
      <c r="CS58" s="8">
        <f t="shared" si="301"/>
        <v>0</v>
      </c>
      <c r="CT58" s="8">
        <f t="shared" si="301"/>
        <v>0</v>
      </c>
      <c r="CU58" s="8">
        <f t="shared" si="301"/>
        <v>0</v>
      </c>
      <c r="CV58" s="8">
        <f t="shared" si="301"/>
        <v>0</v>
      </c>
      <c r="CW58" s="8">
        <f t="shared" si="301"/>
        <v>0</v>
      </c>
      <c r="CX58" s="8">
        <f t="shared" si="301"/>
        <v>0</v>
      </c>
    </row>
    <row r="59" spans="1:102" s="10" customFormat="1" ht="15" thickBot="1" x14ac:dyDescent="0.35">
      <c r="A59" s="12"/>
      <c r="B59" s="10" t="s">
        <v>26</v>
      </c>
      <c r="C59" s="11">
        <f t="shared" ref="C59:AH59" si="302">SUM(C54:C58)</f>
        <v>16200</v>
      </c>
      <c r="D59" s="11">
        <f t="shared" si="302"/>
        <v>16200</v>
      </c>
      <c r="E59" s="11">
        <f t="shared" si="302"/>
        <v>16200</v>
      </c>
      <c r="F59" s="11">
        <f t="shared" si="302"/>
        <v>16200</v>
      </c>
      <c r="G59" s="11">
        <f t="shared" si="302"/>
        <v>16200</v>
      </c>
      <c r="H59" s="11">
        <f t="shared" si="302"/>
        <v>16200</v>
      </c>
      <c r="I59" s="11">
        <f t="shared" si="302"/>
        <v>16200</v>
      </c>
      <c r="J59" s="11">
        <f t="shared" si="302"/>
        <v>16200</v>
      </c>
      <c r="K59" s="11">
        <f t="shared" si="302"/>
        <v>16200</v>
      </c>
      <c r="L59" s="11">
        <f t="shared" si="302"/>
        <v>16200</v>
      </c>
      <c r="M59" s="11">
        <f t="shared" si="302"/>
        <v>16200</v>
      </c>
      <c r="N59" s="11">
        <f t="shared" si="302"/>
        <v>16200</v>
      </c>
      <c r="O59" s="11">
        <f t="shared" si="302"/>
        <v>16200</v>
      </c>
      <c r="P59" s="11">
        <f t="shared" si="302"/>
        <v>16200</v>
      </c>
      <c r="Q59" s="11">
        <f t="shared" si="302"/>
        <v>16200</v>
      </c>
      <c r="R59" s="11">
        <f t="shared" si="302"/>
        <v>16200</v>
      </c>
      <c r="S59" s="11">
        <f t="shared" si="302"/>
        <v>16200</v>
      </c>
      <c r="T59" s="11">
        <f t="shared" si="302"/>
        <v>16200</v>
      </c>
      <c r="U59" s="11">
        <f t="shared" si="302"/>
        <v>16200</v>
      </c>
      <c r="V59" s="11">
        <f t="shared" si="302"/>
        <v>16200</v>
      </c>
      <c r="W59" s="11">
        <f t="shared" si="302"/>
        <v>16200</v>
      </c>
      <c r="X59" s="11">
        <f t="shared" si="302"/>
        <v>16200</v>
      </c>
      <c r="Y59" s="11">
        <f t="shared" si="302"/>
        <v>16200</v>
      </c>
      <c r="Z59" s="11">
        <f t="shared" si="302"/>
        <v>16200</v>
      </c>
      <c r="AA59" s="11">
        <f t="shared" si="302"/>
        <v>16200</v>
      </c>
      <c r="AB59" s="11">
        <f t="shared" si="302"/>
        <v>16200</v>
      </c>
      <c r="AC59" s="11">
        <f t="shared" si="302"/>
        <v>16200</v>
      </c>
      <c r="AD59" s="11">
        <f t="shared" si="302"/>
        <v>16200</v>
      </c>
      <c r="AE59" s="11">
        <f t="shared" si="302"/>
        <v>16200</v>
      </c>
      <c r="AF59" s="11">
        <f t="shared" si="302"/>
        <v>16200</v>
      </c>
      <c r="AG59" s="11">
        <f t="shared" si="302"/>
        <v>16200</v>
      </c>
      <c r="AH59" s="11">
        <f t="shared" si="302"/>
        <v>16200</v>
      </c>
      <c r="AI59" s="11">
        <f t="shared" ref="AI59:BN59" si="303">SUM(AI54:AI58)</f>
        <v>16200</v>
      </c>
      <c r="AJ59" s="11">
        <f t="shared" si="303"/>
        <v>16200</v>
      </c>
      <c r="AK59" s="11">
        <f t="shared" si="303"/>
        <v>16200</v>
      </c>
      <c r="AL59" s="11">
        <f t="shared" si="303"/>
        <v>16200</v>
      </c>
      <c r="AM59" s="11">
        <f t="shared" si="303"/>
        <v>16200</v>
      </c>
      <c r="AN59" s="11">
        <f t="shared" si="303"/>
        <v>16200</v>
      </c>
      <c r="AO59" s="11">
        <f t="shared" si="303"/>
        <v>16200</v>
      </c>
      <c r="AP59" s="11">
        <f t="shared" si="303"/>
        <v>16200</v>
      </c>
      <c r="AQ59" s="11">
        <f t="shared" si="303"/>
        <v>16200</v>
      </c>
      <c r="AR59" s="11">
        <f t="shared" si="303"/>
        <v>16200</v>
      </c>
      <c r="AS59" s="11">
        <f t="shared" si="303"/>
        <v>16200</v>
      </c>
      <c r="AT59" s="11">
        <f t="shared" si="303"/>
        <v>16200</v>
      </c>
      <c r="AU59" s="11">
        <f t="shared" si="303"/>
        <v>16200</v>
      </c>
      <c r="AV59" s="11">
        <f t="shared" si="303"/>
        <v>16200</v>
      </c>
      <c r="AW59" s="11">
        <f t="shared" si="303"/>
        <v>16200</v>
      </c>
      <c r="AX59" s="11">
        <f t="shared" si="303"/>
        <v>16200</v>
      </c>
      <c r="AY59" s="11">
        <f t="shared" si="303"/>
        <v>16200</v>
      </c>
      <c r="AZ59" s="11">
        <f t="shared" si="303"/>
        <v>16200</v>
      </c>
      <c r="BA59" s="11">
        <f t="shared" si="303"/>
        <v>16200</v>
      </c>
      <c r="BB59" s="11">
        <f t="shared" si="303"/>
        <v>16200</v>
      </c>
      <c r="BC59" s="11">
        <f t="shared" si="303"/>
        <v>16200</v>
      </c>
      <c r="BD59" s="11">
        <f t="shared" si="303"/>
        <v>16200</v>
      </c>
      <c r="BE59" s="11">
        <f t="shared" si="303"/>
        <v>16200</v>
      </c>
      <c r="BF59" s="11">
        <f t="shared" si="303"/>
        <v>16200</v>
      </c>
      <c r="BG59" s="11">
        <f t="shared" si="303"/>
        <v>16200</v>
      </c>
      <c r="BH59" s="11">
        <f t="shared" si="303"/>
        <v>16200</v>
      </c>
      <c r="BI59" s="11">
        <f t="shared" si="303"/>
        <v>16200</v>
      </c>
      <c r="BJ59" s="11">
        <f t="shared" si="303"/>
        <v>16200</v>
      </c>
      <c r="BK59" s="11">
        <f t="shared" si="303"/>
        <v>16200</v>
      </c>
      <c r="BL59" s="11">
        <f t="shared" si="303"/>
        <v>16200</v>
      </c>
      <c r="BM59" s="11">
        <f t="shared" si="303"/>
        <v>16200</v>
      </c>
      <c r="BN59" s="11">
        <f t="shared" si="303"/>
        <v>16200</v>
      </c>
      <c r="BO59" s="11">
        <f t="shared" ref="BO59:CT59" si="304">SUM(BO54:BO58)</f>
        <v>16200</v>
      </c>
      <c r="BP59" s="11">
        <f t="shared" si="304"/>
        <v>16200</v>
      </c>
      <c r="BQ59" s="11">
        <f t="shared" si="304"/>
        <v>16200</v>
      </c>
      <c r="BR59" s="11">
        <f t="shared" si="304"/>
        <v>16200</v>
      </c>
      <c r="BS59" s="11">
        <f t="shared" si="304"/>
        <v>16200</v>
      </c>
      <c r="BT59" s="11">
        <f t="shared" si="304"/>
        <v>16200</v>
      </c>
      <c r="BU59" s="11">
        <f t="shared" si="304"/>
        <v>16200</v>
      </c>
      <c r="BV59" s="11">
        <f t="shared" si="304"/>
        <v>16200</v>
      </c>
      <c r="BW59" s="11">
        <f t="shared" si="304"/>
        <v>16200</v>
      </c>
      <c r="BX59" s="11">
        <f t="shared" si="304"/>
        <v>16200</v>
      </c>
      <c r="BY59" s="11">
        <f t="shared" si="304"/>
        <v>16200</v>
      </c>
      <c r="BZ59" s="11">
        <f t="shared" si="304"/>
        <v>16200</v>
      </c>
      <c r="CA59" s="11">
        <f t="shared" si="304"/>
        <v>16200</v>
      </c>
      <c r="CB59" s="11">
        <f t="shared" si="304"/>
        <v>16200</v>
      </c>
      <c r="CC59" s="11">
        <f t="shared" si="304"/>
        <v>16200</v>
      </c>
      <c r="CD59" s="11">
        <f t="shared" si="304"/>
        <v>16200</v>
      </c>
      <c r="CE59" s="11">
        <f t="shared" si="304"/>
        <v>0</v>
      </c>
      <c r="CF59" s="11">
        <f t="shared" si="304"/>
        <v>0</v>
      </c>
      <c r="CG59" s="11">
        <f t="shared" si="304"/>
        <v>0</v>
      </c>
      <c r="CH59" s="11">
        <f t="shared" si="304"/>
        <v>0</v>
      </c>
      <c r="CI59" s="11">
        <f t="shared" si="304"/>
        <v>0</v>
      </c>
      <c r="CJ59" s="11">
        <f t="shared" si="304"/>
        <v>0</v>
      </c>
      <c r="CK59" s="11">
        <f t="shared" si="304"/>
        <v>0</v>
      </c>
      <c r="CL59" s="11">
        <f t="shared" si="304"/>
        <v>0</v>
      </c>
      <c r="CM59" s="11">
        <f t="shared" si="304"/>
        <v>0</v>
      </c>
      <c r="CN59" s="11">
        <f t="shared" si="304"/>
        <v>0</v>
      </c>
      <c r="CO59" s="11">
        <f t="shared" si="304"/>
        <v>0</v>
      </c>
      <c r="CP59" s="11">
        <f t="shared" si="304"/>
        <v>0</v>
      </c>
      <c r="CQ59" s="11">
        <f t="shared" si="304"/>
        <v>0</v>
      </c>
      <c r="CR59" s="11">
        <f t="shared" si="304"/>
        <v>0</v>
      </c>
      <c r="CS59" s="11">
        <f t="shared" si="304"/>
        <v>0</v>
      </c>
      <c r="CT59" s="11">
        <f t="shared" si="304"/>
        <v>0</v>
      </c>
      <c r="CU59" s="11">
        <f t="shared" ref="CU59:CX59" si="305">SUM(CU54:CU58)</f>
        <v>0</v>
      </c>
      <c r="CV59" s="11">
        <f t="shared" si="305"/>
        <v>0</v>
      </c>
      <c r="CW59" s="11">
        <f t="shared" si="305"/>
        <v>0</v>
      </c>
      <c r="CX59" s="11">
        <f t="shared" si="305"/>
        <v>0</v>
      </c>
    </row>
    <row r="60" spans="1:102" x14ac:dyDescent="0.3">
      <c r="A60" s="125" t="s">
        <v>6</v>
      </c>
      <c r="B60" s="1" t="str">
        <f>B38</f>
        <v>Vedligeholdelse, type I</v>
      </c>
      <c r="C60" s="8">
        <f t="shared" ref="C60:AH60" si="306">IFERROR(IF(C$3-$C$3&lt;levetid_C,
IF(MOD(C$2,Interval_vedl_C_I)=0, Beløb_vedl_C_I *1,0),   0), 0)</f>
        <v>0</v>
      </c>
      <c r="D60" s="8">
        <f t="shared" si="306"/>
        <v>0</v>
      </c>
      <c r="E60" s="8">
        <f t="shared" si="306"/>
        <v>0</v>
      </c>
      <c r="F60" s="8">
        <f t="shared" si="306"/>
        <v>0</v>
      </c>
      <c r="G60" s="8">
        <f t="shared" si="306"/>
        <v>20000</v>
      </c>
      <c r="H60" s="8">
        <f t="shared" si="306"/>
        <v>0</v>
      </c>
      <c r="I60" s="8">
        <f t="shared" si="306"/>
        <v>0</v>
      </c>
      <c r="J60" s="8">
        <f t="shared" si="306"/>
        <v>0</v>
      </c>
      <c r="K60" s="8">
        <f t="shared" si="306"/>
        <v>0</v>
      </c>
      <c r="L60" s="8">
        <f t="shared" si="306"/>
        <v>20000</v>
      </c>
      <c r="M60" s="8">
        <f t="shared" si="306"/>
        <v>0</v>
      </c>
      <c r="N60" s="8">
        <f t="shared" si="306"/>
        <v>0</v>
      </c>
      <c r="O60" s="8">
        <f t="shared" si="306"/>
        <v>0</v>
      </c>
      <c r="P60" s="8">
        <f t="shared" si="306"/>
        <v>0</v>
      </c>
      <c r="Q60" s="8">
        <f t="shared" si="306"/>
        <v>20000</v>
      </c>
      <c r="R60" s="8">
        <f t="shared" si="306"/>
        <v>0</v>
      </c>
      <c r="S60" s="8">
        <f t="shared" si="306"/>
        <v>0</v>
      </c>
      <c r="T60" s="8">
        <f t="shared" si="306"/>
        <v>0</v>
      </c>
      <c r="U60" s="8">
        <f t="shared" si="306"/>
        <v>0</v>
      </c>
      <c r="V60" s="8">
        <f t="shared" si="306"/>
        <v>20000</v>
      </c>
      <c r="W60" s="8">
        <f t="shared" si="306"/>
        <v>0</v>
      </c>
      <c r="X60" s="8">
        <f t="shared" si="306"/>
        <v>0</v>
      </c>
      <c r="Y60" s="8">
        <f t="shared" si="306"/>
        <v>0</v>
      </c>
      <c r="Z60" s="8">
        <f t="shared" si="306"/>
        <v>0</v>
      </c>
      <c r="AA60" s="8">
        <f t="shared" si="306"/>
        <v>20000</v>
      </c>
      <c r="AB60" s="8">
        <f t="shared" si="306"/>
        <v>0</v>
      </c>
      <c r="AC60" s="8">
        <f t="shared" si="306"/>
        <v>0</v>
      </c>
      <c r="AD60" s="8">
        <f t="shared" si="306"/>
        <v>0</v>
      </c>
      <c r="AE60" s="8">
        <f t="shared" si="306"/>
        <v>0</v>
      </c>
      <c r="AF60" s="8">
        <f t="shared" si="306"/>
        <v>20000</v>
      </c>
      <c r="AG60" s="8">
        <f t="shared" si="306"/>
        <v>0</v>
      </c>
      <c r="AH60" s="8">
        <f t="shared" si="306"/>
        <v>0</v>
      </c>
      <c r="AI60" s="8">
        <f t="shared" ref="AI60:BN60" si="307">IFERROR(IF(AI$3-$C$3&lt;levetid_C,
IF(MOD(AI$2,Interval_vedl_C_I)=0, Beløb_vedl_C_I *1,0),   0), 0)</f>
        <v>0</v>
      </c>
      <c r="AJ60" s="8">
        <f t="shared" si="307"/>
        <v>0</v>
      </c>
      <c r="AK60" s="8">
        <f t="shared" si="307"/>
        <v>20000</v>
      </c>
      <c r="AL60" s="8">
        <f t="shared" si="307"/>
        <v>0</v>
      </c>
      <c r="AM60" s="8">
        <f t="shared" si="307"/>
        <v>0</v>
      </c>
      <c r="AN60" s="8">
        <f t="shared" si="307"/>
        <v>0</v>
      </c>
      <c r="AO60" s="8">
        <f t="shared" si="307"/>
        <v>0</v>
      </c>
      <c r="AP60" s="8">
        <f t="shared" si="307"/>
        <v>20000</v>
      </c>
      <c r="AQ60" s="8">
        <f t="shared" si="307"/>
        <v>0</v>
      </c>
      <c r="AR60" s="8">
        <f t="shared" si="307"/>
        <v>0</v>
      </c>
      <c r="AS60" s="8">
        <f t="shared" si="307"/>
        <v>0</v>
      </c>
      <c r="AT60" s="8">
        <f t="shared" si="307"/>
        <v>0</v>
      </c>
      <c r="AU60" s="8">
        <f t="shared" si="307"/>
        <v>20000</v>
      </c>
      <c r="AV60" s="8">
        <f t="shared" si="307"/>
        <v>0</v>
      </c>
      <c r="AW60" s="8">
        <f t="shared" si="307"/>
        <v>0</v>
      </c>
      <c r="AX60" s="8">
        <f t="shared" si="307"/>
        <v>0</v>
      </c>
      <c r="AY60" s="8">
        <f t="shared" si="307"/>
        <v>0</v>
      </c>
      <c r="AZ60" s="8">
        <f t="shared" si="307"/>
        <v>20000</v>
      </c>
      <c r="BA60" s="8">
        <f t="shared" si="307"/>
        <v>0</v>
      </c>
      <c r="BB60" s="8">
        <f t="shared" si="307"/>
        <v>0</v>
      </c>
      <c r="BC60" s="8">
        <f t="shared" si="307"/>
        <v>0</v>
      </c>
      <c r="BD60" s="8">
        <f t="shared" si="307"/>
        <v>0</v>
      </c>
      <c r="BE60" s="8">
        <f t="shared" si="307"/>
        <v>20000</v>
      </c>
      <c r="BF60" s="8">
        <f t="shared" si="307"/>
        <v>0</v>
      </c>
      <c r="BG60" s="8">
        <f t="shared" si="307"/>
        <v>0</v>
      </c>
      <c r="BH60" s="8">
        <f t="shared" si="307"/>
        <v>0</v>
      </c>
      <c r="BI60" s="8">
        <f t="shared" si="307"/>
        <v>0</v>
      </c>
      <c r="BJ60" s="8">
        <f t="shared" si="307"/>
        <v>20000</v>
      </c>
      <c r="BK60" s="8">
        <f t="shared" si="307"/>
        <v>0</v>
      </c>
      <c r="BL60" s="8">
        <f t="shared" si="307"/>
        <v>0</v>
      </c>
      <c r="BM60" s="8">
        <f t="shared" si="307"/>
        <v>0</v>
      </c>
      <c r="BN60" s="8">
        <f t="shared" si="307"/>
        <v>0</v>
      </c>
      <c r="BO60" s="8">
        <f t="shared" ref="BO60:CX60" si="308">IFERROR(IF(BO$3-$C$3&lt;levetid_C,
IF(MOD(BO$2,Interval_vedl_C_I)=0, Beløb_vedl_C_I *1,0),   0), 0)</f>
        <v>20000</v>
      </c>
      <c r="BP60" s="8">
        <f t="shared" si="308"/>
        <v>0</v>
      </c>
      <c r="BQ60" s="8">
        <f t="shared" si="308"/>
        <v>0</v>
      </c>
      <c r="BR60" s="8">
        <f t="shared" si="308"/>
        <v>0</v>
      </c>
      <c r="BS60" s="8">
        <f t="shared" si="308"/>
        <v>0</v>
      </c>
      <c r="BT60" s="8">
        <f t="shared" si="308"/>
        <v>20000</v>
      </c>
      <c r="BU60" s="8">
        <f t="shared" si="308"/>
        <v>0</v>
      </c>
      <c r="BV60" s="8">
        <f t="shared" si="308"/>
        <v>0</v>
      </c>
      <c r="BW60" s="8">
        <f t="shared" si="308"/>
        <v>0</v>
      </c>
      <c r="BX60" s="8">
        <f t="shared" si="308"/>
        <v>0</v>
      </c>
      <c r="BY60" s="8">
        <f t="shared" si="308"/>
        <v>20000</v>
      </c>
      <c r="BZ60" s="8">
        <f t="shared" si="308"/>
        <v>0</v>
      </c>
      <c r="CA60" s="8">
        <f t="shared" si="308"/>
        <v>0</v>
      </c>
      <c r="CB60" s="8">
        <f t="shared" si="308"/>
        <v>0</v>
      </c>
      <c r="CC60" s="8">
        <f t="shared" si="308"/>
        <v>0</v>
      </c>
      <c r="CD60" s="8">
        <f t="shared" si="308"/>
        <v>20000</v>
      </c>
      <c r="CE60" s="8">
        <f t="shared" si="308"/>
        <v>0</v>
      </c>
      <c r="CF60" s="8">
        <f t="shared" si="308"/>
        <v>0</v>
      </c>
      <c r="CG60" s="8">
        <f t="shared" si="308"/>
        <v>0</v>
      </c>
      <c r="CH60" s="8">
        <f t="shared" si="308"/>
        <v>0</v>
      </c>
      <c r="CI60" s="8">
        <f t="shared" si="308"/>
        <v>0</v>
      </c>
      <c r="CJ60" s="8">
        <f t="shared" si="308"/>
        <v>0</v>
      </c>
      <c r="CK60" s="8">
        <f t="shared" si="308"/>
        <v>0</v>
      </c>
      <c r="CL60" s="8">
        <f t="shared" si="308"/>
        <v>0</v>
      </c>
      <c r="CM60" s="8">
        <f t="shared" si="308"/>
        <v>0</v>
      </c>
      <c r="CN60" s="8">
        <f t="shared" si="308"/>
        <v>0</v>
      </c>
      <c r="CO60" s="8">
        <f t="shared" si="308"/>
        <v>0</v>
      </c>
      <c r="CP60" s="8">
        <f t="shared" si="308"/>
        <v>0</v>
      </c>
      <c r="CQ60" s="8">
        <f t="shared" si="308"/>
        <v>0</v>
      </c>
      <c r="CR60" s="8">
        <f t="shared" si="308"/>
        <v>0</v>
      </c>
      <c r="CS60" s="8">
        <f t="shared" si="308"/>
        <v>0</v>
      </c>
      <c r="CT60" s="8">
        <f t="shared" si="308"/>
        <v>0</v>
      </c>
      <c r="CU60" s="8">
        <f t="shared" si="308"/>
        <v>0</v>
      </c>
      <c r="CV60" s="8">
        <f t="shared" si="308"/>
        <v>0</v>
      </c>
      <c r="CW60" s="8">
        <f t="shared" si="308"/>
        <v>0</v>
      </c>
      <c r="CX60" s="8">
        <f t="shared" si="308"/>
        <v>0</v>
      </c>
    </row>
    <row r="61" spans="1:102" x14ac:dyDescent="0.3">
      <c r="A61" s="124"/>
      <c r="B61" s="1" t="str">
        <f>B39</f>
        <v>Vedligeholdelse, type II</v>
      </c>
      <c r="C61" s="8">
        <f t="shared" ref="C61:AH61" si="309">IFERROR(IF(C$3-$C$3&lt;levetid_C,
IF(MOD(C$2,Interval_vedl_C_II)=0, Beløb_vedl_C_II *1,0),   0), 0)</f>
        <v>0</v>
      </c>
      <c r="D61" s="8">
        <f t="shared" si="309"/>
        <v>0</v>
      </c>
      <c r="E61" s="8">
        <f t="shared" si="309"/>
        <v>0</v>
      </c>
      <c r="F61" s="8">
        <f t="shared" si="309"/>
        <v>0</v>
      </c>
      <c r="G61" s="8">
        <f t="shared" si="309"/>
        <v>0</v>
      </c>
      <c r="H61" s="8">
        <f t="shared" si="309"/>
        <v>0</v>
      </c>
      <c r="I61" s="8">
        <f t="shared" si="309"/>
        <v>0</v>
      </c>
      <c r="J61" s="8">
        <f t="shared" si="309"/>
        <v>0</v>
      </c>
      <c r="K61" s="8">
        <f t="shared" si="309"/>
        <v>0</v>
      </c>
      <c r="L61" s="8">
        <f t="shared" si="309"/>
        <v>0</v>
      </c>
      <c r="M61" s="8">
        <f t="shared" si="309"/>
        <v>0</v>
      </c>
      <c r="N61" s="8">
        <f t="shared" si="309"/>
        <v>0</v>
      </c>
      <c r="O61" s="8">
        <f t="shared" si="309"/>
        <v>0</v>
      </c>
      <c r="P61" s="8">
        <f t="shared" si="309"/>
        <v>0</v>
      </c>
      <c r="Q61" s="8">
        <f t="shared" si="309"/>
        <v>3000</v>
      </c>
      <c r="R61" s="8">
        <f t="shared" si="309"/>
        <v>0</v>
      </c>
      <c r="S61" s="8">
        <f t="shared" si="309"/>
        <v>0</v>
      </c>
      <c r="T61" s="8">
        <f t="shared" si="309"/>
        <v>0</v>
      </c>
      <c r="U61" s="8">
        <f t="shared" si="309"/>
        <v>0</v>
      </c>
      <c r="V61" s="8">
        <f t="shared" si="309"/>
        <v>0</v>
      </c>
      <c r="W61" s="8">
        <f t="shared" si="309"/>
        <v>0</v>
      </c>
      <c r="X61" s="8">
        <f t="shared" si="309"/>
        <v>0</v>
      </c>
      <c r="Y61" s="8">
        <f t="shared" si="309"/>
        <v>0</v>
      </c>
      <c r="Z61" s="8">
        <f t="shared" si="309"/>
        <v>0</v>
      </c>
      <c r="AA61" s="8">
        <f t="shared" si="309"/>
        <v>0</v>
      </c>
      <c r="AB61" s="8">
        <f t="shared" si="309"/>
        <v>0</v>
      </c>
      <c r="AC61" s="8">
        <f t="shared" si="309"/>
        <v>0</v>
      </c>
      <c r="AD61" s="8">
        <f t="shared" si="309"/>
        <v>0</v>
      </c>
      <c r="AE61" s="8">
        <f t="shared" si="309"/>
        <v>0</v>
      </c>
      <c r="AF61" s="8">
        <f t="shared" si="309"/>
        <v>3000</v>
      </c>
      <c r="AG61" s="8">
        <f t="shared" si="309"/>
        <v>0</v>
      </c>
      <c r="AH61" s="8">
        <f t="shared" si="309"/>
        <v>0</v>
      </c>
      <c r="AI61" s="8">
        <f t="shared" ref="AI61:BN61" si="310">IFERROR(IF(AI$3-$C$3&lt;levetid_C,
IF(MOD(AI$2,Interval_vedl_C_II)=0, Beløb_vedl_C_II *1,0),   0), 0)</f>
        <v>0</v>
      </c>
      <c r="AJ61" s="8">
        <f t="shared" si="310"/>
        <v>0</v>
      </c>
      <c r="AK61" s="8">
        <f t="shared" si="310"/>
        <v>0</v>
      </c>
      <c r="AL61" s="8">
        <f t="shared" si="310"/>
        <v>0</v>
      </c>
      <c r="AM61" s="8">
        <f t="shared" si="310"/>
        <v>0</v>
      </c>
      <c r="AN61" s="8">
        <f t="shared" si="310"/>
        <v>0</v>
      </c>
      <c r="AO61" s="8">
        <f t="shared" si="310"/>
        <v>0</v>
      </c>
      <c r="AP61" s="8">
        <f t="shared" si="310"/>
        <v>0</v>
      </c>
      <c r="AQ61" s="8">
        <f t="shared" si="310"/>
        <v>0</v>
      </c>
      <c r="AR61" s="8">
        <f t="shared" si="310"/>
        <v>0</v>
      </c>
      <c r="AS61" s="8">
        <f t="shared" si="310"/>
        <v>0</v>
      </c>
      <c r="AT61" s="8">
        <f t="shared" si="310"/>
        <v>0</v>
      </c>
      <c r="AU61" s="8">
        <f t="shared" si="310"/>
        <v>3000</v>
      </c>
      <c r="AV61" s="8">
        <f t="shared" si="310"/>
        <v>0</v>
      </c>
      <c r="AW61" s="8">
        <f t="shared" si="310"/>
        <v>0</v>
      </c>
      <c r="AX61" s="8">
        <f t="shared" si="310"/>
        <v>0</v>
      </c>
      <c r="AY61" s="8">
        <f t="shared" si="310"/>
        <v>0</v>
      </c>
      <c r="AZ61" s="8">
        <f t="shared" si="310"/>
        <v>0</v>
      </c>
      <c r="BA61" s="8">
        <f t="shared" si="310"/>
        <v>0</v>
      </c>
      <c r="BB61" s="8">
        <f t="shared" si="310"/>
        <v>0</v>
      </c>
      <c r="BC61" s="8">
        <f t="shared" si="310"/>
        <v>0</v>
      </c>
      <c r="BD61" s="8">
        <f t="shared" si="310"/>
        <v>0</v>
      </c>
      <c r="BE61" s="8">
        <f t="shared" si="310"/>
        <v>0</v>
      </c>
      <c r="BF61" s="8">
        <f t="shared" si="310"/>
        <v>0</v>
      </c>
      <c r="BG61" s="8">
        <f t="shared" si="310"/>
        <v>0</v>
      </c>
      <c r="BH61" s="8">
        <f t="shared" si="310"/>
        <v>0</v>
      </c>
      <c r="BI61" s="8">
        <f t="shared" si="310"/>
        <v>0</v>
      </c>
      <c r="BJ61" s="8">
        <f t="shared" si="310"/>
        <v>3000</v>
      </c>
      <c r="BK61" s="8">
        <f t="shared" si="310"/>
        <v>0</v>
      </c>
      <c r="BL61" s="8">
        <f t="shared" si="310"/>
        <v>0</v>
      </c>
      <c r="BM61" s="8">
        <f t="shared" si="310"/>
        <v>0</v>
      </c>
      <c r="BN61" s="8">
        <f t="shared" si="310"/>
        <v>0</v>
      </c>
      <c r="BO61" s="8">
        <f t="shared" ref="BO61:CX61" si="311">IFERROR(IF(BO$3-$C$3&lt;levetid_C,
IF(MOD(BO$2,Interval_vedl_C_II)=0, Beløb_vedl_C_II *1,0),   0), 0)</f>
        <v>0</v>
      </c>
      <c r="BP61" s="8">
        <f t="shared" si="311"/>
        <v>0</v>
      </c>
      <c r="BQ61" s="8">
        <f t="shared" si="311"/>
        <v>0</v>
      </c>
      <c r="BR61" s="8">
        <f t="shared" si="311"/>
        <v>0</v>
      </c>
      <c r="BS61" s="8">
        <f t="shared" si="311"/>
        <v>0</v>
      </c>
      <c r="BT61" s="8">
        <f t="shared" si="311"/>
        <v>0</v>
      </c>
      <c r="BU61" s="8">
        <f t="shared" si="311"/>
        <v>0</v>
      </c>
      <c r="BV61" s="8">
        <f t="shared" si="311"/>
        <v>0</v>
      </c>
      <c r="BW61" s="8">
        <f t="shared" si="311"/>
        <v>0</v>
      </c>
      <c r="BX61" s="8">
        <f t="shared" si="311"/>
        <v>0</v>
      </c>
      <c r="BY61" s="8">
        <f t="shared" si="311"/>
        <v>3000</v>
      </c>
      <c r="BZ61" s="8">
        <f t="shared" si="311"/>
        <v>0</v>
      </c>
      <c r="CA61" s="8">
        <f t="shared" si="311"/>
        <v>0</v>
      </c>
      <c r="CB61" s="8">
        <f t="shared" si="311"/>
        <v>0</v>
      </c>
      <c r="CC61" s="8">
        <f t="shared" si="311"/>
        <v>0</v>
      </c>
      <c r="CD61" s="8">
        <f t="shared" si="311"/>
        <v>0</v>
      </c>
      <c r="CE61" s="8">
        <f t="shared" si="311"/>
        <v>0</v>
      </c>
      <c r="CF61" s="8">
        <f t="shared" si="311"/>
        <v>0</v>
      </c>
      <c r="CG61" s="8">
        <f t="shared" si="311"/>
        <v>0</v>
      </c>
      <c r="CH61" s="8">
        <f t="shared" si="311"/>
        <v>0</v>
      </c>
      <c r="CI61" s="8">
        <f t="shared" si="311"/>
        <v>0</v>
      </c>
      <c r="CJ61" s="8">
        <f t="shared" si="311"/>
        <v>0</v>
      </c>
      <c r="CK61" s="8">
        <f t="shared" si="311"/>
        <v>0</v>
      </c>
      <c r="CL61" s="8">
        <f t="shared" si="311"/>
        <v>0</v>
      </c>
      <c r="CM61" s="8">
        <f t="shared" si="311"/>
        <v>0</v>
      </c>
      <c r="CN61" s="8">
        <f t="shared" si="311"/>
        <v>0</v>
      </c>
      <c r="CO61" s="8">
        <f t="shared" si="311"/>
        <v>0</v>
      </c>
      <c r="CP61" s="8">
        <f t="shared" si="311"/>
        <v>0</v>
      </c>
      <c r="CQ61" s="8">
        <f t="shared" si="311"/>
        <v>0</v>
      </c>
      <c r="CR61" s="8">
        <f t="shared" si="311"/>
        <v>0</v>
      </c>
      <c r="CS61" s="8">
        <f t="shared" si="311"/>
        <v>0</v>
      </c>
      <c r="CT61" s="8">
        <f t="shared" si="311"/>
        <v>0</v>
      </c>
      <c r="CU61" s="8">
        <f t="shared" si="311"/>
        <v>0</v>
      </c>
      <c r="CV61" s="8">
        <f t="shared" si="311"/>
        <v>0</v>
      </c>
      <c r="CW61" s="8">
        <f t="shared" si="311"/>
        <v>0</v>
      </c>
      <c r="CX61" s="8">
        <f t="shared" si="311"/>
        <v>0</v>
      </c>
    </row>
    <row r="62" spans="1:102" s="7" customFormat="1" ht="15" thickBot="1" x14ac:dyDescent="0.35">
      <c r="A62" s="124"/>
      <c r="B62" s="7" t="str">
        <f>B40</f>
        <v>Vedligeholdelse, type III</v>
      </c>
      <c r="C62" s="9">
        <f t="shared" ref="C62:AH62" si="312">IFERROR(IF(C$3-$C$3&lt;levetid_C,
IF(MOD(C$2,Interval_vedl_C_III)=0, Beløb_vedl_C_III *1,0),   0), 0)</f>
        <v>0</v>
      </c>
      <c r="D62" s="9">
        <f t="shared" si="312"/>
        <v>0</v>
      </c>
      <c r="E62" s="9">
        <f t="shared" si="312"/>
        <v>0</v>
      </c>
      <c r="F62" s="9">
        <f t="shared" si="312"/>
        <v>0</v>
      </c>
      <c r="G62" s="9">
        <f t="shared" si="312"/>
        <v>0</v>
      </c>
      <c r="H62" s="9">
        <f t="shared" si="312"/>
        <v>0</v>
      </c>
      <c r="I62" s="9">
        <f t="shared" si="312"/>
        <v>0</v>
      </c>
      <c r="J62" s="9">
        <f t="shared" si="312"/>
        <v>0</v>
      </c>
      <c r="K62" s="9">
        <f t="shared" si="312"/>
        <v>0</v>
      </c>
      <c r="L62" s="9">
        <f t="shared" si="312"/>
        <v>0</v>
      </c>
      <c r="M62" s="9">
        <f t="shared" si="312"/>
        <v>0</v>
      </c>
      <c r="N62" s="9">
        <f t="shared" si="312"/>
        <v>0</v>
      </c>
      <c r="O62" s="9">
        <f t="shared" si="312"/>
        <v>0</v>
      </c>
      <c r="P62" s="9">
        <f t="shared" si="312"/>
        <v>0</v>
      </c>
      <c r="Q62" s="9">
        <f t="shared" si="312"/>
        <v>0</v>
      </c>
      <c r="R62" s="9">
        <f t="shared" si="312"/>
        <v>0</v>
      </c>
      <c r="S62" s="9">
        <f t="shared" si="312"/>
        <v>0</v>
      </c>
      <c r="T62" s="9">
        <f t="shared" si="312"/>
        <v>0</v>
      </c>
      <c r="U62" s="9">
        <f t="shared" si="312"/>
        <v>0</v>
      </c>
      <c r="V62" s="9">
        <f t="shared" si="312"/>
        <v>0</v>
      </c>
      <c r="W62" s="9">
        <f t="shared" si="312"/>
        <v>0</v>
      </c>
      <c r="X62" s="9">
        <f t="shared" si="312"/>
        <v>0</v>
      </c>
      <c r="Y62" s="9">
        <f t="shared" si="312"/>
        <v>0</v>
      </c>
      <c r="Z62" s="9">
        <f t="shared" si="312"/>
        <v>0</v>
      </c>
      <c r="AA62" s="9">
        <f t="shared" si="312"/>
        <v>0</v>
      </c>
      <c r="AB62" s="9">
        <f t="shared" si="312"/>
        <v>0</v>
      </c>
      <c r="AC62" s="9">
        <f t="shared" si="312"/>
        <v>0</v>
      </c>
      <c r="AD62" s="9">
        <f t="shared" si="312"/>
        <v>0</v>
      </c>
      <c r="AE62" s="9">
        <f t="shared" si="312"/>
        <v>0</v>
      </c>
      <c r="AF62" s="9">
        <f t="shared" si="312"/>
        <v>0</v>
      </c>
      <c r="AG62" s="9">
        <f t="shared" si="312"/>
        <v>0</v>
      </c>
      <c r="AH62" s="9">
        <f t="shared" si="312"/>
        <v>0</v>
      </c>
      <c r="AI62" s="9">
        <f t="shared" ref="AI62:BN62" si="313">IFERROR(IF(AI$3-$C$3&lt;levetid_C,
IF(MOD(AI$2,Interval_vedl_C_III)=0, Beløb_vedl_C_III *1,0),   0), 0)</f>
        <v>0</v>
      </c>
      <c r="AJ62" s="9">
        <f t="shared" si="313"/>
        <v>0</v>
      </c>
      <c r="AK62" s="9">
        <f t="shared" si="313"/>
        <v>0</v>
      </c>
      <c r="AL62" s="9">
        <f t="shared" si="313"/>
        <v>0</v>
      </c>
      <c r="AM62" s="9">
        <f t="shared" si="313"/>
        <v>0</v>
      </c>
      <c r="AN62" s="9">
        <f t="shared" si="313"/>
        <v>0</v>
      </c>
      <c r="AO62" s="9">
        <f t="shared" si="313"/>
        <v>0</v>
      </c>
      <c r="AP62" s="9">
        <f t="shared" si="313"/>
        <v>0</v>
      </c>
      <c r="AQ62" s="9">
        <f t="shared" si="313"/>
        <v>0</v>
      </c>
      <c r="AR62" s="9">
        <f t="shared" si="313"/>
        <v>0</v>
      </c>
      <c r="AS62" s="9">
        <f t="shared" si="313"/>
        <v>0</v>
      </c>
      <c r="AT62" s="9">
        <f t="shared" si="313"/>
        <v>0</v>
      </c>
      <c r="AU62" s="9">
        <f t="shared" si="313"/>
        <v>0</v>
      </c>
      <c r="AV62" s="9">
        <f t="shared" si="313"/>
        <v>0</v>
      </c>
      <c r="AW62" s="9">
        <f t="shared" si="313"/>
        <v>0</v>
      </c>
      <c r="AX62" s="9">
        <f t="shared" si="313"/>
        <v>0</v>
      </c>
      <c r="AY62" s="9">
        <f t="shared" si="313"/>
        <v>0</v>
      </c>
      <c r="AZ62" s="9">
        <f t="shared" si="313"/>
        <v>0</v>
      </c>
      <c r="BA62" s="9">
        <f t="shared" si="313"/>
        <v>0</v>
      </c>
      <c r="BB62" s="9">
        <f t="shared" si="313"/>
        <v>0</v>
      </c>
      <c r="BC62" s="9">
        <f t="shared" si="313"/>
        <v>0</v>
      </c>
      <c r="BD62" s="9">
        <f t="shared" si="313"/>
        <v>0</v>
      </c>
      <c r="BE62" s="9">
        <f t="shared" si="313"/>
        <v>0</v>
      </c>
      <c r="BF62" s="9">
        <f t="shared" si="313"/>
        <v>0</v>
      </c>
      <c r="BG62" s="9">
        <f t="shared" si="313"/>
        <v>0</v>
      </c>
      <c r="BH62" s="9">
        <f t="shared" si="313"/>
        <v>0</v>
      </c>
      <c r="BI62" s="9">
        <f t="shared" si="313"/>
        <v>0</v>
      </c>
      <c r="BJ62" s="9">
        <f t="shared" si="313"/>
        <v>0</v>
      </c>
      <c r="BK62" s="9">
        <f t="shared" si="313"/>
        <v>0</v>
      </c>
      <c r="BL62" s="9">
        <f t="shared" si="313"/>
        <v>0</v>
      </c>
      <c r="BM62" s="9">
        <f t="shared" si="313"/>
        <v>0</v>
      </c>
      <c r="BN62" s="9">
        <f t="shared" si="313"/>
        <v>0</v>
      </c>
      <c r="BO62" s="9">
        <f t="shared" ref="BO62:CX62" si="314">IFERROR(IF(BO$3-$C$3&lt;levetid_C,
IF(MOD(BO$2,Interval_vedl_C_III)=0, Beløb_vedl_C_III *1,0),   0), 0)</f>
        <v>0</v>
      </c>
      <c r="BP62" s="9">
        <f t="shared" si="314"/>
        <v>0</v>
      </c>
      <c r="BQ62" s="9">
        <f t="shared" si="314"/>
        <v>0</v>
      </c>
      <c r="BR62" s="9">
        <f t="shared" si="314"/>
        <v>0</v>
      </c>
      <c r="BS62" s="9">
        <f t="shared" si="314"/>
        <v>0</v>
      </c>
      <c r="BT62" s="9">
        <f t="shared" si="314"/>
        <v>0</v>
      </c>
      <c r="BU62" s="9">
        <f t="shared" si="314"/>
        <v>0</v>
      </c>
      <c r="BV62" s="9">
        <f t="shared" si="314"/>
        <v>0</v>
      </c>
      <c r="BW62" s="9">
        <f t="shared" si="314"/>
        <v>0</v>
      </c>
      <c r="BX62" s="9">
        <f t="shared" si="314"/>
        <v>0</v>
      </c>
      <c r="BY62" s="9">
        <f t="shared" si="314"/>
        <v>0</v>
      </c>
      <c r="BZ62" s="9">
        <f t="shared" si="314"/>
        <v>0</v>
      </c>
      <c r="CA62" s="9">
        <f t="shared" si="314"/>
        <v>0</v>
      </c>
      <c r="CB62" s="9">
        <f t="shared" si="314"/>
        <v>0</v>
      </c>
      <c r="CC62" s="9">
        <f t="shared" si="314"/>
        <v>0</v>
      </c>
      <c r="CD62" s="9">
        <f t="shared" si="314"/>
        <v>0</v>
      </c>
      <c r="CE62" s="9">
        <f t="shared" si="314"/>
        <v>0</v>
      </c>
      <c r="CF62" s="9">
        <f t="shared" si="314"/>
        <v>0</v>
      </c>
      <c r="CG62" s="9">
        <f t="shared" si="314"/>
        <v>0</v>
      </c>
      <c r="CH62" s="9">
        <f t="shared" si="314"/>
        <v>0</v>
      </c>
      <c r="CI62" s="9">
        <f t="shared" si="314"/>
        <v>0</v>
      </c>
      <c r="CJ62" s="9">
        <f t="shared" si="314"/>
        <v>0</v>
      </c>
      <c r="CK62" s="9">
        <f t="shared" si="314"/>
        <v>0</v>
      </c>
      <c r="CL62" s="9">
        <f t="shared" si="314"/>
        <v>0</v>
      </c>
      <c r="CM62" s="9">
        <f t="shared" si="314"/>
        <v>0</v>
      </c>
      <c r="CN62" s="9">
        <f t="shared" si="314"/>
        <v>0</v>
      </c>
      <c r="CO62" s="9">
        <f t="shared" si="314"/>
        <v>0</v>
      </c>
      <c r="CP62" s="9">
        <f t="shared" si="314"/>
        <v>0</v>
      </c>
      <c r="CQ62" s="9">
        <f t="shared" si="314"/>
        <v>0</v>
      </c>
      <c r="CR62" s="9">
        <f t="shared" si="314"/>
        <v>0</v>
      </c>
      <c r="CS62" s="9">
        <f t="shared" si="314"/>
        <v>0</v>
      </c>
      <c r="CT62" s="9">
        <f t="shared" si="314"/>
        <v>0</v>
      </c>
      <c r="CU62" s="9">
        <f t="shared" si="314"/>
        <v>0</v>
      </c>
      <c r="CV62" s="9">
        <f t="shared" si="314"/>
        <v>0</v>
      </c>
      <c r="CW62" s="9">
        <f t="shared" si="314"/>
        <v>0</v>
      </c>
      <c r="CX62" s="9">
        <f t="shared" si="314"/>
        <v>0</v>
      </c>
    </row>
    <row r="63" spans="1:102" s="10" customFormat="1" ht="15" thickBot="1" x14ac:dyDescent="0.35">
      <c r="A63" s="12"/>
      <c r="B63" s="10" t="s">
        <v>26</v>
      </c>
      <c r="C63" s="11">
        <f>SUM(C60:C62)</f>
        <v>0</v>
      </c>
      <c r="D63" s="11">
        <f t="shared" ref="D63" si="315">SUM(D60:D62)</f>
        <v>0</v>
      </c>
      <c r="E63" s="11">
        <f t="shared" ref="E63" si="316">SUM(E60:E62)</f>
        <v>0</v>
      </c>
      <c r="F63" s="11">
        <f t="shared" ref="F63" si="317">SUM(F60:F62)</f>
        <v>0</v>
      </c>
      <c r="G63" s="11">
        <f t="shared" ref="G63" si="318">SUM(G60:G62)</f>
        <v>20000</v>
      </c>
      <c r="H63" s="11">
        <f t="shared" ref="H63" si="319">SUM(H60:H62)</f>
        <v>0</v>
      </c>
      <c r="I63" s="11">
        <f t="shared" ref="I63" si="320">SUM(I60:I62)</f>
        <v>0</v>
      </c>
      <c r="J63" s="11">
        <f t="shared" ref="J63" si="321">SUM(J60:J62)</f>
        <v>0</v>
      </c>
      <c r="K63" s="11">
        <f t="shared" ref="K63" si="322">SUM(K60:K62)</f>
        <v>0</v>
      </c>
      <c r="L63" s="11">
        <f t="shared" ref="L63" si="323">SUM(L60:L62)</f>
        <v>20000</v>
      </c>
      <c r="M63" s="11">
        <f t="shared" ref="M63" si="324">SUM(M60:M62)</f>
        <v>0</v>
      </c>
      <c r="N63" s="11">
        <f t="shared" ref="N63" si="325">SUM(N60:N62)</f>
        <v>0</v>
      </c>
      <c r="O63" s="11">
        <f t="shared" ref="O63" si="326">SUM(O60:O62)</f>
        <v>0</v>
      </c>
      <c r="P63" s="11">
        <f t="shared" ref="P63" si="327">SUM(P60:P62)</f>
        <v>0</v>
      </c>
      <c r="Q63" s="11">
        <f t="shared" ref="Q63" si="328">SUM(Q60:Q62)</f>
        <v>23000</v>
      </c>
      <c r="R63" s="11">
        <f t="shared" ref="R63" si="329">SUM(R60:R62)</f>
        <v>0</v>
      </c>
      <c r="S63" s="11">
        <f t="shared" ref="S63" si="330">SUM(S60:S62)</f>
        <v>0</v>
      </c>
      <c r="T63" s="11">
        <f t="shared" ref="T63" si="331">SUM(T60:T62)</f>
        <v>0</v>
      </c>
      <c r="U63" s="11">
        <f t="shared" ref="U63" si="332">SUM(U60:U62)</f>
        <v>0</v>
      </c>
      <c r="V63" s="11">
        <f t="shared" ref="V63" si="333">SUM(V60:V62)</f>
        <v>20000</v>
      </c>
      <c r="W63" s="11">
        <f t="shared" ref="W63" si="334">SUM(W60:W62)</f>
        <v>0</v>
      </c>
      <c r="X63" s="11">
        <f t="shared" ref="X63" si="335">SUM(X60:X62)</f>
        <v>0</v>
      </c>
      <c r="Y63" s="11">
        <f t="shared" ref="Y63" si="336">SUM(Y60:Y62)</f>
        <v>0</v>
      </c>
      <c r="Z63" s="11">
        <f t="shared" ref="Z63" si="337">SUM(Z60:Z62)</f>
        <v>0</v>
      </c>
      <c r="AA63" s="11">
        <f t="shared" ref="AA63" si="338">SUM(AA60:AA62)</f>
        <v>20000</v>
      </c>
      <c r="AB63" s="11">
        <f t="shared" ref="AB63" si="339">SUM(AB60:AB62)</f>
        <v>0</v>
      </c>
      <c r="AC63" s="11">
        <f t="shared" ref="AC63" si="340">SUM(AC60:AC62)</f>
        <v>0</v>
      </c>
      <c r="AD63" s="11">
        <f t="shared" ref="AD63" si="341">SUM(AD60:AD62)</f>
        <v>0</v>
      </c>
      <c r="AE63" s="11">
        <f t="shared" ref="AE63" si="342">SUM(AE60:AE62)</f>
        <v>0</v>
      </c>
      <c r="AF63" s="11">
        <f t="shared" ref="AF63" si="343">SUM(AF60:AF62)</f>
        <v>23000</v>
      </c>
      <c r="AG63" s="11">
        <f t="shared" ref="AG63" si="344">SUM(AG60:AG62)</f>
        <v>0</v>
      </c>
      <c r="AH63" s="11">
        <f t="shared" ref="AH63" si="345">SUM(AH60:AH62)</f>
        <v>0</v>
      </c>
      <c r="AI63" s="11">
        <f t="shared" ref="AI63" si="346">SUM(AI60:AI62)</f>
        <v>0</v>
      </c>
      <c r="AJ63" s="11">
        <f t="shared" ref="AJ63" si="347">SUM(AJ60:AJ62)</f>
        <v>0</v>
      </c>
      <c r="AK63" s="11">
        <f t="shared" ref="AK63" si="348">SUM(AK60:AK62)</f>
        <v>20000</v>
      </c>
      <c r="AL63" s="11">
        <f t="shared" ref="AL63" si="349">SUM(AL60:AL62)</f>
        <v>0</v>
      </c>
      <c r="AM63" s="11">
        <f t="shared" ref="AM63" si="350">SUM(AM60:AM62)</f>
        <v>0</v>
      </c>
      <c r="AN63" s="11">
        <f t="shared" ref="AN63" si="351">SUM(AN60:AN62)</f>
        <v>0</v>
      </c>
      <c r="AO63" s="11">
        <f t="shared" ref="AO63" si="352">SUM(AO60:AO62)</f>
        <v>0</v>
      </c>
      <c r="AP63" s="11">
        <f t="shared" ref="AP63" si="353">SUM(AP60:AP62)</f>
        <v>20000</v>
      </c>
      <c r="AQ63" s="11">
        <f t="shared" ref="AQ63" si="354">SUM(AQ60:AQ62)</f>
        <v>0</v>
      </c>
      <c r="AR63" s="11">
        <f t="shared" ref="AR63" si="355">SUM(AR60:AR62)</f>
        <v>0</v>
      </c>
      <c r="AS63" s="11">
        <f t="shared" ref="AS63" si="356">SUM(AS60:AS62)</f>
        <v>0</v>
      </c>
      <c r="AT63" s="11">
        <f t="shared" ref="AT63" si="357">SUM(AT60:AT62)</f>
        <v>0</v>
      </c>
      <c r="AU63" s="11">
        <f t="shared" ref="AU63" si="358">SUM(AU60:AU62)</f>
        <v>23000</v>
      </c>
      <c r="AV63" s="11">
        <f t="shared" ref="AV63" si="359">SUM(AV60:AV62)</f>
        <v>0</v>
      </c>
      <c r="AW63" s="11">
        <f t="shared" ref="AW63" si="360">SUM(AW60:AW62)</f>
        <v>0</v>
      </c>
      <c r="AX63" s="11">
        <f t="shared" ref="AX63" si="361">SUM(AX60:AX62)</f>
        <v>0</v>
      </c>
      <c r="AY63" s="11">
        <f t="shared" ref="AY63" si="362">SUM(AY60:AY62)</f>
        <v>0</v>
      </c>
      <c r="AZ63" s="11">
        <f t="shared" ref="AZ63" si="363">SUM(AZ60:AZ62)</f>
        <v>20000</v>
      </c>
      <c r="BA63" s="11">
        <f t="shared" ref="BA63" si="364">SUM(BA60:BA62)</f>
        <v>0</v>
      </c>
      <c r="BB63" s="11">
        <f t="shared" ref="BB63" si="365">SUM(BB60:BB62)</f>
        <v>0</v>
      </c>
      <c r="BC63" s="11">
        <f t="shared" ref="BC63" si="366">SUM(BC60:BC62)</f>
        <v>0</v>
      </c>
      <c r="BD63" s="11">
        <f t="shared" ref="BD63" si="367">SUM(BD60:BD62)</f>
        <v>0</v>
      </c>
      <c r="BE63" s="11">
        <f t="shared" ref="BE63" si="368">SUM(BE60:BE62)</f>
        <v>20000</v>
      </c>
      <c r="BF63" s="11">
        <f t="shared" ref="BF63" si="369">SUM(BF60:BF62)</f>
        <v>0</v>
      </c>
      <c r="BG63" s="11">
        <f t="shared" ref="BG63" si="370">SUM(BG60:BG62)</f>
        <v>0</v>
      </c>
      <c r="BH63" s="11">
        <f t="shared" ref="BH63" si="371">SUM(BH60:BH62)</f>
        <v>0</v>
      </c>
      <c r="BI63" s="11">
        <f t="shared" ref="BI63" si="372">SUM(BI60:BI62)</f>
        <v>0</v>
      </c>
      <c r="BJ63" s="11">
        <f t="shared" ref="BJ63" si="373">SUM(BJ60:BJ62)</f>
        <v>23000</v>
      </c>
      <c r="BK63" s="11">
        <f t="shared" ref="BK63" si="374">SUM(BK60:BK62)</f>
        <v>0</v>
      </c>
      <c r="BL63" s="11">
        <f t="shared" ref="BL63" si="375">SUM(BL60:BL62)</f>
        <v>0</v>
      </c>
      <c r="BM63" s="11">
        <f t="shared" ref="BM63" si="376">SUM(BM60:BM62)</f>
        <v>0</v>
      </c>
      <c r="BN63" s="11">
        <f t="shared" ref="BN63" si="377">SUM(BN60:BN62)</f>
        <v>0</v>
      </c>
      <c r="BO63" s="11">
        <f t="shared" ref="BO63" si="378">SUM(BO60:BO62)</f>
        <v>20000</v>
      </c>
      <c r="BP63" s="11">
        <f t="shared" ref="BP63" si="379">SUM(BP60:BP62)</f>
        <v>0</v>
      </c>
      <c r="BQ63" s="11">
        <f t="shared" ref="BQ63" si="380">SUM(BQ60:BQ62)</f>
        <v>0</v>
      </c>
      <c r="BR63" s="11">
        <f t="shared" ref="BR63" si="381">SUM(BR60:BR62)</f>
        <v>0</v>
      </c>
      <c r="BS63" s="11">
        <f t="shared" ref="BS63" si="382">SUM(BS60:BS62)</f>
        <v>0</v>
      </c>
      <c r="BT63" s="11">
        <f t="shared" ref="BT63" si="383">SUM(BT60:BT62)</f>
        <v>20000</v>
      </c>
      <c r="BU63" s="11">
        <f t="shared" ref="BU63" si="384">SUM(BU60:BU62)</f>
        <v>0</v>
      </c>
      <c r="BV63" s="11">
        <f t="shared" ref="BV63" si="385">SUM(BV60:BV62)</f>
        <v>0</v>
      </c>
      <c r="BW63" s="11">
        <f t="shared" ref="BW63" si="386">SUM(BW60:BW62)</f>
        <v>0</v>
      </c>
      <c r="BX63" s="11">
        <f t="shared" ref="BX63" si="387">SUM(BX60:BX62)</f>
        <v>0</v>
      </c>
      <c r="BY63" s="11">
        <f t="shared" ref="BY63" si="388">SUM(BY60:BY62)</f>
        <v>23000</v>
      </c>
      <c r="BZ63" s="11">
        <f t="shared" ref="BZ63" si="389">SUM(BZ60:BZ62)</f>
        <v>0</v>
      </c>
      <c r="CA63" s="11">
        <f t="shared" ref="CA63" si="390">SUM(CA60:CA62)</f>
        <v>0</v>
      </c>
      <c r="CB63" s="11">
        <f t="shared" ref="CB63" si="391">SUM(CB60:CB62)</f>
        <v>0</v>
      </c>
      <c r="CC63" s="11">
        <f t="shared" ref="CC63" si="392">SUM(CC60:CC62)</f>
        <v>0</v>
      </c>
      <c r="CD63" s="11">
        <f t="shared" ref="CD63" si="393">SUM(CD60:CD62)</f>
        <v>20000</v>
      </c>
      <c r="CE63" s="11">
        <f t="shared" ref="CE63" si="394">SUM(CE60:CE62)</f>
        <v>0</v>
      </c>
      <c r="CF63" s="11">
        <f t="shared" ref="CF63" si="395">SUM(CF60:CF62)</f>
        <v>0</v>
      </c>
      <c r="CG63" s="11">
        <f t="shared" ref="CG63" si="396">SUM(CG60:CG62)</f>
        <v>0</v>
      </c>
      <c r="CH63" s="11">
        <f t="shared" ref="CH63" si="397">SUM(CH60:CH62)</f>
        <v>0</v>
      </c>
      <c r="CI63" s="11">
        <f t="shared" ref="CI63" si="398">SUM(CI60:CI62)</f>
        <v>0</v>
      </c>
      <c r="CJ63" s="11">
        <f t="shared" ref="CJ63" si="399">SUM(CJ60:CJ62)</f>
        <v>0</v>
      </c>
      <c r="CK63" s="11">
        <f t="shared" ref="CK63" si="400">SUM(CK60:CK62)</f>
        <v>0</v>
      </c>
      <c r="CL63" s="11">
        <f t="shared" ref="CL63" si="401">SUM(CL60:CL62)</f>
        <v>0</v>
      </c>
      <c r="CM63" s="11">
        <f t="shared" ref="CM63" si="402">SUM(CM60:CM62)</f>
        <v>0</v>
      </c>
      <c r="CN63" s="11">
        <f t="shared" ref="CN63" si="403">SUM(CN60:CN62)</f>
        <v>0</v>
      </c>
      <c r="CO63" s="11">
        <f t="shared" ref="CO63" si="404">SUM(CO60:CO62)</f>
        <v>0</v>
      </c>
      <c r="CP63" s="11">
        <f t="shared" ref="CP63" si="405">SUM(CP60:CP62)</f>
        <v>0</v>
      </c>
      <c r="CQ63" s="11">
        <f t="shared" ref="CQ63" si="406">SUM(CQ60:CQ62)</f>
        <v>0</v>
      </c>
      <c r="CR63" s="11">
        <f t="shared" ref="CR63" si="407">SUM(CR60:CR62)</f>
        <v>0</v>
      </c>
      <c r="CS63" s="11">
        <f t="shared" ref="CS63" si="408">SUM(CS60:CS62)</f>
        <v>0</v>
      </c>
      <c r="CT63" s="11">
        <f t="shared" ref="CT63" si="409">SUM(CT60:CT62)</f>
        <v>0</v>
      </c>
      <c r="CU63" s="11">
        <f t="shared" ref="CU63" si="410">SUM(CU60:CU62)</f>
        <v>0</v>
      </c>
      <c r="CV63" s="11">
        <f t="shared" ref="CV63" si="411">SUM(CV60:CV62)</f>
        <v>0</v>
      </c>
      <c r="CW63" s="11">
        <f t="shared" ref="CW63" si="412">SUM(CW60:CW62)</f>
        <v>0</v>
      </c>
      <c r="CX63" s="11">
        <f t="shared" ref="CX63" si="413">SUM(CX60:CX62)</f>
        <v>0</v>
      </c>
    </row>
    <row r="64" spans="1:102" s="16" customFormat="1" ht="15" thickBot="1" x14ac:dyDescent="0.35">
      <c r="A64" s="15" t="s">
        <v>84</v>
      </c>
      <c r="B64" s="16" t="str">
        <f>navn_C</f>
        <v>Pumpe Tina</v>
      </c>
      <c r="C64" s="17">
        <f t="shared" ref="C64:AH64" si="414">C53+C59+C63</f>
        <v>644200</v>
      </c>
      <c r="D64" s="17">
        <f t="shared" si="414"/>
        <v>16200</v>
      </c>
      <c r="E64" s="17">
        <f t="shared" si="414"/>
        <v>16200</v>
      </c>
      <c r="F64" s="17">
        <f t="shared" si="414"/>
        <v>16200</v>
      </c>
      <c r="G64" s="17">
        <f t="shared" si="414"/>
        <v>36200</v>
      </c>
      <c r="H64" s="17">
        <f t="shared" si="414"/>
        <v>16200</v>
      </c>
      <c r="I64" s="17">
        <f t="shared" si="414"/>
        <v>16200</v>
      </c>
      <c r="J64" s="17">
        <f t="shared" si="414"/>
        <v>16200</v>
      </c>
      <c r="K64" s="17">
        <f t="shared" si="414"/>
        <v>16200</v>
      </c>
      <c r="L64" s="17">
        <f t="shared" si="414"/>
        <v>36200</v>
      </c>
      <c r="M64" s="17">
        <f t="shared" si="414"/>
        <v>16200</v>
      </c>
      <c r="N64" s="17">
        <f t="shared" si="414"/>
        <v>16200</v>
      </c>
      <c r="O64" s="17">
        <f t="shared" si="414"/>
        <v>16200</v>
      </c>
      <c r="P64" s="17">
        <f t="shared" si="414"/>
        <v>16200</v>
      </c>
      <c r="Q64" s="17">
        <f t="shared" si="414"/>
        <v>39200</v>
      </c>
      <c r="R64" s="17">
        <f t="shared" si="414"/>
        <v>16200</v>
      </c>
      <c r="S64" s="17">
        <f t="shared" si="414"/>
        <v>16200</v>
      </c>
      <c r="T64" s="17">
        <f t="shared" si="414"/>
        <v>16200</v>
      </c>
      <c r="U64" s="17">
        <f t="shared" si="414"/>
        <v>16200</v>
      </c>
      <c r="V64" s="17">
        <f t="shared" si="414"/>
        <v>36200</v>
      </c>
      <c r="W64" s="17">
        <f t="shared" si="414"/>
        <v>16200</v>
      </c>
      <c r="X64" s="17">
        <f t="shared" si="414"/>
        <v>16200</v>
      </c>
      <c r="Y64" s="17">
        <f t="shared" si="414"/>
        <v>16200</v>
      </c>
      <c r="Z64" s="17">
        <f t="shared" si="414"/>
        <v>16200</v>
      </c>
      <c r="AA64" s="17">
        <f t="shared" si="414"/>
        <v>36200</v>
      </c>
      <c r="AB64" s="17">
        <f t="shared" si="414"/>
        <v>16200</v>
      </c>
      <c r="AC64" s="17">
        <f t="shared" si="414"/>
        <v>16200</v>
      </c>
      <c r="AD64" s="17">
        <f t="shared" si="414"/>
        <v>16200</v>
      </c>
      <c r="AE64" s="17">
        <f t="shared" si="414"/>
        <v>16200</v>
      </c>
      <c r="AF64" s="17">
        <f t="shared" si="414"/>
        <v>39200</v>
      </c>
      <c r="AG64" s="17">
        <f t="shared" si="414"/>
        <v>16200</v>
      </c>
      <c r="AH64" s="17">
        <f t="shared" si="414"/>
        <v>16200</v>
      </c>
      <c r="AI64" s="17">
        <f t="shared" ref="AI64:BN64" si="415">AI53+AI59+AI63</f>
        <v>16200</v>
      </c>
      <c r="AJ64" s="17">
        <f t="shared" si="415"/>
        <v>16200</v>
      </c>
      <c r="AK64" s="17">
        <f t="shared" si="415"/>
        <v>36200</v>
      </c>
      <c r="AL64" s="17">
        <f t="shared" si="415"/>
        <v>16200</v>
      </c>
      <c r="AM64" s="17">
        <f t="shared" si="415"/>
        <v>16200</v>
      </c>
      <c r="AN64" s="17">
        <f t="shared" si="415"/>
        <v>16200</v>
      </c>
      <c r="AO64" s="17">
        <f t="shared" si="415"/>
        <v>16200</v>
      </c>
      <c r="AP64" s="17">
        <f t="shared" si="415"/>
        <v>36200</v>
      </c>
      <c r="AQ64" s="17">
        <f t="shared" si="415"/>
        <v>16200</v>
      </c>
      <c r="AR64" s="17">
        <f t="shared" si="415"/>
        <v>16200</v>
      </c>
      <c r="AS64" s="17">
        <f t="shared" si="415"/>
        <v>16200</v>
      </c>
      <c r="AT64" s="17">
        <f t="shared" si="415"/>
        <v>16200</v>
      </c>
      <c r="AU64" s="17">
        <f t="shared" si="415"/>
        <v>39200</v>
      </c>
      <c r="AV64" s="17">
        <f t="shared" si="415"/>
        <v>16200</v>
      </c>
      <c r="AW64" s="17">
        <f t="shared" si="415"/>
        <v>16200</v>
      </c>
      <c r="AX64" s="17">
        <f t="shared" si="415"/>
        <v>16200</v>
      </c>
      <c r="AY64" s="17">
        <f t="shared" si="415"/>
        <v>16200</v>
      </c>
      <c r="AZ64" s="17">
        <f t="shared" si="415"/>
        <v>36200</v>
      </c>
      <c r="BA64" s="17">
        <f t="shared" si="415"/>
        <v>16200</v>
      </c>
      <c r="BB64" s="17">
        <f t="shared" si="415"/>
        <v>16200</v>
      </c>
      <c r="BC64" s="17">
        <f t="shared" si="415"/>
        <v>16200</v>
      </c>
      <c r="BD64" s="17">
        <f t="shared" si="415"/>
        <v>16200</v>
      </c>
      <c r="BE64" s="17">
        <f t="shared" si="415"/>
        <v>36200</v>
      </c>
      <c r="BF64" s="17">
        <f t="shared" si="415"/>
        <v>16200</v>
      </c>
      <c r="BG64" s="17">
        <f t="shared" si="415"/>
        <v>16200</v>
      </c>
      <c r="BH64" s="17">
        <f t="shared" si="415"/>
        <v>16200</v>
      </c>
      <c r="BI64" s="17">
        <f t="shared" si="415"/>
        <v>16200</v>
      </c>
      <c r="BJ64" s="17">
        <f t="shared" si="415"/>
        <v>39200</v>
      </c>
      <c r="BK64" s="17">
        <f t="shared" si="415"/>
        <v>16200</v>
      </c>
      <c r="BL64" s="17">
        <f t="shared" si="415"/>
        <v>16200</v>
      </c>
      <c r="BM64" s="17">
        <f t="shared" si="415"/>
        <v>16200</v>
      </c>
      <c r="BN64" s="17">
        <f t="shared" si="415"/>
        <v>16200</v>
      </c>
      <c r="BO64" s="17">
        <f t="shared" ref="BO64:CT64" si="416">BO53+BO59+BO63</f>
        <v>36200</v>
      </c>
      <c r="BP64" s="17">
        <f t="shared" si="416"/>
        <v>16200</v>
      </c>
      <c r="BQ64" s="17">
        <f t="shared" si="416"/>
        <v>16200</v>
      </c>
      <c r="BR64" s="17">
        <f t="shared" si="416"/>
        <v>16200</v>
      </c>
      <c r="BS64" s="17">
        <f t="shared" si="416"/>
        <v>16200</v>
      </c>
      <c r="BT64" s="17">
        <f t="shared" si="416"/>
        <v>36200</v>
      </c>
      <c r="BU64" s="17">
        <f t="shared" si="416"/>
        <v>16200</v>
      </c>
      <c r="BV64" s="17">
        <f t="shared" si="416"/>
        <v>16200</v>
      </c>
      <c r="BW64" s="17">
        <f t="shared" si="416"/>
        <v>16200</v>
      </c>
      <c r="BX64" s="17">
        <f t="shared" si="416"/>
        <v>16200</v>
      </c>
      <c r="BY64" s="17">
        <f t="shared" si="416"/>
        <v>39200</v>
      </c>
      <c r="BZ64" s="17">
        <f t="shared" si="416"/>
        <v>16200</v>
      </c>
      <c r="CA64" s="17">
        <f t="shared" si="416"/>
        <v>16200</v>
      </c>
      <c r="CB64" s="17">
        <f t="shared" si="416"/>
        <v>16200</v>
      </c>
      <c r="CC64" s="17">
        <f t="shared" si="416"/>
        <v>16200</v>
      </c>
      <c r="CD64" s="17">
        <f t="shared" si="416"/>
        <v>26200</v>
      </c>
      <c r="CE64" s="17">
        <f t="shared" si="416"/>
        <v>0</v>
      </c>
      <c r="CF64" s="17">
        <f t="shared" si="416"/>
        <v>0</v>
      </c>
      <c r="CG64" s="17">
        <f t="shared" si="416"/>
        <v>0</v>
      </c>
      <c r="CH64" s="17">
        <f t="shared" si="416"/>
        <v>0</v>
      </c>
      <c r="CI64" s="17">
        <f t="shared" si="416"/>
        <v>0</v>
      </c>
      <c r="CJ64" s="17">
        <f t="shared" si="416"/>
        <v>0</v>
      </c>
      <c r="CK64" s="17">
        <f t="shared" si="416"/>
        <v>0</v>
      </c>
      <c r="CL64" s="17">
        <f t="shared" si="416"/>
        <v>0</v>
      </c>
      <c r="CM64" s="17">
        <f t="shared" si="416"/>
        <v>0</v>
      </c>
      <c r="CN64" s="17">
        <f t="shared" si="416"/>
        <v>0</v>
      </c>
      <c r="CO64" s="17">
        <f t="shared" si="416"/>
        <v>0</v>
      </c>
      <c r="CP64" s="17">
        <f t="shared" si="416"/>
        <v>0</v>
      </c>
      <c r="CQ64" s="17">
        <f t="shared" si="416"/>
        <v>0</v>
      </c>
      <c r="CR64" s="17">
        <f t="shared" si="416"/>
        <v>0</v>
      </c>
      <c r="CS64" s="17">
        <f t="shared" si="416"/>
        <v>0</v>
      </c>
      <c r="CT64" s="17">
        <f t="shared" si="416"/>
        <v>0</v>
      </c>
      <c r="CU64" s="17">
        <f t="shared" ref="CU64:CX64" si="417">CU53+CU59+CU63</f>
        <v>0</v>
      </c>
      <c r="CV64" s="17">
        <f t="shared" si="417"/>
        <v>0</v>
      </c>
      <c r="CW64" s="17">
        <f t="shared" si="417"/>
        <v>0</v>
      </c>
      <c r="CX64" s="17">
        <f t="shared" si="417"/>
        <v>0</v>
      </c>
    </row>
    <row r="65" spans="1:102" s="16" customFormat="1" ht="15" thickBot="1" x14ac:dyDescent="0.35">
      <c r="A65" s="15" t="s">
        <v>85</v>
      </c>
      <c r="B65" s="16" t="str">
        <f>navn_C</f>
        <v>Pumpe Tina</v>
      </c>
      <c r="C65" s="17">
        <f>C64</f>
        <v>644200</v>
      </c>
      <c r="D65" s="17">
        <f t="shared" ref="D65:AI65" si="418">D64/((1+Kalkulationsrente)^(D$2-1))</f>
        <v>15576.923076923076</v>
      </c>
      <c r="E65" s="17">
        <f t="shared" si="418"/>
        <v>14977.810650887572</v>
      </c>
      <c r="F65" s="17">
        <f t="shared" si="418"/>
        <v>14401.741010468821</v>
      </c>
      <c r="G65" s="17">
        <f t="shared" si="418"/>
        <v>30943.91171527607</v>
      </c>
      <c r="H65" s="17">
        <f t="shared" si="418"/>
        <v>13315.219129501495</v>
      </c>
      <c r="I65" s="17">
        <f t="shared" si="418"/>
        <v>12803.095316828361</v>
      </c>
      <c r="J65" s="17">
        <f t="shared" si="418"/>
        <v>12310.668573873425</v>
      </c>
      <c r="K65" s="17">
        <f t="shared" si="418"/>
        <v>11837.181321032138</v>
      </c>
      <c r="L65" s="17">
        <f t="shared" si="418"/>
        <v>25433.639827953662</v>
      </c>
      <c r="M65" s="17">
        <f t="shared" si="418"/>
        <v>10944.139534977936</v>
      </c>
      <c r="N65" s="17">
        <f t="shared" si="418"/>
        <v>10523.21109132494</v>
      </c>
      <c r="O65" s="17">
        <f t="shared" si="418"/>
        <v>10118.472203197056</v>
      </c>
      <c r="P65" s="17">
        <f t="shared" si="418"/>
        <v>9729.3001953817839</v>
      </c>
      <c r="Q65" s="17">
        <f t="shared" si="418"/>
        <v>22637.023246614786</v>
      </c>
      <c r="R65" s="17">
        <f t="shared" si="418"/>
        <v>8995.2849439550519</v>
      </c>
      <c r="S65" s="17">
        <f t="shared" si="418"/>
        <v>8649.3124461106254</v>
      </c>
      <c r="T65" s="17">
        <f t="shared" si="418"/>
        <v>8316.6465827986776</v>
      </c>
      <c r="U65" s="17">
        <f t="shared" si="418"/>
        <v>7996.775560383343</v>
      </c>
      <c r="V65" s="17">
        <f t="shared" si="418"/>
        <v>17182.055750586245</v>
      </c>
      <c r="W65" s="17">
        <f t="shared" si="418"/>
        <v>7393.4685284609313</v>
      </c>
      <c r="X65" s="17">
        <f t="shared" si="418"/>
        <v>7109.1043542893549</v>
      </c>
      <c r="Y65" s="17">
        <f t="shared" si="418"/>
        <v>6835.6772637397653</v>
      </c>
      <c r="Z65" s="17">
        <f t="shared" si="418"/>
        <v>6572.7665997497752</v>
      </c>
      <c r="AA65" s="17">
        <f t="shared" si="418"/>
        <v>14122.397371257231</v>
      </c>
      <c r="AB65" s="17">
        <f t="shared" si="418"/>
        <v>6076.8921965142126</v>
      </c>
      <c r="AC65" s="17">
        <f t="shared" si="418"/>
        <v>5843.1655735713593</v>
      </c>
      <c r="AD65" s="17">
        <f t="shared" si="418"/>
        <v>5618.4284361263071</v>
      </c>
      <c r="AE65" s="17">
        <f t="shared" si="418"/>
        <v>5402.3350347368323</v>
      </c>
      <c r="AF65" s="17">
        <f t="shared" si="418"/>
        <v>12569.535455940399</v>
      </c>
      <c r="AG65" s="17">
        <f t="shared" si="418"/>
        <v>4994.7624211694092</v>
      </c>
      <c r="AH65" s="17">
        <f t="shared" si="418"/>
        <v>4802.6561742013546</v>
      </c>
      <c r="AI65" s="17">
        <f t="shared" si="418"/>
        <v>4617.9386290397633</v>
      </c>
      <c r="AJ65" s="17">
        <f t="shared" ref="AJ65:BO65" si="419">AJ64/((1+Kalkulationsrente)^(AJ$2-1))</f>
        <v>4440.325604845927</v>
      </c>
      <c r="AK65" s="17">
        <f t="shared" si="419"/>
        <v>9540.5856419410338</v>
      </c>
      <c r="AL65" s="17">
        <f t="shared" si="419"/>
        <v>4105.3306257821059</v>
      </c>
      <c r="AM65" s="17">
        <f t="shared" si="419"/>
        <v>3947.4332940212562</v>
      </c>
      <c r="AN65" s="17">
        <f t="shared" si="419"/>
        <v>3795.6089365588991</v>
      </c>
      <c r="AO65" s="17">
        <f t="shared" si="419"/>
        <v>3649.6239774604805</v>
      </c>
      <c r="AP65" s="17">
        <f t="shared" si="419"/>
        <v>7841.6659534704058</v>
      </c>
      <c r="AQ65" s="17">
        <f t="shared" si="419"/>
        <v>3374.2825235396444</v>
      </c>
      <c r="AR65" s="17">
        <f t="shared" si="419"/>
        <v>3244.5024264804274</v>
      </c>
      <c r="AS65" s="17">
        <f t="shared" si="419"/>
        <v>3119.7138716157961</v>
      </c>
      <c r="AT65" s="17">
        <f t="shared" si="419"/>
        <v>2999.7248765536497</v>
      </c>
      <c r="AU65" s="17">
        <f t="shared" si="419"/>
        <v>6979.4168542796206</v>
      </c>
      <c r="AV65" s="17">
        <f t="shared" si="419"/>
        <v>2773.4142719615838</v>
      </c>
      <c r="AW65" s="17">
        <f t="shared" si="419"/>
        <v>2666.7444922707537</v>
      </c>
      <c r="AX65" s="17">
        <f t="shared" si="419"/>
        <v>2564.1773964141862</v>
      </c>
      <c r="AY65" s="17">
        <f t="shared" si="419"/>
        <v>2465.5551888597943</v>
      </c>
      <c r="AZ65" s="17">
        <f t="shared" si="419"/>
        <v>5297.5485420657969</v>
      </c>
      <c r="BA65" s="17">
        <f t="shared" si="419"/>
        <v>2279.5443683984781</v>
      </c>
      <c r="BB65" s="17">
        <f t="shared" si="419"/>
        <v>2191.8695849985365</v>
      </c>
      <c r="BC65" s="17">
        <f t="shared" si="419"/>
        <v>2107.566908652439</v>
      </c>
      <c r="BD65" s="17">
        <f t="shared" si="419"/>
        <v>2026.506642935037</v>
      </c>
      <c r="BE65" s="17">
        <f t="shared" si="419"/>
        <v>4354.1987460973614</v>
      </c>
      <c r="BF65" s="17">
        <f t="shared" si="419"/>
        <v>1873.6193074473349</v>
      </c>
      <c r="BG65" s="17">
        <f t="shared" si="419"/>
        <v>1801.5570263916679</v>
      </c>
      <c r="BH65" s="17">
        <f t="shared" si="419"/>
        <v>1732.2663715304495</v>
      </c>
      <c r="BI65" s="17">
        <f t="shared" si="419"/>
        <v>1665.6407418562019</v>
      </c>
      <c r="BJ65" s="17">
        <f t="shared" si="419"/>
        <v>3875.4224288202226</v>
      </c>
      <c r="BK65" s="17">
        <f t="shared" si="419"/>
        <v>1539.9784965386475</v>
      </c>
      <c r="BL65" s="17">
        <f t="shared" si="419"/>
        <v>1480.7485543640842</v>
      </c>
      <c r="BM65" s="17">
        <f t="shared" si="419"/>
        <v>1423.7966868885428</v>
      </c>
      <c r="BN65" s="17">
        <f t="shared" si="419"/>
        <v>1369.0352758543679</v>
      </c>
      <c r="BO65" s="17">
        <f t="shared" si="419"/>
        <v>2941.5406568095987</v>
      </c>
      <c r="BP65" s="17">
        <f t="shared" ref="BP65:CU65" si="420">BP64/((1+Kalkulationsrente)^(BP$2-1))</f>
        <v>1265.7500701316269</v>
      </c>
      <c r="BQ65" s="17">
        <f t="shared" si="420"/>
        <v>1217.0673751265645</v>
      </c>
      <c r="BR65" s="17">
        <f t="shared" si="420"/>
        <v>1170.2570914678504</v>
      </c>
      <c r="BS65" s="17">
        <f t="shared" si="420"/>
        <v>1125.2472033344714</v>
      </c>
      <c r="BT65" s="17">
        <f t="shared" si="420"/>
        <v>2417.7320014665161</v>
      </c>
      <c r="BU65" s="17">
        <f t="shared" si="420"/>
        <v>1040.3542930237345</v>
      </c>
      <c r="BV65" s="17">
        <f t="shared" si="420"/>
        <v>1000.3406663689756</v>
      </c>
      <c r="BW65" s="17">
        <f t="shared" si="420"/>
        <v>961.86602535478403</v>
      </c>
      <c r="BX65" s="17">
        <f t="shared" si="420"/>
        <v>924.87117822575385</v>
      </c>
      <c r="BY65" s="17">
        <f t="shared" si="420"/>
        <v>2151.8845077427318</v>
      </c>
      <c r="BZ65" s="17">
        <f t="shared" si="420"/>
        <v>855.09539406966894</v>
      </c>
      <c r="CA65" s="17">
        <f t="shared" si="420"/>
        <v>822.20710968237381</v>
      </c>
      <c r="CB65" s="17">
        <f t="shared" si="420"/>
        <v>790.58375930997477</v>
      </c>
      <c r="CC65" s="17">
        <f t="shared" si="420"/>
        <v>760.17669164420647</v>
      </c>
      <c r="CD65" s="17">
        <f t="shared" si="420"/>
        <v>1182.1361182976145</v>
      </c>
      <c r="CE65" s="17">
        <f t="shared" si="420"/>
        <v>0</v>
      </c>
      <c r="CF65" s="17">
        <f t="shared" si="420"/>
        <v>0</v>
      </c>
      <c r="CG65" s="17">
        <f t="shared" si="420"/>
        <v>0</v>
      </c>
      <c r="CH65" s="17">
        <f t="shared" si="420"/>
        <v>0</v>
      </c>
      <c r="CI65" s="17">
        <f t="shared" si="420"/>
        <v>0</v>
      </c>
      <c r="CJ65" s="17">
        <f t="shared" si="420"/>
        <v>0</v>
      </c>
      <c r="CK65" s="17">
        <f t="shared" si="420"/>
        <v>0</v>
      </c>
      <c r="CL65" s="17">
        <f t="shared" si="420"/>
        <v>0</v>
      </c>
      <c r="CM65" s="17">
        <f t="shared" si="420"/>
        <v>0</v>
      </c>
      <c r="CN65" s="17">
        <f t="shared" si="420"/>
        <v>0</v>
      </c>
      <c r="CO65" s="17">
        <f t="shared" si="420"/>
        <v>0</v>
      </c>
      <c r="CP65" s="17">
        <f t="shared" si="420"/>
        <v>0</v>
      </c>
      <c r="CQ65" s="17">
        <f t="shared" si="420"/>
        <v>0</v>
      </c>
      <c r="CR65" s="17">
        <f t="shared" si="420"/>
        <v>0</v>
      </c>
      <c r="CS65" s="17">
        <f t="shared" si="420"/>
        <v>0</v>
      </c>
      <c r="CT65" s="17">
        <f t="shared" si="420"/>
        <v>0</v>
      </c>
      <c r="CU65" s="17">
        <f t="shared" si="420"/>
        <v>0</v>
      </c>
      <c r="CV65" s="17">
        <f t="shared" ref="CV65:CX65" si="421">CV64/((1+Kalkulationsrente)^(CV$2-1))</f>
        <v>0</v>
      </c>
      <c r="CW65" s="17">
        <f t="shared" si="421"/>
        <v>0</v>
      </c>
      <c r="CX65" s="17">
        <f t="shared" si="421"/>
        <v>0</v>
      </c>
    </row>
    <row r="66" spans="1:102" s="16" customFormat="1" ht="15" thickBot="1" x14ac:dyDescent="0.35">
      <c r="A66" s="15" t="s">
        <v>86</v>
      </c>
      <c r="B66" s="16" t="str">
        <f>navn_C</f>
        <v>Pumpe Tina</v>
      </c>
      <c r="C66" s="17">
        <f>IF(C65=0,#N/A, SUM($C65:C65))</f>
        <v>644200</v>
      </c>
      <c r="D66" s="17">
        <f>IF(D65=0,#N/A, SUM($C65:D65))</f>
        <v>659776.92307692312</v>
      </c>
      <c r="E66" s="17">
        <f>IF(E65=0,#N/A, SUM($C65:E65))</f>
        <v>674754.73372781067</v>
      </c>
      <c r="F66" s="17">
        <f>IF(F65=0,#N/A, SUM($C65:F65))</f>
        <v>689156.47473827947</v>
      </c>
      <c r="G66" s="17">
        <f>IF(G65=0,#N/A, SUM($C65:G65))</f>
        <v>720100.38645355555</v>
      </c>
      <c r="H66" s="17">
        <f>IF(H65=0,#N/A, SUM($C65:H65))</f>
        <v>733415.60558305704</v>
      </c>
      <c r="I66" s="17">
        <f>IF(I65=0,#N/A, SUM($C65:I65))</f>
        <v>746218.70089988539</v>
      </c>
      <c r="J66" s="17">
        <f>IF(J65=0,#N/A, SUM($C65:J65))</f>
        <v>758529.36947375885</v>
      </c>
      <c r="K66" s="17">
        <f>IF(K65=0,#N/A, SUM($C65:K65))</f>
        <v>770366.55079479096</v>
      </c>
      <c r="L66" s="17">
        <f>IF(L65=0,#N/A, SUM($C65:L65))</f>
        <v>795800.19062274462</v>
      </c>
      <c r="M66" s="17">
        <f>IF(M65=0,#N/A, SUM($C65:M65))</f>
        <v>806744.33015772258</v>
      </c>
      <c r="N66" s="17">
        <f>IF(N65=0,#N/A, SUM($C65:N65))</f>
        <v>817267.5412490475</v>
      </c>
      <c r="O66" s="17">
        <f>IF(O65=0,#N/A, SUM($C65:O65))</f>
        <v>827386.01345224457</v>
      </c>
      <c r="P66" s="17">
        <f>IF(P65=0,#N/A, SUM($C65:P65))</f>
        <v>837115.31364762632</v>
      </c>
      <c r="Q66" s="17">
        <f>IF(Q65=0,#N/A, SUM($C65:Q65))</f>
        <v>859752.33689424116</v>
      </c>
      <c r="R66" s="17">
        <f>IF(R65=0,#N/A, SUM($C65:R65))</f>
        <v>868747.62183819618</v>
      </c>
      <c r="S66" s="17">
        <f>IF(S65=0,#N/A, SUM($C65:S65))</f>
        <v>877396.93428430683</v>
      </c>
      <c r="T66" s="17">
        <f>IF(T65=0,#N/A, SUM($C65:T65))</f>
        <v>885713.58086710551</v>
      </c>
      <c r="U66" s="17">
        <f>IF(U65=0,#N/A, SUM($C65:U65))</f>
        <v>893710.35642748885</v>
      </c>
      <c r="V66" s="17">
        <f>IF(V65=0,#N/A, SUM($C65:V65))</f>
        <v>910892.41217807506</v>
      </c>
      <c r="W66" s="17">
        <f>IF(W65=0,#N/A, SUM($C65:W65))</f>
        <v>918285.880706536</v>
      </c>
      <c r="X66" s="17">
        <f>IF(X65=0,#N/A, SUM($C65:X65))</f>
        <v>925394.98506082536</v>
      </c>
      <c r="Y66" s="17">
        <f>IF(Y65=0,#N/A, SUM($C65:Y65))</f>
        <v>932230.66232456511</v>
      </c>
      <c r="Z66" s="17">
        <f>IF(Z65=0,#N/A, SUM($C65:Z65))</f>
        <v>938803.42892431491</v>
      </c>
      <c r="AA66" s="17">
        <f>IF(AA65=0,#N/A, SUM($C65:AA65))</f>
        <v>952925.8262955721</v>
      </c>
      <c r="AB66" s="17">
        <f>IF(AB65=0,#N/A, SUM($C65:AB65))</f>
        <v>959002.71849208628</v>
      </c>
      <c r="AC66" s="17">
        <f>IF(AC65=0,#N/A, SUM($C65:AC65))</f>
        <v>964845.88406565762</v>
      </c>
      <c r="AD66" s="17">
        <f>IF(AD65=0,#N/A, SUM($C65:AD65))</f>
        <v>970464.31250178395</v>
      </c>
      <c r="AE66" s="17">
        <f>IF(AE65=0,#N/A, SUM($C65:AE65))</f>
        <v>975866.64753652073</v>
      </c>
      <c r="AF66" s="17">
        <f>IF(AF65=0,#N/A, SUM($C65:AF65))</f>
        <v>988436.18299246114</v>
      </c>
      <c r="AG66" s="17">
        <f>IF(AG65=0,#N/A, SUM($C65:AG65))</f>
        <v>993430.94541363057</v>
      </c>
      <c r="AH66" s="17">
        <f>IF(AH65=0,#N/A, SUM($C65:AH65))</f>
        <v>998233.60158783197</v>
      </c>
      <c r="AI66" s="17">
        <f>IF(AI65=0,#N/A, SUM($C65:AI65))</f>
        <v>1002851.5402168718</v>
      </c>
      <c r="AJ66" s="17">
        <f>IF(AJ65=0,#N/A, SUM($C65:AJ65))</f>
        <v>1007291.8658217177</v>
      </c>
      <c r="AK66" s="17">
        <f>IF(AK65=0,#N/A, SUM($C65:AK65))</f>
        <v>1016832.4514636587</v>
      </c>
      <c r="AL66" s="17">
        <f>IF(AL65=0,#N/A, SUM($C65:AL65))</f>
        <v>1020937.7820894409</v>
      </c>
      <c r="AM66" s="17">
        <f>IF(AM65=0,#N/A, SUM($C65:AM65))</f>
        <v>1024885.2153834621</v>
      </c>
      <c r="AN66" s="17">
        <f>IF(AN65=0,#N/A, SUM($C65:AN65))</f>
        <v>1028680.8243200211</v>
      </c>
      <c r="AO66" s="17">
        <f>IF(AO65=0,#N/A, SUM($C65:AO65))</f>
        <v>1032330.4482974815</v>
      </c>
      <c r="AP66" s="17">
        <f>IF(AP65=0,#N/A, SUM($C65:AP65))</f>
        <v>1040172.1142509519</v>
      </c>
      <c r="AQ66" s="17">
        <f>IF(AQ65=0,#N/A, SUM($C65:AQ65))</f>
        <v>1043546.3967744915</v>
      </c>
      <c r="AR66" s="17">
        <f>IF(AR65=0,#N/A, SUM($C65:AR65))</f>
        <v>1046790.8992009719</v>
      </c>
      <c r="AS66" s="17">
        <f>IF(AS65=0,#N/A, SUM($C65:AS65))</f>
        <v>1049910.6130725876</v>
      </c>
      <c r="AT66" s="17">
        <f>IF(AT65=0,#N/A, SUM($C65:AT65))</f>
        <v>1052910.3379491414</v>
      </c>
      <c r="AU66" s="17">
        <f>IF(AU65=0,#N/A, SUM($C65:AU65))</f>
        <v>1059889.754803421</v>
      </c>
      <c r="AV66" s="17">
        <f>IF(AV65=0,#N/A, SUM($C65:AV65))</f>
        <v>1062663.1690753826</v>
      </c>
      <c r="AW66" s="17">
        <f>IF(AW65=0,#N/A, SUM($C65:AW65))</f>
        <v>1065329.9135676534</v>
      </c>
      <c r="AX66" s="17">
        <f>IF(AX65=0,#N/A, SUM($C65:AX65))</f>
        <v>1067894.0909640675</v>
      </c>
      <c r="AY66" s="17">
        <f>IF(AY65=0,#N/A, SUM($C65:AY65))</f>
        <v>1070359.6461529273</v>
      </c>
      <c r="AZ66" s="17">
        <f>IF(AZ65=0,#N/A, SUM($C65:AZ65))</f>
        <v>1075657.1946949931</v>
      </c>
      <c r="BA66" s="17">
        <f>IF(BA65=0,#N/A, SUM($C65:BA65))</f>
        <v>1077936.7390633915</v>
      </c>
      <c r="BB66" s="17">
        <f>IF(BB65=0,#N/A, SUM($C65:BB65))</f>
        <v>1080128.60864839</v>
      </c>
      <c r="BC66" s="17">
        <f>IF(BC65=0,#N/A, SUM($C65:BC65))</f>
        <v>1082236.1755570425</v>
      </c>
      <c r="BD66" s="17">
        <f>IF(BD65=0,#N/A, SUM($C65:BD65))</f>
        <v>1084262.6821999776</v>
      </c>
      <c r="BE66" s="17">
        <f>IF(BE65=0,#N/A, SUM($C65:BE65))</f>
        <v>1088616.8809460748</v>
      </c>
      <c r="BF66" s="17">
        <f>IF(BF65=0,#N/A, SUM($C65:BF65))</f>
        <v>1090490.5002535221</v>
      </c>
      <c r="BG66" s="17">
        <f>IF(BG65=0,#N/A, SUM($C65:BG65))</f>
        <v>1092292.0572799137</v>
      </c>
      <c r="BH66" s="17">
        <f>IF(BH65=0,#N/A, SUM($C65:BH65))</f>
        <v>1094024.3236514442</v>
      </c>
      <c r="BI66" s="17">
        <f>IF(BI65=0,#N/A, SUM($C65:BI65))</f>
        <v>1095689.9643933005</v>
      </c>
      <c r="BJ66" s="17">
        <f>IF(BJ65=0,#N/A, SUM($C65:BJ65))</f>
        <v>1099565.3868221208</v>
      </c>
      <c r="BK66" s="17">
        <f>IF(BK65=0,#N/A, SUM($C65:BK65))</f>
        <v>1101105.3653186595</v>
      </c>
      <c r="BL66" s="17">
        <f>IF(BL65=0,#N/A, SUM($C65:BL65))</f>
        <v>1102586.1138730235</v>
      </c>
      <c r="BM66" s="17">
        <f>IF(BM65=0,#N/A, SUM($C65:BM65))</f>
        <v>1104009.910559912</v>
      </c>
      <c r="BN66" s="17">
        <f>IF(BN65=0,#N/A, SUM($C65:BN65))</f>
        <v>1105378.9458357664</v>
      </c>
      <c r="BO66" s="17">
        <f>IF(BO65=0,#N/A, SUM($C65:BO65))</f>
        <v>1108320.4864925761</v>
      </c>
      <c r="BP66" s="17">
        <f>IF(BP65=0,#N/A, SUM($C65:BP65))</f>
        <v>1109586.2365627077</v>
      </c>
      <c r="BQ66" s="17">
        <f>IF(BQ65=0,#N/A, SUM($C65:BQ65))</f>
        <v>1110803.3039378342</v>
      </c>
      <c r="BR66" s="17">
        <f>IF(BR65=0,#N/A, SUM($C65:BR65))</f>
        <v>1111973.561029302</v>
      </c>
      <c r="BS66" s="17">
        <f>IF(BS65=0,#N/A, SUM($C65:BS65))</f>
        <v>1113098.8082326364</v>
      </c>
      <c r="BT66" s="17">
        <f>IF(BT65=0,#N/A, SUM($C65:BT65))</f>
        <v>1115516.5402341029</v>
      </c>
      <c r="BU66" s="17">
        <f>IF(BU65=0,#N/A, SUM($C65:BU65))</f>
        <v>1116556.8945271266</v>
      </c>
      <c r="BV66" s="17">
        <f>IF(BV65=0,#N/A, SUM($C65:BV65))</f>
        <v>1117557.2351934956</v>
      </c>
      <c r="BW66" s="17">
        <f>IF(BW65=0,#N/A, SUM($C65:BW65))</f>
        <v>1118519.1012188504</v>
      </c>
      <c r="BX66" s="17">
        <f>IF(BX65=0,#N/A, SUM($C65:BX65))</f>
        <v>1119443.9723970762</v>
      </c>
      <c r="BY66" s="17">
        <f>IF(BY65=0,#N/A, SUM($C65:BY65))</f>
        <v>1121595.8569048189</v>
      </c>
      <c r="BZ66" s="17">
        <f>IF(BZ65=0,#N/A, SUM($C65:BZ65))</f>
        <v>1122450.9522988885</v>
      </c>
      <c r="CA66" s="17">
        <f>IF(CA65=0,#N/A, SUM($C65:CA65))</f>
        <v>1123273.1594085707</v>
      </c>
      <c r="CB66" s="17">
        <f>IF(CB65=0,#N/A, SUM($C65:CB65))</f>
        <v>1124063.7431678807</v>
      </c>
      <c r="CC66" s="17">
        <f>IF(CC65=0,#N/A, SUM($C65:CC65))</f>
        <v>1124823.9198595248</v>
      </c>
      <c r="CD66" s="17">
        <f>IF(CD65=0,#N/A, SUM($C65:CD65))</f>
        <v>1126006.0559778225</v>
      </c>
      <c r="CE66" s="17" t="e">
        <f>IF(CE65=0,#N/A, SUM($C65:CE65))</f>
        <v>#N/A</v>
      </c>
      <c r="CF66" s="17" t="e">
        <f>IF(CF65=0,#N/A, SUM($C65:CF65))</f>
        <v>#N/A</v>
      </c>
      <c r="CG66" s="17" t="e">
        <f>IF(CG65=0,#N/A, SUM($C65:CG65))</f>
        <v>#N/A</v>
      </c>
      <c r="CH66" s="17" t="e">
        <f>IF(CH65=0,#N/A, SUM($C65:CH65))</f>
        <v>#N/A</v>
      </c>
      <c r="CI66" s="17" t="e">
        <f>IF(CI65=0,#N/A, SUM($C65:CI65))</f>
        <v>#N/A</v>
      </c>
      <c r="CJ66" s="17" t="e">
        <f>IF(CJ65=0,#N/A, SUM($C65:CJ65))</f>
        <v>#N/A</v>
      </c>
      <c r="CK66" s="17" t="e">
        <f>IF(CK65=0,#N/A, SUM($C65:CK65))</f>
        <v>#N/A</v>
      </c>
      <c r="CL66" s="17" t="e">
        <f>IF(CL65=0,#N/A, SUM($C65:CL65))</f>
        <v>#N/A</v>
      </c>
      <c r="CM66" s="17" t="e">
        <f>IF(CM65=0,#N/A, SUM($C65:CM65))</f>
        <v>#N/A</v>
      </c>
      <c r="CN66" s="17" t="e">
        <f>IF(CN65=0,#N/A, SUM($C65:CN65))</f>
        <v>#N/A</v>
      </c>
      <c r="CO66" s="17" t="e">
        <f>IF(CO65=0,#N/A, SUM($C65:CO65))</f>
        <v>#N/A</v>
      </c>
      <c r="CP66" s="17" t="e">
        <f>IF(CP65=0,#N/A, SUM($C65:CP65))</f>
        <v>#N/A</v>
      </c>
      <c r="CQ66" s="17" t="e">
        <f>IF(CQ65=0,#N/A, SUM($C65:CQ65))</f>
        <v>#N/A</v>
      </c>
      <c r="CR66" s="17" t="e">
        <f>IF(CR65=0,#N/A, SUM($C65:CR65))</f>
        <v>#N/A</v>
      </c>
      <c r="CS66" s="17" t="e">
        <f>IF(CS65=0,#N/A, SUM($C65:CS65))</f>
        <v>#N/A</v>
      </c>
      <c r="CT66" s="17" t="e">
        <f>IF(CT65=0,#N/A, SUM($C65:CT65))</f>
        <v>#N/A</v>
      </c>
      <c r="CU66" s="17" t="e">
        <f>IF(CU65=0,#N/A, SUM($C65:CU65))</f>
        <v>#N/A</v>
      </c>
      <c r="CV66" s="17" t="e">
        <f>IF(CV65=0,#N/A, SUM($C65:CV65))</f>
        <v>#N/A</v>
      </c>
      <c r="CW66" s="17" t="e">
        <f>IF(CW65=0,#N/A, SUM($C65:CW65))</f>
        <v>#N/A</v>
      </c>
      <c r="CX66" s="17" t="e">
        <f>IF(CX65=0,#N/A, SUM($C65:CX65))</f>
        <v>#N/A</v>
      </c>
    </row>
    <row r="67" spans="1:102" x14ac:dyDescent="0.3">
      <c r="A67" s="127" t="s">
        <v>25</v>
      </c>
      <c r="B67" s="2" t="s">
        <v>12</v>
      </c>
      <c r="C67" s="8">
        <f>C53+NPV(Kalkulationsrente,D53:CX53)</f>
        <v>627548.80300828337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</row>
    <row r="68" spans="1:102" x14ac:dyDescent="0.3">
      <c r="A68" s="128"/>
      <c r="B68" s="2" t="s">
        <v>2</v>
      </c>
      <c r="C68" s="8">
        <f>C59+NPV(Kalkulationsrente,D59:CX59)</f>
        <v>402926.52183547523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</row>
    <row r="69" spans="1:102" x14ac:dyDescent="0.3">
      <c r="A69" s="128"/>
      <c r="B69" s="2" t="s">
        <v>6</v>
      </c>
      <c r="C69" s="8">
        <f>C63+NPV(Kalkulationsrente,D63:CX63)</f>
        <v>95530.731134064219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</row>
    <row r="70" spans="1:102" s="3" customFormat="1" x14ac:dyDescent="0.3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x14ac:dyDescent="0.3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</row>
    <row r="72" spans="1:102" x14ac:dyDescent="0.3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</row>
    <row r="73" spans="1:102" x14ac:dyDescent="0.3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</row>
    <row r="74" spans="1:102" x14ac:dyDescent="0.3">
      <c r="C74" s="8" t="s">
        <v>27</v>
      </c>
      <c r="D74" s="8"/>
      <c r="E74" s="8"/>
      <c r="F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</row>
    <row r="75" spans="1:102" x14ac:dyDescent="0.3">
      <c r="C75" s="8"/>
      <c r="D75" s="8"/>
      <c r="E75" s="8"/>
      <c r="F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</row>
    <row r="76" spans="1:102" x14ac:dyDescent="0.3">
      <c r="C76" s="8" t="str">
        <f>navn_A</f>
        <v>Pumpe Bibi</v>
      </c>
      <c r="D76" s="8" t="str">
        <f>navn_B</f>
        <v>Pumpe Boris</v>
      </c>
      <c r="E76" s="8" t="str">
        <f>navn_C</f>
        <v>Pumpe Tina</v>
      </c>
      <c r="F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</row>
    <row r="77" spans="1:102" x14ac:dyDescent="0.3">
      <c r="A77" s="126" t="s">
        <v>87</v>
      </c>
      <c r="B77" s="2" t="s">
        <v>12</v>
      </c>
      <c r="C77" s="8">
        <f>C23</f>
        <v>618097.60601656674</v>
      </c>
      <c r="D77" s="8">
        <f>C45</f>
        <v>777597.60601656674</v>
      </c>
      <c r="E77" s="8">
        <f>C67</f>
        <v>627548.80300828337</v>
      </c>
      <c r="F77" s="8"/>
      <c r="G77" s="2"/>
      <c r="H77" s="8"/>
      <c r="I77" s="14"/>
      <c r="J77" s="14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</row>
    <row r="78" spans="1:102" x14ac:dyDescent="0.3">
      <c r="A78" s="126"/>
      <c r="B78" s="2" t="s">
        <v>2</v>
      </c>
      <c r="C78" s="8">
        <f>C24</f>
        <v>323336.0977692086</v>
      </c>
      <c r="D78" s="8">
        <f>C46</f>
        <v>298464.09024850029</v>
      </c>
      <c r="E78" s="8">
        <f t="shared" ref="E78:E79" si="422">C68</f>
        <v>402926.52183547523</v>
      </c>
      <c r="F78" s="8"/>
      <c r="G78" s="2"/>
      <c r="H78" s="8"/>
      <c r="I78" s="14"/>
      <c r="J78" s="14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</row>
    <row r="79" spans="1:102" x14ac:dyDescent="0.3">
      <c r="A79" s="126"/>
      <c r="B79" s="2" t="s">
        <v>6</v>
      </c>
      <c r="C79" s="8">
        <f>C25</f>
        <v>398389.62274684652</v>
      </c>
      <c r="D79" s="8">
        <f>C47</f>
        <v>86343.76710114046</v>
      </c>
      <c r="E79" s="8">
        <f t="shared" si="422"/>
        <v>95530.731134064219</v>
      </c>
      <c r="F79" s="8"/>
      <c r="G79" s="2"/>
      <c r="H79" s="8"/>
      <c r="I79" s="14"/>
      <c r="J79" s="14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</row>
    <row r="80" spans="1:102" x14ac:dyDescent="0.3">
      <c r="B80" s="1" t="s">
        <v>26</v>
      </c>
      <c r="C80" s="8">
        <f>SUM(C77:C79)</f>
        <v>1339823.3265326219</v>
      </c>
      <c r="D80" s="8">
        <f t="shared" ref="D80:E80" si="423">SUM(D77:D79)</f>
        <v>1162405.4633662074</v>
      </c>
      <c r="E80" s="8">
        <f t="shared" si="423"/>
        <v>1126006.0559778227</v>
      </c>
      <c r="F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</row>
    <row r="81" spans="3:102" x14ac:dyDescent="0.3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</row>
    <row r="82" spans="3:102" x14ac:dyDescent="0.3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</row>
    <row r="83" spans="3:102" x14ac:dyDescent="0.3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</row>
    <row r="84" spans="3:102" x14ac:dyDescent="0.3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</row>
    <row r="85" spans="3:102" x14ac:dyDescent="0.3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</row>
    <row r="86" spans="3:102" x14ac:dyDescent="0.3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</row>
    <row r="87" spans="3:102" x14ac:dyDescent="0.3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</row>
    <row r="88" spans="3:102" x14ac:dyDescent="0.3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</row>
    <row r="89" spans="3:102" x14ac:dyDescent="0.3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</row>
    <row r="90" spans="3:102" x14ac:dyDescent="0.3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</row>
    <row r="91" spans="3:102" x14ac:dyDescent="0.3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</row>
    <row r="92" spans="3:102" x14ac:dyDescent="0.3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</row>
    <row r="93" spans="3:102" x14ac:dyDescent="0.3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</row>
    <row r="94" spans="3:102" x14ac:dyDescent="0.3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</row>
    <row r="95" spans="3:102" x14ac:dyDescent="0.3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</row>
    <row r="96" spans="3:102" x14ac:dyDescent="0.3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</row>
    <row r="97" spans="3:102" x14ac:dyDescent="0.3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</row>
    <row r="98" spans="3:102" x14ac:dyDescent="0.3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</row>
    <row r="99" spans="3:102" x14ac:dyDescent="0.3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</row>
    <row r="100" spans="3:102" x14ac:dyDescent="0.3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</row>
    <row r="101" spans="3:102" x14ac:dyDescent="0.3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</row>
    <row r="102" spans="3:102" x14ac:dyDescent="0.3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</row>
    <row r="103" spans="3:102" x14ac:dyDescent="0.3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</row>
    <row r="104" spans="3:102" x14ac:dyDescent="0.3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</row>
    <row r="105" spans="3:102" x14ac:dyDescent="0.3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</row>
    <row r="106" spans="3:102" x14ac:dyDescent="0.3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</row>
    <row r="107" spans="3:102" x14ac:dyDescent="0.3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</row>
    <row r="108" spans="3:102" x14ac:dyDescent="0.3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</row>
    <row r="109" spans="3:102" x14ac:dyDescent="0.3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</row>
    <row r="110" spans="3:102" x14ac:dyDescent="0.3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</row>
    <row r="111" spans="3:102" x14ac:dyDescent="0.3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</row>
    <row r="112" spans="3:102" x14ac:dyDescent="0.3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</row>
    <row r="113" spans="3:102" x14ac:dyDescent="0.3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</row>
    <row r="114" spans="3:102" x14ac:dyDescent="0.3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</row>
    <row r="115" spans="3:102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</row>
    <row r="116" spans="3:102" x14ac:dyDescent="0.3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</row>
    <row r="117" spans="3:102" x14ac:dyDescent="0.3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</row>
    <row r="118" spans="3:102" x14ac:dyDescent="0.3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</row>
    <row r="119" spans="3:102" x14ac:dyDescent="0.3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</row>
    <row r="120" spans="3:102" x14ac:dyDescent="0.3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</row>
    <row r="121" spans="3:102" x14ac:dyDescent="0.3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</row>
    <row r="122" spans="3:102" x14ac:dyDescent="0.3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</row>
    <row r="123" spans="3:102" x14ac:dyDescent="0.3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</row>
    <row r="124" spans="3:102" x14ac:dyDescent="0.3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</row>
    <row r="125" spans="3:102" x14ac:dyDescent="0.3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</row>
    <row r="126" spans="3:102" x14ac:dyDescent="0.3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</row>
    <row r="127" spans="3:102" x14ac:dyDescent="0.3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</row>
    <row r="128" spans="3:102" x14ac:dyDescent="0.3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</row>
    <row r="129" spans="3:102" x14ac:dyDescent="0.3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</row>
    <row r="130" spans="3:102" x14ac:dyDescent="0.3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</row>
    <row r="131" spans="3:102" x14ac:dyDescent="0.3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</row>
    <row r="132" spans="3:102" x14ac:dyDescent="0.3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</row>
    <row r="133" spans="3:102" x14ac:dyDescent="0.3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</row>
    <row r="134" spans="3:102" x14ac:dyDescent="0.3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</row>
    <row r="135" spans="3:102" x14ac:dyDescent="0.3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</row>
    <row r="136" spans="3:102" x14ac:dyDescent="0.3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</row>
    <row r="137" spans="3:102" x14ac:dyDescent="0.3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</row>
    <row r="138" spans="3:102" x14ac:dyDescent="0.3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</row>
    <row r="139" spans="3:102" x14ac:dyDescent="0.3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</row>
    <row r="140" spans="3:102" x14ac:dyDescent="0.3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</row>
    <row r="141" spans="3:102" x14ac:dyDescent="0.3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</row>
    <row r="142" spans="3:102" x14ac:dyDescent="0.3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</row>
    <row r="143" spans="3:102" x14ac:dyDescent="0.3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</row>
    <row r="144" spans="3:102" x14ac:dyDescent="0.3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</row>
    <row r="145" spans="3:102" x14ac:dyDescent="0.3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</row>
    <row r="146" spans="3:102" x14ac:dyDescent="0.3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</row>
    <row r="147" spans="3:102" x14ac:dyDescent="0.3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</row>
    <row r="148" spans="3:102" x14ac:dyDescent="0.3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</row>
    <row r="149" spans="3:102" x14ac:dyDescent="0.3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</row>
    <row r="150" spans="3:102" x14ac:dyDescent="0.3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</row>
    <row r="151" spans="3:102" x14ac:dyDescent="0.3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</row>
    <row r="152" spans="3:102" x14ac:dyDescent="0.3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</row>
    <row r="153" spans="3:102" x14ac:dyDescent="0.3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</row>
    <row r="154" spans="3:102" x14ac:dyDescent="0.3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</row>
    <row r="155" spans="3:102" x14ac:dyDescent="0.3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</row>
    <row r="156" spans="3:102" x14ac:dyDescent="0.3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</row>
    <row r="157" spans="3:102" x14ac:dyDescent="0.3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</row>
    <row r="158" spans="3:102" x14ac:dyDescent="0.3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</row>
    <row r="159" spans="3:102" x14ac:dyDescent="0.3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</row>
    <row r="160" spans="3:102" x14ac:dyDescent="0.3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</row>
    <row r="161" spans="3:102" x14ac:dyDescent="0.3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</row>
    <row r="162" spans="3:102" x14ac:dyDescent="0.3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</row>
    <row r="163" spans="3:102" x14ac:dyDescent="0.3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</row>
    <row r="164" spans="3:102" x14ac:dyDescent="0.3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</row>
    <row r="165" spans="3:102" x14ac:dyDescent="0.3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</row>
    <row r="166" spans="3:102" x14ac:dyDescent="0.3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</row>
    <row r="167" spans="3:102" x14ac:dyDescent="0.3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</row>
    <row r="168" spans="3:102" x14ac:dyDescent="0.3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</row>
    <row r="169" spans="3:102" x14ac:dyDescent="0.3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</row>
    <row r="170" spans="3:102" x14ac:dyDescent="0.3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</row>
    <row r="171" spans="3:102" x14ac:dyDescent="0.3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</row>
    <row r="172" spans="3:102" x14ac:dyDescent="0.3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</row>
    <row r="173" spans="3:102" x14ac:dyDescent="0.3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</row>
    <row r="174" spans="3:102" x14ac:dyDescent="0.3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</row>
    <row r="175" spans="3:102" x14ac:dyDescent="0.3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</row>
    <row r="176" spans="3:102" x14ac:dyDescent="0.3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</row>
    <row r="177" spans="3:102" x14ac:dyDescent="0.3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</row>
    <row r="178" spans="3:102" x14ac:dyDescent="0.3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</row>
    <row r="179" spans="3:102" x14ac:dyDescent="0.3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</row>
    <row r="180" spans="3:102" x14ac:dyDescent="0.3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</row>
    <row r="181" spans="3:102" x14ac:dyDescent="0.3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</row>
    <row r="182" spans="3:102" x14ac:dyDescent="0.3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</row>
    <row r="183" spans="3:102" x14ac:dyDescent="0.3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</row>
    <row r="184" spans="3:102" x14ac:dyDescent="0.3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</row>
    <row r="185" spans="3:102" x14ac:dyDescent="0.3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</row>
    <row r="186" spans="3:102" x14ac:dyDescent="0.3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</row>
    <row r="187" spans="3:102" x14ac:dyDescent="0.3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</row>
    <row r="188" spans="3:102" x14ac:dyDescent="0.3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</row>
    <row r="189" spans="3:102" x14ac:dyDescent="0.3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</row>
    <row r="190" spans="3:102" x14ac:dyDescent="0.3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</row>
    <row r="191" spans="3:102" x14ac:dyDescent="0.3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</row>
    <row r="192" spans="3:102" x14ac:dyDescent="0.3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</row>
    <row r="193" spans="3:102" x14ac:dyDescent="0.3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</row>
    <row r="194" spans="3:102" x14ac:dyDescent="0.3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</row>
    <row r="195" spans="3:102" x14ac:dyDescent="0.3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</row>
    <row r="196" spans="3:102" x14ac:dyDescent="0.3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</row>
    <row r="197" spans="3:102" x14ac:dyDescent="0.3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</row>
    <row r="198" spans="3:102" x14ac:dyDescent="0.3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</row>
    <row r="199" spans="3:102" x14ac:dyDescent="0.3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</row>
    <row r="200" spans="3:102" x14ac:dyDescent="0.3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</row>
    <row r="201" spans="3:102" x14ac:dyDescent="0.3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</row>
    <row r="202" spans="3:102" x14ac:dyDescent="0.3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</row>
    <row r="203" spans="3:102" x14ac:dyDescent="0.3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</row>
    <row r="204" spans="3:102" x14ac:dyDescent="0.3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</row>
    <row r="205" spans="3:102" x14ac:dyDescent="0.3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</row>
    <row r="206" spans="3:102" x14ac:dyDescent="0.3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</row>
    <row r="207" spans="3:102" x14ac:dyDescent="0.3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</row>
    <row r="208" spans="3:102" x14ac:dyDescent="0.3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</row>
    <row r="209" spans="3:102" x14ac:dyDescent="0.3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</row>
    <row r="210" spans="3:102" x14ac:dyDescent="0.3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</row>
    <row r="211" spans="3:102" x14ac:dyDescent="0.3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</row>
    <row r="212" spans="3:102" x14ac:dyDescent="0.3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</row>
    <row r="213" spans="3:102" x14ac:dyDescent="0.3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</row>
    <row r="214" spans="3:102" x14ac:dyDescent="0.3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</row>
    <row r="215" spans="3:102" x14ac:dyDescent="0.3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</row>
    <row r="216" spans="3:102" x14ac:dyDescent="0.3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</row>
    <row r="217" spans="3:102" x14ac:dyDescent="0.3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</row>
    <row r="218" spans="3:102" x14ac:dyDescent="0.3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</row>
    <row r="219" spans="3:102" x14ac:dyDescent="0.3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</row>
    <row r="220" spans="3:102" x14ac:dyDescent="0.3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</row>
    <row r="221" spans="3:102" x14ac:dyDescent="0.3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</row>
    <row r="222" spans="3:102" x14ac:dyDescent="0.3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</row>
    <row r="223" spans="3:102" x14ac:dyDescent="0.3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</row>
    <row r="224" spans="3:102" x14ac:dyDescent="0.3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</row>
    <row r="225" spans="3:102" x14ac:dyDescent="0.3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</row>
    <row r="226" spans="3:102" x14ac:dyDescent="0.3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</row>
    <row r="227" spans="3:102" x14ac:dyDescent="0.3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</row>
    <row r="228" spans="3:102" x14ac:dyDescent="0.3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</row>
    <row r="229" spans="3:102" x14ac:dyDescent="0.3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</row>
    <row r="230" spans="3:102" x14ac:dyDescent="0.3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</row>
    <row r="231" spans="3:102" x14ac:dyDescent="0.3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</row>
    <row r="232" spans="3:102" x14ac:dyDescent="0.3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</row>
    <row r="233" spans="3:102" x14ac:dyDescent="0.3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</row>
    <row r="234" spans="3:102" x14ac:dyDescent="0.3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</row>
    <row r="235" spans="3:102" x14ac:dyDescent="0.3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</row>
    <row r="236" spans="3:102" x14ac:dyDescent="0.3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</row>
    <row r="237" spans="3:102" x14ac:dyDescent="0.3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</row>
    <row r="238" spans="3:102" x14ac:dyDescent="0.3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</row>
    <row r="239" spans="3:102" x14ac:dyDescent="0.3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</row>
    <row r="240" spans="3:102" x14ac:dyDescent="0.3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</row>
    <row r="241" spans="3:102" x14ac:dyDescent="0.3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</row>
    <row r="242" spans="3:102" x14ac:dyDescent="0.3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</row>
    <row r="243" spans="3:102" x14ac:dyDescent="0.3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</row>
    <row r="244" spans="3:102" x14ac:dyDescent="0.3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</row>
    <row r="245" spans="3:102" x14ac:dyDescent="0.3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</row>
    <row r="246" spans="3:102" x14ac:dyDescent="0.3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</row>
    <row r="247" spans="3:102" x14ac:dyDescent="0.3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</row>
    <row r="248" spans="3:102" x14ac:dyDescent="0.3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</row>
    <row r="249" spans="3:102" x14ac:dyDescent="0.3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</row>
    <row r="250" spans="3:102" x14ac:dyDescent="0.3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</row>
    <row r="251" spans="3:102" x14ac:dyDescent="0.3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</row>
    <row r="252" spans="3:102" x14ac:dyDescent="0.3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</row>
    <row r="253" spans="3:102" x14ac:dyDescent="0.3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</row>
    <row r="254" spans="3:102" x14ac:dyDescent="0.3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</row>
    <row r="255" spans="3:102" x14ac:dyDescent="0.3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</row>
    <row r="256" spans="3:102" x14ac:dyDescent="0.3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</row>
    <row r="257" spans="3:102" x14ac:dyDescent="0.3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</row>
    <row r="258" spans="3:102" x14ac:dyDescent="0.3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</row>
    <row r="259" spans="3:102" x14ac:dyDescent="0.3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</row>
    <row r="260" spans="3:102" x14ac:dyDescent="0.3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</row>
    <row r="261" spans="3:102" x14ac:dyDescent="0.3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</row>
    <row r="262" spans="3:102" x14ac:dyDescent="0.3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</row>
    <row r="263" spans="3:102" x14ac:dyDescent="0.3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</row>
    <row r="264" spans="3:102" x14ac:dyDescent="0.3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</row>
    <row r="265" spans="3:102" x14ac:dyDescent="0.3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</row>
    <row r="266" spans="3:102" x14ac:dyDescent="0.3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</row>
    <row r="267" spans="3:102" x14ac:dyDescent="0.3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</row>
    <row r="268" spans="3:102" x14ac:dyDescent="0.3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</row>
    <row r="269" spans="3:102" x14ac:dyDescent="0.3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</row>
    <row r="270" spans="3:102" x14ac:dyDescent="0.3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</row>
    <row r="271" spans="3:102" x14ac:dyDescent="0.3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</row>
    <row r="272" spans="3:102" x14ac:dyDescent="0.3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</row>
    <row r="273" spans="3:102" x14ac:dyDescent="0.3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</row>
    <row r="274" spans="3:102" x14ac:dyDescent="0.3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</row>
    <row r="275" spans="3:102" x14ac:dyDescent="0.3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</row>
    <row r="276" spans="3:102" x14ac:dyDescent="0.3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</row>
    <row r="277" spans="3:102" x14ac:dyDescent="0.3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</row>
    <row r="278" spans="3:102" x14ac:dyDescent="0.3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</row>
    <row r="279" spans="3:102" x14ac:dyDescent="0.3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</row>
    <row r="280" spans="3:102" x14ac:dyDescent="0.3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</row>
    <row r="281" spans="3:102" x14ac:dyDescent="0.3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</row>
    <row r="282" spans="3:102" x14ac:dyDescent="0.3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</row>
    <row r="283" spans="3:102" x14ac:dyDescent="0.3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</row>
    <row r="284" spans="3:102" x14ac:dyDescent="0.3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</row>
    <row r="285" spans="3:102" x14ac:dyDescent="0.3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</row>
    <row r="286" spans="3:102" x14ac:dyDescent="0.3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</row>
    <row r="287" spans="3:102" x14ac:dyDescent="0.3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</row>
    <row r="288" spans="3:102" x14ac:dyDescent="0.3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</row>
    <row r="289" spans="3:102" x14ac:dyDescent="0.3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</row>
    <row r="290" spans="3:102" x14ac:dyDescent="0.3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</row>
    <row r="291" spans="3:102" x14ac:dyDescent="0.3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</row>
    <row r="292" spans="3:102" x14ac:dyDescent="0.3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</row>
    <row r="293" spans="3:102" x14ac:dyDescent="0.3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</row>
    <row r="294" spans="3:102" x14ac:dyDescent="0.3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</row>
    <row r="295" spans="3:102" x14ac:dyDescent="0.3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</row>
    <row r="296" spans="3:102" x14ac:dyDescent="0.3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</row>
    <row r="297" spans="3:102" x14ac:dyDescent="0.3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</row>
    <row r="298" spans="3:102" x14ac:dyDescent="0.3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</row>
    <row r="299" spans="3:102" x14ac:dyDescent="0.3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</row>
    <row r="300" spans="3:102" x14ac:dyDescent="0.3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</row>
    <row r="301" spans="3:102" x14ac:dyDescent="0.3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</row>
    <row r="302" spans="3:102" x14ac:dyDescent="0.3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</row>
    <row r="303" spans="3:102" x14ac:dyDescent="0.3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</row>
    <row r="304" spans="3:102" x14ac:dyDescent="0.3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</row>
    <row r="305" spans="3:102" x14ac:dyDescent="0.3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</row>
    <row r="306" spans="3:102" x14ac:dyDescent="0.3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</row>
    <row r="307" spans="3:102" x14ac:dyDescent="0.3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</row>
    <row r="308" spans="3:102" x14ac:dyDescent="0.3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</row>
    <row r="309" spans="3:102" x14ac:dyDescent="0.3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</row>
    <row r="310" spans="3:102" x14ac:dyDescent="0.3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</row>
    <row r="311" spans="3:102" x14ac:dyDescent="0.3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</row>
    <row r="312" spans="3:102" x14ac:dyDescent="0.3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</row>
    <row r="313" spans="3:102" x14ac:dyDescent="0.3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</row>
    <row r="314" spans="3:102" x14ac:dyDescent="0.3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</row>
    <row r="315" spans="3:102" x14ac:dyDescent="0.3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</row>
    <row r="316" spans="3:102" x14ac:dyDescent="0.3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</row>
    <row r="317" spans="3:102" x14ac:dyDescent="0.3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</row>
    <row r="318" spans="3:102" x14ac:dyDescent="0.3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</row>
    <row r="319" spans="3:102" x14ac:dyDescent="0.3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</row>
    <row r="320" spans="3:102" x14ac:dyDescent="0.3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</row>
    <row r="321" spans="3:102" x14ac:dyDescent="0.3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</row>
    <row r="322" spans="3:102" x14ac:dyDescent="0.3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</row>
    <row r="323" spans="3:102" x14ac:dyDescent="0.3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</row>
    <row r="324" spans="3:102" x14ac:dyDescent="0.3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</row>
    <row r="325" spans="3:102" x14ac:dyDescent="0.3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</row>
    <row r="326" spans="3:102" x14ac:dyDescent="0.3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</row>
    <row r="327" spans="3:102" x14ac:dyDescent="0.3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</row>
    <row r="328" spans="3:102" x14ac:dyDescent="0.3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</row>
    <row r="329" spans="3:102" x14ac:dyDescent="0.3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</row>
    <row r="330" spans="3:102" x14ac:dyDescent="0.3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</row>
    <row r="331" spans="3:102" x14ac:dyDescent="0.3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</row>
    <row r="332" spans="3:102" x14ac:dyDescent="0.3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</row>
    <row r="333" spans="3:102" x14ac:dyDescent="0.3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</row>
    <row r="334" spans="3:102" x14ac:dyDescent="0.3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</row>
    <row r="335" spans="3:102" x14ac:dyDescent="0.3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</row>
    <row r="336" spans="3:102" x14ac:dyDescent="0.3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</row>
    <row r="337" spans="3:102" x14ac:dyDescent="0.3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</row>
    <row r="338" spans="3:102" x14ac:dyDescent="0.3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</row>
    <row r="339" spans="3:102" x14ac:dyDescent="0.3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</row>
    <row r="340" spans="3:102" x14ac:dyDescent="0.3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</row>
    <row r="341" spans="3:102" x14ac:dyDescent="0.3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</row>
    <row r="342" spans="3:102" x14ac:dyDescent="0.3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</row>
    <row r="343" spans="3:102" x14ac:dyDescent="0.3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</row>
    <row r="344" spans="3:102" x14ac:dyDescent="0.3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</row>
    <row r="345" spans="3:102" x14ac:dyDescent="0.3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</row>
    <row r="346" spans="3:102" x14ac:dyDescent="0.3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</row>
    <row r="347" spans="3:102" x14ac:dyDescent="0.3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</row>
    <row r="348" spans="3:102" x14ac:dyDescent="0.3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</row>
    <row r="349" spans="3:102" x14ac:dyDescent="0.3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</row>
    <row r="350" spans="3:102" x14ac:dyDescent="0.3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</row>
    <row r="351" spans="3:102" x14ac:dyDescent="0.3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</row>
    <row r="352" spans="3:102" x14ac:dyDescent="0.3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</row>
    <row r="353" spans="3:102" x14ac:dyDescent="0.3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</row>
    <row r="354" spans="3:102" x14ac:dyDescent="0.3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</row>
    <row r="355" spans="3:102" x14ac:dyDescent="0.3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</row>
    <row r="356" spans="3:102" x14ac:dyDescent="0.3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</row>
    <row r="357" spans="3:102" x14ac:dyDescent="0.3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</row>
    <row r="358" spans="3:102" x14ac:dyDescent="0.3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</row>
    <row r="359" spans="3:102" x14ac:dyDescent="0.3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</row>
    <row r="360" spans="3:102" x14ac:dyDescent="0.3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</row>
    <row r="361" spans="3:102" x14ac:dyDescent="0.3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</row>
    <row r="362" spans="3:102" x14ac:dyDescent="0.3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</row>
    <row r="363" spans="3:102" x14ac:dyDescent="0.3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</row>
    <row r="364" spans="3:102" x14ac:dyDescent="0.3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</row>
    <row r="365" spans="3:102" x14ac:dyDescent="0.3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</row>
    <row r="366" spans="3:102" x14ac:dyDescent="0.3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</row>
    <row r="367" spans="3:102" x14ac:dyDescent="0.3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</row>
    <row r="368" spans="3:102" x14ac:dyDescent="0.3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</row>
    <row r="369" spans="3:102" x14ac:dyDescent="0.3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</row>
    <row r="370" spans="3:102" x14ac:dyDescent="0.3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</row>
    <row r="371" spans="3:102" x14ac:dyDescent="0.3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</row>
    <row r="372" spans="3:102" x14ac:dyDescent="0.3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</row>
    <row r="373" spans="3:102" x14ac:dyDescent="0.3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</row>
    <row r="374" spans="3:102" x14ac:dyDescent="0.3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</row>
    <row r="375" spans="3:102" x14ac:dyDescent="0.3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</row>
    <row r="376" spans="3:102" x14ac:dyDescent="0.3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</row>
    <row r="377" spans="3:102" x14ac:dyDescent="0.3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</row>
    <row r="378" spans="3:102" x14ac:dyDescent="0.3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</row>
    <row r="379" spans="3:102" x14ac:dyDescent="0.3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</row>
    <row r="380" spans="3:102" x14ac:dyDescent="0.3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</row>
    <row r="381" spans="3:102" x14ac:dyDescent="0.3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</row>
    <row r="382" spans="3:102" x14ac:dyDescent="0.3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</row>
    <row r="383" spans="3:102" x14ac:dyDescent="0.3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</row>
    <row r="384" spans="3:102" x14ac:dyDescent="0.3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</row>
    <row r="385" spans="3:102" x14ac:dyDescent="0.3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</row>
    <row r="386" spans="3:102" x14ac:dyDescent="0.3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</row>
    <row r="387" spans="3:102" x14ac:dyDescent="0.3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</row>
    <row r="388" spans="3:102" x14ac:dyDescent="0.3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</row>
    <row r="389" spans="3:102" x14ac:dyDescent="0.3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</row>
    <row r="390" spans="3:102" x14ac:dyDescent="0.3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</row>
    <row r="391" spans="3:102" x14ac:dyDescent="0.3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</row>
    <row r="392" spans="3:102" x14ac:dyDescent="0.3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</row>
    <row r="393" spans="3:102" x14ac:dyDescent="0.3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</row>
    <row r="394" spans="3:102" x14ac:dyDescent="0.3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</row>
    <row r="395" spans="3:102" x14ac:dyDescent="0.3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</row>
    <row r="396" spans="3:102" x14ac:dyDescent="0.3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</row>
    <row r="397" spans="3:102" x14ac:dyDescent="0.3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</row>
    <row r="398" spans="3:102" x14ac:dyDescent="0.3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</row>
    <row r="399" spans="3:102" x14ac:dyDescent="0.3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</row>
    <row r="400" spans="3:102" x14ac:dyDescent="0.3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</row>
    <row r="401" spans="3:102" x14ac:dyDescent="0.3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</row>
    <row r="402" spans="3:102" x14ac:dyDescent="0.3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</row>
    <row r="403" spans="3:102" x14ac:dyDescent="0.3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</row>
    <row r="404" spans="3:102" x14ac:dyDescent="0.3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</row>
    <row r="405" spans="3:102" x14ac:dyDescent="0.3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</row>
    <row r="406" spans="3:102" x14ac:dyDescent="0.3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</row>
    <row r="407" spans="3:102" x14ac:dyDescent="0.3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</row>
    <row r="408" spans="3:102" x14ac:dyDescent="0.3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</row>
    <row r="409" spans="3:102" x14ac:dyDescent="0.3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</row>
    <row r="410" spans="3:102" x14ac:dyDescent="0.3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</row>
    <row r="411" spans="3:102" x14ac:dyDescent="0.3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</row>
    <row r="412" spans="3:102" x14ac:dyDescent="0.3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</row>
    <row r="413" spans="3:102" x14ac:dyDescent="0.3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</row>
    <row r="414" spans="3:102" x14ac:dyDescent="0.3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</row>
    <row r="415" spans="3:102" x14ac:dyDescent="0.3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</row>
    <row r="416" spans="3:102" x14ac:dyDescent="0.3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</row>
    <row r="417" spans="3:102" x14ac:dyDescent="0.3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</row>
    <row r="418" spans="3:102" x14ac:dyDescent="0.3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</row>
    <row r="419" spans="3:102" x14ac:dyDescent="0.3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</row>
    <row r="420" spans="3:102" x14ac:dyDescent="0.3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</row>
    <row r="421" spans="3:102" x14ac:dyDescent="0.3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</row>
    <row r="422" spans="3:102" x14ac:dyDescent="0.3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</row>
    <row r="423" spans="3:102" x14ac:dyDescent="0.3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</row>
    <row r="424" spans="3:102" x14ac:dyDescent="0.3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</row>
    <row r="425" spans="3:102" x14ac:dyDescent="0.3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</row>
    <row r="426" spans="3:102" x14ac:dyDescent="0.3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</row>
    <row r="427" spans="3:102" x14ac:dyDescent="0.3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</row>
    <row r="428" spans="3:102" x14ac:dyDescent="0.3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</row>
    <row r="429" spans="3:102" x14ac:dyDescent="0.3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</row>
    <row r="430" spans="3:102" x14ac:dyDescent="0.3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</row>
    <row r="431" spans="3:102" x14ac:dyDescent="0.3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</row>
    <row r="432" spans="3:102" x14ac:dyDescent="0.3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</row>
    <row r="433" spans="3:102" x14ac:dyDescent="0.3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</row>
    <row r="434" spans="3:102" x14ac:dyDescent="0.3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</row>
    <row r="435" spans="3:102" x14ac:dyDescent="0.3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</row>
    <row r="436" spans="3:102" x14ac:dyDescent="0.3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</row>
    <row r="437" spans="3:102" x14ac:dyDescent="0.3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</row>
    <row r="438" spans="3:102" x14ac:dyDescent="0.3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</row>
    <row r="439" spans="3:102" x14ac:dyDescent="0.3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</row>
    <row r="440" spans="3:102" x14ac:dyDescent="0.3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</row>
    <row r="441" spans="3:102" x14ac:dyDescent="0.3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</row>
    <row r="442" spans="3:102" x14ac:dyDescent="0.3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</row>
    <row r="443" spans="3:102" x14ac:dyDescent="0.3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</row>
    <row r="444" spans="3:102" x14ac:dyDescent="0.3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</row>
    <row r="445" spans="3:102" x14ac:dyDescent="0.3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</row>
    <row r="446" spans="3:102" x14ac:dyDescent="0.3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</row>
    <row r="447" spans="3:102" x14ac:dyDescent="0.3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</row>
    <row r="448" spans="3:102" x14ac:dyDescent="0.3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</row>
    <row r="449" spans="3:102" x14ac:dyDescent="0.3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</row>
    <row r="450" spans="3:102" x14ac:dyDescent="0.3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</row>
    <row r="451" spans="3:102" x14ac:dyDescent="0.3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</row>
    <row r="452" spans="3:102" x14ac:dyDescent="0.3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</row>
    <row r="453" spans="3:102" x14ac:dyDescent="0.3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</row>
    <row r="454" spans="3:102" x14ac:dyDescent="0.3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</row>
    <row r="455" spans="3:102" x14ac:dyDescent="0.3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</row>
    <row r="456" spans="3:102" x14ac:dyDescent="0.3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</row>
    <row r="457" spans="3:102" x14ac:dyDescent="0.3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</row>
    <row r="458" spans="3:102" x14ac:dyDescent="0.3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</row>
    <row r="459" spans="3:102" x14ac:dyDescent="0.3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</row>
    <row r="460" spans="3:102" x14ac:dyDescent="0.3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</row>
    <row r="461" spans="3:102" x14ac:dyDescent="0.3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</row>
    <row r="462" spans="3:102" x14ac:dyDescent="0.3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</row>
    <row r="463" spans="3:102" x14ac:dyDescent="0.3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</row>
    <row r="464" spans="3:102" x14ac:dyDescent="0.3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</row>
    <row r="465" spans="3:102" x14ac:dyDescent="0.3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</row>
    <row r="466" spans="3:102" x14ac:dyDescent="0.3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</row>
    <row r="467" spans="3:102" x14ac:dyDescent="0.3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</row>
    <row r="468" spans="3:102" x14ac:dyDescent="0.3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</row>
    <row r="469" spans="3:102" x14ac:dyDescent="0.3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</row>
    <row r="470" spans="3:102" x14ac:dyDescent="0.3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</row>
    <row r="471" spans="3:102" x14ac:dyDescent="0.3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</row>
    <row r="472" spans="3:102" x14ac:dyDescent="0.3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</row>
    <row r="473" spans="3:102" x14ac:dyDescent="0.3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</row>
    <row r="474" spans="3:102" x14ac:dyDescent="0.3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</row>
    <row r="475" spans="3:102" x14ac:dyDescent="0.3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</row>
    <row r="476" spans="3:102" x14ac:dyDescent="0.3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</row>
    <row r="477" spans="3:102" x14ac:dyDescent="0.3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</row>
    <row r="478" spans="3:102" x14ac:dyDescent="0.3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</row>
    <row r="479" spans="3:102" x14ac:dyDescent="0.3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</row>
    <row r="480" spans="3:102" x14ac:dyDescent="0.3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</row>
    <row r="481" spans="3:102" x14ac:dyDescent="0.3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</row>
    <row r="482" spans="3:102" x14ac:dyDescent="0.3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</row>
    <row r="483" spans="3:102" x14ac:dyDescent="0.3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</row>
    <row r="484" spans="3:102" x14ac:dyDescent="0.3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</row>
    <row r="485" spans="3:102" x14ac:dyDescent="0.3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</row>
    <row r="486" spans="3:102" x14ac:dyDescent="0.3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</row>
    <row r="487" spans="3:102" x14ac:dyDescent="0.3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</row>
    <row r="488" spans="3:102" x14ac:dyDescent="0.3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</row>
    <row r="489" spans="3:102" x14ac:dyDescent="0.3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</row>
    <row r="490" spans="3:102" x14ac:dyDescent="0.3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</row>
    <row r="491" spans="3:102" x14ac:dyDescent="0.3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</row>
    <row r="492" spans="3:102" x14ac:dyDescent="0.3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</row>
    <row r="493" spans="3:102" x14ac:dyDescent="0.3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</row>
    <row r="494" spans="3:102" x14ac:dyDescent="0.3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</row>
    <row r="495" spans="3:102" x14ac:dyDescent="0.3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</row>
    <row r="496" spans="3:102" x14ac:dyDescent="0.3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</row>
    <row r="497" spans="3:102" x14ac:dyDescent="0.3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</row>
    <row r="498" spans="3:102" x14ac:dyDescent="0.3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</row>
    <row r="499" spans="3:102" x14ac:dyDescent="0.3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</row>
    <row r="500" spans="3:102" x14ac:dyDescent="0.3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</row>
    <row r="501" spans="3:102" x14ac:dyDescent="0.3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</row>
    <row r="502" spans="3:102" x14ac:dyDescent="0.3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</row>
    <row r="503" spans="3:102" x14ac:dyDescent="0.3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</row>
    <row r="504" spans="3:102" x14ac:dyDescent="0.3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</row>
    <row r="505" spans="3:102" x14ac:dyDescent="0.3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</row>
    <row r="506" spans="3:102" x14ac:dyDescent="0.3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</row>
    <row r="507" spans="3:102" x14ac:dyDescent="0.3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</row>
    <row r="508" spans="3:102" x14ac:dyDescent="0.3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</row>
    <row r="509" spans="3:102" x14ac:dyDescent="0.3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</row>
    <row r="510" spans="3:102" x14ac:dyDescent="0.3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</row>
    <row r="511" spans="3:102" x14ac:dyDescent="0.3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</row>
    <row r="512" spans="3:102" x14ac:dyDescent="0.3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</row>
    <row r="513" spans="3:102" x14ac:dyDescent="0.3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</row>
    <row r="514" spans="3:102" x14ac:dyDescent="0.3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</row>
    <row r="515" spans="3:102" x14ac:dyDescent="0.3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</row>
    <row r="516" spans="3:102" x14ac:dyDescent="0.3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</row>
    <row r="517" spans="3:102" x14ac:dyDescent="0.3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</row>
    <row r="518" spans="3:102" x14ac:dyDescent="0.3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</row>
    <row r="519" spans="3:102" x14ac:dyDescent="0.3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</row>
    <row r="520" spans="3:102" x14ac:dyDescent="0.3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</row>
    <row r="521" spans="3:102" x14ac:dyDescent="0.3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</row>
    <row r="522" spans="3:102" x14ac:dyDescent="0.3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</row>
    <row r="523" spans="3:102" x14ac:dyDescent="0.3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</row>
    <row r="524" spans="3:102" x14ac:dyDescent="0.3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</row>
    <row r="525" spans="3:102" x14ac:dyDescent="0.3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</row>
    <row r="526" spans="3:102" x14ac:dyDescent="0.3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</row>
    <row r="527" spans="3:102" x14ac:dyDescent="0.3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</row>
    <row r="528" spans="3:102" x14ac:dyDescent="0.3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</row>
    <row r="529" spans="3:102" x14ac:dyDescent="0.3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</row>
    <row r="530" spans="3:102" x14ac:dyDescent="0.3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</row>
    <row r="531" spans="3:102" x14ac:dyDescent="0.3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</row>
    <row r="532" spans="3:102" x14ac:dyDescent="0.3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</row>
    <row r="533" spans="3:102" x14ac:dyDescent="0.3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</row>
    <row r="534" spans="3:102" x14ac:dyDescent="0.3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</row>
    <row r="535" spans="3:102" x14ac:dyDescent="0.3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</row>
    <row r="536" spans="3:102" x14ac:dyDescent="0.3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</row>
    <row r="537" spans="3:102" x14ac:dyDescent="0.3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</row>
    <row r="538" spans="3:102" x14ac:dyDescent="0.3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</row>
    <row r="539" spans="3:102" x14ac:dyDescent="0.3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</row>
    <row r="540" spans="3:102" x14ac:dyDescent="0.3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</row>
    <row r="541" spans="3:102" x14ac:dyDescent="0.3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</row>
    <row r="542" spans="3:102" x14ac:dyDescent="0.3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</row>
    <row r="543" spans="3:102" x14ac:dyDescent="0.3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</row>
    <row r="544" spans="3:102" x14ac:dyDescent="0.3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</row>
    <row r="545" spans="3:102" x14ac:dyDescent="0.3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</row>
    <row r="546" spans="3:102" x14ac:dyDescent="0.3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</row>
    <row r="547" spans="3:102" x14ac:dyDescent="0.3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</row>
    <row r="548" spans="3:102" x14ac:dyDescent="0.3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</row>
    <row r="549" spans="3:102" x14ac:dyDescent="0.3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</row>
    <row r="550" spans="3:102" x14ac:dyDescent="0.3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</row>
    <row r="551" spans="3:102" x14ac:dyDescent="0.3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</row>
    <row r="552" spans="3:102" x14ac:dyDescent="0.3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</row>
    <row r="553" spans="3:102" x14ac:dyDescent="0.3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</row>
    <row r="554" spans="3:102" x14ac:dyDescent="0.3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</row>
    <row r="555" spans="3:102" x14ac:dyDescent="0.3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</row>
    <row r="556" spans="3:102" x14ac:dyDescent="0.3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</row>
    <row r="557" spans="3:102" x14ac:dyDescent="0.3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</row>
    <row r="558" spans="3:102" x14ac:dyDescent="0.3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</row>
    <row r="559" spans="3:102" x14ac:dyDescent="0.3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</row>
    <row r="560" spans="3:102" x14ac:dyDescent="0.3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</row>
    <row r="561" spans="3:102" x14ac:dyDescent="0.3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</row>
    <row r="562" spans="3:102" x14ac:dyDescent="0.3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</row>
    <row r="563" spans="3:102" x14ac:dyDescent="0.3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</row>
    <row r="564" spans="3:102" x14ac:dyDescent="0.3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</row>
    <row r="565" spans="3:102" x14ac:dyDescent="0.3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</row>
    <row r="566" spans="3:102" x14ac:dyDescent="0.3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</row>
    <row r="567" spans="3:102" x14ac:dyDescent="0.3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</row>
    <row r="568" spans="3:102" x14ac:dyDescent="0.3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</row>
    <row r="569" spans="3:102" x14ac:dyDescent="0.3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</row>
    <row r="570" spans="3:102" x14ac:dyDescent="0.3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</row>
    <row r="571" spans="3:102" x14ac:dyDescent="0.3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</row>
    <row r="572" spans="3:102" x14ac:dyDescent="0.3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</row>
    <row r="573" spans="3:102" x14ac:dyDescent="0.3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</row>
    <row r="574" spans="3:102" x14ac:dyDescent="0.3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</row>
    <row r="575" spans="3:102" x14ac:dyDescent="0.3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</row>
    <row r="576" spans="3:102" x14ac:dyDescent="0.3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</row>
    <row r="577" spans="3:102" x14ac:dyDescent="0.3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</row>
    <row r="578" spans="3:102" x14ac:dyDescent="0.3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</row>
    <row r="579" spans="3:102" x14ac:dyDescent="0.3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</row>
    <row r="580" spans="3:102" x14ac:dyDescent="0.3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</row>
    <row r="581" spans="3:102" x14ac:dyDescent="0.3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</row>
    <row r="582" spans="3:102" x14ac:dyDescent="0.3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</row>
    <row r="583" spans="3:102" x14ac:dyDescent="0.3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</row>
    <row r="584" spans="3:102" x14ac:dyDescent="0.3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</row>
    <row r="585" spans="3:102" x14ac:dyDescent="0.3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</row>
    <row r="586" spans="3:102" x14ac:dyDescent="0.3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</row>
    <row r="587" spans="3:102" x14ac:dyDescent="0.3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</row>
    <row r="588" spans="3:102" x14ac:dyDescent="0.3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</row>
    <row r="589" spans="3:102" x14ac:dyDescent="0.3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</row>
    <row r="590" spans="3:102" x14ac:dyDescent="0.3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</row>
    <row r="591" spans="3:102" x14ac:dyDescent="0.3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</row>
    <row r="592" spans="3:102" x14ac:dyDescent="0.3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</row>
    <row r="593" spans="3:102" x14ac:dyDescent="0.3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</row>
    <row r="594" spans="3:102" x14ac:dyDescent="0.3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</row>
    <row r="595" spans="3:102" x14ac:dyDescent="0.3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</row>
    <row r="596" spans="3:102" x14ac:dyDescent="0.3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</row>
    <row r="597" spans="3:102" x14ac:dyDescent="0.3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</row>
    <row r="598" spans="3:102" x14ac:dyDescent="0.3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</row>
    <row r="599" spans="3:102" x14ac:dyDescent="0.3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</row>
    <row r="600" spans="3:102" x14ac:dyDescent="0.3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  <c r="CS600" s="8"/>
      <c r="CT600" s="8"/>
      <c r="CU600" s="8"/>
      <c r="CV600" s="8"/>
      <c r="CW600" s="8"/>
      <c r="CX600" s="8"/>
    </row>
    <row r="601" spans="3:102" x14ac:dyDescent="0.3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/>
      <c r="CT601" s="8"/>
      <c r="CU601" s="8"/>
      <c r="CV601" s="8"/>
      <c r="CW601" s="8"/>
      <c r="CX601" s="8"/>
    </row>
    <row r="602" spans="3:102" x14ac:dyDescent="0.3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/>
      <c r="CT602" s="8"/>
      <c r="CU602" s="8"/>
      <c r="CV602" s="8"/>
      <c r="CW602" s="8"/>
      <c r="CX602" s="8"/>
    </row>
    <row r="603" spans="3:102" x14ac:dyDescent="0.3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</row>
    <row r="604" spans="3:102" x14ac:dyDescent="0.3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</row>
    <row r="605" spans="3:102" x14ac:dyDescent="0.3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</row>
    <row r="606" spans="3:102" x14ac:dyDescent="0.3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</row>
    <row r="607" spans="3:102" x14ac:dyDescent="0.3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/>
      <c r="CT607" s="8"/>
      <c r="CU607" s="8"/>
      <c r="CV607" s="8"/>
      <c r="CW607" s="8"/>
      <c r="CX607" s="8"/>
    </row>
    <row r="608" spans="3:102" x14ac:dyDescent="0.3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</row>
    <row r="609" spans="3:102" x14ac:dyDescent="0.3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</row>
    <row r="610" spans="3:102" x14ac:dyDescent="0.3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</row>
    <row r="611" spans="3:102" x14ac:dyDescent="0.3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  <c r="CS611" s="8"/>
      <c r="CT611" s="8"/>
      <c r="CU611" s="8"/>
      <c r="CV611" s="8"/>
      <c r="CW611" s="8"/>
      <c r="CX611" s="8"/>
    </row>
    <row r="612" spans="3:102" x14ac:dyDescent="0.3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/>
      <c r="CT612" s="8"/>
      <c r="CU612" s="8"/>
      <c r="CV612" s="8"/>
      <c r="CW612" s="8"/>
      <c r="CX612" s="8"/>
    </row>
    <row r="613" spans="3:102" x14ac:dyDescent="0.3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/>
      <c r="CT613" s="8"/>
      <c r="CU613" s="8"/>
      <c r="CV613" s="8"/>
      <c r="CW613" s="8"/>
      <c r="CX613" s="8"/>
    </row>
    <row r="614" spans="3:102" x14ac:dyDescent="0.3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</row>
    <row r="615" spans="3:102" x14ac:dyDescent="0.3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</row>
    <row r="616" spans="3:102" x14ac:dyDescent="0.3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/>
      <c r="CT616" s="8"/>
      <c r="CU616" s="8"/>
      <c r="CV616" s="8"/>
      <c r="CW616" s="8"/>
      <c r="CX616" s="8"/>
    </row>
    <row r="617" spans="3:102" x14ac:dyDescent="0.3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/>
      <c r="CT617" s="8"/>
      <c r="CU617" s="8"/>
      <c r="CV617" s="8"/>
      <c r="CW617" s="8"/>
      <c r="CX617" s="8"/>
    </row>
    <row r="618" spans="3:102" x14ac:dyDescent="0.3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/>
      <c r="CT618" s="8"/>
      <c r="CU618" s="8"/>
      <c r="CV618" s="8"/>
      <c r="CW618" s="8"/>
      <c r="CX618" s="8"/>
    </row>
    <row r="619" spans="3:102" x14ac:dyDescent="0.3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/>
      <c r="CT619" s="8"/>
      <c r="CU619" s="8"/>
      <c r="CV619" s="8"/>
      <c r="CW619" s="8"/>
      <c r="CX619" s="8"/>
    </row>
    <row r="620" spans="3:102" x14ac:dyDescent="0.3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/>
      <c r="CT620" s="8"/>
      <c r="CU620" s="8"/>
      <c r="CV620" s="8"/>
      <c r="CW620" s="8"/>
      <c r="CX620" s="8"/>
    </row>
    <row r="621" spans="3:102" x14ac:dyDescent="0.3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/>
      <c r="CT621" s="8"/>
      <c r="CU621" s="8"/>
      <c r="CV621" s="8"/>
      <c r="CW621" s="8"/>
      <c r="CX621" s="8"/>
    </row>
    <row r="622" spans="3:102" x14ac:dyDescent="0.3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/>
      <c r="CT622" s="8"/>
      <c r="CU622" s="8"/>
      <c r="CV622" s="8"/>
      <c r="CW622" s="8"/>
      <c r="CX622" s="8"/>
    </row>
    <row r="623" spans="3:102" x14ac:dyDescent="0.3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</row>
    <row r="624" spans="3:102" x14ac:dyDescent="0.3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</row>
    <row r="625" spans="3:102" x14ac:dyDescent="0.3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</row>
    <row r="626" spans="3:102" x14ac:dyDescent="0.3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/>
      <c r="CT626" s="8"/>
      <c r="CU626" s="8"/>
      <c r="CV626" s="8"/>
      <c r="CW626" s="8"/>
      <c r="CX626" s="8"/>
    </row>
    <row r="627" spans="3:102" x14ac:dyDescent="0.3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/>
      <c r="CT627" s="8"/>
      <c r="CU627" s="8"/>
      <c r="CV627" s="8"/>
      <c r="CW627" s="8"/>
      <c r="CX627" s="8"/>
    </row>
    <row r="628" spans="3:102" x14ac:dyDescent="0.3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/>
      <c r="CT628" s="8"/>
      <c r="CU628" s="8"/>
      <c r="CV628" s="8"/>
      <c r="CW628" s="8"/>
      <c r="CX628" s="8"/>
    </row>
    <row r="629" spans="3:102" x14ac:dyDescent="0.3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/>
      <c r="CT629" s="8"/>
      <c r="CU629" s="8"/>
      <c r="CV629" s="8"/>
      <c r="CW629" s="8"/>
      <c r="CX629" s="8"/>
    </row>
    <row r="630" spans="3:102" x14ac:dyDescent="0.3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/>
      <c r="CT630" s="8"/>
      <c r="CU630" s="8"/>
      <c r="CV630" s="8"/>
      <c r="CW630" s="8"/>
      <c r="CX630" s="8"/>
    </row>
    <row r="631" spans="3:102" x14ac:dyDescent="0.3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/>
      <c r="CT631" s="8"/>
      <c r="CU631" s="8"/>
      <c r="CV631" s="8"/>
      <c r="CW631" s="8"/>
      <c r="CX631" s="8"/>
    </row>
    <row r="632" spans="3:102" x14ac:dyDescent="0.3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/>
      <c r="CT632" s="8"/>
      <c r="CU632" s="8"/>
      <c r="CV632" s="8"/>
      <c r="CW632" s="8"/>
      <c r="CX632" s="8"/>
    </row>
    <row r="633" spans="3:102" x14ac:dyDescent="0.3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/>
      <c r="CT633" s="8"/>
      <c r="CU633" s="8"/>
      <c r="CV633" s="8"/>
      <c r="CW633" s="8"/>
      <c r="CX633" s="8"/>
    </row>
    <row r="634" spans="3:102" x14ac:dyDescent="0.3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/>
      <c r="CT634" s="8"/>
      <c r="CU634" s="8"/>
      <c r="CV634" s="8"/>
      <c r="CW634" s="8"/>
      <c r="CX634" s="8"/>
    </row>
    <row r="635" spans="3:102" x14ac:dyDescent="0.3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/>
      <c r="CT635" s="8"/>
      <c r="CU635" s="8"/>
      <c r="CV635" s="8"/>
      <c r="CW635" s="8"/>
      <c r="CX635" s="8"/>
    </row>
    <row r="636" spans="3:102" x14ac:dyDescent="0.3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/>
      <c r="CT636" s="8"/>
      <c r="CU636" s="8"/>
      <c r="CV636" s="8"/>
      <c r="CW636" s="8"/>
      <c r="CX636" s="8"/>
    </row>
    <row r="637" spans="3:102" x14ac:dyDescent="0.3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/>
      <c r="CT637" s="8"/>
      <c r="CU637" s="8"/>
      <c r="CV637" s="8"/>
      <c r="CW637" s="8"/>
      <c r="CX637" s="8"/>
    </row>
    <row r="638" spans="3:102" x14ac:dyDescent="0.3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</row>
    <row r="639" spans="3:102" x14ac:dyDescent="0.3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</row>
    <row r="640" spans="3:102" x14ac:dyDescent="0.3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</row>
    <row r="641" spans="3:102" x14ac:dyDescent="0.3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</row>
    <row r="642" spans="3:102" x14ac:dyDescent="0.3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</row>
    <row r="643" spans="3:102" x14ac:dyDescent="0.3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</row>
    <row r="644" spans="3:102" x14ac:dyDescent="0.3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</row>
    <row r="645" spans="3:102" x14ac:dyDescent="0.3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</row>
    <row r="646" spans="3:102" x14ac:dyDescent="0.3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</row>
    <row r="647" spans="3:102" x14ac:dyDescent="0.3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</row>
    <row r="648" spans="3:102" x14ac:dyDescent="0.3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</row>
    <row r="649" spans="3:102" x14ac:dyDescent="0.3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/>
      <c r="CT649" s="8"/>
      <c r="CU649" s="8"/>
      <c r="CV649" s="8"/>
      <c r="CW649" s="8"/>
      <c r="CX649" s="8"/>
    </row>
    <row r="650" spans="3:102" x14ac:dyDescent="0.3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</row>
    <row r="651" spans="3:102" x14ac:dyDescent="0.3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</row>
    <row r="652" spans="3:102" x14ac:dyDescent="0.3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/>
      <c r="CT652" s="8"/>
      <c r="CU652" s="8"/>
      <c r="CV652" s="8"/>
      <c r="CW652" s="8"/>
      <c r="CX652" s="8"/>
    </row>
    <row r="653" spans="3:102" x14ac:dyDescent="0.3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</row>
    <row r="654" spans="3:102" x14ac:dyDescent="0.3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</row>
    <row r="655" spans="3:102" x14ac:dyDescent="0.3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</row>
    <row r="656" spans="3:102" x14ac:dyDescent="0.3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</row>
    <row r="657" spans="3:102" x14ac:dyDescent="0.3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  <c r="CS657" s="8"/>
      <c r="CT657" s="8"/>
      <c r="CU657" s="8"/>
      <c r="CV657" s="8"/>
      <c r="CW657" s="8"/>
      <c r="CX657" s="8"/>
    </row>
    <row r="658" spans="3:102" x14ac:dyDescent="0.3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  <c r="CS658" s="8"/>
      <c r="CT658" s="8"/>
      <c r="CU658" s="8"/>
      <c r="CV658" s="8"/>
      <c r="CW658" s="8"/>
      <c r="CX658" s="8"/>
    </row>
    <row r="659" spans="3:102" x14ac:dyDescent="0.3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/>
      <c r="CT659" s="8"/>
      <c r="CU659" s="8"/>
      <c r="CV659" s="8"/>
      <c r="CW659" s="8"/>
      <c r="CX659" s="8"/>
    </row>
    <row r="660" spans="3:102" x14ac:dyDescent="0.3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/>
      <c r="CT660" s="8"/>
      <c r="CU660" s="8"/>
      <c r="CV660" s="8"/>
      <c r="CW660" s="8"/>
      <c r="CX660" s="8"/>
    </row>
    <row r="661" spans="3:102" x14ac:dyDescent="0.3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</row>
    <row r="662" spans="3:102" x14ac:dyDescent="0.3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</row>
    <row r="663" spans="3:102" x14ac:dyDescent="0.3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/>
      <c r="CT663" s="8"/>
      <c r="CU663" s="8"/>
      <c r="CV663" s="8"/>
      <c r="CW663" s="8"/>
      <c r="CX663" s="8"/>
    </row>
    <row r="664" spans="3:102" x14ac:dyDescent="0.3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/>
      <c r="CT664" s="8"/>
      <c r="CU664" s="8"/>
      <c r="CV664" s="8"/>
      <c r="CW664" s="8"/>
      <c r="CX664" s="8"/>
    </row>
    <row r="665" spans="3:102" x14ac:dyDescent="0.3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/>
      <c r="CT665" s="8"/>
      <c r="CU665" s="8"/>
      <c r="CV665" s="8"/>
      <c r="CW665" s="8"/>
      <c r="CX665" s="8"/>
    </row>
    <row r="666" spans="3:102" x14ac:dyDescent="0.3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  <c r="CS666" s="8"/>
      <c r="CT666" s="8"/>
      <c r="CU666" s="8"/>
      <c r="CV666" s="8"/>
      <c r="CW666" s="8"/>
      <c r="CX666" s="8"/>
    </row>
    <row r="667" spans="3:102" x14ac:dyDescent="0.3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/>
      <c r="CT667" s="8"/>
      <c r="CU667" s="8"/>
      <c r="CV667" s="8"/>
      <c r="CW667" s="8"/>
      <c r="CX667" s="8"/>
    </row>
    <row r="668" spans="3:102" x14ac:dyDescent="0.3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/>
      <c r="CT668" s="8"/>
      <c r="CU668" s="8"/>
      <c r="CV668" s="8"/>
      <c r="CW668" s="8"/>
      <c r="CX668" s="8"/>
    </row>
    <row r="669" spans="3:102" x14ac:dyDescent="0.3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/>
      <c r="CT669" s="8"/>
      <c r="CU669" s="8"/>
      <c r="CV669" s="8"/>
      <c r="CW669" s="8"/>
      <c r="CX669" s="8"/>
    </row>
    <row r="670" spans="3:102" x14ac:dyDescent="0.3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</row>
    <row r="671" spans="3:102" x14ac:dyDescent="0.3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</row>
    <row r="672" spans="3:102" x14ac:dyDescent="0.3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/>
      <c r="CT672" s="8"/>
      <c r="CU672" s="8"/>
      <c r="CV672" s="8"/>
      <c r="CW672" s="8"/>
      <c r="CX672" s="8"/>
    </row>
    <row r="673" spans="3:102" x14ac:dyDescent="0.3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/>
      <c r="CT673" s="8"/>
      <c r="CU673" s="8"/>
      <c r="CV673" s="8"/>
      <c r="CW673" s="8"/>
      <c r="CX673" s="8"/>
    </row>
    <row r="674" spans="3:102" x14ac:dyDescent="0.3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/>
      <c r="CT674" s="8"/>
      <c r="CU674" s="8"/>
      <c r="CV674" s="8"/>
      <c r="CW674" s="8"/>
      <c r="CX674" s="8"/>
    </row>
    <row r="675" spans="3:102" x14ac:dyDescent="0.3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/>
      <c r="CT675" s="8"/>
      <c r="CU675" s="8"/>
      <c r="CV675" s="8"/>
      <c r="CW675" s="8"/>
      <c r="CX675" s="8"/>
    </row>
    <row r="676" spans="3:102" x14ac:dyDescent="0.3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/>
      <c r="CT676" s="8"/>
      <c r="CU676" s="8"/>
      <c r="CV676" s="8"/>
      <c r="CW676" s="8"/>
      <c r="CX676" s="8"/>
    </row>
    <row r="677" spans="3:102" x14ac:dyDescent="0.3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/>
      <c r="CT677" s="8"/>
      <c r="CU677" s="8"/>
      <c r="CV677" s="8"/>
      <c r="CW677" s="8"/>
      <c r="CX677" s="8"/>
    </row>
    <row r="678" spans="3:102" x14ac:dyDescent="0.3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</row>
    <row r="679" spans="3:102" x14ac:dyDescent="0.3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/>
      <c r="CT679" s="8"/>
      <c r="CU679" s="8"/>
      <c r="CV679" s="8"/>
      <c r="CW679" s="8"/>
      <c r="CX679" s="8"/>
    </row>
    <row r="680" spans="3:102" x14ac:dyDescent="0.3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/>
      <c r="CT680" s="8"/>
      <c r="CU680" s="8"/>
      <c r="CV680" s="8"/>
      <c r="CW680" s="8"/>
      <c r="CX680" s="8"/>
    </row>
    <row r="681" spans="3:102" x14ac:dyDescent="0.3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</row>
    <row r="682" spans="3:102" x14ac:dyDescent="0.3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</row>
    <row r="683" spans="3:102" x14ac:dyDescent="0.3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/>
      <c r="CT683" s="8"/>
      <c r="CU683" s="8"/>
      <c r="CV683" s="8"/>
      <c r="CW683" s="8"/>
      <c r="CX683" s="8"/>
    </row>
    <row r="684" spans="3:102" x14ac:dyDescent="0.3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/>
      <c r="CT684" s="8"/>
      <c r="CU684" s="8"/>
      <c r="CV684" s="8"/>
      <c r="CW684" s="8"/>
      <c r="CX684" s="8"/>
    </row>
    <row r="685" spans="3:102" x14ac:dyDescent="0.3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/>
      <c r="CT685" s="8"/>
      <c r="CU685" s="8"/>
      <c r="CV685" s="8"/>
      <c r="CW685" s="8"/>
      <c r="CX685" s="8"/>
    </row>
    <row r="686" spans="3:102" x14ac:dyDescent="0.3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  <c r="CS686" s="8"/>
      <c r="CT686" s="8"/>
      <c r="CU686" s="8"/>
      <c r="CV686" s="8"/>
      <c r="CW686" s="8"/>
      <c r="CX686" s="8"/>
    </row>
    <row r="687" spans="3:102" x14ac:dyDescent="0.3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  <c r="CS687" s="8"/>
      <c r="CT687" s="8"/>
      <c r="CU687" s="8"/>
      <c r="CV687" s="8"/>
      <c r="CW687" s="8"/>
      <c r="CX687" s="8"/>
    </row>
    <row r="688" spans="3:102" x14ac:dyDescent="0.3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  <c r="CS688" s="8"/>
      <c r="CT688" s="8"/>
      <c r="CU688" s="8"/>
      <c r="CV688" s="8"/>
      <c r="CW688" s="8"/>
      <c r="CX688" s="8"/>
    </row>
    <row r="689" spans="3:102" x14ac:dyDescent="0.3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  <c r="CS689" s="8"/>
      <c r="CT689" s="8"/>
      <c r="CU689" s="8"/>
      <c r="CV689" s="8"/>
      <c r="CW689" s="8"/>
      <c r="CX689" s="8"/>
    </row>
    <row r="690" spans="3:102" x14ac:dyDescent="0.3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  <c r="CS690" s="8"/>
      <c r="CT690" s="8"/>
      <c r="CU690" s="8"/>
      <c r="CV690" s="8"/>
      <c r="CW690" s="8"/>
      <c r="CX690" s="8"/>
    </row>
    <row r="691" spans="3:102" x14ac:dyDescent="0.3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</row>
    <row r="692" spans="3:102" x14ac:dyDescent="0.3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/>
      <c r="CT692" s="8"/>
      <c r="CU692" s="8"/>
      <c r="CV692" s="8"/>
      <c r="CW692" s="8"/>
      <c r="CX692" s="8"/>
    </row>
    <row r="693" spans="3:102" x14ac:dyDescent="0.3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/>
      <c r="CT693" s="8"/>
      <c r="CU693" s="8"/>
      <c r="CV693" s="8"/>
      <c r="CW693" s="8"/>
      <c r="CX693" s="8"/>
    </row>
    <row r="694" spans="3:102" x14ac:dyDescent="0.3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  <c r="CS694" s="8"/>
      <c r="CT694" s="8"/>
      <c r="CU694" s="8"/>
      <c r="CV694" s="8"/>
      <c r="CW694" s="8"/>
      <c r="CX694" s="8"/>
    </row>
    <row r="695" spans="3:102" x14ac:dyDescent="0.3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  <c r="CS695" s="8"/>
      <c r="CT695" s="8"/>
      <c r="CU695" s="8"/>
      <c r="CV695" s="8"/>
      <c r="CW695" s="8"/>
      <c r="CX695" s="8"/>
    </row>
    <row r="696" spans="3:102" x14ac:dyDescent="0.3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  <c r="CS696" s="8"/>
      <c r="CT696" s="8"/>
      <c r="CU696" s="8"/>
      <c r="CV696" s="8"/>
      <c r="CW696" s="8"/>
      <c r="CX696" s="8"/>
    </row>
    <row r="697" spans="3:102" x14ac:dyDescent="0.3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</row>
    <row r="698" spans="3:102" x14ac:dyDescent="0.3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</row>
    <row r="699" spans="3:102" x14ac:dyDescent="0.3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  <c r="CS699" s="8"/>
      <c r="CT699" s="8"/>
      <c r="CU699" s="8"/>
      <c r="CV699" s="8"/>
      <c r="CW699" s="8"/>
      <c r="CX699" s="8"/>
    </row>
    <row r="700" spans="3:102" x14ac:dyDescent="0.3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  <c r="CS700" s="8"/>
      <c r="CT700" s="8"/>
      <c r="CU700" s="8"/>
      <c r="CV700" s="8"/>
      <c r="CW700" s="8"/>
      <c r="CX700" s="8"/>
    </row>
    <row r="701" spans="3:102" x14ac:dyDescent="0.3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  <c r="CS701" s="8"/>
      <c r="CT701" s="8"/>
      <c r="CU701" s="8"/>
      <c r="CV701" s="8"/>
      <c r="CW701" s="8"/>
      <c r="CX701" s="8"/>
    </row>
    <row r="702" spans="3:102" x14ac:dyDescent="0.3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/>
      <c r="CT702" s="8"/>
      <c r="CU702" s="8"/>
      <c r="CV702" s="8"/>
      <c r="CW702" s="8"/>
      <c r="CX702" s="8"/>
    </row>
    <row r="703" spans="3:102" x14ac:dyDescent="0.3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  <c r="CS703" s="8"/>
      <c r="CT703" s="8"/>
      <c r="CU703" s="8"/>
      <c r="CV703" s="8"/>
      <c r="CW703" s="8"/>
      <c r="CX703" s="8"/>
    </row>
    <row r="704" spans="3:102" x14ac:dyDescent="0.3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  <c r="CS704" s="8"/>
      <c r="CT704" s="8"/>
      <c r="CU704" s="8"/>
      <c r="CV704" s="8"/>
      <c r="CW704" s="8"/>
      <c r="CX704" s="8"/>
    </row>
    <row r="705" spans="3:102" x14ac:dyDescent="0.3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  <c r="CS705" s="8"/>
      <c r="CT705" s="8"/>
      <c r="CU705" s="8"/>
      <c r="CV705" s="8"/>
      <c r="CW705" s="8"/>
      <c r="CX705" s="8"/>
    </row>
    <row r="706" spans="3:102" x14ac:dyDescent="0.3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  <c r="CS706" s="8"/>
      <c r="CT706" s="8"/>
      <c r="CU706" s="8"/>
      <c r="CV706" s="8"/>
      <c r="CW706" s="8"/>
      <c r="CX706" s="8"/>
    </row>
    <row r="707" spans="3:102" x14ac:dyDescent="0.3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  <c r="CS707" s="8"/>
      <c r="CT707" s="8"/>
      <c r="CU707" s="8"/>
      <c r="CV707" s="8"/>
      <c r="CW707" s="8"/>
      <c r="CX707" s="8"/>
    </row>
    <row r="708" spans="3:102" x14ac:dyDescent="0.3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  <c r="CS708" s="8"/>
      <c r="CT708" s="8"/>
      <c r="CU708" s="8"/>
      <c r="CV708" s="8"/>
      <c r="CW708" s="8"/>
      <c r="CX708" s="8"/>
    </row>
    <row r="709" spans="3:102" x14ac:dyDescent="0.3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</row>
    <row r="710" spans="3:102" x14ac:dyDescent="0.3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  <c r="CS710" s="8"/>
      <c r="CT710" s="8"/>
      <c r="CU710" s="8"/>
      <c r="CV710" s="8"/>
      <c r="CW710" s="8"/>
      <c r="CX710" s="8"/>
    </row>
    <row r="711" spans="3:102" x14ac:dyDescent="0.3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/>
      <c r="CT711" s="8"/>
      <c r="CU711" s="8"/>
      <c r="CV711" s="8"/>
      <c r="CW711" s="8"/>
      <c r="CX711" s="8"/>
    </row>
    <row r="712" spans="3:102" x14ac:dyDescent="0.3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</row>
    <row r="713" spans="3:102" x14ac:dyDescent="0.3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/>
      <c r="CT713" s="8"/>
      <c r="CU713" s="8"/>
      <c r="CV713" s="8"/>
      <c r="CW713" s="8"/>
      <c r="CX713" s="8"/>
    </row>
    <row r="714" spans="3:102" x14ac:dyDescent="0.3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  <c r="CS714" s="8"/>
      <c r="CT714" s="8"/>
      <c r="CU714" s="8"/>
      <c r="CV714" s="8"/>
      <c r="CW714" s="8"/>
      <c r="CX714" s="8"/>
    </row>
    <row r="715" spans="3:102" x14ac:dyDescent="0.3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/>
      <c r="CS715" s="8"/>
      <c r="CT715" s="8"/>
      <c r="CU715" s="8"/>
      <c r="CV715" s="8"/>
      <c r="CW715" s="8"/>
      <c r="CX715" s="8"/>
    </row>
    <row r="716" spans="3:102" x14ac:dyDescent="0.3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</row>
    <row r="717" spans="3:102" x14ac:dyDescent="0.3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</row>
    <row r="718" spans="3:102" x14ac:dyDescent="0.3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  <c r="CS718" s="8"/>
      <c r="CT718" s="8"/>
      <c r="CU718" s="8"/>
      <c r="CV718" s="8"/>
      <c r="CW718" s="8"/>
      <c r="CX718" s="8"/>
    </row>
    <row r="719" spans="3:102" x14ac:dyDescent="0.3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/>
      <c r="CT719" s="8"/>
      <c r="CU719" s="8"/>
      <c r="CV719" s="8"/>
      <c r="CW719" s="8"/>
      <c r="CX719" s="8"/>
    </row>
    <row r="720" spans="3:102" x14ac:dyDescent="0.3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/>
      <c r="CT720" s="8"/>
      <c r="CU720" s="8"/>
      <c r="CV720" s="8"/>
      <c r="CW720" s="8"/>
      <c r="CX720" s="8"/>
    </row>
    <row r="721" spans="3:102" x14ac:dyDescent="0.3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</row>
    <row r="722" spans="3:102" x14ac:dyDescent="0.3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/>
      <c r="CT722" s="8"/>
      <c r="CU722" s="8"/>
      <c r="CV722" s="8"/>
      <c r="CW722" s="8"/>
      <c r="CX722" s="8"/>
    </row>
    <row r="723" spans="3:102" x14ac:dyDescent="0.3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  <c r="CS723" s="8"/>
      <c r="CT723" s="8"/>
      <c r="CU723" s="8"/>
      <c r="CV723" s="8"/>
      <c r="CW723" s="8"/>
      <c r="CX723" s="8"/>
    </row>
    <row r="724" spans="3:102" x14ac:dyDescent="0.3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  <c r="CS724" s="8"/>
      <c r="CT724" s="8"/>
      <c r="CU724" s="8"/>
      <c r="CV724" s="8"/>
      <c r="CW724" s="8"/>
      <c r="CX724" s="8"/>
    </row>
    <row r="725" spans="3:102" x14ac:dyDescent="0.3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/>
      <c r="CT725" s="8"/>
      <c r="CU725" s="8"/>
      <c r="CV725" s="8"/>
      <c r="CW725" s="8"/>
      <c r="CX725" s="8"/>
    </row>
    <row r="726" spans="3:102" x14ac:dyDescent="0.3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/>
      <c r="CT726" s="8"/>
      <c r="CU726" s="8"/>
      <c r="CV726" s="8"/>
      <c r="CW726" s="8"/>
      <c r="CX726" s="8"/>
    </row>
    <row r="727" spans="3:102" x14ac:dyDescent="0.3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</row>
    <row r="728" spans="3:102" x14ac:dyDescent="0.3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</row>
  </sheetData>
  <sheetProtection algorithmName="SHA-512" hashValue="1h9A7J1mob/dzQOU+ONsYi9adoh1WEWCUhm8Puzh+ha2nuGe6VFh6b+TzFalsZCeB/jU5Ed6/uXwzlGSPvsF3Q==" saltValue="+FAF6m853naFsp4R0WKlaA==" spinCount="100000" sheet="1" objects="1" scenarios="1"/>
  <mergeCells count="13">
    <mergeCell ref="A54:A58"/>
    <mergeCell ref="A60:A62"/>
    <mergeCell ref="A77:A79"/>
    <mergeCell ref="A5:A8"/>
    <mergeCell ref="A10:A14"/>
    <mergeCell ref="A16:A18"/>
    <mergeCell ref="A23:A25"/>
    <mergeCell ref="A45:A47"/>
    <mergeCell ref="A67:A69"/>
    <mergeCell ref="A27:A30"/>
    <mergeCell ref="A32:A36"/>
    <mergeCell ref="A38:A40"/>
    <mergeCell ref="A49:A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zoomScaleNormal="100" workbookViewId="0"/>
  </sheetViews>
  <sheetFormatPr defaultColWidth="9.140625" defaultRowHeight="14.25" x14ac:dyDescent="0.3"/>
  <cols>
    <col min="1" max="16384" width="9.140625" style="72"/>
  </cols>
  <sheetData>
    <row r="2" spans="1:1" ht="15.75" x14ac:dyDescent="0.3">
      <c r="A2" s="73" t="s">
        <v>50</v>
      </c>
    </row>
    <row r="4" spans="1:1" x14ac:dyDescent="0.3">
      <c r="A4" s="72" t="s">
        <v>51</v>
      </c>
    </row>
    <row r="6" spans="1:1" x14ac:dyDescent="0.3">
      <c r="A6" s="72" t="s">
        <v>52</v>
      </c>
    </row>
    <row r="7" spans="1:1" x14ac:dyDescent="0.3">
      <c r="A7" s="72" t="s">
        <v>53</v>
      </c>
    </row>
    <row r="8" spans="1:1" x14ac:dyDescent="0.3">
      <c r="A8" s="72" t="s">
        <v>72</v>
      </c>
    </row>
    <row r="9" spans="1:1" x14ac:dyDescent="0.3">
      <c r="A9" s="72" t="s">
        <v>73</v>
      </c>
    </row>
  </sheetData>
  <sheetProtection algorithmName="SHA-512" hashValue="feD120IBk2nDlTndATrm/Qk2xbG+E/x3J2jjX+40TuzpAtbLxXX5WC4w242I6Zz1OniUlWPQOE4yxYSBLC0TIA==" saltValue="TDurZAQCnIwXmOse1Y81cg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Nutidsværdiberegning</vt:lpstr>
      <vt:lpstr>Årlig ækvivalent annuitet</vt:lpstr>
      <vt:lpstr>Baggrundsberegning</vt:lpstr>
      <vt:lpstr>Disclaimer</vt:lpstr>
      <vt:lpstr>Beløb_vedl_A_I</vt:lpstr>
      <vt:lpstr>Beløb_vedl_A_II</vt:lpstr>
      <vt:lpstr>Beløb_vedl_A_III</vt:lpstr>
      <vt:lpstr>Beløb_vedl_B_I</vt:lpstr>
      <vt:lpstr>Beløb_vedl_B_II</vt:lpstr>
      <vt:lpstr>Beløb_vedl_B_III</vt:lpstr>
      <vt:lpstr>Beløb_vedl_C_I</vt:lpstr>
      <vt:lpstr>Beløb_vedl_C_II</vt:lpstr>
      <vt:lpstr>Beløb_vedl_C_III</vt:lpstr>
      <vt:lpstr>Interval_vedl_A_I</vt:lpstr>
      <vt:lpstr>Interval_vedl_A_II</vt:lpstr>
      <vt:lpstr>Interval_vedl_A_III</vt:lpstr>
      <vt:lpstr>Interval_vedl_B_I</vt:lpstr>
      <vt:lpstr>Interval_vedl_B_II</vt:lpstr>
      <vt:lpstr>Interval_vedl_B_III</vt:lpstr>
      <vt:lpstr>Interval_vedl_C_I</vt:lpstr>
      <vt:lpstr>Interval_vedl_C_II</vt:lpstr>
      <vt:lpstr>Interval_vedl_C_III</vt:lpstr>
      <vt:lpstr>Kalkulationsrente</vt:lpstr>
      <vt:lpstr>levetid_A</vt:lpstr>
      <vt:lpstr>levetid_B</vt:lpstr>
      <vt:lpstr>levetid_C</vt:lpstr>
      <vt:lpstr>navn_A</vt:lpstr>
      <vt:lpstr>navn_B</vt:lpstr>
      <vt:lpstr>navn_C</vt:lpstr>
      <vt:lpstr>scrap_A</vt:lpstr>
      <vt:lpstr>scrap_B</vt:lpstr>
      <vt:lpstr>scrap_C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Wilke</dc:creator>
  <cp:lastModifiedBy>Morten Esketveit Rasmussen</cp:lastModifiedBy>
  <dcterms:created xsi:type="dcterms:W3CDTF">2012-02-06T19:50:47Z</dcterms:created>
  <dcterms:modified xsi:type="dcterms:W3CDTF">2018-06-28T13:22:08Z</dcterms:modified>
</cp:coreProperties>
</file>