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prod.sitad.dk\dfs\CU2303\enheder2\VEA\Afregning af VE\Afregning\11. Månedsafregning\"/>
    </mc:Choice>
  </mc:AlternateContent>
  <bookViews>
    <workbookView xWindow="-15" yWindow="7290" windowWidth="23250" windowHeight="7230"/>
  </bookViews>
  <sheets>
    <sheet name="Grundbeløb pr. måned" sheetId="11" r:id="rId1"/>
  </sheets>
  <definedNames>
    <definedName name="_xlnm.Print_Area" localSheetId="0">'Grundbeløb pr. måned'!$A$1:$K$46</definedName>
  </definedNames>
  <calcPr calcId="162913"/>
</workbook>
</file>

<file path=xl/calcChain.xml><?xml version="1.0" encoding="utf-8"?>
<calcChain xmlns="http://schemas.openxmlformats.org/spreadsheetml/2006/main">
  <c r="F10" i="11" l="1"/>
  <c r="F13" i="11" l="1"/>
  <c r="F14" i="11"/>
  <c r="D14" i="11" s="1"/>
  <c r="F11" i="11" l="1"/>
  <c r="D11" i="11" s="1"/>
  <c r="F20" i="11" l="1"/>
  <c r="D20" i="11" s="1"/>
  <c r="F16" i="11" l="1"/>
  <c r="D16" i="11" s="1"/>
  <c r="F15" i="11" l="1"/>
  <c r="D15" i="11" s="1"/>
  <c r="D7" i="11" l="1"/>
  <c r="D10" i="11"/>
  <c r="B100" i="11"/>
  <c r="C100" i="11" s="1"/>
  <c r="B101" i="11"/>
  <c r="D62" i="11"/>
  <c r="G10" i="11" s="1"/>
  <c r="B102" i="11"/>
  <c r="D63" i="11"/>
  <c r="G11" i="11" s="1"/>
  <c r="D64" i="11"/>
  <c r="G12" i="11" s="1"/>
  <c r="F12" i="11"/>
  <c r="D12" i="11" s="1"/>
  <c r="B103" i="11"/>
  <c r="D65" i="11"/>
  <c r="G13" i="11" s="1"/>
  <c r="D13" i="11"/>
  <c r="B104" i="11"/>
  <c r="D66" i="11"/>
  <c r="G14" i="11" s="1"/>
  <c r="B105" i="11"/>
  <c r="D67" i="11"/>
  <c r="G15" i="11" s="1"/>
  <c r="B106" i="11"/>
  <c r="D68" i="11"/>
  <c r="G16" i="11" s="1"/>
  <c r="B107" i="11"/>
  <c r="D69" i="11"/>
  <c r="G17" i="11" s="1"/>
  <c r="F17" i="11"/>
  <c r="D17" i="11" s="1"/>
  <c r="B108" i="11"/>
  <c r="D70" i="11"/>
  <c r="G18" i="11" s="1"/>
  <c r="F18" i="11"/>
  <c r="D18" i="11" s="1"/>
  <c r="B109" i="11"/>
  <c r="D71" i="11"/>
  <c r="G19" i="11" s="1"/>
  <c r="F19" i="11"/>
  <c r="D19" i="11" s="1"/>
  <c r="B110" i="11"/>
  <c r="D72" i="11"/>
  <c r="G20" i="11" s="1"/>
  <c r="B111" i="11"/>
  <c r="D73" i="11"/>
  <c r="G21" i="11" s="1"/>
  <c r="F21" i="11"/>
  <c r="D21" i="11" s="1"/>
  <c r="C22" i="11"/>
  <c r="G85" i="11"/>
  <c r="E112" i="11"/>
  <c r="H14" i="11" l="1"/>
  <c r="H17" i="11"/>
  <c r="B112" i="11"/>
  <c r="H19" i="11"/>
  <c r="H15" i="11"/>
  <c r="H16" i="11"/>
  <c r="H13" i="11"/>
  <c r="H11" i="11"/>
  <c r="H21" i="11"/>
  <c r="H18" i="11"/>
  <c r="H12" i="11"/>
  <c r="H10" i="11"/>
  <c r="H20" i="11"/>
  <c r="C101" i="11"/>
  <c r="D100" i="11"/>
  <c r="E10" i="11" s="1"/>
  <c r="D101" i="11" l="1"/>
  <c r="E11" i="11" s="1"/>
  <c r="I11" i="11" s="1"/>
  <c r="J11" i="11" s="1"/>
  <c r="H22" i="11"/>
  <c r="C102" i="11"/>
  <c r="C103" i="11" l="1"/>
  <c r="D102" i="11"/>
  <c r="I10" i="11"/>
  <c r="D103" i="11" l="1"/>
  <c r="E13" i="11" s="1"/>
  <c r="I13" i="11" s="1"/>
  <c r="J13" i="11" s="1"/>
  <c r="J10" i="11"/>
  <c r="E12" i="11"/>
  <c r="C104" i="11"/>
  <c r="C105" i="11" l="1"/>
  <c r="I12" i="11"/>
  <c r="D104" i="11"/>
  <c r="D105" i="11" l="1"/>
  <c r="E15" i="11" s="1"/>
  <c r="I15" i="11" s="1"/>
  <c r="J15" i="11" s="1"/>
  <c r="E14" i="11"/>
  <c r="J12" i="11"/>
  <c r="C106" i="11"/>
  <c r="D106" i="11" l="1"/>
  <c r="E16" i="11" s="1"/>
  <c r="I16" i="11" s="1"/>
  <c r="J16" i="11" s="1"/>
  <c r="I14" i="11"/>
  <c r="C107" i="11"/>
  <c r="D107" i="11" l="1"/>
  <c r="E17" i="11" s="1"/>
  <c r="I17" i="11" s="1"/>
  <c r="J17" i="11" s="1"/>
  <c r="C108" i="11"/>
  <c r="J14" i="11"/>
  <c r="C109" i="11" l="1"/>
  <c r="D108" i="11"/>
  <c r="E18" i="11" s="1"/>
  <c r="C110" i="11" l="1"/>
  <c r="I18" i="11"/>
  <c r="D109" i="11"/>
  <c r="E19" i="11" s="1"/>
  <c r="I19" i="11" s="1"/>
  <c r="J19" i="11" s="1"/>
  <c r="D110" i="11" l="1"/>
  <c r="E20" i="11" s="1"/>
  <c r="I20" i="11" s="1"/>
  <c r="J20" i="11" s="1"/>
  <c r="J18" i="11"/>
  <c r="C111" i="11"/>
  <c r="D111" i="11" l="1"/>
  <c r="D112" i="11" s="1"/>
  <c r="E21" i="11" l="1"/>
  <c r="I21" i="11" s="1"/>
  <c r="E22" i="11" l="1"/>
  <c r="J21" i="11"/>
  <c r="J22" i="11" s="1"/>
  <c r="I22" i="11"/>
</calcChain>
</file>

<file path=xl/sharedStrings.xml><?xml version="1.0" encoding="utf-8"?>
<sst xmlns="http://schemas.openxmlformats.org/spreadsheetml/2006/main" count="62" uniqueCount="49">
  <si>
    <t>Den faktor, der skal ganges på Grundbeløbet</t>
  </si>
  <si>
    <t>Reguleringsindekset (Ir)</t>
  </si>
  <si>
    <t>Den linære reduseringsfaktor</t>
  </si>
  <si>
    <t>Spotpris, Sp, øre/kWh</t>
  </si>
  <si>
    <t>Indeksfaktor</t>
  </si>
  <si>
    <t>Sp&lt;11*Ir</t>
  </si>
  <si>
    <t>1,4*Ir</t>
  </si>
  <si>
    <t>11*Ir&lt; Sp&lt; 34*Ir</t>
  </si>
  <si>
    <t>1,4*Ir – 0,06087 * (Sp-11*Ir)</t>
  </si>
  <si>
    <t>34*Ir&lt; Sp</t>
  </si>
  <si>
    <t>§58, stk. 4</t>
  </si>
  <si>
    <t>indekseres grundbeløbet med faktoren 1,4.</t>
  </si>
  <si>
    <t>Pristillægget reduceres lineært ved en markedspris over 11,0 øre pr. kWh, således at det bortfalder, når markedsprisen er 34,0 øre pr. kWh.</t>
  </si>
  <si>
    <t>=+(1,4/(34-11))</t>
  </si>
  <si>
    <t>Alm. Indekseringsfaktor</t>
  </si>
  <si>
    <t>Mdr. Spot-prisen efter §59, stk. 2, nr. 2.</t>
  </si>
  <si>
    <t>Vejledning: Den månedlige gennemsnits Spotmarkedspris indtastes blot udfor den relevante måned.</t>
  </si>
  <si>
    <t>Måned</t>
  </si>
  <si>
    <t>Antal driftsdage i måneden</t>
  </si>
  <si>
    <t>I alt</t>
  </si>
  <si>
    <t>Opgjorte udetidsdage i måneden</t>
  </si>
  <si>
    <t>Akkumulerede ikke driftsklare dage for året</t>
  </si>
  <si>
    <t>Akkumuleret udetid for året i hele dage</t>
  </si>
  <si>
    <t>Antal hele dage for hvilke grundbeløbsudbetalingen reduceres pr. md.</t>
  </si>
  <si>
    <t xml:space="preserve">  Stk. 4. Pristillægget fastsættes og udbetales månedligt med udgangspunkt i en tolvtedel af grundbeløbet som nævnt i stk. 6.</t>
  </si>
  <si>
    <t>Jf. § 15, stk. 5, BEK 1367 af 15-12-2004</t>
  </si>
  <si>
    <t>Værkets tilladelige udetidsdage pr. år (4 hhv. 6 uger)</t>
  </si>
  <si>
    <t xml:space="preserve">Anvendes der affald som brændsel på værket ?     Vælg "Ja" hhv. "Nej" fra valglisten </t>
  </si>
  <si>
    <t>Indekserings-faktor (Note 2)</t>
  </si>
  <si>
    <t>Indtast: Antallet af udetidsdage pr. måned. (Svarende til de beregnede udetidsdage jf. Note 1)</t>
  </si>
  <si>
    <t>Spotprisen efter §59, stk. 2, nr. 2.</t>
  </si>
  <si>
    <t>Antal hele dage for hvilke grundbeløbsafregningen reduceres pr. md.</t>
  </si>
  <si>
    <t>Månedlig grundbeløbsafregning uden reduktion pga. udetid</t>
  </si>
  <si>
    <t>Reduktion af grundbeløbsafregningen pga. udetid</t>
  </si>
  <si>
    <t>Indekseringsfaktoren</t>
  </si>
  <si>
    <t xml:space="preserve">Note 2: Indekseringsfaktoren er beregnet efter kriterierne i nedenstående skema jf. bilag 3 i BEK 1367 af 15-12-2004 : </t>
  </si>
  <si>
    <t>Note 1: Udetidsdagene beregnes med 3 decimaler. Som beskrevet i "Rådighed af decentrale kraftvarmeanlæg"</t>
  </si>
  <si>
    <t>hvor reguleringsindekset, Ir, beregnes ud fra det gennemsnitlige nettoprisindeks Inetto og det gennemsnitlige kulprisindeks Ikul i år 2004 som:</t>
  </si>
  <si>
    <t>Ja</t>
  </si>
  <si>
    <t>Modtager værket i den givne måned grundbeløbsafregning.                                                                           (Vælg "Ja" hhv. "Nej" fra valglisten)</t>
  </si>
  <si>
    <t>Nej</t>
  </si>
  <si>
    <t>Hvis værkets grundbeløb ændres i årets løb. Da indtastes det nye grundbeløb udfor de relevante måneder.</t>
  </si>
  <si>
    <t>Månedens grundbeløbsafregning</t>
  </si>
  <si>
    <t>Ir = (0,7*Inetto + 0,3*Ikul)/102,1 = 1,223</t>
  </si>
  <si>
    <r>
      <t xml:space="preserve">=HVIS(Spot &lt;= Ir*11 </t>
    </r>
    <r>
      <rPr>
        <u/>
        <sz val="16"/>
        <rFont val="Calibri"/>
        <family val="2"/>
        <scheme val="minor"/>
      </rPr>
      <t xml:space="preserve"> så</t>
    </r>
    <r>
      <rPr>
        <b/>
        <sz val="16"/>
        <rFont val="Calibri"/>
        <family val="2"/>
        <scheme val="minor"/>
      </rPr>
      <t xml:space="preserve">  Ir * 1,4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HVIS (Spot &gt;= Ir * 34 </t>
    </r>
    <r>
      <rPr>
        <u/>
        <sz val="16"/>
        <rFont val="Calibri"/>
        <family val="2"/>
        <scheme val="minor"/>
      </rPr>
      <t>Så</t>
    </r>
    <r>
      <rPr>
        <b/>
        <sz val="16"/>
        <rFont val="Calibri"/>
        <family val="2"/>
        <scheme val="minor"/>
      </rPr>
      <t xml:space="preserve">  Nul </t>
    </r>
    <r>
      <rPr>
        <u/>
        <sz val="16"/>
        <rFont val="Calibri"/>
        <family val="2"/>
        <scheme val="minor"/>
      </rPr>
      <t>Ellers</t>
    </r>
    <r>
      <rPr>
        <b/>
        <sz val="16"/>
        <rFont val="Calibri"/>
        <family val="2"/>
        <scheme val="minor"/>
      </rPr>
      <t xml:space="preserve"> Ir * 1,4 -(Spot - Ir*11)* 0,06087)</t>
    </r>
  </si>
  <si>
    <t>Grundbeløbsafregning pr. måned (hvor grundbeløbet evt. er reduceret pga. udetidsdage) i Vest Danmark</t>
  </si>
  <si>
    <t>Værkets grundbeløb (DKK)   (Indtast)</t>
  </si>
  <si>
    <t>Grundbeløbsindekseringsfaktorer pr. måned for 2020</t>
  </si>
  <si>
    <t xml:space="preserve">Når den gennemsnitlige månedlige markedspris som nævnt i § 59, stk. 2, er 11,0 øre pr. kWh eller derunder,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</si>
</sst>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_);_(* \(#,##0\);_(* &quot;-&quot;_);_(@_)"/>
    <numFmt numFmtId="165" formatCode="_(* #,##0.00_);_(* \(#,##0.00\);_(* &quot;-&quot;??_);_(@_)"/>
    <numFmt numFmtId="166" formatCode="0.000000"/>
    <numFmt numFmtId="167" formatCode="0.00000"/>
    <numFmt numFmtId="168" formatCode="#,##0.000"/>
    <numFmt numFmtId="169" formatCode="[$-406]mmmm\ yyyy;@"/>
    <numFmt numFmtId="170" formatCode="_(* #,##0_);_(* \(#,##0\);_(* &quot;-&quot;??_);_(@_)"/>
    <numFmt numFmtId="171" formatCode="_(* #,##0.000_);_(* \(#,##0.000\);_(* &quot;-&quot;_);_(@_)"/>
    <numFmt numFmtId="172" formatCode="0.00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16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3"/>
      <color indexed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6"/>
      <name val="Calibri"/>
      <family val="2"/>
      <scheme val="minor"/>
    </font>
    <font>
      <b/>
      <sz val="16"/>
      <color indexed="10"/>
      <name val="Calibri"/>
      <family val="2"/>
      <scheme val="minor"/>
    </font>
    <font>
      <sz val="1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5" fillId="0" borderId="22" xfId="0" applyFont="1" applyBorder="1" applyAlignment="1" applyProtection="1">
      <alignment vertical="center"/>
    </xf>
    <xf numFmtId="0" fontId="5" fillId="0" borderId="0" xfId="0" applyFont="1" applyBorder="1" applyProtection="1"/>
    <xf numFmtId="0" fontId="5" fillId="0" borderId="0" xfId="0" quotePrefix="1" applyFont="1" applyBorder="1" applyProtection="1"/>
    <xf numFmtId="0" fontId="5" fillId="0" borderId="0" xfId="0" applyFont="1" applyBorder="1" applyAlignment="1" applyProtection="1">
      <alignment horizontal="center"/>
    </xf>
    <xf numFmtId="0" fontId="9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5" fillId="0" borderId="19" xfId="0" applyFont="1" applyBorder="1" applyProtection="1"/>
    <xf numFmtId="0" fontId="8" fillId="0" borderId="21" xfId="0" applyFont="1" applyBorder="1" applyAlignment="1" applyProtection="1">
      <alignment vertical="top" wrapText="1"/>
    </xf>
    <xf numFmtId="0" fontId="8" fillId="0" borderId="4" xfId="0" applyFont="1" applyBorder="1" applyAlignment="1" applyProtection="1">
      <alignment vertical="top" wrapText="1"/>
    </xf>
    <xf numFmtId="0" fontId="8" fillId="0" borderId="4" xfId="0" applyFont="1" applyFill="1" applyBorder="1" applyAlignment="1" applyProtection="1">
      <alignment vertical="top" wrapText="1"/>
    </xf>
    <xf numFmtId="0" fontId="8" fillId="0" borderId="5" xfId="0" applyFont="1" applyBorder="1" applyAlignment="1" applyProtection="1">
      <alignment vertical="top" wrapText="1"/>
    </xf>
    <xf numFmtId="171" fontId="7" fillId="0" borderId="23" xfId="0" applyNumberFormat="1" applyFont="1" applyBorder="1" applyProtection="1"/>
    <xf numFmtId="171" fontId="7" fillId="0" borderId="11" xfId="0" applyNumberFormat="1" applyFont="1" applyBorder="1" applyProtection="1"/>
    <xf numFmtId="171" fontId="7" fillId="0" borderId="6" xfId="0" applyNumberFormat="1" applyFont="1" applyBorder="1" applyProtection="1"/>
    <xf numFmtId="164" fontId="7" fillId="0" borderId="11" xfId="0" applyNumberFormat="1" applyFont="1" applyBorder="1" applyProtection="1"/>
    <xf numFmtId="165" fontId="7" fillId="0" borderId="11" xfId="1" applyFont="1" applyBorder="1" applyProtection="1"/>
    <xf numFmtId="165" fontId="11" fillId="0" borderId="11" xfId="1" applyFont="1" applyBorder="1" applyProtection="1"/>
    <xf numFmtId="0" fontId="5" fillId="0" borderId="3" xfId="0" applyFont="1" applyBorder="1" applyProtection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6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8" fillId="4" borderId="0" xfId="0" applyFont="1" applyFill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169" fontId="8" fillId="0" borderId="0" xfId="0" applyNumberFormat="1" applyFont="1" applyProtection="1">
      <protection hidden="1"/>
    </xf>
    <xf numFmtId="166" fontId="13" fillId="5" borderId="18" xfId="0" quotePrefix="1" applyNumberFormat="1" applyFont="1" applyFill="1" applyBorder="1" applyAlignment="1" applyProtection="1">
      <alignment horizontal="center"/>
      <protection hidden="1"/>
    </xf>
    <xf numFmtId="0" fontId="8" fillId="0" borderId="0" xfId="0" applyFont="1" applyFill="1" applyProtection="1">
      <protection hidden="1"/>
    </xf>
    <xf numFmtId="169" fontId="5" fillId="4" borderId="0" xfId="0" applyNumberFormat="1" applyFont="1" applyFill="1" applyProtection="1">
      <protection hidden="1"/>
    </xf>
    <xf numFmtId="0" fontId="5" fillId="4" borderId="0" xfId="0" applyFont="1" applyFill="1" applyProtection="1">
      <protection hidden="1"/>
    </xf>
    <xf numFmtId="0" fontId="14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9" fillId="0" borderId="0" xfId="0" applyNumberFormat="1" applyFont="1" applyProtection="1">
      <protection hidden="1"/>
    </xf>
    <xf numFmtId="0" fontId="8" fillId="0" borderId="0" xfId="0" applyFont="1" applyFill="1" applyAlignment="1" applyProtection="1">
      <alignment horizontal="center"/>
      <protection hidden="1"/>
    </xf>
    <xf numFmtId="0" fontId="9" fillId="0" borderId="0" xfId="0" applyFont="1" applyFill="1" applyAlignment="1" applyProtection="1">
      <alignment horizontal="center"/>
      <protection hidden="1"/>
    </xf>
    <xf numFmtId="167" fontId="13" fillId="0" borderId="18" xfId="0" quotePrefix="1" applyNumberFormat="1" applyFont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13" fillId="0" borderId="0" xfId="0" quotePrefix="1" applyFont="1" applyBorder="1" applyAlignment="1" applyProtection="1">
      <alignment horizontal="left"/>
      <protection hidden="1"/>
    </xf>
    <xf numFmtId="0" fontId="8" fillId="0" borderId="0" xfId="0" applyFont="1" applyAlignment="1" applyProtection="1">
      <alignment horizontal="center" wrapText="1"/>
      <protection hidden="1"/>
    </xf>
    <xf numFmtId="170" fontId="7" fillId="2" borderId="18" xfId="1" applyNumberFormat="1" applyFont="1" applyFill="1" applyBorder="1" applyProtection="1"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</xf>
    <xf numFmtId="171" fontId="17" fillId="2" borderId="6" xfId="0" applyNumberFormat="1" applyFont="1" applyFill="1" applyBorder="1" applyAlignment="1" applyProtection="1">
      <alignment horizontal="center" vertical="center" wrapText="1"/>
      <protection locked="0"/>
    </xf>
    <xf numFmtId="171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" xfId="0" applyNumberFormat="1" applyFont="1" applyBorder="1" applyAlignment="1" applyProtection="1">
      <alignment horizontal="center" vertical="center" wrapText="1"/>
    </xf>
    <xf numFmtId="168" fontId="7" fillId="0" borderId="6" xfId="0" quotePrefix="1" applyNumberFormat="1" applyFont="1" applyFill="1" applyBorder="1" applyAlignment="1" applyProtection="1">
      <alignment horizontal="center" vertical="center" wrapText="1"/>
    </xf>
    <xf numFmtId="165" fontId="7" fillId="0" borderId="6" xfId="1" applyFont="1" applyBorder="1" applyAlignment="1" applyProtection="1">
      <alignment vertical="top" wrapText="1"/>
    </xf>
    <xf numFmtId="165" fontId="11" fillId="0" borderId="6" xfId="1" quotePrefix="1" applyFont="1" applyBorder="1" applyAlignment="1" applyProtection="1">
      <alignment vertical="top" wrapText="1"/>
    </xf>
    <xf numFmtId="168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/>
    </xf>
    <xf numFmtId="0" fontId="5" fillId="0" borderId="25" xfId="0" applyFont="1" applyBorder="1" applyAlignment="1" applyProtection="1">
      <alignment vertical="center"/>
    </xf>
    <xf numFmtId="0" fontId="5" fillId="0" borderId="26" xfId="0" applyFont="1" applyBorder="1" applyAlignment="1" applyProtection="1">
      <alignment vertical="center"/>
    </xf>
    <xf numFmtId="0" fontId="6" fillId="0" borderId="27" xfId="0" applyFont="1" applyBorder="1" applyProtection="1"/>
    <xf numFmtId="0" fontId="5" fillId="0" borderId="28" xfId="0" applyFont="1" applyBorder="1" applyProtection="1"/>
    <xf numFmtId="0" fontId="8" fillId="0" borderId="27" xfId="0" applyFont="1" applyBorder="1" applyProtection="1"/>
    <xf numFmtId="0" fontId="10" fillId="0" borderId="27" xfId="0" applyFont="1" applyBorder="1" applyProtection="1"/>
    <xf numFmtId="0" fontId="8" fillId="0" borderId="29" xfId="0" applyFont="1" applyBorder="1" applyAlignment="1" applyProtection="1">
      <alignment horizontal="left" vertical="top" wrapText="1"/>
    </xf>
    <xf numFmtId="169" fontId="10" fillId="0" borderId="30" xfId="0" applyNumberFormat="1" applyFont="1" applyBorder="1" applyAlignment="1" applyProtection="1">
      <alignment horizontal="left" vertical="center" wrapText="1"/>
    </xf>
    <xf numFmtId="165" fontId="7" fillId="0" borderId="7" xfId="1" applyFont="1" applyBorder="1" applyAlignment="1" applyProtection="1">
      <alignment vertical="top" wrapText="1"/>
    </xf>
    <xf numFmtId="169" fontId="7" fillId="0" borderId="31" xfId="0" applyNumberFormat="1" applyFont="1" applyBorder="1" applyAlignment="1" applyProtection="1">
      <alignment horizontal="center"/>
    </xf>
    <xf numFmtId="165" fontId="7" fillId="0" borderId="32" xfId="1" applyFont="1" applyBorder="1" applyProtection="1"/>
    <xf numFmtId="166" fontId="17" fillId="0" borderId="6" xfId="0" quotePrefix="1" applyNumberFormat="1" applyFont="1" applyBorder="1" applyAlignment="1" applyProtection="1">
      <alignment horizontal="center" vertical="center"/>
    </xf>
    <xf numFmtId="169" fontId="5" fillId="0" borderId="33" xfId="0" applyNumberFormat="1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3" fontId="12" fillId="0" borderId="19" xfId="0" applyNumberFormat="1" applyFont="1" applyFill="1" applyBorder="1" applyProtection="1"/>
    <xf numFmtId="165" fontId="8" fillId="0" borderId="19" xfId="1" quotePrefix="1" applyFont="1" applyBorder="1" applyProtection="1"/>
    <xf numFmtId="165" fontId="6" fillId="0" borderId="34" xfId="0" applyNumberFormat="1" applyFont="1" applyBorder="1" applyProtection="1"/>
    <xf numFmtId="0" fontId="8" fillId="0" borderId="27" xfId="0" applyFont="1" applyBorder="1" applyProtection="1">
      <protection hidden="1"/>
    </xf>
    <xf numFmtId="0" fontId="10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3" fontId="8" fillId="0" borderId="0" xfId="0" applyNumberFormat="1" applyFont="1" applyFill="1" applyBorder="1" applyAlignment="1" applyProtection="1">
      <alignment vertical="top" wrapText="1"/>
      <protection hidden="1"/>
    </xf>
    <xf numFmtId="0" fontId="5" fillId="0" borderId="28" xfId="0" applyFont="1" applyBorder="1" applyProtection="1">
      <protection hidden="1"/>
    </xf>
    <xf numFmtId="0" fontId="10" fillId="0" borderId="27" xfId="0" applyFont="1" applyBorder="1" applyProtection="1">
      <protection hidden="1"/>
    </xf>
    <xf numFmtId="0" fontId="10" fillId="0" borderId="31" xfId="0" applyFont="1" applyBorder="1" applyAlignment="1" applyProtection="1">
      <alignment horizontal="left" vertical="top" wrapText="1"/>
      <protection hidden="1"/>
    </xf>
    <xf numFmtId="0" fontId="10" fillId="0" borderId="6" xfId="0" applyFont="1" applyBorder="1" applyAlignment="1" applyProtection="1">
      <alignment vertical="top" wrapText="1"/>
      <protection hidden="1"/>
    </xf>
    <xf numFmtId="0" fontId="10" fillId="0" borderId="6" xfId="0" applyFont="1" applyBorder="1" applyAlignment="1" applyProtection="1">
      <alignment horizontal="center" vertical="top" wrapText="1"/>
      <protection hidden="1"/>
    </xf>
    <xf numFmtId="0" fontId="5" fillId="0" borderId="27" xfId="0" applyFont="1" applyBorder="1" applyProtection="1">
      <protection hidden="1"/>
    </xf>
    <xf numFmtId="1" fontId="5" fillId="0" borderId="0" xfId="0" applyNumberFormat="1" applyFont="1" applyBorder="1" applyProtection="1">
      <protection hidden="1"/>
    </xf>
    <xf numFmtId="0" fontId="5" fillId="0" borderId="33" xfId="0" applyFont="1" applyBorder="1" applyProtection="1">
      <protection hidden="1"/>
    </xf>
    <xf numFmtId="0" fontId="5" fillId="0" borderId="19" xfId="0" applyFont="1" applyBorder="1" applyProtection="1">
      <protection hidden="1"/>
    </xf>
    <xf numFmtId="0" fontId="5" fillId="0" borderId="34" xfId="0" applyFont="1" applyBorder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8" fillId="0" borderId="1" xfId="0" applyFont="1" applyBorder="1" applyAlignment="1" applyProtection="1">
      <alignment horizontal="left" vertical="top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0" fontId="5" fillId="0" borderId="1" xfId="0" applyFont="1" applyBorder="1" applyProtection="1">
      <protection hidden="1"/>
    </xf>
    <xf numFmtId="0" fontId="10" fillId="0" borderId="1" xfId="0" applyFont="1" applyBorder="1" applyProtection="1">
      <protection hidden="1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8" fillId="0" borderId="4" xfId="0" applyFont="1" applyBorder="1" applyAlignment="1" applyProtection="1">
      <alignment vertical="top" wrapText="1"/>
      <protection hidden="1"/>
    </xf>
    <xf numFmtId="0" fontId="8" fillId="0" borderId="5" xfId="0" applyFont="1" applyFill="1" applyBorder="1" applyAlignment="1" applyProtection="1">
      <alignment vertical="top" wrapText="1"/>
      <protection hidden="1"/>
    </xf>
    <xf numFmtId="169" fontId="10" fillId="0" borderId="14" xfId="0" applyNumberFormat="1" applyFont="1" applyBorder="1" applyAlignment="1" applyProtection="1">
      <alignment horizontal="left" wrapText="1"/>
      <protection hidden="1"/>
    </xf>
    <xf numFmtId="0" fontId="8" fillId="2" borderId="6" xfId="0" applyFont="1" applyFill="1" applyBorder="1" applyAlignment="1" applyProtection="1">
      <alignment horizontal="center" wrapText="1"/>
      <protection hidden="1"/>
    </xf>
    <xf numFmtId="37" fontId="10" fillId="0" borderId="6" xfId="0" applyNumberFormat="1" applyFont="1" applyBorder="1" applyAlignment="1" applyProtection="1">
      <alignment horizontal="center" wrapText="1"/>
      <protection hidden="1"/>
    </xf>
    <xf numFmtId="164" fontId="10" fillId="0" borderId="6" xfId="0" applyNumberFormat="1" applyFont="1" applyBorder="1" applyAlignment="1" applyProtection="1">
      <alignment horizontal="center" wrapText="1"/>
      <protection hidden="1"/>
    </xf>
    <xf numFmtId="0" fontId="10" fillId="0" borderId="7" xfId="0" applyFont="1" applyBorder="1" applyAlignment="1" applyProtection="1">
      <alignment horizontal="center" wrapText="1"/>
      <protection hidden="1"/>
    </xf>
    <xf numFmtId="164" fontId="5" fillId="0" borderId="0" xfId="0" applyNumberFormat="1" applyFont="1" applyBorder="1" applyProtection="1">
      <protection hidden="1"/>
    </xf>
    <xf numFmtId="169" fontId="10" fillId="0" borderId="15" xfId="0" applyNumberFormat="1" applyFont="1" applyBorder="1" applyAlignment="1" applyProtection="1">
      <alignment horizontal="left" wrapText="1"/>
      <protection hidden="1"/>
    </xf>
    <xf numFmtId="37" fontId="10" fillId="0" borderId="17" xfId="0" applyNumberFormat="1" applyFont="1" applyBorder="1" applyAlignment="1" applyProtection="1">
      <alignment horizontal="center" wrapText="1"/>
      <protection hidden="1"/>
    </xf>
    <xf numFmtId="0" fontId="10" fillId="0" borderId="8" xfId="0" applyFont="1" applyBorder="1" applyAlignment="1" applyProtection="1">
      <alignment horizontal="center" wrapText="1"/>
      <protection hidden="1"/>
    </xf>
    <xf numFmtId="169" fontId="6" fillId="0" borderId="16" xfId="0" applyNumberFormat="1" applyFont="1" applyBorder="1" applyAlignment="1" applyProtection="1">
      <alignment horizontal="left" wrapText="1"/>
      <protection hidden="1"/>
    </xf>
    <xf numFmtId="1" fontId="16" fillId="0" borderId="9" xfId="0" applyNumberFormat="1" applyFont="1" applyFill="1" applyBorder="1" applyAlignment="1" applyProtection="1">
      <alignment horizontal="center" wrapText="1"/>
      <protection hidden="1"/>
    </xf>
    <xf numFmtId="164" fontId="10" fillId="0" borderId="10" xfId="0" applyNumberFormat="1" applyFont="1" applyBorder="1" applyAlignment="1" applyProtection="1">
      <alignment horizontal="center" wrapText="1"/>
      <protection hidden="1"/>
    </xf>
    <xf numFmtId="164" fontId="8" fillId="0" borderId="11" xfId="0" applyNumberFormat="1" applyFont="1" applyBorder="1" applyAlignment="1" applyProtection="1">
      <alignment horizontal="center" wrapText="1"/>
      <protection hidden="1"/>
    </xf>
    <xf numFmtId="0" fontId="8" fillId="0" borderId="12" xfId="0" applyFont="1" applyBorder="1" applyAlignment="1" applyProtection="1">
      <alignment horizontal="center" wrapText="1"/>
      <protection hidden="1"/>
    </xf>
    <xf numFmtId="0" fontId="5" fillId="0" borderId="2" xfId="0" applyFont="1" applyBorder="1" applyProtection="1">
      <protection hidden="1"/>
    </xf>
    <xf numFmtId="0" fontId="5" fillId="0" borderId="3" xfId="0" applyFont="1" applyBorder="1" applyProtection="1">
      <protection hidden="1"/>
    </xf>
    <xf numFmtId="172" fontId="13" fillId="6" borderId="35" xfId="0" applyNumberFormat="1" applyFont="1" applyFill="1" applyBorder="1" applyAlignment="1" applyProtection="1">
      <alignment horizontal="center" vertical="top" wrapText="1"/>
      <protection locked="0"/>
    </xf>
    <xf numFmtId="172" fontId="13" fillId="2" borderId="18" xfId="0" applyNumberFormat="1" applyFont="1" applyFill="1" applyBorder="1" applyAlignment="1" applyProtection="1">
      <alignment horizontal="center"/>
      <protection hidden="1"/>
    </xf>
    <xf numFmtId="0" fontId="10" fillId="0" borderId="30" xfId="0" applyFont="1" applyBorder="1" applyAlignment="1" applyProtection="1">
      <alignment horizontal="center" vertical="top" wrapText="1"/>
      <protection hidden="1"/>
    </xf>
    <xf numFmtId="0" fontId="10" fillId="0" borderId="20" xfId="0" applyFont="1" applyBorder="1" applyAlignment="1" applyProtection="1">
      <alignment horizontal="center" vertical="top" wrapText="1"/>
      <protection hidden="1"/>
    </xf>
  </cellXfs>
  <cellStyles count="5">
    <cellStyle name="Komma" xfId="1" builtinId="3"/>
    <cellStyle name="Normal" xfId="0" builtinId="0"/>
    <cellStyle name="Normal 2" xfId="3"/>
    <cellStyle name="Normal 3" xfId="4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9"/>
  <sheetViews>
    <sheetView tabSelected="1" topLeftCell="A18" zoomScale="75" zoomScaleNormal="75" workbookViewId="0">
      <selection activeCell="B74" sqref="B74"/>
    </sheetView>
  </sheetViews>
  <sheetFormatPr defaultColWidth="0" defaultRowHeight="12.75" outlineLevelRow="1" x14ac:dyDescent="0.2"/>
  <cols>
    <col min="1" max="1" width="29.42578125" style="2" customWidth="1"/>
    <col min="2" max="2" width="32.5703125" style="2" customWidth="1"/>
    <col min="3" max="3" width="27.140625" style="2" customWidth="1"/>
    <col min="4" max="4" width="32.42578125" style="2" customWidth="1"/>
    <col min="5" max="5" width="32.7109375" style="2" customWidth="1"/>
    <col min="6" max="7" width="25.85546875" style="2" customWidth="1"/>
    <col min="8" max="8" width="32.7109375" style="2" customWidth="1"/>
    <col min="9" max="9" width="32.140625" style="2" customWidth="1"/>
    <col min="10" max="10" width="29.28515625" style="2" bestFit="1" customWidth="1"/>
    <col min="11" max="11" width="5" style="2" customWidth="1"/>
    <col min="12" max="16384" width="9.140625" style="2" hidden="1"/>
  </cols>
  <sheetData>
    <row r="1" spans="1:11" s="1" customFormat="1" ht="27.75" customHeight="1" thickTop="1" x14ac:dyDescent="0.2">
      <c r="A1" s="53" t="s">
        <v>45</v>
      </c>
      <c r="B1" s="54"/>
      <c r="C1" s="54"/>
      <c r="D1" s="54"/>
      <c r="E1" s="54"/>
      <c r="F1" s="54"/>
      <c r="G1" s="54"/>
      <c r="H1" s="54"/>
      <c r="I1" s="54"/>
      <c r="J1" s="55"/>
      <c r="K1" s="52"/>
    </row>
    <row r="2" spans="1:11" ht="19.5" thickBot="1" x14ac:dyDescent="0.35">
      <c r="A2" s="56"/>
      <c r="J2" s="57"/>
    </row>
    <row r="3" spans="1:11" ht="18" thickBot="1" x14ac:dyDescent="0.35">
      <c r="A3" s="58" t="s">
        <v>46</v>
      </c>
      <c r="D3" s="41">
        <v>0</v>
      </c>
      <c r="G3" s="3"/>
      <c r="J3" s="57"/>
    </row>
    <row r="4" spans="1:11" ht="16.5" thickBot="1" x14ac:dyDescent="0.3">
      <c r="A4" s="58"/>
      <c r="G4" s="4"/>
      <c r="J4" s="57"/>
    </row>
    <row r="5" spans="1:11" ht="18" thickBot="1" x14ac:dyDescent="0.35">
      <c r="A5" s="58" t="s">
        <v>27</v>
      </c>
      <c r="D5" s="42" t="s">
        <v>40</v>
      </c>
      <c r="G5" s="4"/>
      <c r="J5" s="57"/>
    </row>
    <row r="6" spans="1:11" ht="18.75" customHeight="1" thickBot="1" x14ac:dyDescent="0.3">
      <c r="A6" s="59"/>
      <c r="J6" s="57"/>
    </row>
    <row r="7" spans="1:11" ht="18.75" customHeight="1" thickBot="1" x14ac:dyDescent="0.35">
      <c r="A7" s="58" t="s">
        <v>26</v>
      </c>
      <c r="D7" s="43">
        <f>IF(D5="Nej",28,42)</f>
        <v>28</v>
      </c>
      <c r="E7" s="5" t="s">
        <v>25</v>
      </c>
      <c r="J7" s="57"/>
    </row>
    <row r="8" spans="1:11" ht="18.75" customHeight="1" thickBot="1" x14ac:dyDescent="0.3">
      <c r="A8" s="58"/>
      <c r="C8" s="6"/>
      <c r="H8" s="7"/>
      <c r="I8" s="7"/>
      <c r="J8" s="57"/>
    </row>
    <row r="9" spans="1:11" ht="78.75" x14ac:dyDescent="0.2">
      <c r="A9" s="60" t="s">
        <v>17</v>
      </c>
      <c r="B9" s="8" t="s">
        <v>39</v>
      </c>
      <c r="C9" s="9" t="s">
        <v>29</v>
      </c>
      <c r="D9" s="9" t="s">
        <v>41</v>
      </c>
      <c r="E9" s="9" t="s">
        <v>31</v>
      </c>
      <c r="F9" s="9" t="s">
        <v>30</v>
      </c>
      <c r="G9" s="10" t="s">
        <v>28</v>
      </c>
      <c r="H9" s="9" t="s">
        <v>32</v>
      </c>
      <c r="I9" s="9" t="s">
        <v>33</v>
      </c>
      <c r="J9" s="11" t="s">
        <v>42</v>
      </c>
    </row>
    <row r="10" spans="1:11" ht="18.75" customHeight="1" x14ac:dyDescent="0.2">
      <c r="A10" s="61">
        <v>43831</v>
      </c>
      <c r="B10" s="44" t="s">
        <v>38</v>
      </c>
      <c r="C10" s="45"/>
      <c r="D10" s="46">
        <f>IF(+'Grundbeløb pr. måned'!$F10=" "," ",(+'Grundbeløb pr. måned'!$D$3))</f>
        <v>0</v>
      </c>
      <c r="E10" s="47">
        <f>VLOOKUP($A10,'Grundbeløb pr. måned'!$A$99:$E$111,4,FALSE)</f>
        <v>0</v>
      </c>
      <c r="F10" s="48">
        <f>IF(ISBLANK(+'Grundbeløb pr. måned'!B62)," ",ROUND(+'Grundbeløb pr. måned'!B62,3))</f>
        <v>18.678000000000001</v>
      </c>
      <c r="G10" s="65">
        <f>IF(ISERROR(ROUND((VLOOKUP($A10,'Grundbeløb pr. måned'!$A$61:$D$73,4,FALSE)),6))=FALSE,ROUND((VLOOKUP($A10,'Grundbeløb pr. måned'!$A$61:$D$73,4,FALSE)),6),0)</f>
        <v>1.3941539999999999</v>
      </c>
      <c r="H10" s="49">
        <f>+IF(D10=" ",0,(IF(B10="Ja",IF(G10="",0,$D10*(1/12)*$G10),0)))</f>
        <v>0</v>
      </c>
      <c r="I10" s="50">
        <f>-IF($E10&gt;0,+$E10/(VLOOKUP($A10,'Grundbeløb pr. måned'!$A$99:$E$111,5,FALSE))*$D10*(1/12)*$G10,0)</f>
        <v>0</v>
      </c>
      <c r="J10" s="62">
        <f>+$H10+$I10</f>
        <v>0</v>
      </c>
    </row>
    <row r="11" spans="1:11" ht="18.75" customHeight="1" x14ac:dyDescent="0.2">
      <c r="A11" s="61">
        <v>43862</v>
      </c>
      <c r="B11" s="44" t="s">
        <v>38</v>
      </c>
      <c r="C11" s="45"/>
      <c r="D11" s="46">
        <f>IF(+'Grundbeløb pr. måned'!$F11=" "," ",(+'Grundbeløb pr. måned'!$D$3))</f>
        <v>0</v>
      </c>
      <c r="E11" s="47">
        <f>VLOOKUP($A11,'Grundbeløb pr. måned'!$A$99:$E$111,4,FALSE)</f>
        <v>0</v>
      </c>
      <c r="F11" s="51">
        <f>IF(ISBLANK(+'Grundbeløb pr. måned'!B63)," ",ROUND(+'Grundbeløb pr. måned'!B63,3))</f>
        <v>13.138999999999999</v>
      </c>
      <c r="G11" s="65">
        <f>IF(ISERROR(ROUND((VLOOKUP($A11,'Grundbeløb pr. måned'!$A$61:$D$73,4,FALSE)),6))=FALSE,ROUND((VLOOKUP($A11,'Grundbeløb pr. måned'!$A$61:$D$73,4,FALSE)),6),0)</f>
        <v>1.7121999999999999</v>
      </c>
      <c r="H11" s="49">
        <f t="shared" ref="H11:H21" si="0">+IF(D11=" ",0,(IF(B11="Ja",IF(G11="",0,$D11*(1/12)*$G11),0)))</f>
        <v>0</v>
      </c>
      <c r="I11" s="50">
        <f>-IF($E11&gt;0,+$E11/(VLOOKUP($A11,'Grundbeløb pr. måned'!$A$99:$E$111,5,FALSE))*$D11*(1/12)*$G11,0)</f>
        <v>0</v>
      </c>
      <c r="J11" s="62">
        <f t="shared" ref="J11:J21" si="1">+$H11+$I11</f>
        <v>0</v>
      </c>
    </row>
    <row r="12" spans="1:11" ht="18.75" customHeight="1" x14ac:dyDescent="0.2">
      <c r="A12" s="61">
        <v>43891</v>
      </c>
      <c r="B12" s="44" t="s">
        <v>38</v>
      </c>
      <c r="C12" s="45"/>
      <c r="D12" s="46">
        <f>IF(+'Grundbeløb pr. måned'!$F12=" "," ",(+'Grundbeløb pr. måned'!$D$3))</f>
        <v>0</v>
      </c>
      <c r="E12" s="47">
        <f>VLOOKUP($A12,'Grundbeløb pr. måned'!$A$99:$E$111,4,FALSE)</f>
        <v>0</v>
      </c>
      <c r="F12" s="51">
        <f>IF(ISBLANK(+'Grundbeløb pr. måned'!B64)," ",ROUND(+'Grundbeløb pr. måned'!B64,3))</f>
        <v>13.646000000000001</v>
      </c>
      <c r="G12" s="65">
        <f>IF(ISERROR(ROUND((VLOOKUP($A12,'Grundbeløb pr. måned'!$A$61:$D$73,4,FALSE)),6))=FALSE,ROUND((VLOOKUP($A12,'Grundbeløb pr. måned'!$A$61:$D$73,4,FALSE)),6),0)</f>
        <v>1.7004520000000001</v>
      </c>
      <c r="H12" s="49">
        <f t="shared" si="0"/>
        <v>0</v>
      </c>
      <c r="I12" s="50">
        <f>-IF($E12&gt;0,+$E12/(VLOOKUP($A12,'Grundbeløb pr. måned'!$A$99:$E$111,5,FALSE))*$D12*(1/12)*$G12,0)</f>
        <v>0</v>
      </c>
      <c r="J12" s="62">
        <f t="shared" si="1"/>
        <v>0</v>
      </c>
    </row>
    <row r="13" spans="1:11" ht="18.75" customHeight="1" x14ac:dyDescent="0.2">
      <c r="A13" s="61">
        <v>43922</v>
      </c>
      <c r="B13" s="44" t="s">
        <v>38</v>
      </c>
      <c r="C13" s="45"/>
      <c r="D13" s="46">
        <f>IF(+'Grundbeløb pr. måned'!$F13=" "," ",(+'Grundbeløb pr. måned'!$D$3))</f>
        <v>0</v>
      </c>
      <c r="E13" s="47">
        <f>VLOOKUP($A13,'Grundbeløb pr. måned'!$A$99:$E$111,4,FALSE)</f>
        <v>0</v>
      </c>
      <c r="F13" s="51">
        <f>IF(ISBLANK(+'Grundbeløb pr. måned'!B65)," ",ROUND(+'Grundbeløb pr. måned'!B65,3))</f>
        <v>10.847</v>
      </c>
      <c r="G13" s="65">
        <f>IF(ISERROR(ROUND((VLOOKUP($A13,'Grundbeløb pr. måned'!$A$61:$D$73,4,FALSE)),6))=FALSE,ROUND((VLOOKUP($A13,'Grundbeløb pr. måned'!$A$61:$D$73,4,FALSE)),6),0)</f>
        <v>1.7121999999999999</v>
      </c>
      <c r="H13" s="49">
        <f t="shared" si="0"/>
        <v>0</v>
      </c>
      <c r="I13" s="50">
        <f>-IF($E13&gt;0,+$E13/(VLOOKUP($A13,'Grundbeløb pr. måned'!$A$99:$E$111,5,FALSE))*$D13*(1/12)*$G13,0)</f>
        <v>0</v>
      </c>
      <c r="J13" s="62">
        <f t="shared" si="1"/>
        <v>0</v>
      </c>
    </row>
    <row r="14" spans="1:11" ht="18.75" customHeight="1" x14ac:dyDescent="0.2">
      <c r="A14" s="61">
        <v>43952</v>
      </c>
      <c r="B14" s="44" t="s">
        <v>38</v>
      </c>
      <c r="C14" s="45"/>
      <c r="D14" s="46">
        <f>IF(+'Grundbeløb pr. måned'!$F14=" "," ",(+'Grundbeløb pr. måned'!$D$3))</f>
        <v>0</v>
      </c>
      <c r="E14" s="47">
        <f>VLOOKUP($A14,'Grundbeløb pr. måned'!$A$99:$E$111,4,FALSE)</f>
        <v>0</v>
      </c>
      <c r="F14" s="51">
        <f>IF(ISBLANK(+'Grundbeløb pr. måned'!B66)," ",ROUND(+'Grundbeløb pr. måned'!B66,3))</f>
        <v>11.974</v>
      </c>
      <c r="G14" s="65">
        <f>IF(ISERROR(ROUND((VLOOKUP($A14,'Grundbeløb pr. måned'!$A$61:$D$73,4,FALSE)),6))=FALSE,ROUND((VLOOKUP($A14,'Grundbeløb pr. måned'!$A$61:$D$73,4,FALSE)),6),0)</f>
        <v>1.7121999999999999</v>
      </c>
      <c r="H14" s="49">
        <f t="shared" si="0"/>
        <v>0</v>
      </c>
      <c r="I14" s="50">
        <f>-IF($E14&gt;0,+$E14/(VLOOKUP($A14,'Grundbeløb pr. måned'!$A$99:$E$111,5,FALSE))*$D14*(1/12)*$G14,0)</f>
        <v>0</v>
      </c>
      <c r="J14" s="62">
        <f t="shared" si="1"/>
        <v>0</v>
      </c>
    </row>
    <row r="15" spans="1:11" ht="18.75" customHeight="1" x14ac:dyDescent="0.2">
      <c r="A15" s="61">
        <v>43983</v>
      </c>
      <c r="B15" s="44" t="s">
        <v>38</v>
      </c>
      <c r="C15" s="45"/>
      <c r="D15" s="46">
        <f>IF(+'Grundbeløb pr. måned'!$F15=" "," ",(+'Grundbeløb pr. måned'!$D$3))</f>
        <v>0</v>
      </c>
      <c r="E15" s="47">
        <f>VLOOKUP($A15,'Grundbeløb pr. måned'!$A$99:$E$111,4,FALSE)</f>
        <v>0</v>
      </c>
      <c r="F15" s="51">
        <f>IF(ISBLANK(+'Grundbeløb pr. måned'!B67)," ",ROUND(+'Grundbeløb pr. måned'!B67,3))</f>
        <v>19.588999999999999</v>
      </c>
      <c r="G15" s="65">
        <f>IF(ISERROR(ROUND((VLOOKUP($A15,'Grundbeløb pr. måned'!$A$61:$D$73,4,FALSE)),6))=FALSE,ROUND((VLOOKUP($A15,'Grundbeløb pr. måned'!$A$61:$D$73,4,FALSE)),6),0)</f>
        <v>1.3387020000000001</v>
      </c>
      <c r="H15" s="49">
        <f t="shared" si="0"/>
        <v>0</v>
      </c>
      <c r="I15" s="50">
        <f>-IF($E15&gt;0,+$E15/(VLOOKUP($A15,'Grundbeløb pr. måned'!$A$99:$E$111,5,FALSE))*$D15*(1/12)*$G15,0)</f>
        <v>0</v>
      </c>
      <c r="J15" s="62">
        <f t="shared" si="1"/>
        <v>0</v>
      </c>
    </row>
    <row r="16" spans="1:11" ht="18.75" customHeight="1" x14ac:dyDescent="0.2">
      <c r="A16" s="61">
        <v>44013</v>
      </c>
      <c r="B16" s="44" t="s">
        <v>38</v>
      </c>
      <c r="C16" s="45"/>
      <c r="D16" s="46">
        <f>IF(+'Grundbeløb pr. måned'!$F16=" "," ",(+'Grundbeløb pr. måned'!$D$3))</f>
        <v>0</v>
      </c>
      <c r="E16" s="47">
        <f>VLOOKUP($A16,'Grundbeløb pr. måned'!$A$99:$E$111,4,FALSE)</f>
        <v>0</v>
      </c>
      <c r="F16" s="51">
        <f>IF(ISBLANK(+'Grundbeløb pr. måned'!B68)," ",ROUND(+'Grundbeløb pr. måned'!B68,3))</f>
        <v>18.335000000000001</v>
      </c>
      <c r="G16" s="65">
        <f>IF(ISERROR(ROUND((VLOOKUP($A16,'Grundbeløb pr. måned'!$A$61:$D$73,4,FALSE)),6))=FALSE,ROUND((VLOOKUP($A16,'Grundbeløb pr. måned'!$A$61:$D$73,4,FALSE)),6),0)</f>
        <v>1.415033</v>
      </c>
      <c r="H16" s="49">
        <f t="shared" si="0"/>
        <v>0</v>
      </c>
      <c r="I16" s="50">
        <f>-IF($E16&gt;0,+$E16/(VLOOKUP($A16,'Grundbeløb pr. måned'!$A$99:$E$111,5,FALSE))*$D16*(1/12)*$G16,0)</f>
        <v>0</v>
      </c>
      <c r="J16" s="62">
        <f t="shared" si="1"/>
        <v>0</v>
      </c>
    </row>
    <row r="17" spans="1:11" ht="18.75" customHeight="1" x14ac:dyDescent="0.2">
      <c r="A17" s="61">
        <v>44044</v>
      </c>
      <c r="B17" s="44" t="s">
        <v>38</v>
      </c>
      <c r="C17" s="45"/>
      <c r="D17" s="46">
        <f>IF(+'Grundbeløb pr. måned'!$F17=" "," ",(+'Grundbeløb pr. måned'!$D$3))</f>
        <v>0</v>
      </c>
      <c r="E17" s="47">
        <f>VLOOKUP($A17,'Grundbeløb pr. måned'!$A$99:$E$111,4,FALSE)</f>
        <v>0</v>
      </c>
      <c r="F17" s="51">
        <f>IF(ISBLANK(+'Grundbeløb pr. måned'!B69)," ",ROUND(+'Grundbeløb pr. måned'!B69,3))</f>
        <v>25.719000000000001</v>
      </c>
      <c r="G17" s="65">
        <f>IF(ISERROR(ROUND((VLOOKUP($A17,'Grundbeløb pr. måned'!$A$61:$D$73,4,FALSE)),6))=FALSE,ROUND((VLOOKUP($A17,'Grundbeløb pr. måned'!$A$61:$D$73,4,FALSE)),6),0)</f>
        <v>0.96556900000000001</v>
      </c>
      <c r="H17" s="49">
        <f t="shared" si="0"/>
        <v>0</v>
      </c>
      <c r="I17" s="50">
        <f>-IF($E17&gt;0,+$E17/(VLOOKUP($A17,'Grundbeløb pr. måned'!$A$99:$E$111,5,FALSE))*$D17*(1/12)*$G17,0)</f>
        <v>0</v>
      </c>
      <c r="J17" s="62">
        <f t="shared" si="1"/>
        <v>0</v>
      </c>
    </row>
    <row r="18" spans="1:11" ht="18.75" customHeight="1" x14ac:dyDescent="0.2">
      <c r="A18" s="61">
        <v>44075</v>
      </c>
      <c r="B18" s="44" t="s">
        <v>38</v>
      </c>
      <c r="C18" s="45"/>
      <c r="D18" s="46">
        <f>IF(+'Grundbeløb pr. måned'!$F18=" "," ",(+'Grundbeløb pr. måned'!$D$3))</f>
        <v>0</v>
      </c>
      <c r="E18" s="47">
        <f>VLOOKUP($A18,'Grundbeløb pr. måned'!$A$99:$E$111,4,FALSE)</f>
        <v>0</v>
      </c>
      <c r="F18" s="51">
        <f>IF(ISBLANK(+'Grundbeløb pr. måned'!B70)," ",ROUND(+'Grundbeløb pr. måned'!B70,3))</f>
        <v>28.675999999999998</v>
      </c>
      <c r="G18" s="65">
        <f>IF(ISERROR(ROUND((VLOOKUP($A18,'Grundbeløb pr. måned'!$A$61:$D$73,4,FALSE)),6))=FALSE,ROUND((VLOOKUP($A18,'Grundbeløb pr. måned'!$A$61:$D$73,4,FALSE)),6),0)</f>
        <v>0.78557600000000005</v>
      </c>
      <c r="H18" s="49">
        <f t="shared" si="0"/>
        <v>0</v>
      </c>
      <c r="I18" s="50">
        <f>-IF($E18&gt;0,+$E18/(VLOOKUP($A18,'Grundbeløb pr. måned'!$A$99:$E$111,5,FALSE))*$D18*(1/12)*$G18,0)</f>
        <v>0</v>
      </c>
      <c r="J18" s="62">
        <f t="shared" si="1"/>
        <v>0</v>
      </c>
    </row>
    <row r="19" spans="1:11" ht="18.75" customHeight="1" x14ac:dyDescent="0.2">
      <c r="A19" s="61">
        <v>44105</v>
      </c>
      <c r="B19" s="44" t="s">
        <v>38</v>
      </c>
      <c r="C19" s="45"/>
      <c r="D19" s="46">
        <f>IF(+'Grundbeløb pr. måned'!$F19=" "," ",(+'Grundbeløb pr. måned'!$D$3))</f>
        <v>0</v>
      </c>
      <c r="E19" s="47">
        <f>VLOOKUP($A19,'Grundbeløb pr. måned'!$A$99:$E$111,4,FALSE)</f>
        <v>0</v>
      </c>
      <c r="F19" s="51">
        <f>IF(ISBLANK(+'Grundbeløb pr. måned'!B71)," ",ROUND(+'Grundbeløb pr. måned'!B71,3))</f>
        <v>19.161000000000001</v>
      </c>
      <c r="G19" s="65">
        <f>IF(ISERROR(ROUND((VLOOKUP($A19,'Grundbeløb pr. måned'!$A$61:$D$73,4,FALSE)),6))=FALSE,ROUND((VLOOKUP($A19,'Grundbeløb pr. måned'!$A$61:$D$73,4,FALSE)),6),0)</f>
        <v>1.364754</v>
      </c>
      <c r="H19" s="49">
        <f t="shared" si="0"/>
        <v>0</v>
      </c>
      <c r="I19" s="50">
        <f>-IF($E19&gt;0,+$E19/(VLOOKUP($A19,'Grundbeløb pr. måned'!$A$99:$E$111,5,FALSE))*$D19*(1/12)*$G19,0)</f>
        <v>0</v>
      </c>
      <c r="J19" s="62">
        <f t="shared" si="1"/>
        <v>0</v>
      </c>
    </row>
    <row r="20" spans="1:11" ht="18.75" customHeight="1" x14ac:dyDescent="0.2">
      <c r="A20" s="61">
        <v>44136</v>
      </c>
      <c r="B20" s="44" t="s">
        <v>38</v>
      </c>
      <c r="C20" s="45"/>
      <c r="D20" s="46">
        <f>IF(+'Grundbeløb pr. måned'!$F20=" "," ",(+'Grundbeløb pr. måned'!$D$3))</f>
        <v>0</v>
      </c>
      <c r="E20" s="47">
        <f>VLOOKUP($A20,'Grundbeløb pr. måned'!$A$99:$E$111,4,FALSE)</f>
        <v>0</v>
      </c>
      <c r="F20" s="51">
        <f>IF(ISBLANK(+'Grundbeløb pr. måned'!B72)," ",ROUND(+'Grundbeløb pr. måned'!B72,3))</f>
        <v>17.687000000000001</v>
      </c>
      <c r="G20" s="65">
        <f>IF(ISERROR(ROUND((VLOOKUP($A20,'Grundbeløb pr. måned'!$A$61:$D$73,4,FALSE)),6))=FALSE,ROUND((VLOOKUP($A20,'Grundbeløb pr. måned'!$A$61:$D$73,4,FALSE)),6),0)</f>
        <v>1.4544760000000001</v>
      </c>
      <c r="H20" s="49">
        <f t="shared" si="0"/>
        <v>0</v>
      </c>
      <c r="I20" s="50">
        <f>-IF($E20&gt;0,+$E20/(VLOOKUP($A20,'Grundbeløb pr. måned'!$A$99:$E$111,5,FALSE))*$D20*(1/12)*$G20,0)</f>
        <v>0</v>
      </c>
      <c r="J20" s="62">
        <f t="shared" si="1"/>
        <v>0</v>
      </c>
    </row>
    <row r="21" spans="1:11" ht="18.75" customHeight="1" x14ac:dyDescent="0.2">
      <c r="A21" s="61">
        <v>44166</v>
      </c>
      <c r="B21" s="44" t="s">
        <v>38</v>
      </c>
      <c r="C21" s="45"/>
      <c r="D21" s="46">
        <f>IF(+'Grundbeløb pr. måned'!$F21=" "," ",(+'Grundbeløb pr. måned'!$D$3))</f>
        <v>0</v>
      </c>
      <c r="E21" s="47">
        <f>VLOOKUP($A21,'Grundbeløb pr. måned'!$A$99:$E$111,4,FALSE)</f>
        <v>0</v>
      </c>
      <c r="F21" s="51">
        <f>IF(ISBLANK(+'Grundbeløb pr. måned'!B73)," ",ROUND(+'Grundbeløb pr. måned'!B73,3))</f>
        <v>25.681999999999999</v>
      </c>
      <c r="G21" s="65">
        <f>IF(ISERROR(ROUND((VLOOKUP($A21,'Grundbeløb pr. måned'!$A$61:$D$73,4,FALSE)),6))=FALSE,ROUND((VLOOKUP($A21,'Grundbeløb pr. måned'!$A$61:$D$73,4,FALSE)),6),0)</f>
        <v>0.96782100000000004</v>
      </c>
      <c r="H21" s="49">
        <f t="shared" si="0"/>
        <v>0</v>
      </c>
      <c r="I21" s="50">
        <f>-IF($E21&gt;0,+$E21/(VLOOKUP($A21,'Grundbeløb pr. måned'!$A$99:$E$111,5,FALSE))*$D21*(1/12)*$G21,0)</f>
        <v>0</v>
      </c>
      <c r="J21" s="62">
        <f t="shared" si="1"/>
        <v>0</v>
      </c>
    </row>
    <row r="22" spans="1:11" ht="18" thickBot="1" x14ac:dyDescent="0.35">
      <c r="A22" s="63"/>
      <c r="B22" s="12"/>
      <c r="C22" s="13">
        <f>SUM(C10:C21)</f>
        <v>0</v>
      </c>
      <c r="D22" s="14"/>
      <c r="E22" s="15">
        <f>SUM(E10:E21)</f>
        <v>0</v>
      </c>
      <c r="F22" s="14"/>
      <c r="G22" s="14"/>
      <c r="H22" s="16">
        <f>SUM(H10:H21)</f>
        <v>0</v>
      </c>
      <c r="I22" s="17">
        <f>SUM(I10:I21)</f>
        <v>0</v>
      </c>
      <c r="J22" s="64">
        <f>SUM(J10:J21)</f>
        <v>0</v>
      </c>
    </row>
    <row r="23" spans="1:11" ht="20.25" thickTop="1" thickBot="1" x14ac:dyDescent="0.35">
      <c r="A23" s="66"/>
      <c r="B23" s="7"/>
      <c r="C23" s="67"/>
      <c r="D23" s="7"/>
      <c r="E23" s="67"/>
      <c r="F23" s="67"/>
      <c r="G23" s="67"/>
      <c r="H23" s="68"/>
      <c r="I23" s="69"/>
      <c r="J23" s="70"/>
    </row>
    <row r="24" spans="1:11" ht="15.75" x14ac:dyDescent="0.25">
      <c r="A24" s="71" t="s">
        <v>36</v>
      </c>
      <c r="B24" s="72"/>
      <c r="C24" s="73"/>
      <c r="D24" s="73"/>
      <c r="E24" s="73"/>
      <c r="F24" s="74"/>
      <c r="G24" s="73"/>
      <c r="H24" s="73"/>
      <c r="I24" s="73"/>
      <c r="J24" s="75"/>
      <c r="K24" s="73"/>
    </row>
    <row r="25" spans="1:11" ht="15.75" x14ac:dyDescent="0.25">
      <c r="A25" s="76"/>
      <c r="B25" s="72"/>
      <c r="C25" s="73"/>
      <c r="D25" s="73"/>
      <c r="E25" s="73"/>
      <c r="F25" s="73"/>
      <c r="G25" s="73"/>
      <c r="H25" s="73"/>
      <c r="I25" s="73"/>
      <c r="J25" s="75"/>
      <c r="K25" s="73"/>
    </row>
    <row r="26" spans="1:11" ht="15.75" x14ac:dyDescent="0.25">
      <c r="A26" s="71" t="s">
        <v>35</v>
      </c>
      <c r="B26" s="72"/>
      <c r="C26" s="73"/>
      <c r="D26" s="73"/>
      <c r="E26" s="73"/>
      <c r="F26" s="73"/>
      <c r="G26" s="73"/>
      <c r="H26" s="73"/>
      <c r="I26" s="73"/>
      <c r="J26" s="75"/>
      <c r="K26" s="73"/>
    </row>
    <row r="27" spans="1:11" ht="15.75" x14ac:dyDescent="0.25">
      <c r="A27" s="71"/>
      <c r="B27" s="72"/>
      <c r="C27" s="73"/>
      <c r="D27" s="73"/>
      <c r="E27" s="73"/>
      <c r="F27" s="73"/>
      <c r="G27" s="73"/>
      <c r="H27" s="73"/>
      <c r="I27" s="73"/>
      <c r="J27" s="75"/>
      <c r="K27" s="73"/>
    </row>
    <row r="28" spans="1:11" ht="15.75" x14ac:dyDescent="0.2">
      <c r="A28" s="111" t="s">
        <v>34</v>
      </c>
      <c r="B28" s="112"/>
      <c r="C28" s="73"/>
      <c r="D28" s="73"/>
      <c r="E28" s="73"/>
      <c r="F28" s="73"/>
      <c r="G28" s="73"/>
      <c r="H28" s="73"/>
      <c r="I28" s="73"/>
      <c r="J28" s="75"/>
      <c r="K28" s="73"/>
    </row>
    <row r="29" spans="1:11" ht="15.75" x14ac:dyDescent="0.2">
      <c r="A29" s="77" t="s">
        <v>3</v>
      </c>
      <c r="B29" s="78" t="s">
        <v>4</v>
      </c>
      <c r="C29" s="73"/>
      <c r="D29" s="73"/>
      <c r="E29" s="73"/>
      <c r="F29" s="73"/>
      <c r="G29" s="73"/>
      <c r="H29" s="73"/>
      <c r="I29" s="73"/>
      <c r="J29" s="75"/>
      <c r="K29" s="73"/>
    </row>
    <row r="30" spans="1:11" ht="15.75" x14ac:dyDescent="0.2">
      <c r="A30" s="77" t="s">
        <v>5</v>
      </c>
      <c r="B30" s="79" t="s">
        <v>6</v>
      </c>
      <c r="C30" s="73"/>
      <c r="D30" s="73"/>
      <c r="E30" s="73"/>
      <c r="F30" s="73"/>
      <c r="G30" s="73"/>
      <c r="H30" s="73"/>
      <c r="I30" s="73"/>
      <c r="J30" s="75"/>
      <c r="K30" s="73"/>
    </row>
    <row r="31" spans="1:11" ht="15.75" x14ac:dyDescent="0.2">
      <c r="A31" s="77" t="s">
        <v>7</v>
      </c>
      <c r="B31" s="79" t="s">
        <v>8</v>
      </c>
      <c r="C31" s="73"/>
      <c r="D31" s="73"/>
      <c r="E31" s="73"/>
      <c r="F31" s="73"/>
      <c r="G31" s="73"/>
      <c r="H31" s="73"/>
      <c r="I31" s="73"/>
      <c r="J31" s="75"/>
      <c r="K31" s="73"/>
    </row>
    <row r="32" spans="1:11" ht="15.75" x14ac:dyDescent="0.2">
      <c r="A32" s="77" t="s">
        <v>9</v>
      </c>
      <c r="B32" s="79">
        <v>0</v>
      </c>
      <c r="C32" s="73"/>
      <c r="D32" s="73"/>
      <c r="E32" s="73"/>
      <c r="F32" s="73"/>
      <c r="G32" s="73"/>
      <c r="H32" s="73"/>
      <c r="I32" s="73"/>
      <c r="J32" s="75"/>
      <c r="K32" s="73"/>
    </row>
    <row r="33" spans="1:11" ht="15.75" x14ac:dyDescent="0.25">
      <c r="A33" s="76"/>
      <c r="B33" s="72"/>
      <c r="C33" s="73"/>
      <c r="D33" s="73"/>
      <c r="E33" s="73"/>
      <c r="F33" s="73"/>
      <c r="G33" s="73"/>
      <c r="H33" s="73"/>
      <c r="I33" s="73"/>
      <c r="J33" s="75"/>
      <c r="K33" s="73"/>
    </row>
    <row r="34" spans="1:11" ht="15.75" x14ac:dyDescent="0.25">
      <c r="A34" s="76" t="s">
        <v>37</v>
      </c>
      <c r="B34" s="72"/>
      <c r="C34" s="73"/>
      <c r="D34" s="73"/>
      <c r="E34" s="73"/>
      <c r="F34" s="73"/>
      <c r="G34" s="73"/>
      <c r="H34" s="73"/>
      <c r="I34" s="73"/>
      <c r="J34" s="75"/>
      <c r="K34" s="73"/>
    </row>
    <row r="35" spans="1:11" ht="15.75" x14ac:dyDescent="0.25">
      <c r="A35" s="76" t="s">
        <v>43</v>
      </c>
      <c r="B35" s="72"/>
      <c r="C35" s="73"/>
      <c r="D35" s="73"/>
      <c r="E35" s="73"/>
      <c r="F35" s="73"/>
      <c r="G35" s="73"/>
      <c r="H35" s="73"/>
      <c r="I35" s="73"/>
      <c r="J35" s="75"/>
      <c r="K35" s="73"/>
    </row>
    <row r="36" spans="1:11" x14ac:dyDescent="0.2">
      <c r="A36" s="80"/>
      <c r="B36" s="73"/>
      <c r="C36" s="73"/>
      <c r="D36" s="73"/>
      <c r="E36" s="73"/>
      <c r="F36" s="73"/>
      <c r="G36" s="73"/>
      <c r="H36" s="73"/>
      <c r="I36" s="73"/>
      <c r="J36" s="75"/>
      <c r="K36" s="73"/>
    </row>
    <row r="37" spans="1:11" x14ac:dyDescent="0.2">
      <c r="A37" s="80"/>
      <c r="B37" s="73"/>
      <c r="C37" s="73"/>
      <c r="D37" s="73"/>
      <c r="E37" s="73"/>
      <c r="F37" s="73"/>
      <c r="G37" s="73"/>
      <c r="H37" s="73"/>
      <c r="I37" s="73"/>
      <c r="J37" s="75"/>
      <c r="K37" s="73"/>
    </row>
    <row r="38" spans="1:11" x14ac:dyDescent="0.2">
      <c r="A38" s="80"/>
      <c r="B38" s="73"/>
      <c r="C38" s="73"/>
      <c r="D38" s="73"/>
      <c r="E38" s="73"/>
      <c r="F38" s="73"/>
      <c r="G38" s="73"/>
      <c r="H38" s="73"/>
      <c r="I38" s="73"/>
      <c r="J38" s="75"/>
      <c r="K38" s="73"/>
    </row>
    <row r="39" spans="1:11" x14ac:dyDescent="0.2">
      <c r="A39" s="80"/>
      <c r="B39" s="73"/>
      <c r="C39" s="73"/>
      <c r="D39" s="73"/>
      <c r="E39" s="73"/>
      <c r="F39" s="73"/>
      <c r="G39" s="73"/>
      <c r="H39" s="73"/>
      <c r="I39" s="73"/>
      <c r="J39" s="75"/>
      <c r="K39" s="73"/>
    </row>
    <row r="40" spans="1:11" x14ac:dyDescent="0.2">
      <c r="A40" s="80"/>
      <c r="B40" s="73"/>
      <c r="C40" s="73"/>
      <c r="D40" s="73"/>
      <c r="E40" s="73"/>
      <c r="F40" s="73"/>
      <c r="G40" s="73"/>
      <c r="H40" s="73"/>
      <c r="I40" s="73"/>
      <c r="J40" s="75"/>
      <c r="K40" s="73"/>
    </row>
    <row r="41" spans="1:11" x14ac:dyDescent="0.2">
      <c r="A41" s="80"/>
      <c r="B41" s="73"/>
      <c r="C41" s="73"/>
      <c r="D41" s="73"/>
      <c r="E41" s="73"/>
      <c r="F41" s="73"/>
      <c r="G41" s="73"/>
      <c r="H41" s="73"/>
      <c r="I41" s="73"/>
      <c r="J41" s="75"/>
      <c r="K41" s="73"/>
    </row>
    <row r="42" spans="1:11" x14ac:dyDescent="0.2">
      <c r="A42" s="80"/>
      <c r="B42" s="73"/>
      <c r="C42" s="73"/>
      <c r="D42" s="73"/>
      <c r="E42" s="73"/>
      <c r="F42" s="73"/>
      <c r="G42" s="73"/>
      <c r="H42" s="73"/>
      <c r="I42" s="73"/>
      <c r="J42" s="75"/>
      <c r="K42" s="73"/>
    </row>
    <row r="43" spans="1:11" ht="14.25" customHeight="1" x14ac:dyDescent="0.2">
      <c r="A43" s="80"/>
      <c r="B43" s="73"/>
      <c r="C43" s="81"/>
      <c r="D43" s="73"/>
      <c r="E43" s="73"/>
      <c r="F43" s="73"/>
      <c r="G43" s="73"/>
      <c r="H43" s="73"/>
      <c r="I43" s="73"/>
      <c r="J43" s="75"/>
      <c r="K43" s="73"/>
    </row>
    <row r="44" spans="1:11" x14ac:dyDescent="0.2">
      <c r="A44" s="80"/>
      <c r="B44" s="73"/>
      <c r="C44" s="73"/>
      <c r="D44" s="73"/>
      <c r="E44" s="73"/>
      <c r="F44" s="73"/>
      <c r="G44" s="73"/>
      <c r="H44" s="73"/>
      <c r="I44" s="73"/>
      <c r="J44" s="75"/>
      <c r="K44" s="73"/>
    </row>
    <row r="45" spans="1:11" s="18" customFormat="1" ht="11.25" customHeight="1" thickBot="1" x14ac:dyDescent="0.25">
      <c r="A45" s="82"/>
      <c r="B45" s="83"/>
      <c r="C45" s="83"/>
      <c r="D45" s="83"/>
      <c r="E45" s="83"/>
      <c r="F45" s="83"/>
      <c r="G45" s="83"/>
      <c r="H45" s="83"/>
      <c r="I45" s="83"/>
      <c r="J45" s="84"/>
      <c r="K45" s="73"/>
    </row>
    <row r="46" spans="1:11" hidden="1" outlineLevel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</row>
    <row r="47" spans="1:11" hidden="1" outlineLevel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</row>
    <row r="48" spans="1:11" hidden="1" outlineLevel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hidden="1" outlineLevel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hidden="1" outlineLevel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</row>
    <row r="51" spans="1:11" hidden="1" outlineLevel="1" x14ac:dyDescent="0.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idden="1" outlineLevel="1" x14ac:dyDescent="0.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</row>
    <row r="53" spans="1:11" hidden="1" outlineLevel="1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hidden="1" outlineLevel="1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</row>
    <row r="55" spans="1:11" hidden="1" outlineLevel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</row>
    <row r="56" spans="1:11" ht="21" hidden="1" outlineLevel="1" x14ac:dyDescent="0.35">
      <c r="A56" s="19" t="s">
        <v>47</v>
      </c>
      <c r="B56" s="20"/>
      <c r="C56" s="21"/>
      <c r="D56" s="21"/>
      <c r="E56" s="20"/>
      <c r="F56" s="20"/>
      <c r="G56" s="20"/>
      <c r="H56" s="20"/>
      <c r="I56" s="20"/>
      <c r="J56" s="20"/>
      <c r="K56" s="73"/>
    </row>
    <row r="57" spans="1:11" hidden="1" outlineLevel="1" x14ac:dyDescent="0.2">
      <c r="A57" s="20"/>
      <c r="B57" s="20"/>
      <c r="C57" s="21"/>
      <c r="D57" s="21"/>
      <c r="E57" s="20"/>
      <c r="F57" s="20"/>
      <c r="G57" s="20"/>
      <c r="H57" s="20"/>
      <c r="I57" s="20"/>
      <c r="J57" s="20"/>
      <c r="K57" s="73"/>
    </row>
    <row r="58" spans="1:11" ht="18.75" hidden="1" outlineLevel="1" x14ac:dyDescent="0.3">
      <c r="A58" s="22" t="s">
        <v>16</v>
      </c>
      <c r="B58" s="23"/>
      <c r="C58" s="23"/>
      <c r="D58" s="23"/>
      <c r="E58" s="23"/>
      <c r="F58" s="23"/>
      <c r="G58" s="23"/>
      <c r="H58" s="23"/>
      <c r="I58" s="23"/>
      <c r="J58" s="23"/>
      <c r="K58" s="73"/>
    </row>
    <row r="59" spans="1:11" hidden="1" outlineLevel="1" x14ac:dyDescent="0.2">
      <c r="A59" s="20"/>
      <c r="B59" s="20"/>
      <c r="C59" s="21"/>
      <c r="D59" s="21"/>
      <c r="E59" s="20"/>
      <c r="F59" s="20"/>
      <c r="G59" s="20"/>
      <c r="H59" s="20"/>
      <c r="I59" s="20"/>
      <c r="J59" s="20"/>
      <c r="K59" s="73"/>
    </row>
    <row r="60" spans="1:11" hidden="1" outlineLevel="1" x14ac:dyDescent="0.2">
      <c r="A60" s="20"/>
      <c r="B60" s="20"/>
      <c r="C60" s="21"/>
      <c r="D60" s="21"/>
      <c r="E60" s="20"/>
      <c r="F60" s="20"/>
      <c r="G60" s="20"/>
      <c r="H60" s="20"/>
      <c r="I60" s="20"/>
      <c r="J60" s="20"/>
      <c r="K60" s="73"/>
    </row>
    <row r="61" spans="1:11" ht="33" hidden="1" outlineLevel="1" thickBot="1" x14ac:dyDescent="0.35">
      <c r="A61" s="24" t="s">
        <v>17</v>
      </c>
      <c r="B61" s="40" t="s">
        <v>15</v>
      </c>
      <c r="C61" s="25"/>
      <c r="D61" s="26" t="s">
        <v>14</v>
      </c>
      <c r="E61" s="20"/>
      <c r="F61" s="20"/>
      <c r="G61" s="20"/>
      <c r="H61" s="20"/>
      <c r="I61" s="20"/>
      <c r="J61" s="20"/>
      <c r="K61" s="73"/>
    </row>
    <row r="62" spans="1:11" ht="21.75" hidden="1" outlineLevel="1" thickBot="1" x14ac:dyDescent="0.4">
      <c r="A62" s="27">
        <v>43831</v>
      </c>
      <c r="B62" s="110">
        <v>18.678000000000001</v>
      </c>
      <c r="C62" s="25"/>
      <c r="D62" s="28">
        <f t="shared" ref="D62:D73" si="2">IF(ISBLANK(B62),"",(IF(+$B62&lt;=+$D$87*11,$D$87*1.4,IF(+B62&gt;=+$D$87*34,0,(+$D$87*1.4-(+B62-$D$87*11)*+$D$85)))))</f>
        <v>1.3941542499999999</v>
      </c>
      <c r="E62" s="20"/>
      <c r="F62" s="20"/>
      <c r="G62" s="20"/>
      <c r="H62" s="20"/>
      <c r="I62" s="20"/>
      <c r="J62" s="20"/>
      <c r="K62" s="73"/>
    </row>
    <row r="63" spans="1:11" ht="21.75" hidden="1" outlineLevel="1" thickBot="1" x14ac:dyDescent="0.4">
      <c r="A63" s="27">
        <v>43862</v>
      </c>
      <c r="B63" s="110">
        <v>13.138999999999999</v>
      </c>
      <c r="C63" s="25"/>
      <c r="D63" s="28">
        <f t="shared" si="2"/>
        <v>1.7121999999999999</v>
      </c>
      <c r="E63" s="20"/>
      <c r="F63" s="20"/>
      <c r="G63" s="20"/>
      <c r="H63" s="20"/>
      <c r="I63" s="20"/>
      <c r="J63" s="20"/>
      <c r="K63" s="73"/>
    </row>
    <row r="64" spans="1:11" ht="21.75" hidden="1" outlineLevel="1" thickBot="1" x14ac:dyDescent="0.4">
      <c r="A64" s="27">
        <v>43891</v>
      </c>
      <c r="B64" s="110">
        <v>13.646000000000001</v>
      </c>
      <c r="C64" s="25"/>
      <c r="D64" s="28">
        <f t="shared" si="2"/>
        <v>1.70045209</v>
      </c>
      <c r="E64" s="20"/>
      <c r="F64" s="20"/>
      <c r="G64" s="20"/>
      <c r="H64" s="20"/>
      <c r="I64" s="20"/>
      <c r="J64" s="20"/>
      <c r="K64" s="73"/>
    </row>
    <row r="65" spans="1:11" ht="21.75" hidden="1" outlineLevel="1" thickBot="1" x14ac:dyDescent="0.4">
      <c r="A65" s="27">
        <v>43922</v>
      </c>
      <c r="B65" s="109">
        <v>10.847</v>
      </c>
      <c r="C65" s="25"/>
      <c r="D65" s="28">
        <f t="shared" si="2"/>
        <v>1.7121999999999999</v>
      </c>
      <c r="E65" s="20"/>
      <c r="F65" s="20"/>
      <c r="G65" s="20"/>
      <c r="H65" s="20"/>
      <c r="I65" s="20"/>
      <c r="J65" s="20"/>
      <c r="K65" s="73"/>
    </row>
    <row r="66" spans="1:11" ht="21.75" hidden="1" outlineLevel="1" thickBot="1" x14ac:dyDescent="0.4">
      <c r="A66" s="27">
        <v>43952</v>
      </c>
      <c r="B66" s="110">
        <v>11.974</v>
      </c>
      <c r="C66" s="25"/>
      <c r="D66" s="28">
        <f t="shared" si="2"/>
        <v>1.7121999999999999</v>
      </c>
      <c r="E66" s="20"/>
      <c r="F66" s="20"/>
      <c r="G66" s="20"/>
      <c r="H66" s="20"/>
      <c r="I66" s="20"/>
      <c r="J66" s="20"/>
      <c r="K66" s="73"/>
    </row>
    <row r="67" spans="1:11" ht="21.75" hidden="1" outlineLevel="1" thickBot="1" x14ac:dyDescent="0.4">
      <c r="A67" s="27">
        <v>43983</v>
      </c>
      <c r="B67" s="110">
        <v>19.588999999999999</v>
      </c>
      <c r="C67" s="25"/>
      <c r="D67" s="28">
        <f t="shared" si="2"/>
        <v>1.3387016800000002</v>
      </c>
      <c r="E67" s="20"/>
      <c r="F67" s="20"/>
      <c r="G67" s="20"/>
      <c r="H67" s="20"/>
      <c r="I67" s="20"/>
      <c r="J67" s="20"/>
      <c r="K67" s="73"/>
    </row>
    <row r="68" spans="1:11" ht="21.75" hidden="1" outlineLevel="1" thickBot="1" x14ac:dyDescent="0.4">
      <c r="A68" s="27">
        <v>44013</v>
      </c>
      <c r="B68" s="110">
        <v>18.335000000000001</v>
      </c>
      <c r="C68" s="25"/>
      <c r="D68" s="28">
        <f t="shared" si="2"/>
        <v>1.4150326600000001</v>
      </c>
      <c r="E68" s="20"/>
      <c r="F68" s="20"/>
      <c r="G68" s="20"/>
      <c r="H68" s="20"/>
      <c r="I68" s="20"/>
      <c r="J68" s="20"/>
      <c r="K68" s="73"/>
    </row>
    <row r="69" spans="1:11" ht="21.75" hidden="1" outlineLevel="1" thickBot="1" x14ac:dyDescent="0.4">
      <c r="A69" s="27">
        <v>44044</v>
      </c>
      <c r="B69" s="110">
        <v>25.719000000000001</v>
      </c>
      <c r="C69" s="25"/>
      <c r="D69" s="28">
        <f t="shared" si="2"/>
        <v>0.9655685799999999</v>
      </c>
      <c r="E69" s="20"/>
      <c r="F69" s="20"/>
      <c r="G69" s="20"/>
      <c r="H69" s="20"/>
      <c r="I69" s="20"/>
      <c r="J69" s="20"/>
      <c r="K69" s="73"/>
    </row>
    <row r="70" spans="1:11" ht="21.75" hidden="1" outlineLevel="1" thickBot="1" x14ac:dyDescent="0.4">
      <c r="A70" s="27">
        <v>44075</v>
      </c>
      <c r="B70" s="110">
        <v>28.675999999999998</v>
      </c>
      <c r="C70" s="25"/>
      <c r="D70" s="28">
        <f t="shared" si="2"/>
        <v>0.78557599000000011</v>
      </c>
      <c r="E70" s="20"/>
      <c r="F70" s="85"/>
      <c r="G70" s="20"/>
      <c r="H70" s="20"/>
      <c r="I70" s="20"/>
      <c r="J70" s="20"/>
      <c r="K70" s="73"/>
    </row>
    <row r="71" spans="1:11" ht="21.75" hidden="1" outlineLevel="1" thickBot="1" x14ac:dyDescent="0.4">
      <c r="A71" s="27">
        <v>44105</v>
      </c>
      <c r="B71" s="110">
        <v>19.161000000000001</v>
      </c>
      <c r="C71" s="25"/>
      <c r="D71" s="28">
        <f t="shared" si="2"/>
        <v>1.36475404</v>
      </c>
      <c r="E71" s="20"/>
      <c r="F71" s="20"/>
      <c r="G71" s="20"/>
      <c r="H71" s="20"/>
      <c r="I71" s="20"/>
      <c r="J71" s="20"/>
      <c r="K71" s="73"/>
    </row>
    <row r="72" spans="1:11" ht="21.75" hidden="1" outlineLevel="1" thickBot="1" x14ac:dyDescent="0.4">
      <c r="A72" s="27">
        <v>44136</v>
      </c>
      <c r="B72" s="110">
        <v>17.687000000000001</v>
      </c>
      <c r="C72" s="25"/>
      <c r="D72" s="28">
        <f t="shared" si="2"/>
        <v>1.45447642</v>
      </c>
      <c r="E72" s="20"/>
      <c r="F72" s="20"/>
      <c r="G72" s="20"/>
      <c r="H72" s="20"/>
      <c r="I72" s="20"/>
      <c r="J72" s="20"/>
      <c r="K72" s="73"/>
    </row>
    <row r="73" spans="1:11" ht="21.75" hidden="1" outlineLevel="1" thickBot="1" x14ac:dyDescent="0.4">
      <c r="A73" s="27">
        <v>44166</v>
      </c>
      <c r="B73" s="110">
        <v>25.681999999999999</v>
      </c>
      <c r="C73" s="25"/>
      <c r="D73" s="28">
        <f t="shared" si="2"/>
        <v>0.96782077000000011</v>
      </c>
      <c r="E73" s="20"/>
      <c r="F73" s="20"/>
      <c r="G73" s="20"/>
      <c r="H73" s="20"/>
      <c r="I73" s="20"/>
      <c r="J73" s="20"/>
      <c r="K73" s="73"/>
    </row>
    <row r="74" spans="1:11" ht="15.75" hidden="1" outlineLevel="1" x14ac:dyDescent="0.25">
      <c r="A74" s="27"/>
      <c r="B74" s="24"/>
      <c r="C74" s="29"/>
      <c r="D74" s="29"/>
      <c r="E74" s="20"/>
      <c r="F74" s="20"/>
      <c r="G74" s="20"/>
      <c r="H74" s="20"/>
      <c r="I74" s="20"/>
      <c r="J74" s="20"/>
      <c r="K74" s="73"/>
    </row>
    <row r="75" spans="1:11" hidden="1" outlineLevel="1" x14ac:dyDescent="0.2">
      <c r="A75" s="30"/>
      <c r="B75" s="31"/>
      <c r="C75" s="31"/>
      <c r="D75" s="31"/>
      <c r="E75" s="31"/>
      <c r="F75" s="31"/>
      <c r="G75" s="31"/>
      <c r="H75" s="31"/>
      <c r="I75" s="31"/>
      <c r="J75" s="31"/>
      <c r="K75" s="73"/>
    </row>
    <row r="76" spans="1:11" ht="21" hidden="1" outlineLevel="1" x14ac:dyDescent="0.35">
      <c r="A76" s="19" t="s">
        <v>10</v>
      </c>
      <c r="B76" s="20"/>
      <c r="C76" s="20"/>
      <c r="D76" s="20"/>
      <c r="E76" s="20"/>
      <c r="F76" s="20"/>
      <c r="G76" s="20"/>
      <c r="H76" s="20"/>
      <c r="I76" s="20"/>
      <c r="J76" s="20"/>
      <c r="K76" s="73"/>
    </row>
    <row r="77" spans="1:11" hidden="1" outlineLevel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73"/>
    </row>
    <row r="78" spans="1:11" hidden="1" outlineLevel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73"/>
    </row>
    <row r="79" spans="1:11" ht="15.75" hidden="1" outlineLevel="1" x14ac:dyDescent="0.25">
      <c r="A79" s="32" t="s">
        <v>24</v>
      </c>
      <c r="B79" s="33"/>
      <c r="C79" s="20"/>
      <c r="D79" s="20"/>
      <c r="E79" s="20"/>
      <c r="F79" s="20"/>
      <c r="G79" s="20"/>
      <c r="H79" s="20"/>
      <c r="I79" s="20"/>
      <c r="J79" s="20"/>
      <c r="K79" s="73"/>
    </row>
    <row r="80" spans="1:11" hidden="1" outlineLevel="1" x14ac:dyDescent="0.2">
      <c r="A80" s="34" t="s">
        <v>48</v>
      </c>
      <c r="B80" s="20"/>
      <c r="C80" s="20"/>
      <c r="D80" s="20"/>
      <c r="E80" s="20"/>
      <c r="F80" s="20"/>
      <c r="G80" s="20"/>
      <c r="H80" s="20"/>
      <c r="I80" s="20"/>
      <c r="J80" s="20"/>
      <c r="K80" s="73"/>
    </row>
    <row r="81" spans="1:11" hidden="1" outlineLevel="1" x14ac:dyDescent="0.2">
      <c r="A81" s="33" t="s">
        <v>11</v>
      </c>
      <c r="B81" s="20"/>
      <c r="C81" s="20"/>
      <c r="D81" s="20"/>
      <c r="E81" s="20"/>
      <c r="F81" s="20"/>
      <c r="G81" s="20"/>
      <c r="H81" s="20"/>
      <c r="I81" s="20"/>
      <c r="J81" s="20"/>
      <c r="K81" s="73"/>
    </row>
    <row r="82" spans="1:11" hidden="1" outlineLevel="1" x14ac:dyDescent="0.2">
      <c r="A82" s="33" t="s">
        <v>12</v>
      </c>
      <c r="B82" s="20"/>
      <c r="C82" s="20"/>
      <c r="D82" s="20"/>
      <c r="E82" s="20"/>
      <c r="F82" s="20"/>
      <c r="G82" s="20"/>
      <c r="H82" s="20"/>
      <c r="I82" s="20"/>
      <c r="J82" s="20"/>
      <c r="K82" s="73"/>
    </row>
    <row r="83" spans="1:11" hidden="1" outlineLevel="1" x14ac:dyDescent="0.2">
      <c r="A83" s="33"/>
      <c r="B83" s="33"/>
      <c r="C83" s="20"/>
      <c r="D83" s="20"/>
      <c r="E83" s="20"/>
      <c r="F83" s="20"/>
      <c r="G83" s="20"/>
      <c r="H83" s="20"/>
      <c r="I83" s="20"/>
      <c r="J83" s="20"/>
      <c r="K83" s="73"/>
    </row>
    <row r="84" spans="1:11" ht="16.5" hidden="1" outlineLevel="1" thickBot="1" x14ac:dyDescent="0.3">
      <c r="A84" s="24"/>
      <c r="B84" s="24"/>
      <c r="C84" s="24"/>
      <c r="D84" s="35"/>
      <c r="E84" s="29"/>
      <c r="F84" s="36"/>
      <c r="G84" s="20"/>
      <c r="H84" s="20"/>
      <c r="I84" s="20"/>
      <c r="J84" s="20"/>
      <c r="K84" s="73"/>
    </row>
    <row r="85" spans="1:11" ht="21.75" hidden="1" outlineLevel="1" thickBot="1" x14ac:dyDescent="0.4">
      <c r="A85" s="24" t="s">
        <v>2</v>
      </c>
      <c r="B85" s="24"/>
      <c r="C85" s="24"/>
      <c r="D85" s="37">
        <v>6.087E-2</v>
      </c>
      <c r="E85" s="29"/>
      <c r="F85" s="37" t="s">
        <v>13</v>
      </c>
      <c r="G85" s="37">
        <f>+ROUND((1.4/(34-11)),5)</f>
        <v>6.087E-2</v>
      </c>
      <c r="H85" s="20"/>
      <c r="I85" s="20"/>
      <c r="J85" s="20"/>
      <c r="K85" s="73"/>
    </row>
    <row r="86" spans="1:11" ht="16.5" hidden="1" outlineLevel="1" thickBot="1" x14ac:dyDescent="0.3">
      <c r="A86" s="24"/>
      <c r="B86" s="24"/>
      <c r="C86" s="24"/>
      <c r="D86" s="35"/>
      <c r="E86" s="29"/>
      <c r="F86" s="36"/>
      <c r="G86" s="20"/>
      <c r="H86" s="20"/>
      <c r="I86" s="20"/>
      <c r="J86" s="20"/>
      <c r="K86" s="73"/>
    </row>
    <row r="87" spans="1:11" ht="16.5" hidden="1" outlineLevel="1" thickBot="1" x14ac:dyDescent="0.3">
      <c r="A87" s="24" t="s">
        <v>1</v>
      </c>
      <c r="B87" s="24"/>
      <c r="C87" s="24"/>
      <c r="D87" s="38">
        <v>1.2230000000000001</v>
      </c>
      <c r="E87" s="29"/>
      <c r="F87" s="36"/>
      <c r="G87" s="20"/>
      <c r="H87" s="20"/>
      <c r="I87" s="20"/>
      <c r="J87" s="20"/>
      <c r="K87" s="73"/>
    </row>
    <row r="88" spans="1:11" ht="15.75" hidden="1" outlineLevel="1" x14ac:dyDescent="0.25">
      <c r="A88" s="24"/>
      <c r="B88" s="24"/>
      <c r="C88" s="24"/>
      <c r="D88" s="35"/>
      <c r="E88" s="29"/>
      <c r="F88" s="36"/>
      <c r="G88" s="20"/>
      <c r="H88" s="20"/>
      <c r="I88" s="20"/>
      <c r="J88" s="20"/>
      <c r="K88" s="73"/>
    </row>
    <row r="89" spans="1:11" hidden="1" outlineLevel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73"/>
    </row>
    <row r="90" spans="1:11" ht="15.75" hidden="1" outlineLevel="1" x14ac:dyDescent="0.25">
      <c r="A90" s="24" t="s">
        <v>0</v>
      </c>
      <c r="B90" s="20"/>
      <c r="C90" s="20"/>
      <c r="D90" s="20"/>
      <c r="E90" s="20"/>
      <c r="F90" s="20"/>
      <c r="G90" s="20"/>
      <c r="H90" s="20"/>
      <c r="I90" s="20"/>
      <c r="J90" s="20"/>
      <c r="K90" s="73"/>
    </row>
    <row r="91" spans="1:11" hidden="1" outlineLevel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73"/>
    </row>
    <row r="92" spans="1:11" ht="21" hidden="1" outlineLevel="1" x14ac:dyDescent="0.35">
      <c r="A92" s="39" t="s">
        <v>44</v>
      </c>
      <c r="B92" s="20"/>
      <c r="C92" s="20"/>
      <c r="D92" s="20"/>
      <c r="E92" s="20"/>
      <c r="F92" s="20"/>
      <c r="G92" s="20"/>
      <c r="H92" s="20"/>
      <c r="I92" s="20"/>
      <c r="J92" s="20"/>
      <c r="K92" s="73"/>
    </row>
    <row r="93" spans="1:11" hidden="1" outlineLevel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73"/>
    </row>
    <row r="94" spans="1:11" hidden="1" outlineLevel="1" x14ac:dyDescent="0.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</row>
    <row r="95" spans="1:11" hidden="1" outlineLevel="1" x14ac:dyDescent="0.2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11" ht="31.5" hidden="1" outlineLevel="1" x14ac:dyDescent="0.2">
      <c r="A96" s="86" t="s">
        <v>21</v>
      </c>
      <c r="B96" s="73"/>
      <c r="C96" s="73"/>
      <c r="D96" s="87"/>
      <c r="E96" s="73"/>
      <c r="F96" s="87"/>
      <c r="G96" s="87"/>
      <c r="H96" s="73"/>
      <c r="I96" s="73"/>
      <c r="J96" s="73"/>
      <c r="K96" s="73"/>
    </row>
    <row r="97" spans="1:11" ht="15.75" hidden="1" outlineLevel="1" x14ac:dyDescent="0.25">
      <c r="A97" s="88"/>
      <c r="B97" s="73"/>
      <c r="C97" s="73"/>
      <c r="D97" s="72"/>
      <c r="E97" s="72"/>
      <c r="F97" s="73"/>
      <c r="G97" s="73"/>
      <c r="H97" s="73"/>
      <c r="I97" s="73"/>
      <c r="J97" s="73"/>
      <c r="K97" s="73"/>
    </row>
    <row r="98" spans="1:11" ht="16.5" hidden="1" outlineLevel="1" thickBot="1" x14ac:dyDescent="0.3">
      <c r="A98" s="89"/>
      <c r="B98" s="72"/>
      <c r="C98" s="72"/>
      <c r="D98" s="72"/>
      <c r="E98" s="72"/>
      <c r="F98" s="73"/>
      <c r="G98" s="73"/>
      <c r="H98" s="73"/>
      <c r="I98" s="73"/>
      <c r="J98" s="73"/>
      <c r="K98" s="73"/>
    </row>
    <row r="99" spans="1:11" ht="47.25" hidden="1" outlineLevel="1" x14ac:dyDescent="0.2">
      <c r="A99" s="90" t="s">
        <v>17</v>
      </c>
      <c r="B99" s="91" t="s">
        <v>20</v>
      </c>
      <c r="C99" s="91" t="s">
        <v>22</v>
      </c>
      <c r="D99" s="91" t="s">
        <v>23</v>
      </c>
      <c r="E99" s="92" t="s">
        <v>18</v>
      </c>
      <c r="F99" s="73"/>
      <c r="G99" s="73"/>
      <c r="H99" s="73"/>
      <c r="I99" s="73"/>
      <c r="J99" s="73"/>
      <c r="K99" s="73"/>
    </row>
    <row r="100" spans="1:11" ht="15.75" hidden="1" outlineLevel="1" x14ac:dyDescent="0.25">
      <c r="A100" s="93">
        <v>43831</v>
      </c>
      <c r="B100" s="94">
        <f>+'Grundbeløb pr. måned'!C10</f>
        <v>0</v>
      </c>
      <c r="C100" s="95">
        <f>+B100</f>
        <v>0</v>
      </c>
      <c r="D100" s="96">
        <f>+ROUND(IF(C100-'Grundbeløb pr. måned'!$D$7&lt;0,0,C100-'Grundbeløb pr. måned'!$D$7),0)</f>
        <v>0</v>
      </c>
      <c r="E100" s="97">
        <v>31</v>
      </c>
      <c r="F100" s="73"/>
      <c r="G100" s="73"/>
      <c r="H100" s="73"/>
      <c r="I100" s="73"/>
      <c r="J100" s="73"/>
      <c r="K100" s="73"/>
    </row>
    <row r="101" spans="1:11" ht="15.75" hidden="1" outlineLevel="1" x14ac:dyDescent="0.25">
      <c r="A101" s="93">
        <v>43862</v>
      </c>
      <c r="B101" s="94">
        <f>+'Grundbeløb pr. måned'!C11</f>
        <v>0</v>
      </c>
      <c r="C101" s="95">
        <f t="shared" ref="C101:C111" si="3">+B101+C100</f>
        <v>0</v>
      </c>
      <c r="D101" s="96">
        <f>+ROUND(IF('Grundbeløb pr. måned'!$D$7&gt;C100,(IF(C101-'Grundbeløb pr. måned'!$D$7&lt;0,0,C101-'Grundbeløb pr. måned'!$D$7)),(C101-'Grundbeløb pr. måned'!$D$7-(SUM($D$100:D100)))),0)</f>
        <v>0</v>
      </c>
      <c r="E101" s="97">
        <v>28</v>
      </c>
      <c r="F101" s="73"/>
      <c r="G101" s="98"/>
      <c r="H101" s="73"/>
      <c r="I101" s="73"/>
      <c r="J101" s="73"/>
      <c r="K101" s="73"/>
    </row>
    <row r="102" spans="1:11" ht="15.75" hidden="1" outlineLevel="1" x14ac:dyDescent="0.25">
      <c r="A102" s="93">
        <v>43891</v>
      </c>
      <c r="B102" s="94">
        <f>+'Grundbeløb pr. måned'!C12</f>
        <v>0</v>
      </c>
      <c r="C102" s="95">
        <f t="shared" si="3"/>
        <v>0</v>
      </c>
      <c r="D102" s="96">
        <f>+ROUND(IF('Grundbeløb pr. måned'!$D$7&gt;C101,(IF(C102-'Grundbeløb pr. måned'!$D$7&lt;0,0,C102-'Grundbeløb pr. måned'!$D$7)),(C102-'Grundbeløb pr. måned'!$D$7-(SUM($D$100:D101)))),0)</f>
        <v>0</v>
      </c>
      <c r="E102" s="97">
        <v>31</v>
      </c>
      <c r="F102" s="73"/>
      <c r="G102" s="98"/>
      <c r="H102" s="73"/>
      <c r="I102" s="73"/>
      <c r="J102" s="73"/>
      <c r="K102" s="73"/>
    </row>
    <row r="103" spans="1:11" ht="15.75" hidden="1" outlineLevel="1" x14ac:dyDescent="0.25">
      <c r="A103" s="93">
        <v>43922</v>
      </c>
      <c r="B103" s="94">
        <f>+'Grundbeløb pr. måned'!C13</f>
        <v>0</v>
      </c>
      <c r="C103" s="95">
        <f t="shared" si="3"/>
        <v>0</v>
      </c>
      <c r="D103" s="96">
        <f>+ROUND(IF('Grundbeløb pr. måned'!$D$7&gt;C102,(IF(C103-'Grundbeløb pr. måned'!$D$7&lt;0,0,C103-'Grundbeløb pr. måned'!$D$7)),(C103-'Grundbeløb pr. måned'!$D$7-(SUM($D$100:D102)))),0)</f>
        <v>0</v>
      </c>
      <c r="E103" s="97">
        <v>30</v>
      </c>
      <c r="F103" s="73"/>
      <c r="G103" s="98"/>
      <c r="H103" s="73"/>
      <c r="I103" s="73"/>
      <c r="J103" s="73"/>
      <c r="K103" s="73"/>
    </row>
    <row r="104" spans="1:11" ht="15.75" hidden="1" outlineLevel="1" x14ac:dyDescent="0.25">
      <c r="A104" s="93">
        <v>43952</v>
      </c>
      <c r="B104" s="94">
        <f>+'Grundbeløb pr. måned'!C14</f>
        <v>0</v>
      </c>
      <c r="C104" s="95">
        <f t="shared" si="3"/>
        <v>0</v>
      </c>
      <c r="D104" s="96">
        <f>+ROUND(IF('Grundbeløb pr. måned'!$D$7&gt;C103,(IF(C104-'Grundbeløb pr. måned'!$D$7&lt;0,0,C104-'Grundbeløb pr. måned'!$D$7)),(C104-'Grundbeløb pr. måned'!$D$7-(SUM($D$100:D103)))),0)</f>
        <v>0</v>
      </c>
      <c r="E104" s="97">
        <v>31</v>
      </c>
      <c r="F104" s="73"/>
      <c r="G104" s="98"/>
      <c r="H104" s="73"/>
      <c r="I104" s="73"/>
      <c r="J104" s="73"/>
      <c r="K104" s="73"/>
    </row>
    <row r="105" spans="1:11" ht="15.75" hidden="1" outlineLevel="1" x14ac:dyDescent="0.25">
      <c r="A105" s="93">
        <v>43983</v>
      </c>
      <c r="B105" s="94">
        <f>+'Grundbeløb pr. måned'!C15</f>
        <v>0</v>
      </c>
      <c r="C105" s="95">
        <f t="shared" si="3"/>
        <v>0</v>
      </c>
      <c r="D105" s="96">
        <f>+ROUND(IF('Grundbeløb pr. måned'!$D$7&gt;C104,(IF(C105-'Grundbeløb pr. måned'!$D$7&lt;0,0,C105-'Grundbeløb pr. måned'!$D$7)),(C105-'Grundbeløb pr. måned'!$D$7-(SUM($D$100:D104)))),0)</f>
        <v>0</v>
      </c>
      <c r="E105" s="97">
        <v>30</v>
      </c>
      <c r="F105" s="73"/>
      <c r="G105" s="98"/>
      <c r="H105" s="73"/>
      <c r="I105" s="73"/>
      <c r="J105" s="73"/>
      <c r="K105" s="73"/>
    </row>
    <row r="106" spans="1:11" ht="15.75" hidden="1" outlineLevel="1" x14ac:dyDescent="0.25">
      <c r="A106" s="93">
        <v>44013</v>
      </c>
      <c r="B106" s="94">
        <f>+'Grundbeløb pr. måned'!C16</f>
        <v>0</v>
      </c>
      <c r="C106" s="95">
        <f t="shared" si="3"/>
        <v>0</v>
      </c>
      <c r="D106" s="96">
        <f>+ROUND(IF('Grundbeløb pr. måned'!$D$7&gt;C105,(IF(C106-'Grundbeløb pr. måned'!$D$7&lt;0,0,C106-'Grundbeløb pr. måned'!$D$7)),(C106-'Grundbeløb pr. måned'!$D$7-(SUM($D$100:D105)))),0)</f>
        <v>0</v>
      </c>
      <c r="E106" s="97">
        <v>31</v>
      </c>
      <c r="F106" s="73"/>
      <c r="G106" s="98"/>
      <c r="H106" s="73"/>
      <c r="I106" s="73"/>
      <c r="J106" s="73"/>
      <c r="K106" s="73"/>
    </row>
    <row r="107" spans="1:11" ht="15.75" hidden="1" outlineLevel="1" x14ac:dyDescent="0.25">
      <c r="A107" s="93">
        <v>44044</v>
      </c>
      <c r="B107" s="94">
        <f>+'Grundbeløb pr. måned'!C17</f>
        <v>0</v>
      </c>
      <c r="C107" s="95">
        <f t="shared" si="3"/>
        <v>0</v>
      </c>
      <c r="D107" s="96">
        <f>+ROUND(IF('Grundbeløb pr. måned'!$D$7&gt;C106,(IF(C107-'Grundbeløb pr. måned'!$D$7&lt;0,0,C107-'Grundbeløb pr. måned'!$D$7)),(C107-'Grundbeløb pr. måned'!$D$7-(SUM($D$100:D106)))),0)</f>
        <v>0</v>
      </c>
      <c r="E107" s="97">
        <v>31</v>
      </c>
      <c r="F107" s="73"/>
      <c r="G107" s="98"/>
      <c r="H107" s="73"/>
      <c r="I107" s="73"/>
      <c r="J107" s="73"/>
      <c r="K107" s="73"/>
    </row>
    <row r="108" spans="1:11" ht="15.75" hidden="1" outlineLevel="1" x14ac:dyDescent="0.25">
      <c r="A108" s="93">
        <v>44075</v>
      </c>
      <c r="B108" s="94">
        <f>+'Grundbeløb pr. måned'!C18</f>
        <v>0</v>
      </c>
      <c r="C108" s="95">
        <f t="shared" si="3"/>
        <v>0</v>
      </c>
      <c r="D108" s="96">
        <f>+ROUND(IF('Grundbeløb pr. måned'!$D$7&gt;C107,(IF(C108-'Grundbeløb pr. måned'!$D$7&lt;0,0,C108-'Grundbeløb pr. måned'!$D$7)),(C108-'Grundbeløb pr. måned'!$D$7-(SUM($D$100:D107)))),0)</f>
        <v>0</v>
      </c>
      <c r="E108" s="97">
        <v>30</v>
      </c>
      <c r="F108" s="73"/>
      <c r="G108" s="98"/>
      <c r="H108" s="73"/>
      <c r="I108" s="73"/>
      <c r="J108" s="73"/>
      <c r="K108" s="73"/>
    </row>
    <row r="109" spans="1:11" ht="15.75" hidden="1" outlineLevel="1" x14ac:dyDescent="0.25">
      <c r="A109" s="93">
        <v>44105</v>
      </c>
      <c r="B109" s="94">
        <f>+'Grundbeløb pr. måned'!C19</f>
        <v>0</v>
      </c>
      <c r="C109" s="95">
        <f t="shared" si="3"/>
        <v>0</v>
      </c>
      <c r="D109" s="96">
        <f>+ROUND(IF('Grundbeløb pr. måned'!$D$7&gt;C108,(IF(C109-'Grundbeløb pr. måned'!$D$7&lt;0,0,C109-'Grundbeløb pr. måned'!$D$7)),(C109-'Grundbeløb pr. måned'!$D$7-(SUM($D$100:D108)))),0)</f>
        <v>0</v>
      </c>
      <c r="E109" s="97">
        <v>31</v>
      </c>
      <c r="F109" s="73"/>
      <c r="G109" s="98"/>
      <c r="H109" s="73"/>
      <c r="I109" s="73"/>
      <c r="J109" s="73"/>
      <c r="K109" s="73"/>
    </row>
    <row r="110" spans="1:11" ht="15.75" hidden="1" outlineLevel="1" x14ac:dyDescent="0.25">
      <c r="A110" s="93">
        <v>44136</v>
      </c>
      <c r="B110" s="94">
        <f>+'Grundbeløb pr. måned'!C20</f>
        <v>0</v>
      </c>
      <c r="C110" s="95">
        <f t="shared" si="3"/>
        <v>0</v>
      </c>
      <c r="D110" s="96">
        <f>+ROUND(IF('Grundbeløb pr. måned'!$D$7&gt;C109,(IF(C110-'Grundbeløb pr. måned'!$D$7&lt;0,0,C110-'Grundbeløb pr. måned'!$D$7)),(C110-'Grundbeløb pr. måned'!$D$7-(SUM($D$100:D109)))),0)</f>
        <v>0</v>
      </c>
      <c r="E110" s="97">
        <v>30</v>
      </c>
      <c r="F110" s="73"/>
      <c r="G110" s="98"/>
      <c r="H110" s="73"/>
      <c r="I110" s="73"/>
      <c r="J110" s="73"/>
      <c r="K110" s="73"/>
    </row>
    <row r="111" spans="1:11" ht="15.75" hidden="1" outlineLevel="1" x14ac:dyDescent="0.25">
      <c r="A111" s="99">
        <v>44166</v>
      </c>
      <c r="B111" s="94">
        <f>+'Grundbeløb pr. måned'!C21</f>
        <v>0</v>
      </c>
      <c r="C111" s="100">
        <f t="shared" si="3"/>
        <v>0</v>
      </c>
      <c r="D111" s="96">
        <f>+ROUND(IF('Grundbeløb pr. måned'!$D$7&gt;C110,(IF(C111-'Grundbeløb pr. måned'!$D$7&lt;0,0,C111-'Grundbeløb pr. måned'!$D$7)),(C111-'Grundbeløb pr. måned'!$D$7-(SUM($D$100:D110)))),0)</f>
        <v>0</v>
      </c>
      <c r="E111" s="101">
        <v>31</v>
      </c>
      <c r="F111" s="73"/>
      <c r="G111" s="98"/>
      <c r="H111" s="73"/>
      <c r="I111" s="73"/>
      <c r="J111" s="73"/>
      <c r="K111" s="73"/>
    </row>
    <row r="112" spans="1:11" ht="21.75" hidden="1" outlineLevel="1" thickBot="1" x14ac:dyDescent="0.4">
      <c r="A112" s="102" t="s">
        <v>19</v>
      </c>
      <c r="B112" s="103">
        <f>SUM(B100:B111)</f>
        <v>0</v>
      </c>
      <c r="C112" s="104"/>
      <c r="D112" s="105">
        <f>SUM(D100:D111)</f>
        <v>0</v>
      </c>
      <c r="E112" s="106">
        <f>SUM(E100:E111)</f>
        <v>365</v>
      </c>
      <c r="F112" s="73"/>
      <c r="G112" s="73"/>
      <c r="H112" s="73"/>
      <c r="I112" s="73"/>
      <c r="J112" s="73"/>
      <c r="K112" s="73"/>
    </row>
    <row r="113" spans="1:11" ht="14.25" hidden="1" outlineLevel="1" thickTop="1" thickBot="1" x14ac:dyDescent="0.25">
      <c r="A113" s="107"/>
      <c r="B113" s="108"/>
      <c r="C113" s="108"/>
      <c r="D113" s="108"/>
      <c r="E113" s="108"/>
      <c r="F113" s="108"/>
      <c r="G113" s="108"/>
      <c r="H113" s="73"/>
      <c r="I113" s="73"/>
      <c r="J113" s="73"/>
      <c r="K113" s="73"/>
    </row>
    <row r="114" spans="1:11" ht="13.5" hidden="1" outlineLevel="1" thickTop="1" x14ac:dyDescent="0.2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</row>
    <row r="115" spans="1:11" hidden="1" outlineLevel="1" x14ac:dyDescent="0.2">
      <c r="A115" s="20"/>
      <c r="B115" s="20"/>
      <c r="C115" s="20"/>
      <c r="D115" s="20"/>
      <c r="E115" s="20"/>
      <c r="F115" s="20"/>
      <c r="G115" s="20"/>
      <c r="H115" s="73"/>
      <c r="I115" s="73"/>
      <c r="J115" s="73"/>
      <c r="K115" s="73"/>
    </row>
    <row r="116" spans="1:11" hidden="1" collapsed="1" x14ac:dyDescent="0.2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</row>
    <row r="117" spans="1:11" hidden="1" x14ac:dyDescent="0.2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</row>
    <row r="118" spans="1:11" hidden="1" x14ac:dyDescent="0.2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</row>
    <row r="119" spans="1:11" x14ac:dyDescent="0.2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</row>
  </sheetData>
  <sheetProtection selectLockedCells="1"/>
  <mergeCells count="1">
    <mergeCell ref="A28:B28"/>
  </mergeCells>
  <phoneticPr fontId="3" type="noConversion"/>
  <dataValidations count="1">
    <dataValidation type="list" allowBlank="1" showInputMessage="1" showErrorMessage="1" errorTitle="Valg af Ja hhv. Nej" error="Valglisten skal anvendes til at vælge enten Ja eller Nej. Der må ikke skrives andet i cellen._x000a_" sqref="D5 B10:B21">
      <formula1>"Ja,Nej"</formula1>
    </dataValidation>
  </dataValidations>
  <pageMargins left="0.39370078740157483" right="0" top="0.59055118110236227" bottom="0.59055118110236227" header="0" footer="0"/>
  <pageSetup paperSize="9" scale="46" orientation="landscape" r:id="rId1"/>
  <headerFooter alignWithMargins="0"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EBAD64-D599-4CCF-B848-68AFE04D9F0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58fca6-e738-4331-90e2-7e3198c8133a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43E387-CD63-4ECC-97C5-4BA6940C28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734A31-A690-4A94-A111-FB36B381B8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Grundbeløb pr. måned</vt:lpstr>
      <vt:lpstr>'Grundbeløb pr. måned'!Udskriftsområde</vt:lpstr>
    </vt:vector>
  </TitlesOfParts>
  <Company>Eltra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Aagaard Pedersen</dc:creator>
  <cp:lastModifiedBy>Tanja Jørstrand</cp:lastModifiedBy>
  <cp:lastPrinted>2016-08-01T11:28:13Z</cp:lastPrinted>
  <dcterms:created xsi:type="dcterms:W3CDTF">2005-01-28T11:06:10Z</dcterms:created>
  <dcterms:modified xsi:type="dcterms:W3CDTF">2021-01-11T06:29:22Z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NewReviewCycle">
    <vt:lpwstr/>
  </property>
  <property fmtid="{D5CDD505-2E9C-101B-9397-08002B2CF9AE}" pid="4" name="ContentTypeId">
    <vt:lpwstr>0x010100BDF22F492AE8914D8B73C3E3C23F308D</vt:lpwstr>
  </property>
</Properties>
</file>