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b039918\Documents\Filkassen\Teknologikatalog\1. Hjemmeside opdateringer\20201102 - co2 transport\"/>
    </mc:Choice>
  </mc:AlternateContent>
  <bookViews>
    <workbookView xWindow="0" yWindow="0" windowWidth="20736" windowHeight="11760"/>
  </bookViews>
  <sheets>
    <sheet name="Index" sheetId="23" r:id="rId1"/>
    <sheet name="111 1 el Main distri50-60kVcabl" sheetId="9" r:id="rId2"/>
    <sheet name="111 2 el distri Rural" sheetId="10" r:id="rId3"/>
    <sheet name="111 3 el distri suburban" sheetId="11" r:id="rId4"/>
    <sheet name="111 4 el distri  city" sheetId="12" r:id="rId5"/>
    <sheet name="111 5 el distri new area" sheetId="13" r:id="rId6"/>
    <sheet name="112 6 gas Main distri line" sheetId="14" r:id="rId7"/>
    <sheet name="112 7 gas  Rural" sheetId="15" r:id="rId8"/>
    <sheet name="112 8 gas  Suburban" sheetId="16" r:id="rId9"/>
    <sheet name="112 9 gas City" sheetId="17" r:id="rId10"/>
    <sheet name="112 1 gas  New area" sheetId="18" r:id="rId11"/>
    <sheet name="113_11 DH transmission" sheetId="8" r:id="rId12"/>
    <sheet name="113_12 DH_Distribu Rural" sheetId="6" r:id="rId13"/>
    <sheet name="113_13 DH_Distribu Suburb" sheetId="7" r:id="rId14"/>
    <sheet name="113_14 DH_Distribu City" sheetId="5" r:id="rId15"/>
    <sheet name="112_15 DH_Distribu New area" sheetId="3" r:id="rId16"/>
    <sheet name="113_16 DH_Distr New area LTDH" sheetId="4" r:id="rId17"/>
    <sheet name="121 co2 pipeline" sheetId="19" r:id="rId18"/>
    <sheet name="122 co2 road transport" sheetId="20" r:id="rId19"/>
    <sheet name="123 co2 ship transport" sheetId="21" r:id="rId20"/>
    <sheet name="co2 terminals" sheetId="22" r:id="rId21"/>
  </sheets>
  <definedNames>
    <definedName name="index">Index!$A$1</definedName>
    <definedName name="sheet10">'112 9 gas City'!$C$2</definedName>
    <definedName name="sheet11">'112 1 gas  New area'!$C$2</definedName>
    <definedName name="sheet12">'113_11 DH transmission'!$C$2</definedName>
    <definedName name="sheet13">'113_12 DH_Distribu Rural'!$C$2</definedName>
    <definedName name="sheet14">'113_13 DH_Distribu Suburb'!$C$2</definedName>
    <definedName name="sheet15">'113_14 DH_Distribu City'!$C$2</definedName>
    <definedName name="sheet16">'112_15 DH_Distribu New area'!$C$2</definedName>
    <definedName name="sheet17">'113_16 DH_Distr New area LTDH'!$C$2</definedName>
    <definedName name="sheet18">'121 co2 pipeline'!$C$2</definedName>
    <definedName name="sheet19">'122 co2 road transport'!$C$2</definedName>
    <definedName name="sheet2">'111 1 el Main distri50-60kVcabl'!$C$2</definedName>
    <definedName name="sheet20">'123 co2 ship transport'!$C$2</definedName>
    <definedName name="sheet21">'co2 terminals'!$C$2</definedName>
    <definedName name="sheet3">'111 2 el distri Rural'!$C$2</definedName>
    <definedName name="sheet4">'111 3 el distri suburban'!$C$2</definedName>
    <definedName name="sheet5">'111 4 el distri  city'!$C$2</definedName>
    <definedName name="sheet6">'111 5 el distri new area'!$C$2</definedName>
    <definedName name="sheet7">'112 6 gas Main distri line'!$C$2</definedName>
    <definedName name="sheet8">'112 7 gas  Rural'!$C$2</definedName>
    <definedName name="sheet9">'112 8 gas  Suburban'!$C$2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22" l="1"/>
  <c r="D14" i="22"/>
  <c r="E14" i="22"/>
  <c r="C15" i="22"/>
  <c r="D15" i="22"/>
  <c r="E15" i="22"/>
  <c r="C14" i="21"/>
  <c r="D14" i="21"/>
  <c r="E14" i="21"/>
  <c r="F14" i="21"/>
  <c r="G14" i="21"/>
  <c r="H14" i="21"/>
  <c r="I14" i="21"/>
  <c r="C15" i="21"/>
  <c r="D15" i="21"/>
  <c r="E15" i="21"/>
  <c r="F15" i="21"/>
  <c r="G15" i="21"/>
  <c r="H15" i="21"/>
  <c r="I15" i="21"/>
  <c r="D11" i="16" l="1"/>
  <c r="E11" i="16" s="1"/>
  <c r="F11" i="16" s="1"/>
  <c r="D11" i="15"/>
  <c r="E11" i="15" s="1"/>
  <c r="F11" i="15" s="1"/>
  <c r="C35" i="12" l="1"/>
  <c r="J35" i="12" s="1"/>
  <c r="H29" i="12"/>
  <c r="J29" i="12" s="1"/>
  <c r="G29" i="12"/>
  <c r="I29" i="12" s="1"/>
  <c r="J28" i="12"/>
  <c r="H28" i="12"/>
  <c r="G28" i="12"/>
  <c r="I28" i="12" s="1"/>
  <c r="I26" i="12"/>
  <c r="I25" i="12"/>
  <c r="I24" i="12"/>
  <c r="G20" i="12"/>
  <c r="I20" i="12" s="1"/>
  <c r="G19" i="12"/>
  <c r="I19" i="12" s="1"/>
  <c r="G18" i="12"/>
  <c r="I18" i="12" s="1"/>
  <c r="G17" i="12"/>
  <c r="I17" i="12" s="1"/>
  <c r="H16" i="12"/>
  <c r="J16" i="12" s="1"/>
  <c r="G16" i="12"/>
  <c r="I16" i="12" s="1"/>
  <c r="J12" i="12"/>
  <c r="I12" i="12"/>
  <c r="J11" i="12"/>
  <c r="I11" i="12"/>
  <c r="J10" i="12"/>
  <c r="I10" i="12"/>
  <c r="J7" i="12"/>
  <c r="I7" i="12"/>
  <c r="H7" i="12"/>
  <c r="G7" i="12"/>
  <c r="F7" i="12"/>
  <c r="E7" i="12"/>
  <c r="D7" i="12"/>
  <c r="C7" i="12"/>
  <c r="J6" i="12"/>
  <c r="I6" i="12"/>
  <c r="H6" i="12"/>
  <c r="G6" i="12"/>
  <c r="F6" i="12"/>
  <c r="E6" i="12"/>
  <c r="D6" i="12"/>
  <c r="C6" i="12"/>
  <c r="I28" i="9"/>
  <c r="C28" i="9"/>
  <c r="G28" i="9" s="1"/>
  <c r="G27" i="9"/>
  <c r="I27" i="9" s="1"/>
  <c r="H26" i="9"/>
  <c r="J26" i="9" s="1"/>
  <c r="G26" i="9"/>
  <c r="H27" i="9" s="1"/>
  <c r="I26" i="9" s="1"/>
  <c r="J27" i="9" s="1"/>
  <c r="H25" i="9"/>
  <c r="J25" i="9" s="1"/>
  <c r="G25" i="9"/>
  <c r="I25" i="9" s="1"/>
  <c r="H24" i="9"/>
  <c r="J24" i="9" s="1"/>
  <c r="G24" i="9"/>
  <c r="I24" i="9" s="1"/>
  <c r="I23" i="9"/>
  <c r="H23" i="9"/>
  <c r="J23" i="9" s="1"/>
  <c r="G23" i="9"/>
  <c r="I19" i="9"/>
  <c r="H19" i="9"/>
  <c r="J19" i="9" s="1"/>
  <c r="G19" i="9"/>
  <c r="H18" i="9"/>
  <c r="J18" i="9" s="1"/>
  <c r="G18" i="9"/>
  <c r="I18" i="9" s="1"/>
  <c r="I17" i="9"/>
  <c r="H17" i="9"/>
  <c r="J17" i="9" s="1"/>
  <c r="G17" i="9"/>
  <c r="J13" i="9"/>
  <c r="I13" i="9"/>
  <c r="H9" i="9"/>
  <c r="G9" i="9"/>
  <c r="F9" i="9"/>
  <c r="E9" i="9"/>
  <c r="D9" i="9"/>
  <c r="C9" i="9"/>
  <c r="J8" i="9"/>
  <c r="I8" i="9"/>
  <c r="F8" i="9"/>
  <c r="E8" i="9"/>
  <c r="D8" i="9"/>
  <c r="C8" i="9"/>
  <c r="J7" i="9"/>
  <c r="I7" i="9"/>
  <c r="G7" i="9"/>
  <c r="F7" i="9"/>
  <c r="E7" i="9"/>
  <c r="D7" i="9"/>
  <c r="C7" i="9"/>
  <c r="J6" i="9"/>
  <c r="I6" i="9"/>
  <c r="G6" i="9"/>
  <c r="F6" i="9"/>
  <c r="E6" i="9"/>
  <c r="D6" i="9"/>
  <c r="C6" i="9"/>
  <c r="D28" i="9" l="1"/>
  <c r="E28" i="9" s="1"/>
  <c r="F28" i="9" s="1"/>
  <c r="H28" i="9"/>
  <c r="D35" i="12"/>
  <c r="E35" i="12" s="1"/>
  <c r="F35" i="12" s="1"/>
  <c r="H35" i="12"/>
  <c r="J28" i="9"/>
  <c r="I35" i="12"/>
  <c r="G35" i="12"/>
  <c r="G20" i="7" l="1"/>
  <c r="I20" i="7" s="1"/>
  <c r="H20" i="7"/>
  <c r="J20" i="7" s="1"/>
  <c r="D8" i="5" l="1"/>
  <c r="E8" i="5" s="1"/>
  <c r="F8" i="5" s="1"/>
  <c r="D7" i="5"/>
  <c r="E7" i="5" s="1"/>
  <c r="F7" i="5" s="1"/>
  <c r="D8" i="7"/>
  <c r="E8" i="7" s="1"/>
  <c r="F8" i="7" s="1"/>
  <c r="D7" i="7"/>
  <c r="E7" i="7" s="1"/>
  <c r="F7" i="7" s="1"/>
  <c r="L38" i="5" l="1"/>
  <c r="H38" i="5"/>
  <c r="G38" i="5"/>
  <c r="C38" i="5"/>
  <c r="B38" i="5"/>
  <c r="L37" i="5"/>
  <c r="H37" i="5"/>
  <c r="G37" i="5"/>
  <c r="C37" i="5"/>
  <c r="B37" i="5"/>
  <c r="G37" i="7"/>
  <c r="H37" i="7"/>
  <c r="L37" i="7"/>
  <c r="G38" i="7"/>
  <c r="H38" i="7"/>
  <c r="L38" i="7"/>
  <c r="C38" i="7"/>
  <c r="C37" i="7"/>
  <c r="B38" i="7"/>
  <c r="B37" i="7"/>
  <c r="D38" i="7" l="1"/>
  <c r="D38" i="5"/>
  <c r="I37" i="5"/>
  <c r="I37" i="7"/>
  <c r="J37" i="7"/>
  <c r="J37" i="5"/>
  <c r="J38" i="5"/>
  <c r="J38" i="7"/>
  <c r="D37" i="7"/>
  <c r="D37" i="5"/>
  <c r="I38" i="7"/>
  <c r="I38" i="5"/>
  <c r="E37" i="5" l="1"/>
  <c r="E37" i="7"/>
  <c r="E38" i="7"/>
  <c r="E38" i="5"/>
  <c r="H34" i="5"/>
  <c r="G34" i="5"/>
  <c r="C34" i="5"/>
  <c r="H34" i="7"/>
  <c r="G34" i="7"/>
  <c r="C34" i="7"/>
  <c r="H30" i="5"/>
  <c r="J30" i="5" s="1"/>
  <c r="G30" i="5"/>
  <c r="I30" i="5" s="1"/>
  <c r="C30" i="5"/>
  <c r="D30" i="5" s="1"/>
  <c r="E30" i="5" s="1"/>
  <c r="F30" i="5" s="1"/>
  <c r="H29" i="5"/>
  <c r="J29" i="5" s="1"/>
  <c r="G29" i="5"/>
  <c r="I29" i="5" s="1"/>
  <c r="C29" i="5"/>
  <c r="D29" i="5" s="1"/>
  <c r="E29" i="5" s="1"/>
  <c r="F29" i="5" s="1"/>
  <c r="H30" i="7"/>
  <c r="J30" i="7" s="1"/>
  <c r="G30" i="7"/>
  <c r="I30" i="7" s="1"/>
  <c r="C30" i="7"/>
  <c r="D30" i="7" s="1"/>
  <c r="E30" i="7" s="1"/>
  <c r="F30" i="7" s="1"/>
  <c r="H29" i="7"/>
  <c r="J29" i="7" s="1"/>
  <c r="G29" i="7"/>
  <c r="I29" i="7" s="1"/>
  <c r="C29" i="7"/>
  <c r="D29" i="7" s="1"/>
  <c r="E29" i="7" s="1"/>
  <c r="F29" i="7" s="1"/>
  <c r="F38" i="5" l="1"/>
  <c r="F38" i="7"/>
  <c r="F37" i="7"/>
  <c r="F37" i="5"/>
  <c r="C27" i="5" l="1"/>
  <c r="C18" i="7"/>
  <c r="C19" i="7"/>
  <c r="C20" i="7"/>
  <c r="C24" i="7"/>
  <c r="C24" i="5" s="1"/>
  <c r="C25" i="7"/>
  <c r="C25" i="5" s="1"/>
  <c r="C26" i="7"/>
  <c r="C26" i="5" s="1"/>
  <c r="C23" i="7"/>
  <c r="C23" i="5" s="1"/>
  <c r="C22" i="7"/>
  <c r="C22" i="5" s="1"/>
  <c r="C21" i="7"/>
  <c r="C21" i="5" s="1"/>
  <c r="J13" i="5" l="1"/>
  <c r="I13" i="5"/>
  <c r="D13" i="5"/>
  <c r="E13" i="5" s="1"/>
  <c r="F13" i="5" s="1"/>
  <c r="J13" i="7"/>
  <c r="I13" i="7"/>
  <c r="D13" i="7"/>
  <c r="E13" i="7" s="1"/>
  <c r="F13" i="7" s="1"/>
  <c r="J9" i="5" l="1"/>
  <c r="I9" i="5"/>
  <c r="D9" i="5"/>
  <c r="E9" i="5" s="1"/>
  <c r="F9" i="5" s="1"/>
  <c r="J8" i="5"/>
  <c r="I8" i="5"/>
  <c r="J7" i="5"/>
  <c r="I7" i="5"/>
  <c r="J9" i="7"/>
  <c r="I9" i="7"/>
  <c r="D9" i="7"/>
  <c r="E9" i="7" s="1"/>
  <c r="F9" i="7" s="1"/>
  <c r="J8" i="7"/>
  <c r="I8" i="7"/>
  <c r="J7" i="7"/>
  <c r="I7" i="7"/>
  <c r="J34" i="5"/>
  <c r="I34" i="5"/>
  <c r="J34" i="7"/>
  <c r="I34" i="7"/>
  <c r="D12" i="7"/>
  <c r="E12" i="7" s="1"/>
  <c r="F12" i="7" s="1"/>
  <c r="D11" i="7"/>
  <c r="E11" i="7" s="1"/>
  <c r="F11" i="7" s="1"/>
  <c r="J26" i="5"/>
  <c r="I26" i="5"/>
  <c r="J25" i="5"/>
  <c r="I25" i="5"/>
  <c r="J24" i="5"/>
  <c r="I24" i="5"/>
  <c r="J23" i="5"/>
  <c r="I23" i="5"/>
  <c r="J22" i="5"/>
  <c r="I22" i="5"/>
  <c r="J21" i="5"/>
  <c r="I21" i="5"/>
  <c r="J19" i="5"/>
  <c r="I19" i="5"/>
  <c r="J18" i="5"/>
  <c r="I18" i="5"/>
  <c r="J17" i="5"/>
  <c r="I17" i="5"/>
  <c r="J16" i="5"/>
  <c r="I16" i="5"/>
  <c r="J26" i="7"/>
  <c r="I26" i="7"/>
  <c r="J25" i="7"/>
  <c r="I25" i="7"/>
  <c r="J24" i="7"/>
  <c r="I24" i="7"/>
  <c r="J23" i="7"/>
  <c r="I23" i="7"/>
  <c r="J22" i="7"/>
  <c r="I22" i="7"/>
  <c r="J21" i="7"/>
  <c r="I21" i="7"/>
  <c r="J19" i="7"/>
  <c r="I19" i="7"/>
  <c r="J18" i="7"/>
  <c r="I18" i="7"/>
  <c r="J17" i="7"/>
  <c r="I17" i="7"/>
  <c r="J16" i="7"/>
  <c r="I16" i="7"/>
  <c r="D33" i="7" l="1"/>
  <c r="E33" i="7" s="1"/>
  <c r="F33" i="7" s="1"/>
  <c r="G33" i="7" s="1"/>
  <c r="H33" i="7" s="1"/>
  <c r="I33" i="7" s="1"/>
  <c r="J33" i="7" s="1"/>
  <c r="D33" i="5"/>
  <c r="E33" i="5" s="1"/>
  <c r="F33" i="5" s="1"/>
  <c r="G33" i="5" s="1"/>
  <c r="H33" i="5" s="1"/>
  <c r="I33" i="5" s="1"/>
  <c r="J33" i="5" s="1"/>
  <c r="D34" i="7" l="1"/>
  <c r="D34" i="5"/>
  <c r="C17" i="7"/>
  <c r="D16" i="7"/>
  <c r="E16" i="7" s="1"/>
  <c r="F16" i="7" s="1"/>
  <c r="D20" i="7"/>
  <c r="F20" i="7" l="1"/>
  <c r="E34" i="5"/>
  <c r="E34" i="7"/>
  <c r="D19" i="7"/>
  <c r="D18" i="7"/>
  <c r="C28" i="7"/>
  <c r="D27" i="7"/>
  <c r="E27" i="7" s="1"/>
  <c r="F27" i="7" s="1"/>
  <c r="G27" i="7" s="1"/>
  <c r="H27" i="7" s="1"/>
  <c r="I27" i="7" s="1"/>
  <c r="J27" i="7" s="1"/>
  <c r="D6" i="7"/>
  <c r="E6" i="7" s="1"/>
  <c r="F6" i="7" s="1"/>
  <c r="D25" i="7"/>
  <c r="D17" i="5"/>
  <c r="E17" i="5" s="1"/>
  <c r="F17" i="5" s="1"/>
  <c r="D18" i="5"/>
  <c r="E18" i="5" s="1"/>
  <c r="F18" i="5" s="1"/>
  <c r="D19" i="5"/>
  <c r="E19" i="5" s="1"/>
  <c r="F19" i="5" s="1"/>
  <c r="D20" i="5"/>
  <c r="E20" i="5" s="1"/>
  <c r="F20" i="5" s="1"/>
  <c r="D21" i="5"/>
  <c r="E21" i="5" s="1"/>
  <c r="F21" i="5" s="1"/>
  <c r="D22" i="5"/>
  <c r="E22" i="5" s="1"/>
  <c r="F22" i="5" s="1"/>
  <c r="D23" i="5"/>
  <c r="E23" i="5" s="1"/>
  <c r="F23" i="5" s="1"/>
  <c r="D24" i="5"/>
  <c r="E24" i="5" s="1"/>
  <c r="F24" i="5" s="1"/>
  <c r="D25" i="5"/>
  <c r="E25" i="5" s="1"/>
  <c r="F25" i="5" s="1"/>
  <c r="D26" i="5"/>
  <c r="E26" i="5" s="1"/>
  <c r="F26" i="5" s="1"/>
  <c r="D27" i="5"/>
  <c r="E27" i="5" s="1"/>
  <c r="F27" i="5" s="1"/>
  <c r="G27" i="5" s="1"/>
  <c r="H27" i="5" s="1"/>
  <c r="I27" i="5" s="1"/>
  <c r="J27" i="5" s="1"/>
  <c r="D11" i="5"/>
  <c r="E11" i="5" s="1"/>
  <c r="F11" i="5" s="1"/>
  <c r="D12" i="5"/>
  <c r="E12" i="5" s="1"/>
  <c r="F12" i="5" s="1"/>
  <c r="G12" i="5" s="1"/>
  <c r="H12" i="5" s="1"/>
  <c r="I12" i="5" s="1"/>
  <c r="J12" i="5" s="1"/>
  <c r="D6" i="5"/>
  <c r="E6" i="5" s="1"/>
  <c r="F6" i="5" s="1"/>
  <c r="E20" i="7" l="1"/>
  <c r="F34" i="5"/>
  <c r="F34" i="7"/>
  <c r="D21" i="7"/>
  <c r="D28" i="7"/>
  <c r="E28" i="7" s="1"/>
  <c r="F28" i="7" s="1"/>
  <c r="G28" i="7" s="1"/>
  <c r="H28" i="7" s="1"/>
  <c r="I28" i="7" s="1"/>
  <c r="J28" i="7" s="1"/>
  <c r="C28" i="5"/>
  <c r="D28" i="5" s="1"/>
  <c r="E28" i="5" s="1"/>
  <c r="F28" i="5" s="1"/>
  <c r="G28" i="5" s="1"/>
  <c r="H28" i="5" s="1"/>
  <c r="I28" i="5" s="1"/>
  <c r="J28" i="5" s="1"/>
  <c r="D22" i="7"/>
  <c r="D17" i="7"/>
  <c r="F19" i="7"/>
  <c r="E19" i="7"/>
  <c r="D24" i="7"/>
  <c r="F18" i="7"/>
  <c r="E18" i="7"/>
  <c r="D23" i="7"/>
  <c r="D26" i="7"/>
  <c r="C16" i="5"/>
  <c r="D16" i="5" s="1"/>
  <c r="E16" i="5" s="1"/>
  <c r="F16" i="5" s="1"/>
  <c r="F24" i="7" l="1"/>
  <c r="E24" i="7"/>
  <c r="F17" i="7"/>
  <c r="E17" i="7"/>
  <c r="F22" i="7"/>
  <c r="E22" i="7"/>
  <c r="F21" i="7"/>
  <c r="E21" i="7"/>
  <c r="F23" i="7"/>
  <c r="E23" i="7"/>
  <c r="F25" i="7"/>
  <c r="E25" i="7"/>
  <c r="F26" i="7"/>
  <c r="E26" i="7"/>
</calcChain>
</file>

<file path=xl/sharedStrings.xml><?xml version="1.0" encoding="utf-8"?>
<sst xmlns="http://schemas.openxmlformats.org/spreadsheetml/2006/main" count="2733" uniqueCount="369">
  <si>
    <t>Technology</t>
  </si>
  <si>
    <t>Uncertainty (2020)</t>
  </si>
  <si>
    <t>Uncertainty (2050)</t>
  </si>
  <si>
    <t>Note</t>
  </si>
  <si>
    <t>Ref</t>
  </si>
  <si>
    <t>Energy/technical data</t>
  </si>
  <si>
    <t>Lower</t>
  </si>
  <si>
    <t>Upper</t>
  </si>
  <si>
    <t>Financial data</t>
  </si>
  <si>
    <t>Energy losses, lines (%)</t>
  </si>
  <si>
    <t>Technical life time (years)</t>
  </si>
  <si>
    <t>- Commercial</t>
  </si>
  <si>
    <t>Fixed O&amp;M (EUR/MW/year)</t>
  </si>
  <si>
    <t>Notes:</t>
  </si>
  <si>
    <t>A</t>
  </si>
  <si>
    <t>B</t>
  </si>
  <si>
    <t>C</t>
  </si>
  <si>
    <t>D</t>
  </si>
  <si>
    <t>E</t>
  </si>
  <si>
    <t>F</t>
  </si>
  <si>
    <t>- Residential</t>
  </si>
  <si>
    <t>References:</t>
  </si>
  <si>
    <t>Technology specific data</t>
  </si>
  <si>
    <t>Auxiliary electricity consumption (% of energy delivered)</t>
  </si>
  <si>
    <t>Typical load profile (-)</t>
  </si>
  <si>
    <t>Construction time (years)</t>
  </si>
  <si>
    <t>Variable O&amp;M (EUR/MWh)</t>
  </si>
  <si>
    <t>0.5</t>
  </si>
  <si>
    <t>For entire distribution network</t>
  </si>
  <si>
    <t>A, B</t>
  </si>
  <si>
    <t>Use of single pipes would lead to a higher heat loss</t>
  </si>
  <si>
    <t>LOGSTOR A/S</t>
  </si>
  <si>
    <t>Based on Sweco experience figures</t>
  </si>
  <si>
    <t>Energy Transport District Heating Distribution, New Area</t>
  </si>
  <si>
    <t>Energy Transport District Heating Distribution, New Area Low Temperature</t>
  </si>
  <si>
    <t>Energy Transport District Heating Distribution, City</t>
  </si>
  <si>
    <t>For heat exchanger stations the heat loss is below 5 % and varies depending on the level of thermal insulation. For pump stations the heat loss is negligible.</t>
  </si>
  <si>
    <t>2, 3</t>
  </si>
  <si>
    <t>Consolidated with data from Svensk Fjärrvärme</t>
  </si>
  <si>
    <t>E, F</t>
  </si>
  <si>
    <t>N/A</t>
  </si>
  <si>
    <t>Energy Transport District Heating Distribution, Rural</t>
  </si>
  <si>
    <r>
      <rPr>
        <b/>
        <sz val="8"/>
        <color theme="1"/>
        <rFont val="Arial"/>
        <family val="2"/>
      </rPr>
      <t>Heat exchanger</t>
    </r>
    <r>
      <rPr>
        <sz val="8"/>
        <color theme="1"/>
        <rFont val="Arial"/>
        <family val="2"/>
      </rPr>
      <t xml:space="preserve"> station (EUR/MW)</t>
    </r>
  </si>
  <si>
    <t>G</t>
  </si>
  <si>
    <t>The value stated is for a DN40 twin pipe. This pipe size is able to deliver up to around 230 kW. If a higher capacity is needed the price will increase.</t>
  </si>
  <si>
    <r>
      <rPr>
        <b/>
        <sz val="8"/>
        <color theme="1"/>
        <rFont val="Arial"/>
        <family val="2"/>
      </rPr>
      <t>Pumping</t>
    </r>
    <r>
      <rPr>
        <sz val="8"/>
        <color theme="1"/>
        <rFont val="Arial"/>
        <family val="2"/>
      </rPr>
      <t xml:space="preserve"> station (EUR/MW)</t>
    </r>
  </si>
  <si>
    <t>2, 4</t>
  </si>
  <si>
    <t>Consolidated with data from Dansk Fjernvarmes Årsstatistik 2016</t>
  </si>
  <si>
    <t>1.5</t>
  </si>
  <si>
    <t>0.25</t>
  </si>
  <si>
    <t>0.2</t>
  </si>
  <si>
    <t>0.15</t>
  </si>
  <si>
    <t>The technical life time of a district heating pipe is minimum 30 years. However the life time can be substatialy longer depending on operation conditions e.g. temperature variation, soil conditions etc.</t>
  </si>
  <si>
    <t>See Note</t>
  </si>
  <si>
    <t>F, G</t>
  </si>
  <si>
    <t>H</t>
  </si>
  <si>
    <t>The distribution network costs are based on the total cost for the area type case divided by the yearly heat demand. An unpaved area is assumed for all economic values</t>
  </si>
  <si>
    <t>An unpaved area is assumed</t>
  </si>
  <si>
    <t>F, H</t>
  </si>
  <si>
    <t>I</t>
  </si>
  <si>
    <t>Cost of service lines are based on an average service line lenght of 15 meters. Two service lines were chosen for each interval (one for the lowest power level and one for the highest). The average of these two are stated in the table. Service lines above 100 kW are not relevant in the specific area type.</t>
  </si>
  <si>
    <t>An paved area is assumed for the distribution network. For service lines 50 % unpaved and 50 % paved area is asumed.</t>
  </si>
  <si>
    <t>An paved area is assumed for the distribution network as well as service lines</t>
  </si>
  <si>
    <t>Cost of service lines are based on an average service line lenght of 15 meters. Two service lines were chosen for each interval (one for the lowest power level and one for the highest). The average of these two are stated in the table.</t>
  </si>
  <si>
    <t>J</t>
  </si>
  <si>
    <t>F, G, H</t>
  </si>
  <si>
    <t>F, I</t>
  </si>
  <si>
    <t>Two district heating pipes were chosen for each interval (one for the lowest power level and one for the highest). The average of these two are stated in the table. The cost is per trench meter. Power levels above 25 MW are not relevant in the specific area type.</t>
  </si>
  <si>
    <t>The value stated is for stations above 1 MW. Investment costs per MW for stations below 1 MW are very different compared to stations above 1 MW as specified under Technology specific data.</t>
  </si>
  <si>
    <t>Energy Transport District Heating Distribution, Suburban</t>
  </si>
  <si>
    <r>
      <t xml:space="preserve">Energy losses, </t>
    </r>
    <r>
      <rPr>
        <b/>
        <sz val="8"/>
        <color theme="1"/>
        <rFont val="Arial"/>
        <family val="2"/>
      </rPr>
      <t xml:space="preserve">Heat exchanger </t>
    </r>
    <r>
      <rPr>
        <sz val="8"/>
        <color theme="1"/>
        <rFont val="Arial"/>
        <family val="2"/>
      </rPr>
      <t>stations (%)</t>
    </r>
  </si>
  <si>
    <t>Heat exchanger station below 1 MW(EUR/MW)</t>
  </si>
  <si>
    <t>Pumping station below 1 MW (EUR/MW)</t>
  </si>
  <si>
    <t>Distribution network costs (EUR/MWh/year) City</t>
  </si>
  <si>
    <t>Distribution network costs (EUR/MWh/year) Suburban</t>
  </si>
  <si>
    <t>Distribution network costs (EUR/MWh/year) 
New developed residential area</t>
  </si>
  <si>
    <t>Investment costs; service line, 0 - 20 kW (EUR/unit)</t>
  </si>
  <si>
    <t>Investment costs; service line, 20 - 50 kW (EUR/unit)</t>
  </si>
  <si>
    <t>Investment costs; service line, 50-100 kW (EUR/unit)</t>
  </si>
  <si>
    <t>Investment costs; service line, above 100 kW (EUR/unit)</t>
  </si>
  <si>
    <t>Investment costs; single line, 0-50 kW (EUR/m)</t>
  </si>
  <si>
    <t>Investment costs; single line, 50-250 kW  (EUR/m)</t>
  </si>
  <si>
    <t>Investment costs; single line, 100-250 kW  (EUR/m)</t>
  </si>
  <si>
    <t>Investment costs; single line, 250 kW - 1 MW (EUR/m)</t>
  </si>
  <si>
    <t>Investment costs; single line, 1 MW - 5 MW (EUR/m)</t>
  </si>
  <si>
    <t>Investment costs; single line, 5 MW - 25 MW (EUR/m)</t>
  </si>
  <si>
    <t>Investment costs; single line, 25 MW - 100 MW (EUR/m)</t>
  </si>
  <si>
    <t>Distribution network costs (EUR/MWh/year), Rural</t>
  </si>
  <si>
    <t>Reinforcement costs (EUR/MW)</t>
  </si>
  <si>
    <t>Investments, percentage installation</t>
  </si>
  <si>
    <t>Investments, percentage materials</t>
  </si>
  <si>
    <t>Distribution network costs (EUR/MWh/year)  new developed residential area - Low temperature district heating</t>
  </si>
  <si>
    <t>Table 12: District heating distribution, rural</t>
  </si>
  <si>
    <t>Table 13: District heating distribution, suburban</t>
  </si>
  <si>
    <t>Table 14: District heating distribution, city</t>
  </si>
  <si>
    <t>Table 15: District heating distribution, new developed area</t>
  </si>
  <si>
    <t>Table 16: District heating distribution, new developed area with low temperature district heating</t>
  </si>
  <si>
    <t>Energy losses in pumping stations can be considered negligible</t>
  </si>
  <si>
    <t>Depends on the scale of the transmission grid and supply strategy of reserve capacity. Therefore, it is not possible to generalize these costs.</t>
  </si>
  <si>
    <t>Two district heating pipes were chosen for each interval (one for the lowest power level and one for the highest). The average of these two are stated in the table. The cost is per trench meter.</t>
  </si>
  <si>
    <t>An unpaved area is asumed</t>
  </si>
  <si>
    <t>The technical life time of a district heating pipe is minimum 30 years. However the life time can be substatialy longer depending on operation conditions e.g. temperaturevariation, soil conditions etc.</t>
  </si>
  <si>
    <t>The loss is per km of transmission line</t>
  </si>
  <si>
    <t>1, 4</t>
  </si>
  <si>
    <t>0.05</t>
  </si>
  <si>
    <t>0.1</t>
  </si>
  <si>
    <t>Variable O&amp;M (EUR/MWh/km)</t>
  </si>
  <si>
    <t>Fixed O&amp;M (EUR/MW/km/year)</t>
  </si>
  <si>
    <t>1, 3</t>
  </si>
  <si>
    <t>Investment costs; [type 2] station (EUR/MW)</t>
  </si>
  <si>
    <t>Investment costs; [type 1] station (EUR/MW)</t>
  </si>
  <si>
    <t>Investment costs; single line, above 1000 MW (EUR/MW/m)</t>
  </si>
  <si>
    <t>Investment costs; single line, 500-1000 MW (EUR/MW/m)</t>
  </si>
  <si>
    <t>C, D</t>
  </si>
  <si>
    <t>Investment costs; single line, 250-500 MW (EUR/MW/m)</t>
  </si>
  <si>
    <t>Investment costs; single line, 100 - 250 MW (EUR/MW/m)</t>
  </si>
  <si>
    <t>Investment costs; single line, 50-100 MW (EUR/MW/m)</t>
  </si>
  <si>
    <t>Investment costs; single line, 0 - 50 MW  (EUR/MW/m)</t>
  </si>
  <si>
    <t>Investment costs</t>
  </si>
  <si>
    <t>0.6</t>
  </si>
  <si>
    <t>0.4</t>
  </si>
  <si>
    <t>1, 2</t>
  </si>
  <si>
    <t>Auxiliary electricity consumption (% energy transmitted)</t>
  </si>
  <si>
    <t>Energy losses, Pumping stations (%)</t>
  </si>
  <si>
    <t>Energy losses, Heat exchanger stations (%)</t>
  </si>
  <si>
    <t>0.7</t>
  </si>
  <si>
    <t>Energy losses, lines above 100 MW (%)</t>
  </si>
  <si>
    <t>Energy losses, lines 20-100 MW (%)</t>
  </si>
  <si>
    <t>Energy losses, lines 1-20 MW (%)</t>
  </si>
  <si>
    <t>Energy Transport District Heating Transmission</t>
  </si>
  <si>
    <t>Table 1: Main distribution, 50/60 kV electricity</t>
  </si>
  <si>
    <t>Energy Transport Electricity Main distribution, electricity cables</t>
  </si>
  <si>
    <t>A,B</t>
  </si>
  <si>
    <t>1,2,3,4</t>
  </si>
  <si>
    <t>Energy losses, stations [Type 1] (%)</t>
  </si>
  <si>
    <t>Energy losses, stations [Type 2] (%)</t>
  </si>
  <si>
    <t>A,B,S</t>
  </si>
  <si>
    <t>F,G</t>
  </si>
  <si>
    <t>H,G</t>
  </si>
  <si>
    <t>I,G</t>
  </si>
  <si>
    <t>K,O</t>
  </si>
  <si>
    <t>L,O</t>
  </si>
  <si>
    <t>M,O</t>
  </si>
  <si>
    <t>P</t>
  </si>
  <si>
    <t>Q</t>
  </si>
  <si>
    <t>R</t>
  </si>
  <si>
    <t>U.S. Energy Information Administration (http://www.eia.gov/tools/faqs/faq.cfm?id=105&amp;t=3)</t>
  </si>
  <si>
    <t>energinet.dk (http://www.energinet.dk/DA/KLIMA-OG-MILJOE/Energinetdks-miljoepaavirkninger/Miljoepaavirkninger-ved-transport-af-el/Sider/Tab-i-elnettet.aspx)</t>
  </si>
  <si>
    <t>Svenska Kraftnät, Nätuvecklingsplan 2016 – 2025, Oktober 2015 (http://www.svk.se/siteassets/om-oss/rapporter/natutvecklingsplan-2016-2025.pdf)</t>
  </si>
  <si>
    <t>International Electrotechnical Comission, Efficient Electrical Energy Transmission and Distribution (http://www.iec.ch/about/brochures/pdf/technology/transmission.pdf)</t>
  </si>
  <si>
    <t>Svenska Kraftnät, Technology (http://www.svk.se/en/grid-development/the-construction-process/technology/)</t>
  </si>
  <si>
    <t>EBR cost database, developed by Swedish bransch organisation Svensk Energi.</t>
  </si>
  <si>
    <t>PEX Guiden, Ericsson</t>
  </si>
  <si>
    <t>Standard value list for the Swedish Energy Markets Inspectorate (2015 value) (http://ei.se/sv/el/Elnat-och-natprisreglering/forhandsreglering-av-elnatstariffer-ar-2016-2019/dokument-elnatsreglering/normvardeslista-elnat-2016-2019/)</t>
  </si>
  <si>
    <t>Swedish Energy Markets Inspectorate (http://ei.se/sv/el/Elnat-och-natprisreglering/de-olika-delarna-i-intaktsramen/)</t>
  </si>
  <si>
    <t>Energy losses are estimated from total energy loss on transmission levels in the voltage range 20kV to 130 kV in Sweden. Transmission lines/cables accounts for approximately 60% of the losses and transformers accounts for approximately 40%.</t>
  </si>
  <si>
    <t xml:space="preserve">Development of energy loss over time depends on several factors. Today, transmission losses typically range between 1% to 3% in Denmark.  The variation in transmission losses depends mainly on the amount of power transfer to neighboring countries. The trend in Denmark is towards increasing transfer and thus increasing losses. The uncertainty span for 2020 mainly takes changes in power transfer into account, where the lower bound corresponds to a reduction of power transfer to a 1998 level, and the upper bound corresponds to a continued increase in losses stemming from increased power transfer.
Technology development with introduction of e.g. super conducting transformers and super conducting power lines could lead to reduced losses on transmission level. Other factors, such as load control/optimization could also reduce losses in generators due to increased load factor. This technology development is not anticipated to have effect before 2020, but is possible in a second upgrade of electricity system in 2050.
</t>
  </si>
  <si>
    <t>Cable life length depends on material characteristics and the thermal loading of the cable. Increasing cable area and thus reducing cable temperature leads to longer life length. Today, up to 40 years are realistic life length of a cable with moderate thermal loading. Technological development on cable materials is anticipated to give an increase in cable life length.  This in combination with low thermal loadings could give life length of up to 50 years in the future.</t>
  </si>
  <si>
    <t xml:space="preserve">Load profile varies significantly between different stations and cables and a general figure is given. The load profile is not expected to change to 2020. For 2050 the upper scenario is a smart grid scenario, in which  the load factor increases by 6 %, the lower scenario is an increase in peak load without the use of smart grid leading to a decrease in load factor by 20%. </t>
  </si>
  <si>
    <t>Construction time ranges normally from 1 to 2 years. In technically complex projects and for long cable stretches, the construction time increases and could stretch up to 5 years.</t>
  </si>
  <si>
    <r>
      <t>Costs are based on data for cables with design voltage of 72 kV and a operation voltage of 50 kV. Cost is calculated as the average cost between rural areas, dense populated areas and city areas. Adjusting factors for each area are: rural areas: 0,75, dense populated:  1,04, and city: 1,2. 
For power range 0 - 50 MW  the costs is calculated as the average cost of two cables types with cross section areas 240 mm</t>
    </r>
    <r>
      <rPr>
        <vertAlign val="superscript"/>
        <sz val="9"/>
        <rFont val="Arial"/>
        <family val="2"/>
      </rPr>
      <t>2</t>
    </r>
    <r>
      <rPr>
        <sz val="9"/>
        <rFont val="Arial"/>
        <family val="2"/>
      </rPr>
      <t xml:space="preserve">  and 630 mm</t>
    </r>
    <r>
      <rPr>
        <vertAlign val="superscript"/>
        <sz val="9"/>
        <rFont val="Arial"/>
        <family val="2"/>
      </rPr>
      <t>2,</t>
    </r>
    <r>
      <rPr>
        <sz val="9"/>
        <rFont val="Arial"/>
        <family val="2"/>
      </rPr>
      <t xml:space="preserve">, corresponding to power levels of 20-35 MW and 50-60 MW respectively.  The cost per MV decreases with increasing power level. The interval 20-35 MW has a cost of 6,7 EUR/MW/m and the interval 50-60 MW a cost of 4,2 EUR/MW/m. An increase in operation level to 60 kV will decrease the cost by a factor 0,9.  Power level below 20MW is not considered for this voltage level. </t>
    </r>
  </si>
  <si>
    <t xml:space="preserve">Price projections are based on an extrapolation of price development over the years 2000 - 2014 corrected for inflation. Over the six last years the prices have stabilized on a costant level and it is assumed that prices will remain stable. Lower uncertainty bounds for 2020 assumes a reduction of 10% of the costs due to more efficient installations and a continued reduction by an additional 10% for 2050. No increases in costs are anticipated and upper bounds are set to today's level for both 2020 and 2050. </t>
  </si>
  <si>
    <r>
      <t>Costs are based on data for cables with design voltage of 72 kV and a operation voltage of 50 kV. Cost is calculated as the average cost between rural areas, dense populated areas and city areas. Adjusting factors for each area are: rural areas: 0,75, dense populated:  1,04, and city: 1,2.For power range 50-100 MW  the costs is calculated as the average cost for three cables with cross section areas 630 mm</t>
    </r>
    <r>
      <rPr>
        <vertAlign val="superscript"/>
        <sz val="9"/>
        <rFont val="Arial"/>
        <family val="2"/>
      </rPr>
      <t>2</t>
    </r>
    <r>
      <rPr>
        <sz val="9"/>
        <rFont val="Arial"/>
        <family val="2"/>
      </rPr>
      <t>, 800mm</t>
    </r>
    <r>
      <rPr>
        <vertAlign val="superscript"/>
        <sz val="9"/>
        <rFont val="Arial"/>
        <family val="2"/>
      </rPr>
      <t>2</t>
    </r>
    <r>
      <rPr>
        <sz val="9"/>
        <rFont val="Arial"/>
        <family val="2"/>
      </rPr>
      <t xml:space="preserve">  and 1000 mm</t>
    </r>
    <r>
      <rPr>
        <vertAlign val="superscript"/>
        <sz val="9"/>
        <rFont val="Arial"/>
        <family val="2"/>
      </rPr>
      <t>2</t>
    </r>
    <r>
      <rPr>
        <sz val="9"/>
        <rFont val="Arial"/>
        <family val="2"/>
      </rPr>
      <t>, corresponding to power levels of 50-60 MW, 69 MW and 76 MW respectively. The cost per MV decreases with increasing power level. The power interval 50-60 MW has a cost of 4,2 EUR/MW/m, at power level of 69 MW the cost is 3,6 EUR/MW/m  and at the power level 76 the cost is 3,4 EUR/MW/m. An increase in operation level to 60 kV will decrease the cost by a factor 0,9.</t>
    </r>
  </si>
  <si>
    <r>
      <t>Costs are based on data for cables with design voltage of 72 kV and a operation voltage of 60 kV. Cost is calculated as the average cost between dense populated areas and city areas. Adjusting factors for each area are: dense populated:  0,94, and city: 1,06. For power range 100-250 MW the costs is given for a cable with cross section area of 1200 mm</t>
    </r>
    <r>
      <rPr>
        <vertAlign val="superscript"/>
        <sz val="9"/>
        <rFont val="Arial"/>
        <family val="2"/>
      </rPr>
      <t>2</t>
    </r>
    <r>
      <rPr>
        <sz val="9"/>
        <rFont val="Arial"/>
        <family val="2"/>
      </rPr>
      <t>, corresponding to a power level of 100 MW. Power levels above 100 MW are not considered for this voltage level.</t>
    </r>
  </si>
  <si>
    <t>Power levels above 100 MW are normally transported at higher voltage levels. In cases where it is motivated to transport higher power levels at 50/60 kV, this is done in parallele cable budles in the same shaft. The cost of two parallel cables can be calculated as the double cost of one cable reduced with 60 800 EUR per kilometer.</t>
  </si>
  <si>
    <t>K</t>
  </si>
  <si>
    <t xml:space="preserve">Reinforcement costs depends on where bottlenecks are situated in the grid. Here the reinforcement cost is given for an upgrade of transformer capacity by 40 MVA.  Reinforcement of line/cable capacity is in parity with the investment cost in described in row 18 - 20 and depends on power level and cable length. </t>
  </si>
  <si>
    <t>L</t>
  </si>
  <si>
    <t xml:space="preserve">Station cost is based on a 40 MW station with 2 x 20 MVA transformers (72/12 kV). Station cost  depends on  a number of factors, such as power rating, redundancy on transformers etc. Station cost have an almost linear relation to the power rating and following relation holds for the power span 20 - 126 MW: Station cost (EUR) = 16 000 (EUR/MW) x Power rating (MW) + 2 350 000 (EUR). Using a single transformer instead of two reduces the cost by a factor 0,86 - 0,87. </t>
  </si>
  <si>
    <t>M</t>
  </si>
  <si>
    <t>Station cost is based on average cost for capacity banks and inductor with a design voltage of 72 kV. It is assumed that the equipment is installed in a existing station.</t>
  </si>
  <si>
    <t>O</t>
  </si>
  <si>
    <t xml:space="preserve">Price projections are based on an extrapolation of price development over the years 2000 - 2014 corrected for inflation. Over the six last years the prices have stabilized on a costant level and it is assumed that prices will remain stable. Lower uncertainty bounds for 2020 assumes a reduction of 4,4% of the costs due to more efficient installations and a continued reduction by an additional 4,4% for 2050. No increases in costs are anticipated and upper bounds are set to today's level for both 2020 and 2050. </t>
  </si>
  <si>
    <t>The percentage of the investment cost allocated to material cost and installation cost varies depending on area type (rural or city) and power level. An average is given here. Lower uncertainty bounds for 2020 assumes a reduction of 17,6% of the investment costs due to more efficient installations and a continued reduction by an additional 10% for 2050.</t>
  </si>
  <si>
    <t>The fixed O&amp;M cost are calculated as a standard annual cost of 0,51% of the investment cost multiplied by the average cost of cables per MW and km given in row 18 to 20. It should be noted that the O&amp;M cost in distribution system mainly is attributed to stations since there is practically no maintenaince on cables. The O&amp;M cost is assumed to be reduced over time by an annual factor of 1 - 1,8% due to increased efficiency. Upper uncertainty bounds for 2020 and 2050 corresponds to no efficiency increase in O&amp;M and lower bounds corresponds to a continuous annual efficiency increase of 1,8%</t>
  </si>
  <si>
    <t>Variable O&amp;M cost is in very low for electric transmission systems and considered to be negligible</t>
  </si>
  <si>
    <t>S</t>
  </si>
  <si>
    <t>Energy losses and auxiliary electricity consumption can be considered negligible</t>
  </si>
  <si>
    <t>Table 2: Electricity distribution, Rural</t>
  </si>
  <si>
    <t>Energy Transport Electricity Distribution, Rural</t>
  </si>
  <si>
    <t>Energy losses, stations (%)</t>
  </si>
  <si>
    <t>N</t>
  </si>
  <si>
    <t>4, 5</t>
  </si>
  <si>
    <t xml:space="preserve">Typical load profile (-) </t>
  </si>
  <si>
    <t>1, 5</t>
  </si>
  <si>
    <t xml:space="preserve">- Commercial </t>
  </si>
  <si>
    <t>Distribution network costs (EUR/MWh/year) Rural</t>
  </si>
  <si>
    <t>E,F</t>
  </si>
  <si>
    <t>1, 6</t>
  </si>
  <si>
    <t>G,F</t>
  </si>
  <si>
    <t>H,F</t>
  </si>
  <si>
    <t>Reinforcement costs (EUR/MW) (Station)</t>
  </si>
  <si>
    <t>I,F,J</t>
  </si>
  <si>
    <t>Investments, percentage installation (cables)</t>
  </si>
  <si>
    <t>Investments, percentage materials (cables)</t>
  </si>
  <si>
    <t>Investments, percentage installation (stations)</t>
  </si>
  <si>
    <t>Investments, percentage materials (stations)</t>
  </si>
  <si>
    <t>Särskilda rapporten - teknisk data from Energimarknadsinspektionen (Statistics from Swedish utility companies) from 2014 (http://www.ei.se/sv/Publikationer/Arsrapporter/)</t>
  </si>
  <si>
    <t xml:space="preserve"> The Scope for Energy Saving in the EU through the Use of Energy-Efficient Electricity Distribution Transformers. H. De Keukeabaer, D. Chapman, S. Fassbinder, M. McDermott,  (2001).</t>
  </si>
  <si>
    <t>Energimarknadsinspektionens föreskrifter om intäktsramar för elnätsföretag.  http://ei.se/Documents/Publikationer/rapporter_och_pm/Rapporter%202015/Ei_R2015_01.pdf</t>
  </si>
  <si>
    <t>Sweco, Project data</t>
  </si>
  <si>
    <t xml:space="preserve">The line losses were calculated using reference (1) and the formula Total energy exported to customer / Total energy fed into the system. Lines in rural areas have a higher loss than lines in more populated areas. </t>
  </si>
  <si>
    <t xml:space="preserve">Losses in a transformer tends to decrease with increasing transformer capacity. The losses also depends on the transformer load. When the transformer load decreases under 20 % there is a large increase in the losses. In general the losses are about 1-2 % </t>
  </si>
  <si>
    <t>According to the network price regulation from Energimarknadsinspektionen, the technical life time for stations and cables are 40 years. In practice, cable technical life can be shorter, depending on the thermal loading of the cable.</t>
  </si>
  <si>
    <t xml:space="preserve">Calculations for the load profile were based on reference (1). This gave an average value of 44 % for all areas. The load profile is not expected to change to 2020. For 2050 the upper scenario is a smart grid scenario,  in which  the load factor remains the same, the lower scenario is an increase in peak load without the use of smart grid leading to a decrease in load factor by 19%. </t>
  </si>
  <si>
    <t xml:space="preserve">The distributions network costs are based on the average station cost and cable cost per customer divided by the average yearly energy transported to a customer. Assumptions on the average cable length per customer and the average number of stations per customer could be translated to a total distribution network cost per customer using the EBR cost database. Cost per MWh are affected both by changes in actual costs and changes in load factors. In 2020 load factors are assumed to be constant. Lower bounds assumes a reduction of 10% of the costs due to more efficient installations, no cost increased is assumed. For 2050 the lower bounds corresponds to a smart grid scenario with power factor increased by 15% in combination with a continued 10% cost decrease due to increased efficiency. The upper bound corresponds to a scenario where peak loads are increased by 15%, leading to reduced power factors and increased cost per MWh.
</t>
  </si>
  <si>
    <t>Costs for service lines are based on cables with a design voltage of 0,4 kV. For each power level the corresponding current was calculated using a power factor of 0,90. The current corresponds to different cable areas and costs. Two cables were chosen for each interval (one for the lowest power level and one for the highest level in the interval). The average of these two costs were used in the table. The service line length was bases on the guidelines: 0-20 kW - 20 m, 20-100 kW - 50 m, Above 100 kW -100 m.</t>
  </si>
  <si>
    <t xml:space="preserve">Costs for the single lines are based on cables with a design voltage of 12 kV. For each power level the corresponding current was calculated using a power factor of 0,90. The current corresponds to different cable areas and costs. Two cables were chosen for each interval (one for the lowest power level and one for the highest level in the interval). The average of these two costs were used in the table. Power levels below 250 kW and above 25 MW are not relevant for the specific voltage level. Above 6 MW more than one cable is needed. The cost of the material increases linear with the number of cables. The installation cost does not increase linear. An average cost based on the installation cost for one cable was used as a cost for more than one cable. </t>
  </si>
  <si>
    <t xml:space="preserve">Reinforcement costs depends on whether it is the cables or stations that needs reinforcements. Reinforcement cost of cables is in parity with the investment cost for new single lines and depends on power level and cable length. Reinforcement of stations might be possible by replacing the current transformer with a new transformer with a higher power level. The cost for a new transformer, assuming the current station can still be used, is on average 11500 EUR/MW for a 800 kVA or 1250 kVA transformer. </t>
  </si>
  <si>
    <t xml:space="preserve">The cost in EUR/MW of a 10/0.4 kV station depends on the desired power level of the station. A station with a low power level is more expensive per MW than a station with a high power level. In rural areas a lower power level is usually required. This results in a higher cost per MW for stations in rural areas. These assumptions were made: Rural areas: 1x315 kVA station. Suburban areas: 1x800 kVA station. City: 2x1250 kVA station. Costs for other requirements such as embedded/integrated stations are not included. Lower uncertainty bounds for 2020 assumes a reduction of 4,4% of the costs due to more efficient installations and a continued reduction by an additional 4,4% for 2050. No increases in costs are anticipated and upper bounds are set to today's level for both 2020 and 2050. </t>
  </si>
  <si>
    <t>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bounds for 2020 assumes a reduction of 17,6% of the investment costs due to more efficient installations and a continued reduction by an additional 10% for 2050.</t>
  </si>
  <si>
    <t>The fixed O&amp;M cost are calculated as a standard annual cost of 0,51% of the investment cost.  It should be noted that the O&amp;M cost in distribution system is mainly attributed to stations since there is practically no maintanaince on cables. The O&amp;M cost is assume to be reduced due to increased efficiency by an annual factor of 1 - 1,8%. Lower uncertainty bounds for 2020 and 2050 corresponds to a continuous annual efficiency increase of 1,8% and upper bounds corresponds to no efficiency increase in O&amp;M.</t>
  </si>
  <si>
    <t>Variable O&amp;M cost is in very low for electric transmission systems and considered to be negligeable</t>
  </si>
  <si>
    <t>Auxiliary electricity consumption can be considered negligible</t>
  </si>
  <si>
    <t>Table 3: Electricity distribution, Suburban</t>
  </si>
  <si>
    <t>Energy Transport Electricity Distribution, Suburban</t>
  </si>
  <si>
    <t>Investment costs; service line,  above 100 kW (EUR/unit)</t>
  </si>
  <si>
    <t xml:space="preserve">Calculations for the load profile were based on reference (1). This gave an average value of 44 % for all areas. The load profile is not expected to change to 2020. For 2050 the upper scenario is a smart grid scenario, in which  the load factor remains the same, the lower scenario is an increase in peak load without the use of smart grid leading to a decrease in load factor by 26%. </t>
  </si>
  <si>
    <t xml:space="preserve">The distributions network costs are based on the average station cost and cable cost per customer divided by the average yearly energy transported to a customer.                Assumptions on the average cable length per customer and the average number of stations per customer could be translated to a total distribution network cost per customer using the EBR cost database. Cost per MWh are affected both by changes in actual costs and changes in load factors. In 2020 load factors are assumed to be constant. Lower bounds assumes a reduction of 10% of the costs due to more efficient installations, no cost increased is assumed. For 2050 the lower bounds corresponds to a smart grid scenario with power factor increased by 15% in combination with a continued 10% cost decrease due to increased efficiency. The upper bound corresponds to a scenario where peak loads are increased by 15%, leading to reduced power factors and increased cost per MWh.
</t>
  </si>
  <si>
    <t xml:space="preserve">Price projections are based on an extrapolation of price development over the years 2000 - 2014 corrected for inflation. Over the six last years the prices have stabilized on a constant level and it is assumed that prices will remain stable. Lower uncertainty bounds for 2020 assumes a reduction of 10% of the costs due to more efficient installations and a continued reduction by an additional 10% for 2050. No increases in costs are anticipated and upper bounds are set to today's level for both 2020 and 2050. </t>
  </si>
  <si>
    <t xml:space="preserve">Reinforcement costs depends on whether it is the cables or stations that needs reinforcements. Reinforcement cost of cables is in parity with the investment cost for new single lines and depends on power level and cable length. Reinforcement of stations might be possible by replacering the current transformer with a new transformer with a higher power level. The cost for a new transformer, assuming the current station can still be used, is on average 11500 EUR/MW for a 800 kVA or 1250 kVA transformer. </t>
  </si>
  <si>
    <t>The cost in EUR/MW of a 10/0.4 kV station depends on the desired power level of the station. A station with a low power level is more expensive per MW than a station with a high power level. In rural areas a lower power level is usually required. This results in a higher cost per MW for stations in rural areas. These assumptions were made: Rural areas: 1x315 kVA station. Suburban areas: 1x800 kVA station. City: 2x1250 kVA station. Costs for other requirements such as embedded/integrated stations are not included. Lower uncertainty is if Danish salaries decrease to the Swedish level (a decrease by 17,6 %). Upper level is if costs stay on today’s level. For 2050 better efficiency is expected which is estimated to decrease the cost by an additional 10 %.</t>
  </si>
  <si>
    <t xml:space="preserve">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is if Danish salaries decrease to the Swedish level (a decrease by 17,6 %), this will decrease the installation costs. </t>
  </si>
  <si>
    <t>Variable O&amp;M cost is in very low for electric transmission systems and considered to be negligeble</t>
  </si>
  <si>
    <t>Table 4: Electricity distribution, city</t>
  </si>
  <si>
    <t>Energy Transport Electricity Distribution, City</t>
  </si>
  <si>
    <t xml:space="preserve">Calculations for the load profile were based on reference (1). This gave an average value of 44 % for all areas. The load profile is not expected to change to 2020. For 2050 the upper scenario is a smart grid scenario, in which  the load factor is increased by 6 %, the lower scenario is an increase in peak load without the use of smart grid leading to a decrease in load factor by 21%. </t>
  </si>
  <si>
    <t>The fixed O&amp;M cost are calculated as a standard annual cost of 0,51% of the investment cost.  It should be noted that the O&amp;M cost in distribution system is mainly attributed to stations since there is practically no maintenance on cables. The O&amp;M cost is assume to be reduced due to increased efficiency by an annual factor of 1 - 1,8%. Lower uncertainty bounds for 2020 and 2050 corresponds to a continuous annual efficiency increase of 1,8% and upper bounds corresponds to no efficiency increase in O&amp;M.</t>
  </si>
  <si>
    <t>Table 5: Electricity distribution, New developed area</t>
  </si>
  <si>
    <t>Energy Transport Electricity Distribution, New developed areas</t>
  </si>
  <si>
    <t>Distribution network costs (EUR/MWh/year) New developed area</t>
  </si>
  <si>
    <t xml:space="preserve">Calculations for the load profile were based on reference (1). This gave an average value of 48 % for all areas. The load profile is not expected to change to 2020. For 2050 the upper scenario is a smart grid scenario, in which  the load factor increases by 10 %, the lower scenario is an increase in peak load of 15 % without the use of smart grid leading to a corresponding decrease in load factor. </t>
  </si>
  <si>
    <t xml:space="preserve">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is if Danish salaries decrease to the Swedish level (a decrease by 17,6 %), this will decreace the installation costs. </t>
  </si>
  <si>
    <t>Type 1 MR stations supplying the transmission system level 2 .The stated costs are the average cost for a 40/4 bar MR station where reheating after expansion is required and a 19/4 bar MR station where reheating is not necessary. The  cost is only modestly size dependent. A 40/4 bar station capacity of 10.000 m3/h is 20 % higher than a similar station with a capacity of 5.000 m3/h.</t>
  </si>
  <si>
    <t>Type 1 MR stations supplying the transmission system level 2 - not part of the scope</t>
  </si>
  <si>
    <t>Capacity not relevant - too high</t>
  </si>
  <si>
    <t>Not possible to give general numbers. Depends on kind of reinforcement. Can be calculated based on the other numbers given.</t>
  </si>
  <si>
    <t>Two  pipes were chosen for each interval (one for the lowest power level and one for the highest). The average of these two are stated in the table.</t>
  </si>
  <si>
    <t>Data given is for a 50 MW capacity</t>
  </si>
  <si>
    <t>Rates include VVM review, landowner compensation and archaeological screening. Based on 20 km, of which 8 % is based on drilling.</t>
  </si>
  <si>
    <t xml:space="preserve">Includes enginering, tender, and construction.   </t>
  </si>
  <si>
    <t>Type 2 MR stations supplying the 4 bar distribution system. The stated number represents the gas consumption for preheating before expansion from 40 to 4 bar. Expansion from 19 or 16 bar to 4 bar doesn't require preheating. Losses are included in the number stated for lines, see note A.</t>
  </si>
  <si>
    <t xml:space="preserve">There are no general data available for the Danish gas system. The stated losses are based on a European survey that includes all parts in level 2 of the transmission, including stations. It is assumed that the losses (given as kg/km) are the same for transmission level 1 and 2. European gas networks are generally older than the Danish system. Therefore, it is expected that the losses from the Danish system are significantly lower than stated in the table. The lack of data explains the high uncertainty stated.  </t>
  </si>
  <si>
    <t>HMN Naturgas</t>
  </si>
  <si>
    <t>Survey methane emissions for gas transmission and distribution in Europe Marcogaz WG-ME-14-26  29/02/2016</t>
  </si>
  <si>
    <t>C, K</t>
  </si>
  <si>
    <t>B, J</t>
  </si>
  <si>
    <t>-</t>
  </si>
  <si>
    <t>i</t>
  </si>
  <si>
    <t>E, G</t>
  </si>
  <si>
    <t>Energy Transport, Natural Gas Main distribution line</t>
  </si>
  <si>
    <t>Table 6: Natural gas main distribution line</t>
  </si>
  <si>
    <t>No station will be installed for the distribution network</t>
  </si>
  <si>
    <t xml:space="preserve"> </t>
  </si>
  <si>
    <t>Reinforcement not relevant</t>
  </si>
  <si>
    <t>Two pipes were chosen for each interval (one for the lowest power level and one for the highest). The average of these two  is stated in the table.</t>
  </si>
  <si>
    <r>
      <t>Stated number is f</t>
    </r>
    <r>
      <rPr>
        <sz val="9"/>
        <rFont val="Calibri"/>
        <family val="2"/>
        <scheme val="minor"/>
      </rPr>
      <t>or Ø40</t>
    </r>
    <r>
      <rPr>
        <sz val="9"/>
        <color theme="1"/>
        <rFont val="Calibri"/>
        <family val="2"/>
        <scheme val="minor"/>
      </rPr>
      <t xml:space="preserve"> pipes - the smallest pipe applied. It is only marginally cheaper to apply smaller pipes.   </t>
    </r>
  </si>
  <si>
    <t>Capacity range not relevant for given case</t>
  </si>
  <si>
    <t>Based on given case</t>
  </si>
  <si>
    <t>There is no power consuming parts in the distribution system</t>
  </si>
  <si>
    <t>As mentioned in the qualitative description, new gas systems will be constructed without stations in the distribution network</t>
  </si>
  <si>
    <t xml:space="preserve">There are no general data available for the Danish gas system. The stated losses are based on a European survey. European gas networks are generally older than the Danish system. Therefore, it is expected the losses from the Danish system are significantly lower than stated in the table. The lack of data explains the high uncertainty stated.  </t>
  </si>
  <si>
    <t>Type 2 station (EUR/MW)</t>
  </si>
  <si>
    <t>Type 1 station (EUR/MW)</t>
  </si>
  <si>
    <t>Energy Transport Natural Gas Distribution, New distribution in existing rual areas</t>
  </si>
  <si>
    <t>Table 7: Gas Distribution, rural</t>
  </si>
  <si>
    <t>Two pipes were chosen for each interval (one for the lowest power level and one for the highest). The average of these two are stated in the table.</t>
  </si>
  <si>
    <r>
      <t xml:space="preserve">Stated number is for a </t>
    </r>
    <r>
      <rPr>
        <sz val="9"/>
        <rFont val="Arial"/>
        <family val="2"/>
      </rPr>
      <t>Ø40</t>
    </r>
    <r>
      <rPr>
        <sz val="9"/>
        <color theme="1"/>
        <rFont val="Arial"/>
        <family val="2"/>
      </rPr>
      <t xml:space="preserve"> pipes - the smallest pipe applied. It is only marginally cheaper to apply smaller pipes.   </t>
    </r>
  </si>
  <si>
    <t xml:space="preserve">There are no general data available for the Danish gas system. The stated losses are based on a European survey. European gas networks are generally older than the Danish system. Therefore, it is expected that the losses from the Danish system are significantly lower than stated in the table. The lack of data explains the high uncertainty stated.  </t>
  </si>
  <si>
    <t>Survey methane emissions for gas transmission and distribution in Europe Marcogaz WG-ME-14-26 29/02/2016</t>
  </si>
  <si>
    <t>Energy Transport, Natural Gas Distribution, New distribution in existing suburban areas</t>
  </si>
  <si>
    <t>Table 8: Gas distribution, suburban</t>
  </si>
  <si>
    <t>Not relavant, see note A</t>
  </si>
  <si>
    <t>Stated number is for a service line supplying 1,5 MW.</t>
  </si>
  <si>
    <t>For the defined case  "New distribution in existing densely populated areas, city centres etc." it is assessed the natural gas based heating will be designed with one boiler and heat is distributied to the endusers by a locel district heating sytem. This means that the local natural gas system will only consist of  a A service line with a capacity of 1.5 MW supplying a boiler aswell a meter and a pressure regulator. Therefore losses are neglegted</t>
  </si>
  <si>
    <t>Energy Transport Natural Gas Distribution, New distribution in existing city areas</t>
  </si>
  <si>
    <t>Table 9: Gas distribution, city</t>
  </si>
  <si>
    <r>
      <t>Stated number is f</t>
    </r>
    <r>
      <rPr>
        <sz val="11"/>
        <rFont val="Calibri"/>
        <family val="2"/>
        <scheme val="minor"/>
      </rPr>
      <t>or Ø40</t>
    </r>
    <r>
      <rPr>
        <sz val="11"/>
        <color theme="1"/>
        <rFont val="Calibri"/>
        <family val="2"/>
        <scheme val="minor"/>
      </rPr>
      <t xml:space="preserve"> pipes - the smallest pipe applied. It is only marginally cheaper to apply smaller pipes.   </t>
    </r>
  </si>
  <si>
    <t>There are no power consuming parts in the distribution system</t>
  </si>
  <si>
    <t xml:space="preserve">No general data are available for the Danish gas system. The stated losses are based on a European survey. European gas networks are generally older than the Danish system. Therefore, it is expected the losses from the Danish system are significantly lower than stated in the table. The lack of data explains the high uncertainty stated.  </t>
  </si>
  <si>
    <t>Energy Transport Natural Gas Distribution, New  developed residential areas</t>
  </si>
  <si>
    <t>Table 10: Gas distribution, new developed area</t>
  </si>
  <si>
    <t>Operating cost is assumed to be fixed for each pipeline. Estimate is based on cost of 12" pipeline in [2] and excludes pumping/compression cost.</t>
  </si>
  <si>
    <t>Pumping station for 2 MTPA CO₂ flow. CO₂ pressure increased from 80 to 150 bar with high-pressure CO₂ pump. Pump station every approx. 100 km. Cost estimate based on biogas compression station with CO₂ specific process equipment. Technical lifetime of pumping station is 25 years.</t>
  </si>
  <si>
    <r>
      <t>Offshore pipeline cost is based on ZEP's estimate in [2] for 180 km 12" pipeline transporting 2.5 MTPA CO₂ (approx. 300 t CO₂/h) but adjusted down from 4.7 to 4.0 EUR/[t CO</t>
    </r>
    <r>
      <rPr>
        <vertAlign val="subscript"/>
        <sz val="9"/>
        <rFont val="Arial"/>
        <family val="2"/>
      </rPr>
      <t>2</t>
    </r>
    <r>
      <rPr>
        <sz val="9"/>
        <rFont val="Arial"/>
        <family val="2"/>
      </rPr>
      <t>]/m to be more in line with expectations for Danish conditions as well as the estimate for onshore pipeline.</t>
    </r>
  </si>
  <si>
    <r>
      <t>Estimate includes cost for permitting, landowner compensation, cathodic protection and coating. Installation based on burried pipeline with 8% tunnelling. Operating pressure max 150 bar. Sectionalisation valve every 15 km. Installation costs are based om experienced cost for NG pipeline installation in Denmark. The 10-30 t CO</t>
    </r>
    <r>
      <rPr>
        <vertAlign val="subscript"/>
        <sz val="9"/>
        <rFont val="Arial"/>
        <family val="2"/>
      </rPr>
      <t>2</t>
    </r>
    <r>
      <rPr>
        <sz val="9"/>
        <rFont val="Arial"/>
        <family val="2"/>
      </rPr>
      <t>/h capacity interval is based on cost of a 4" pipeline, the 30-120 t CO</t>
    </r>
    <r>
      <rPr>
        <vertAlign val="subscript"/>
        <sz val="9"/>
        <rFont val="Arial"/>
        <family val="2"/>
      </rPr>
      <t>2</t>
    </r>
    <r>
      <rPr>
        <sz val="9"/>
        <rFont val="Arial"/>
        <family val="2"/>
      </rPr>
      <t>/h is based on weighed average of the cost of 4 and 8" pipelines. The 120-500 t CO</t>
    </r>
    <r>
      <rPr>
        <vertAlign val="subscript"/>
        <sz val="9"/>
        <rFont val="Arial"/>
        <family val="2"/>
      </rPr>
      <t>2</t>
    </r>
    <r>
      <rPr>
        <sz val="9"/>
        <rFont val="Arial"/>
        <family val="2"/>
      </rPr>
      <t>/h range is based on cost of a 12" pipeline.</t>
    </r>
  </si>
  <si>
    <t>Estimated as the energy required to overcome pipeline pressure drop (dP). Pipeline sized for dP of approx. 1.5, 1.0, 0.5 bar/km for small, medium and large capacity pipelines respectively (flow velocities of 1.2-2 m/s). It is expected that small bore pipelines will mainly be used for shorter distances, hence larger dP is acceptable.</t>
  </si>
  <si>
    <t>COWI estimate 2020</t>
  </si>
  <si>
    <t>The Costs of CO₂ transport, Zero Emission Platform (ZEP), Report 2010</t>
  </si>
  <si>
    <t>Technology Catalogue Natural gas Main Distribution Lines, Table 6</t>
  </si>
  <si>
    <t>Variable O&amp;M (EUR/[t CO₂/h]/km)</t>
  </si>
  <si>
    <t>Fixed O&amp;M (EUR/[t CO₂/h]/year/km)</t>
  </si>
  <si>
    <t>Investment costs compressor/pumping station (mill EUR)</t>
  </si>
  <si>
    <t>Investments, percentage materials (%)</t>
  </si>
  <si>
    <t>Investments, percentage installation (%)</t>
  </si>
  <si>
    <t>Investment costs; offhore single line, 120 - 500 t CO₂/h (EUR/[t CO2/h]/m)</t>
  </si>
  <si>
    <t>Investment costs; onshore single line, 120 - 500 t CO₂/h (EUR/[t CO2/h]/m)</t>
  </si>
  <si>
    <t>Investment costs; onshore single line, 30 - 120 t CO₂/h (EUR/[t CO2/h]/m)</t>
  </si>
  <si>
    <t>Investment costs; onshore single line, 10 - 30 t CO₂/h (EUR/[t CO2/h]/m)</t>
  </si>
  <si>
    <t>Energy demand, lines above 120-500 t CO2/h (kW/[t CO₂/h]/km)</t>
  </si>
  <si>
    <t>Energy demand lines 30-120 t CO2/h (kW/[t CO₂/h]/km)</t>
  </si>
  <si>
    <t>Energy demand, lines 10-30 t CO2/h (kW/[t CO₂/h]/km)</t>
  </si>
  <si>
    <t xml:space="preserve">CO2 pipeline transport </t>
  </si>
  <si>
    <t>Cost of truck transport is split into a fixed part related to the time spend on loading/unloading and variable cost based on the distance driven. Assumptions: 24/7 operation, 45 min loading and unloading time, 50 km/h average speed, Distance 50 km, fuel cost 1.2 €/kg, LHV 43 MJ/kg, CAPEX Truck + Tanker is 660 k€, 4% annual maintenance. CAPEX annualised with 8% over 4 years</t>
  </si>
  <si>
    <t>Technical lifetime of truck (puller) will depend on the distance driven, 4-10 years. Lifetime trailer 10 years or more.</t>
  </si>
  <si>
    <t>Energy demand based on 50 tonne truck with capacity of carrying 30 ton liquid CO₂. Tanker full one way and empty return. Energy included in variable transport cost.</t>
  </si>
  <si>
    <t>Network for Transport Measures (NTM) database, 2020</t>
  </si>
  <si>
    <t>Variable cost per km (EUR/t CO₂/km)</t>
  </si>
  <si>
    <t>Transport fixed cost (EUR/t CO₂)</t>
  </si>
  <si>
    <t>Energy demand truck (kWh/km/t CO₂)</t>
  </si>
  <si>
    <t>CO₂ road transport by tanker truck</t>
  </si>
  <si>
    <t xml:space="preserve">Variable O&amp;M exlcuding fuel costs is assumed to be insignificant. Tax on tonnage of CO₂ shipped is also excluded as this will be highly dependent on the specific port. </t>
  </si>
  <si>
    <t>Fixed O&amp;M of ships is taken as 5% of CAPEX incl. Pilot assistance and docking fee to harbor</t>
  </si>
  <si>
    <r>
      <t>Ship cost is based on CO₂ pressure conditions of 15 bara, -25</t>
    </r>
    <r>
      <rPr>
        <sz val="9"/>
        <rFont val="Symbol"/>
        <family val="1"/>
        <charset val="2"/>
      </rPr>
      <t>°</t>
    </r>
    <r>
      <rPr>
        <sz val="9"/>
        <rFont val="Arial"/>
        <family val="2"/>
      </rPr>
      <t>C. Significantly lower cost is reported in literature for low pressure 7 bara and -50°C, however no experience exists with transportation of CO₂ at these conditions.</t>
    </r>
  </si>
  <si>
    <t xml:space="preserve">Energy consumption based on fuel LHV at cruising speed 15 knots or 28 km/h and average of full and empty cargo. Typical LHV of Heavy Fuel Oil (HFO) is 40.4 MJ /kg. </t>
  </si>
  <si>
    <t>Shipping CO₂ - UK cost estimation study. ElementEnergy, Final report for Business, Energy &amp; Industrial Strategy Department, Nov 2018.</t>
  </si>
  <si>
    <t>The Cost of CO₂ Transport – Post-demonstration CCS in the EU. ZEP report 2010</t>
  </si>
  <si>
    <t>Based on input from Knutsen shipping</t>
  </si>
  <si>
    <t>Variable O&amp;M  14000 t CO₂ ship (EUR/[t CO₂/h]/)</t>
  </si>
  <si>
    <t>Variable O&amp;M  4000 t CO₂ ship (EUR/[t CO₂])</t>
  </si>
  <si>
    <t>Fixed O&amp;M 10000 t CO₂ Ship (EUR/t CO₂/year)</t>
  </si>
  <si>
    <t>Fixed O&amp;M 4000 t CO₂ Ship (EUR/t CO₂/year)</t>
  </si>
  <si>
    <r>
      <t>Investments,10,000 t CO</t>
    </r>
    <r>
      <rPr>
        <vertAlign val="subscript"/>
        <sz val="8"/>
        <rFont val="Arial"/>
        <family val="2"/>
      </rPr>
      <t>2</t>
    </r>
    <r>
      <rPr>
        <sz val="8"/>
        <rFont val="Arial"/>
        <family val="2"/>
      </rPr>
      <t xml:space="preserve"> ship (EUR/t CO₂) </t>
    </r>
  </si>
  <si>
    <t xml:space="preserve">Investments, 4000 t CO₂ ship (EUR/t CO₂) </t>
  </si>
  <si>
    <t>Technical life time CO₂ carrier (years)</t>
  </si>
  <si>
    <t>Energy demand, 10,000 t CO₂ ship (MWh/day)</t>
  </si>
  <si>
    <t>Energy demand, 4,000 t CO₂ ship (MWh/day)</t>
  </si>
  <si>
    <t>CO₂ ship transportation</t>
  </si>
  <si>
    <t>Assumed to be negligible</t>
  </si>
  <si>
    <t>Fixed O&amp;M is taken as 3% of CAPEX</t>
  </si>
  <si>
    <r>
      <t>The CAPEX estimate assumes the CO</t>
    </r>
    <r>
      <rPr>
        <vertAlign val="subscript"/>
        <sz val="9"/>
        <rFont val="Arial"/>
        <family val="2"/>
      </rPr>
      <t>2</t>
    </r>
    <r>
      <rPr>
        <sz val="9"/>
        <rFont val="Arial"/>
        <family val="2"/>
      </rPr>
      <t xml:space="preserve"> terminal is established at an existing pier. The estimate includes insulated bullet tanks, CO₂ transfer piping, marine loading arm, loading pumps, metering and utilities. Estimated for CO₂ conditions of 15 bara and -27</t>
    </r>
    <r>
      <rPr>
        <vertAlign val="superscript"/>
        <sz val="9"/>
        <rFont val="Arial"/>
        <family val="2"/>
      </rPr>
      <t>o</t>
    </r>
    <r>
      <rPr>
        <sz val="9"/>
        <rFont val="Arial"/>
        <family val="2"/>
      </rPr>
      <t xml:space="preserve">C. </t>
    </r>
  </si>
  <si>
    <t>Electricity primarily for refrigeration/re-liquefaction of CO₂ vapours and operating of ship loading pumps.</t>
  </si>
  <si>
    <t>Variable O&amp;M  terminal (EUR/t CO₂)</t>
  </si>
  <si>
    <t>Fixed O&amp;M terminal, large terminal (EUR/t CO₂/year)</t>
  </si>
  <si>
    <t>Fixed O&amp;M terminal, small terminal (EUR/t CO₂/year)</t>
  </si>
  <si>
    <t>Investments, 14,000 t CO₂ terminal (EUR/t CO₂)</t>
  </si>
  <si>
    <t>Investments, 3,000 t CO₂ terminal (EUR/t CO₂)</t>
  </si>
  <si>
    <t>Technical life time land terminal (years)</t>
  </si>
  <si>
    <t>Energy demand, CO₂ terminal (kWh/t CO₂/day)</t>
  </si>
  <si>
    <t>CO₂ terminals</t>
  </si>
  <si>
    <t>INDEX</t>
  </si>
  <si>
    <t>111 1 el Main distri50-60kVcabl</t>
  </si>
  <si>
    <t>111 2 el distri Rural</t>
  </si>
  <si>
    <t>111 3 el distri suburban</t>
  </si>
  <si>
    <t>111 4 el distri  city</t>
  </si>
  <si>
    <t>111 5 el distri new area</t>
  </si>
  <si>
    <t>112 6 gas Main distri line</t>
  </si>
  <si>
    <t>112 7 gas  Rural</t>
  </si>
  <si>
    <t>112 8 gas  Suburban</t>
  </si>
  <si>
    <t>112 9 gas City</t>
  </si>
  <si>
    <t>112 1 gas  New area</t>
  </si>
  <si>
    <t>113_11 DH transmission</t>
  </si>
  <si>
    <t>113_12 DH_Distribu Rural</t>
  </si>
  <si>
    <t>113_13 DH_Distribu Suburb</t>
  </si>
  <si>
    <t>113_14 DH_Distribu City</t>
  </si>
  <si>
    <t>112_15 DH_Distribu New area</t>
  </si>
  <si>
    <t>113_16 DH_Distr New area LTDH</t>
  </si>
  <si>
    <t>co2 terminals</t>
  </si>
  <si>
    <t>Technology Data for Industrial Process Heat</t>
  </si>
  <si>
    <t>All cost data is in 2015€</t>
  </si>
  <si>
    <t>Date</t>
  </si>
  <si>
    <t>Sheet</t>
  </si>
  <si>
    <t>Change</t>
  </si>
  <si>
    <t>Notes</t>
  </si>
  <si>
    <t>co2 transport added</t>
  </si>
  <si>
    <t>201-203 + co2 terminals</t>
  </si>
  <si>
    <t>121 co2 pipeline</t>
  </si>
  <si>
    <t>122 co2 road transport</t>
  </si>
  <si>
    <t>123 co2 ship transport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</si>
</sst>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0.0E+00"/>
    <numFmt numFmtId="168" formatCode="0.000"/>
  </numFmts>
  <fonts count="35" x14ac:knownFonts="1">
    <font>
      <sz val="11"/>
      <color theme="1"/>
      <name val="Calibri"/>
      <family val="2"/>
      <scheme val="minor"/>
    </font>
    <font>
      <b/>
      <sz val="8"/>
      <color theme="1"/>
      <name val="Arial"/>
      <family val="2"/>
    </font>
    <font>
      <sz val="8"/>
      <color theme="1"/>
      <name val="Arial"/>
      <family val="2"/>
    </font>
    <font>
      <sz val="8"/>
      <color rgb="FF000000"/>
      <name val="Arial"/>
      <family val="2"/>
    </font>
    <font>
      <b/>
      <sz val="8"/>
      <color rgb="FF000000"/>
      <name val="Arial"/>
      <family val="2"/>
    </font>
    <font>
      <sz val="9"/>
      <name val="Arial"/>
      <family val="2"/>
    </font>
    <font>
      <sz val="9"/>
      <color indexed="8"/>
      <name val="Arial"/>
      <family val="2"/>
    </font>
    <font>
      <b/>
      <sz val="9"/>
      <name val="Arial"/>
      <family val="2"/>
    </font>
    <font>
      <u/>
      <sz val="10"/>
      <color indexed="12"/>
      <name val="Arial"/>
      <family val="2"/>
    </font>
    <font>
      <b/>
      <sz val="11"/>
      <color theme="1"/>
      <name val="Arial"/>
      <family val="2"/>
    </font>
    <font>
      <sz val="11"/>
      <color theme="1"/>
      <name val="Calibri"/>
      <family val="2"/>
      <scheme val="minor"/>
    </font>
    <font>
      <sz val="9"/>
      <color theme="1"/>
      <name val="Arial"/>
      <family val="2"/>
    </font>
    <font>
      <sz val="8"/>
      <name val="Arial"/>
      <family val="2"/>
    </font>
    <font>
      <b/>
      <sz val="11"/>
      <color theme="1"/>
      <name val="Calibri"/>
      <family val="2"/>
      <scheme val="minor"/>
    </font>
    <font>
      <b/>
      <sz val="11"/>
      <color rgb="FF0097A7"/>
      <name val="Calibri"/>
      <family val="2"/>
      <scheme val="minor"/>
    </font>
    <font>
      <b/>
      <sz val="12"/>
      <color rgb="FF0070C0"/>
      <name val="Calibri"/>
      <family val="2"/>
      <scheme val="minor"/>
    </font>
    <font>
      <sz val="11"/>
      <name val="Calibri"/>
      <family val="2"/>
      <scheme val="minor"/>
    </font>
    <font>
      <b/>
      <sz val="11"/>
      <name val="Arial"/>
      <family val="2"/>
    </font>
    <font>
      <b/>
      <sz val="8"/>
      <name val="Arial"/>
      <family val="2"/>
    </font>
    <font>
      <u/>
      <sz val="11"/>
      <name val="Calibri"/>
      <family val="2"/>
      <scheme val="minor"/>
    </font>
    <font>
      <b/>
      <sz val="11"/>
      <name val="Calibri"/>
      <family val="2"/>
      <scheme val="minor"/>
    </font>
    <font>
      <vertAlign val="superscript"/>
      <sz val="9"/>
      <name val="Arial"/>
      <family val="2"/>
    </font>
    <font>
      <sz val="9"/>
      <name val="Calibri"/>
      <family val="2"/>
      <scheme val="minor"/>
    </font>
    <font>
      <sz val="8"/>
      <name val="Calibri"/>
      <family val="2"/>
      <scheme val="minor"/>
    </font>
    <font>
      <sz val="8"/>
      <color rgb="FFFF0000"/>
      <name val="Arial"/>
      <family val="2"/>
    </font>
    <font>
      <u/>
      <sz val="11"/>
      <color theme="1"/>
      <name val="Calibri"/>
      <family val="2"/>
      <scheme val="minor"/>
    </font>
    <font>
      <sz val="9"/>
      <color theme="1"/>
      <name val="Calibri"/>
      <family val="2"/>
      <scheme val="minor"/>
    </font>
    <font>
      <vertAlign val="subscript"/>
      <sz val="9"/>
      <name val="Arial"/>
      <family val="2"/>
    </font>
    <font>
      <sz val="9"/>
      <name val="Symbol"/>
      <family val="1"/>
      <charset val="2"/>
    </font>
    <font>
      <vertAlign val="subscript"/>
      <sz val="8"/>
      <name val="Arial"/>
      <family val="2"/>
    </font>
    <font>
      <u/>
      <sz val="11"/>
      <color theme="10"/>
      <name val="Calibri"/>
      <family val="2"/>
      <scheme val="minor"/>
    </font>
    <font>
      <b/>
      <sz val="9"/>
      <color theme="1"/>
      <name val="Calibri"/>
      <family val="2"/>
      <scheme val="minor"/>
    </font>
    <font>
      <sz val="10"/>
      <color rgb="FF000000"/>
      <name val="Calibri"/>
      <family val="2"/>
      <scheme val="minor"/>
    </font>
    <font>
      <b/>
      <sz val="15"/>
      <color rgb="FF000000"/>
      <name val="Calibri"/>
      <family val="2"/>
      <scheme val="minor"/>
    </font>
    <font>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164" fontId="10" fillId="0" borderId="0" applyFont="0" applyFill="0" applyBorder="0" applyAlignment="0" applyProtection="0"/>
    <xf numFmtId="9" fontId="10" fillId="0" borderId="0" applyFont="0" applyFill="0" applyBorder="0" applyAlignment="0" applyProtection="0"/>
    <xf numFmtId="0" fontId="30" fillId="0" borderId="0" applyNumberFormat="0" applyFill="0" applyBorder="0" applyAlignment="0" applyProtection="0"/>
  </cellStyleXfs>
  <cellXfs count="161">
    <xf numFmtId="0" fontId="0" fillId="0" borderId="0" xfId="0"/>
    <xf numFmtId="0" fontId="5" fillId="2" borderId="0" xfId="0" applyFont="1" applyFill="1" applyAlignment="1">
      <alignment horizontal="right" vertical="top"/>
    </xf>
    <xf numFmtId="0" fontId="5" fillId="2" borderId="0" xfId="0" applyFont="1" applyFill="1"/>
    <xf numFmtId="0" fontId="7" fillId="2" borderId="0" xfId="0" applyFont="1" applyFill="1"/>
    <xf numFmtId="0" fontId="0" fillId="2" borderId="0" xfId="0" applyFill="1"/>
    <xf numFmtId="0" fontId="9" fillId="2" borderId="1" xfId="0" applyFont="1" applyFill="1" applyBorder="1" applyAlignment="1">
      <alignment vertical="center" wrapText="1"/>
    </xf>
    <xf numFmtId="0" fontId="9" fillId="2" borderId="7" xfId="0" applyFont="1" applyFill="1" applyBorder="1" applyAlignment="1">
      <alignment vertical="center" wrapText="1"/>
    </xf>
    <xf numFmtId="0" fontId="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4" xfId="0" quotePrefix="1" applyFont="1" applyFill="1" applyBorder="1" applyAlignment="1">
      <alignment vertical="center" wrapText="1"/>
    </xf>
    <xf numFmtId="0" fontId="2" fillId="2" borderId="4" xfId="0" applyFont="1" applyFill="1" applyBorder="1" applyAlignment="1">
      <alignment horizontal="left" vertical="center" wrapText="1" indent="1"/>
    </xf>
    <xf numFmtId="0" fontId="5" fillId="2" borderId="0" xfId="0" applyFont="1" applyFill="1" applyAlignment="1">
      <alignment vertical="top"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0" fontId="5" fillId="2" borderId="0" xfId="0" applyFont="1" applyFill="1" applyAlignment="1">
      <alignment vertical="top"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0" fontId="5" fillId="2" borderId="0" xfId="0" applyFont="1" applyFill="1" applyAlignment="1">
      <alignment vertical="top"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1" fillId="2" borderId="0" xfId="0" applyFont="1" applyFill="1"/>
    <xf numFmtId="1" fontId="3" fillId="2" borderId="5" xfId="0" applyNumberFormat="1" applyFont="1" applyFill="1" applyBorder="1" applyAlignment="1">
      <alignment horizontal="center" vertical="center" wrapText="1"/>
    </xf>
    <xf numFmtId="0" fontId="5" fillId="2" borderId="0" xfId="0" applyFont="1" applyFill="1" applyAlignment="1">
      <alignment vertical="top"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0" xfId="0" applyFont="1" applyFill="1" applyAlignment="1">
      <alignment horizontal="right" vertical="top" wrapText="1"/>
    </xf>
    <xf numFmtId="164" fontId="3" fillId="2" borderId="5"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0" xfId="0" applyFont="1" applyFill="1" applyAlignment="1">
      <alignment horizontal="left" vertical="top"/>
    </xf>
    <xf numFmtId="0" fontId="5" fillId="2" borderId="0" xfId="0" applyFont="1" applyFill="1" applyAlignment="1">
      <alignment horizontal="left" vertical="top" wrapText="1"/>
    </xf>
    <xf numFmtId="0" fontId="11" fillId="2" borderId="0" xfId="0" applyFont="1" applyFill="1" applyAlignment="1">
      <alignment horizontal="left" vertical="top" wrapText="1"/>
    </xf>
    <xf numFmtId="0" fontId="3" fillId="2" borderId="5" xfId="0" applyFont="1" applyFill="1" applyBorder="1" applyAlignment="1">
      <alignment horizontal="center" vertical="center" wrapText="1"/>
    </xf>
    <xf numFmtId="0" fontId="2" fillId="2" borderId="4" xfId="0" applyFont="1" applyFill="1" applyBorder="1" applyAlignment="1">
      <alignment vertical="center" wrapText="1"/>
    </xf>
    <xf numFmtId="0" fontId="3" fillId="2" borderId="5" xfId="2"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0" xfId="0" applyFont="1" applyFill="1" applyBorder="1" applyAlignment="1">
      <alignment horizontal="left" vertical="center" wrapText="1" indent="1"/>
    </xf>
    <xf numFmtId="3" fontId="3" fillId="2" borderId="0"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2" fillId="2" borderId="4" xfId="0" quotePrefix="1" applyFont="1" applyFill="1" applyBorder="1" applyAlignment="1">
      <alignment vertical="center" wrapText="1"/>
    </xf>
    <xf numFmtId="9" fontId="3" fillId="2" borderId="5" xfId="0" applyNumberFormat="1" applyFont="1" applyFill="1" applyBorder="1" applyAlignment="1">
      <alignment horizontal="center" vertical="center" wrapText="1"/>
    </xf>
    <xf numFmtId="0" fontId="5" fillId="2" borderId="0" xfId="0" applyFont="1" applyFill="1" applyAlignment="1">
      <alignment vertical="top" wrapText="1"/>
    </xf>
    <xf numFmtId="0" fontId="5" fillId="2" borderId="0" xfId="0" applyFont="1" applyFill="1" applyAlignment="1">
      <alignment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0" fontId="14" fillId="0" borderId="0" xfId="0" applyFont="1" applyAlignment="1">
      <alignment horizontal="justify" vertical="center"/>
    </xf>
    <xf numFmtId="0" fontId="15" fillId="2" borderId="0" xfId="0" applyFont="1" applyFill="1"/>
    <xf numFmtId="0" fontId="2" fillId="2" borderId="0" xfId="0" applyFont="1" applyFill="1" applyBorder="1" applyAlignment="1">
      <alignment vertical="center" wrapText="1"/>
    </xf>
    <xf numFmtId="165" fontId="3" fillId="2" borderId="5" xfId="0" applyNumberFormat="1" applyFont="1" applyFill="1" applyBorder="1" applyAlignment="1">
      <alignment horizontal="center" vertical="center" wrapText="1"/>
    </xf>
    <xf numFmtId="0" fontId="12" fillId="2" borderId="4" xfId="0" applyFont="1" applyFill="1" applyBorder="1" applyAlignment="1">
      <alignment vertical="center" wrapText="1"/>
    </xf>
    <xf numFmtId="0" fontId="1" fillId="2" borderId="7" xfId="0" applyFont="1" applyFill="1" applyBorder="1" applyAlignment="1">
      <alignment vertical="center" wrapText="1"/>
    </xf>
    <xf numFmtId="0" fontId="16" fillId="2" borderId="0" xfId="0" applyFont="1" applyFill="1"/>
    <xf numFmtId="0" fontId="17" fillId="2" borderId="1" xfId="0" applyFont="1" applyFill="1" applyBorder="1" applyAlignment="1">
      <alignment vertical="center" wrapText="1"/>
    </xf>
    <xf numFmtId="0" fontId="19" fillId="2" borderId="0" xfId="0" applyFont="1" applyFill="1"/>
    <xf numFmtId="0" fontId="20" fillId="2" borderId="0" xfId="0" applyFont="1" applyFill="1"/>
    <xf numFmtId="0" fontId="17" fillId="2" borderId="7" xfId="0" applyFont="1" applyFill="1" applyBorder="1" applyAlignment="1">
      <alignment vertical="center" wrapText="1"/>
    </xf>
    <xf numFmtId="0" fontId="18" fillId="2"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8" fillId="2" borderId="5" xfId="0" applyFont="1" applyFill="1" applyBorder="1" applyAlignment="1">
      <alignment horizontal="center" vertical="center" wrapText="1"/>
    </xf>
    <xf numFmtId="2" fontId="12" fillId="2" borderId="5" xfId="0" applyNumberFormat="1" applyFont="1" applyFill="1" applyBorder="1" applyAlignment="1">
      <alignment horizontal="center" vertical="center" wrapText="1"/>
    </xf>
    <xf numFmtId="166" fontId="12" fillId="2" borderId="5" xfId="0" applyNumberFormat="1" applyFont="1" applyFill="1" applyBorder="1" applyAlignment="1">
      <alignment horizontal="center" vertical="center" wrapText="1"/>
    </xf>
    <xf numFmtId="0" fontId="12" fillId="2" borderId="5" xfId="0" applyFont="1" applyFill="1" applyBorder="1" applyAlignment="1">
      <alignment horizontal="center" vertical="center" wrapText="1"/>
    </xf>
    <xf numFmtId="9" fontId="12" fillId="2" borderId="5" xfId="0" applyNumberFormat="1" applyFont="1" applyFill="1" applyBorder="1" applyAlignment="1">
      <alignment horizontal="center" vertical="center" wrapText="1"/>
    </xf>
    <xf numFmtId="9" fontId="12" fillId="0" borderId="5" xfId="3" applyFont="1" applyFill="1" applyBorder="1" applyAlignment="1">
      <alignment horizontal="center" vertical="center" wrapText="1"/>
    </xf>
    <xf numFmtId="3" fontId="12" fillId="2" borderId="5" xfId="0" applyNumberFormat="1" applyFont="1" applyFill="1" applyBorder="1" applyAlignment="1">
      <alignment horizontal="center" vertical="center" wrapText="1"/>
    </xf>
    <xf numFmtId="1" fontId="12" fillId="2" borderId="5" xfId="0" applyNumberFormat="1" applyFont="1" applyFill="1" applyBorder="1" applyAlignment="1">
      <alignment horizontal="center" vertical="center" wrapText="1"/>
    </xf>
    <xf numFmtId="0" fontId="12" fillId="2" borderId="4" xfId="0" applyFont="1" applyFill="1" applyBorder="1" applyAlignment="1">
      <alignment horizontal="left" vertical="center" wrapText="1" indent="1"/>
    </xf>
    <xf numFmtId="0" fontId="12" fillId="2" borderId="0" xfId="0" applyFont="1" applyFill="1" applyBorder="1" applyAlignment="1">
      <alignment vertical="center" wrapText="1"/>
    </xf>
    <xf numFmtId="0" fontId="12" fillId="2" borderId="0" xfId="0" applyFont="1" applyFill="1" applyBorder="1" applyAlignment="1">
      <alignment horizontal="center" vertical="center" wrapText="1"/>
    </xf>
    <xf numFmtId="0" fontId="5" fillId="2" borderId="0" xfId="0" applyFont="1" applyFill="1" applyAlignment="1">
      <alignment vertical="top"/>
    </xf>
    <xf numFmtId="9" fontId="12" fillId="0" borderId="5"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xf numFmtId="0" fontId="12" fillId="2" borderId="0" xfId="0" applyFont="1" applyFill="1"/>
    <xf numFmtId="0" fontId="16" fillId="2" borderId="0" xfId="0" applyFont="1" applyFill="1" applyAlignment="1">
      <alignment vertical="top"/>
    </xf>
    <xf numFmtId="0" fontId="16" fillId="2" borderId="0" xfId="0" applyFont="1" applyFill="1" applyAlignment="1">
      <alignment horizontal="left" vertical="top"/>
    </xf>
    <xf numFmtId="0" fontId="12" fillId="2" borderId="5" xfId="0" applyNumberFormat="1" applyFont="1" applyFill="1" applyBorder="1" applyAlignment="1">
      <alignment horizontal="center" vertical="center" wrapText="1"/>
    </xf>
    <xf numFmtId="9" fontId="12" fillId="2" borderId="5" xfId="3" applyFont="1" applyFill="1" applyBorder="1" applyAlignment="1">
      <alignment horizontal="center" vertical="center" wrapText="1"/>
    </xf>
    <xf numFmtId="0" fontId="16" fillId="0" borderId="0" xfId="0" applyFont="1"/>
    <xf numFmtId="0" fontId="22" fillId="2" borderId="0" xfId="0" applyFont="1" applyFill="1"/>
    <xf numFmtId="0" fontId="23" fillId="2" borderId="0" xfId="0" applyFont="1" applyFill="1"/>
    <xf numFmtId="0" fontId="0" fillId="2" borderId="0" xfId="0" applyFill="1" applyAlignment="1">
      <alignment wrapText="1"/>
    </xf>
    <xf numFmtId="0" fontId="24" fillId="2" borderId="5" xfId="0" applyFont="1" applyFill="1" applyBorder="1" applyAlignment="1">
      <alignment horizontal="left" vertical="center"/>
    </xf>
    <xf numFmtId="167" fontId="3" fillId="2" borderId="5"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0" fontId="12" fillId="2" borderId="5" xfId="0" quotePrefix="1" applyFont="1" applyFill="1" applyBorder="1" applyAlignment="1">
      <alignment horizontal="center" vertical="center" wrapText="1"/>
    </xf>
    <xf numFmtId="166" fontId="3" fillId="2" borderId="5" xfId="0" applyNumberFormat="1" applyFont="1" applyFill="1" applyBorder="1" applyAlignment="1">
      <alignment horizontal="center" vertical="center" wrapText="1"/>
    </xf>
    <xf numFmtId="0" fontId="13" fillId="2" borderId="0" xfId="0" applyFont="1" applyFill="1"/>
    <xf numFmtId="168" fontId="3" fillId="2" borderId="5" xfId="0" applyNumberFormat="1" applyFont="1" applyFill="1" applyBorder="1" applyAlignment="1">
      <alignment horizontal="center" vertical="center" wrapText="1"/>
    </xf>
    <xf numFmtId="0" fontId="25" fillId="2" borderId="0" xfId="0" applyFont="1" applyFill="1"/>
    <xf numFmtId="1" fontId="4" fillId="2" borderId="5" xfId="0" applyNumberFormat="1" applyFont="1" applyFill="1" applyBorder="1" applyAlignment="1">
      <alignment horizontal="center" vertical="center" wrapText="1"/>
    </xf>
    <xf numFmtId="0" fontId="0" fillId="2" borderId="0" xfId="0" applyFont="1" applyFill="1"/>
    <xf numFmtId="0" fontId="3" fillId="2" borderId="5" xfId="0" quotePrefix="1" applyFont="1" applyFill="1" applyBorder="1" applyAlignment="1">
      <alignment horizontal="center" vertical="center" wrapText="1"/>
    </xf>
    <xf numFmtId="0" fontId="11" fillId="2" borderId="0" xfId="0" applyFont="1" applyFill="1" applyAlignment="1"/>
    <xf numFmtId="0" fontId="11" fillId="0" borderId="0" xfId="0" applyFont="1" applyAlignment="1">
      <alignment vertical="center"/>
    </xf>
    <xf numFmtId="0" fontId="5" fillId="2" borderId="0" xfId="0" applyFont="1" applyFill="1" applyAlignment="1">
      <alignment vertical="center" wrapText="1"/>
    </xf>
    <xf numFmtId="0" fontId="5" fillId="2" borderId="0" xfId="0" applyFont="1" applyFill="1" applyAlignment="1">
      <alignment vertical="top" wrapText="1"/>
    </xf>
    <xf numFmtId="0" fontId="12" fillId="2" borderId="4" xfId="0" applyFont="1" applyFill="1" applyBorder="1" applyAlignment="1">
      <alignment vertical="center"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1" fontId="0" fillId="2" borderId="0" xfId="0" applyNumberFormat="1" applyFill="1"/>
    <xf numFmtId="0" fontId="3" fillId="0" borderId="5" xfId="0" applyFont="1" applyFill="1" applyBorder="1" applyAlignment="1">
      <alignment horizontal="center" vertical="center" wrapText="1"/>
    </xf>
    <xf numFmtId="0" fontId="12" fillId="0" borderId="4" xfId="0" quotePrefix="1" applyFont="1" applyFill="1" applyBorder="1" applyAlignment="1">
      <alignment vertical="center" wrapText="1"/>
    </xf>
    <xf numFmtId="1" fontId="3" fillId="2" borderId="5" xfId="0" quotePrefix="1" applyNumberFormat="1" applyFont="1" applyFill="1" applyBorder="1" applyAlignment="1">
      <alignment horizontal="center" vertical="center" wrapText="1"/>
    </xf>
    <xf numFmtId="0" fontId="32" fillId="0" borderId="0" xfId="0" applyFont="1"/>
    <xf numFmtId="0" fontId="32" fillId="0" borderId="0" xfId="4" applyFont="1"/>
    <xf numFmtId="0" fontId="33" fillId="0" borderId="0" xfId="0" applyFont="1"/>
    <xf numFmtId="0" fontId="34" fillId="2" borderId="0" xfId="0" applyFont="1" applyFill="1"/>
    <xf numFmtId="0" fontId="13" fillId="3" borderId="12" xfId="0" applyFont="1" applyFill="1" applyBorder="1"/>
    <xf numFmtId="0" fontId="13" fillId="3" borderId="13" xfId="0" applyFont="1" applyFill="1" applyBorder="1"/>
    <xf numFmtId="0" fontId="13" fillId="3" borderId="14" xfId="0" applyFont="1" applyFill="1" applyBorder="1"/>
    <xf numFmtId="14" fontId="0" fillId="0" borderId="15" xfId="0" applyNumberFormat="1" applyBorder="1"/>
    <xf numFmtId="0" fontId="0" fillId="0" borderId="0" xfId="0" applyBorder="1"/>
    <xf numFmtId="0" fontId="0" fillId="0" borderId="16" xfId="0" applyBorder="1"/>
    <xf numFmtId="0" fontId="0" fillId="0" borderId="15" xfId="0" applyBorder="1"/>
    <xf numFmtId="0" fontId="0" fillId="0" borderId="17" xfId="0" applyBorder="1"/>
    <xf numFmtId="0" fontId="0" fillId="0" borderId="18" xfId="0" applyBorder="1"/>
    <xf numFmtId="0" fontId="0" fillId="0" borderId="19" xfId="0" applyBorder="1"/>
    <xf numFmtId="0" fontId="33" fillId="0" borderId="0" xfId="0" applyFont="1" applyAlignment="1">
      <alignment horizontal="left" vertical="top" wrapText="1"/>
    </xf>
    <xf numFmtId="0" fontId="5" fillId="2" borderId="0" xfId="0" applyFont="1" applyFill="1" applyAlignment="1">
      <alignment vertical="top" wrapText="1"/>
    </xf>
    <xf numFmtId="0" fontId="16" fillId="0" borderId="0" xfId="0" applyFont="1" applyAlignment="1">
      <alignment vertical="top"/>
    </xf>
    <xf numFmtId="0" fontId="5" fillId="2" borderId="0" xfId="0" applyFont="1" applyFill="1" applyAlignment="1">
      <alignment wrapText="1"/>
    </xf>
    <xf numFmtId="0" fontId="31" fillId="2" borderId="8" xfId="4"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2" fillId="2" borderId="9" xfId="0" applyFont="1" applyFill="1" applyBorder="1" applyAlignment="1">
      <alignment vertical="center" wrapText="1"/>
    </xf>
    <xf numFmtId="0" fontId="12" fillId="2" borderId="4" xfId="0" applyFont="1" applyFill="1" applyBorder="1" applyAlignment="1">
      <alignment vertical="center" wrapText="1"/>
    </xf>
    <xf numFmtId="0" fontId="12" fillId="2" borderId="9"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5" fillId="2" borderId="0" xfId="0" applyFont="1" applyFill="1" applyAlignment="1">
      <alignment horizontal="left" vertical="top" wrapText="1"/>
    </xf>
    <xf numFmtId="0" fontId="16" fillId="0" borderId="0" xfId="0" applyFont="1" applyAlignment="1">
      <alignment horizontal="left" vertical="top" wrapText="1"/>
    </xf>
    <xf numFmtId="0" fontId="5" fillId="0" borderId="0" xfId="0" applyFont="1" applyAlignment="1">
      <alignment vertical="top"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4" xfId="0" applyFont="1" applyFill="1" applyBorder="1" applyAlignment="1">
      <alignment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0" xfId="0" applyFont="1" applyFill="1" applyAlignment="1">
      <alignment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6" fillId="2" borderId="0" xfId="0" applyFont="1" applyFill="1" applyAlignment="1">
      <alignment wrapText="1"/>
    </xf>
    <xf numFmtId="0" fontId="31" fillId="2" borderId="3" xfId="4" applyFont="1" applyFill="1" applyBorder="1" applyAlignment="1">
      <alignment horizontal="center" vertical="center" wrapText="1"/>
    </xf>
  </cellXfs>
  <cellStyles count="5">
    <cellStyle name="Comma" xfId="2" builtinId="3"/>
    <cellStyle name="Hyperlink" xfId="4" builtinId="8"/>
    <cellStyle name="Link 2" xfId="1"/>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552449</xdr:colOff>
      <xdr:row>1</xdr:row>
      <xdr:rowOff>171450</xdr:rowOff>
    </xdr:from>
    <xdr:to>
      <xdr:col>9</xdr:col>
      <xdr:colOff>495300</xdr:colOff>
      <xdr:row>5</xdr:row>
      <xdr:rowOff>57149</xdr:rowOff>
    </xdr:to>
    <xdr:sp macro="" textlink="">
      <xdr:nvSpPr>
        <xdr:cNvPr id="3" name="Tekstboks 2"/>
        <xdr:cNvSpPr txBox="1"/>
      </xdr:nvSpPr>
      <xdr:spPr>
        <a:xfrm>
          <a:off x="3047999" y="419100"/>
          <a:ext cx="7467601" cy="647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This file contains the technology data sheets related to industrial</a:t>
          </a:r>
          <a:r>
            <a:rPr lang="da-DK" sz="1100" baseline="0"/>
            <a:t> process heat</a:t>
          </a:r>
          <a:r>
            <a:rPr lang="da-DK" sz="1100"/>
            <a:t>. The data sheets are continuously updated as technologies evolve, if the data changes significantly or if errors are found.  Dates and</a:t>
          </a:r>
          <a:r>
            <a:rPr lang="da-DK" sz="1100" baseline="0"/>
            <a:t> descriptions of </a:t>
          </a:r>
          <a:r>
            <a:rPr lang="da-DK" sz="1100"/>
            <a:t>updates are listed</a:t>
          </a:r>
          <a:r>
            <a:rPr lang="da-DK" sz="1100" baseline="0"/>
            <a:t> in the ammendment sheet below.</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1"/>
  <sheetViews>
    <sheetView tabSelected="1" workbookViewId="0">
      <selection activeCell="A21" sqref="A21"/>
    </sheetView>
  </sheetViews>
  <sheetFormatPr defaultRowHeight="14.4" x14ac:dyDescent="0.3"/>
  <cols>
    <col min="1" max="1" width="27" style="112" bestFit="1" customWidth="1"/>
    <col min="3" max="3" width="12.109375" customWidth="1"/>
    <col min="4" max="4" width="21.88671875" bestFit="1" customWidth="1"/>
    <col min="5" max="5" width="20.6640625" bestFit="1" customWidth="1"/>
  </cols>
  <sheetData>
    <row r="1" spans="1:10" s="114" customFormat="1" ht="19.8" x14ac:dyDescent="0.4">
      <c r="A1" s="114" t="s">
        <v>340</v>
      </c>
      <c r="C1" s="126" t="s">
        <v>358</v>
      </c>
      <c r="D1" s="126"/>
      <c r="E1" s="126"/>
      <c r="F1" s="126"/>
      <c r="G1" s="126"/>
      <c r="H1" s="126"/>
      <c r="I1" s="126"/>
      <c r="J1" s="126"/>
    </row>
    <row r="2" spans="1:10" x14ac:dyDescent="0.3">
      <c r="A2" s="113" t="s">
        <v>341</v>
      </c>
      <c r="C2" t="s">
        <v>359</v>
      </c>
    </row>
    <row r="3" spans="1:10" x14ac:dyDescent="0.3">
      <c r="A3" s="113" t="s">
        <v>342</v>
      </c>
    </row>
    <row r="4" spans="1:10" x14ac:dyDescent="0.3">
      <c r="A4" s="113" t="s">
        <v>343</v>
      </c>
    </row>
    <row r="5" spans="1:10" x14ac:dyDescent="0.3">
      <c r="A5" s="113" t="s">
        <v>344</v>
      </c>
    </row>
    <row r="6" spans="1:10" x14ac:dyDescent="0.3">
      <c r="A6" s="113" t="s">
        <v>345</v>
      </c>
    </row>
    <row r="7" spans="1:10" x14ac:dyDescent="0.3">
      <c r="A7" s="113" t="s">
        <v>346</v>
      </c>
      <c r="C7" s="116" t="s">
        <v>360</v>
      </c>
      <c r="D7" s="117" t="s">
        <v>361</v>
      </c>
      <c r="E7" s="117" t="s">
        <v>362</v>
      </c>
      <c r="F7" s="118" t="s">
        <v>363</v>
      </c>
    </row>
    <row r="8" spans="1:10" x14ac:dyDescent="0.3">
      <c r="A8" s="113" t="s">
        <v>347</v>
      </c>
      <c r="C8" s="119">
        <v>44137</v>
      </c>
      <c r="D8" s="120" t="s">
        <v>365</v>
      </c>
      <c r="E8" s="120" t="s">
        <v>364</v>
      </c>
      <c r="F8" s="121"/>
    </row>
    <row r="9" spans="1:10" x14ac:dyDescent="0.3">
      <c r="A9" s="113" t="s">
        <v>348</v>
      </c>
      <c r="C9" s="122"/>
      <c r="D9" s="120"/>
      <c r="E9" s="120"/>
      <c r="F9" s="121"/>
    </row>
    <row r="10" spans="1:10" x14ac:dyDescent="0.3">
      <c r="A10" s="113" t="s">
        <v>349</v>
      </c>
      <c r="C10" s="122"/>
      <c r="D10" s="120"/>
      <c r="E10" s="120"/>
      <c r="F10" s="121"/>
    </row>
    <row r="11" spans="1:10" x14ac:dyDescent="0.3">
      <c r="A11" s="113" t="s">
        <v>350</v>
      </c>
      <c r="C11" s="122"/>
      <c r="D11" s="120"/>
      <c r="E11" s="120"/>
      <c r="F11" s="121"/>
    </row>
    <row r="12" spans="1:10" x14ac:dyDescent="0.3">
      <c r="A12" s="113" t="s">
        <v>351</v>
      </c>
      <c r="C12" s="122"/>
      <c r="D12" s="120"/>
      <c r="E12" s="120"/>
      <c r="F12" s="121"/>
    </row>
    <row r="13" spans="1:10" x14ac:dyDescent="0.3">
      <c r="A13" s="113" t="s">
        <v>352</v>
      </c>
      <c r="C13" s="123"/>
      <c r="D13" s="124"/>
      <c r="E13" s="124"/>
      <c r="F13" s="125"/>
    </row>
    <row r="14" spans="1:10" x14ac:dyDescent="0.3">
      <c r="A14" s="113" t="s">
        <v>353</v>
      </c>
    </row>
    <row r="15" spans="1:10" x14ac:dyDescent="0.3">
      <c r="A15" s="113" t="s">
        <v>354</v>
      </c>
    </row>
    <row r="16" spans="1:10" x14ac:dyDescent="0.3">
      <c r="A16" s="113" t="s">
        <v>355</v>
      </c>
    </row>
    <row r="17" spans="1:1" x14ac:dyDescent="0.3">
      <c r="A17" s="113" t="s">
        <v>356</v>
      </c>
    </row>
    <row r="18" spans="1:1" x14ac:dyDescent="0.3">
      <c r="A18" s="113" t="s">
        <v>366</v>
      </c>
    </row>
    <row r="19" spans="1:1" x14ac:dyDescent="0.3">
      <c r="A19" s="113" t="s">
        <v>367</v>
      </c>
    </row>
    <row r="20" spans="1:1" x14ac:dyDescent="0.3">
      <c r="A20" s="113" t="s">
        <v>368</v>
      </c>
    </row>
    <row r="21" spans="1:1" x14ac:dyDescent="0.3">
      <c r="A21" s="113" t="s">
        <v>357</v>
      </c>
    </row>
  </sheetData>
  <mergeCells count="1">
    <mergeCell ref="C1:J1"/>
  </mergeCells>
  <hyperlinks>
    <hyperlink ref="A2" location="sheet2" display="111 1 el Main distri50-60kVcabl"/>
    <hyperlink ref="A3" location="sheet3" display="111 2 el distri Rural"/>
    <hyperlink ref="A4" location="sheet4" display="111 3 el distri suburban"/>
    <hyperlink ref="A5" location="sheet5" display="111 4 el distri  city"/>
    <hyperlink ref="A6" location="sheet6" display="111 5 el distri new area"/>
    <hyperlink ref="A7" location="sheet7" display="112 6 gas Main distri line"/>
    <hyperlink ref="A8" location="sheet8" display="112 7 gas  Rural"/>
    <hyperlink ref="A9" location="sheet9" display="112 8 gas  Suburban"/>
    <hyperlink ref="A10" location="sheet10" display="112 9 gas City"/>
    <hyperlink ref="A11" location="sheet11" display="112 1 gas  New area"/>
    <hyperlink ref="A12" location="sheet12" display="113_11 DH transmission"/>
    <hyperlink ref="A13" location="sheet13" display="113_12 DH_Distribu Rural"/>
    <hyperlink ref="A14" location="sheet14" display="113_13 DH_Distribu Suburb"/>
    <hyperlink ref="A15" location="sheet15" display="113_14 DH_Distribu City"/>
    <hyperlink ref="A16" location="sheet16" display="112_15 DH_Distribu New area"/>
    <hyperlink ref="A17" location="sheet17" display="113_16 DH_Distr New area LTDH"/>
    <hyperlink ref="A18" location="sheet18" display="121 co2 pipeline"/>
    <hyperlink ref="A19" location="sheet19" display="122 co2 road transport"/>
    <hyperlink ref="A20" location="sheet20" display="123 co2 ship transport"/>
    <hyperlink ref="A21" location="sheet21" display="co2 terminal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69"/>
  <sheetViews>
    <sheetView zoomScaleNormal="100" workbookViewId="0">
      <selection activeCell="D18" sqref="D18"/>
    </sheetView>
  </sheetViews>
  <sheetFormatPr defaultColWidth="9.109375" defaultRowHeight="14.4" x14ac:dyDescent="0.3"/>
  <cols>
    <col min="1" max="1" width="2.109375" style="59" bestFit="1" customWidth="1"/>
    <col min="2" max="2" width="42.109375" style="59" customWidth="1"/>
    <col min="3" max="12" width="9.109375" style="59"/>
    <col min="13" max="13" width="87.44140625" style="59" customWidth="1"/>
    <col min="14" max="16384" width="9.109375" style="59"/>
  </cols>
  <sheetData>
    <row r="1" spans="1:14" ht="15" thickBot="1" x14ac:dyDescent="0.35">
      <c r="A1" s="115"/>
      <c r="B1" s="53" t="s">
        <v>130</v>
      </c>
    </row>
    <row r="2" spans="1:14" ht="16.5" customHeight="1" thickBot="1" x14ac:dyDescent="0.35">
      <c r="B2" s="60" t="s">
        <v>0</v>
      </c>
      <c r="C2" s="130" t="s">
        <v>131</v>
      </c>
      <c r="D2" s="131"/>
      <c r="E2" s="131"/>
      <c r="F2" s="131"/>
      <c r="G2" s="131"/>
      <c r="H2" s="131"/>
      <c r="I2" s="131"/>
      <c r="J2" s="131"/>
      <c r="K2" s="131"/>
      <c r="L2" s="132"/>
      <c r="N2" s="61"/>
    </row>
    <row r="3" spans="1:14" x14ac:dyDescent="0.3">
      <c r="B3" s="133"/>
      <c r="C3" s="135">
        <v>2015</v>
      </c>
      <c r="D3" s="135">
        <v>2020</v>
      </c>
      <c r="E3" s="135">
        <v>2030</v>
      </c>
      <c r="F3" s="135">
        <v>2050</v>
      </c>
      <c r="G3" s="137" t="s">
        <v>1</v>
      </c>
      <c r="H3" s="138"/>
      <c r="I3" s="137" t="s">
        <v>2</v>
      </c>
      <c r="J3" s="138"/>
      <c r="K3" s="135" t="s">
        <v>3</v>
      </c>
      <c r="L3" s="135" t="s">
        <v>4</v>
      </c>
      <c r="N3" s="62"/>
    </row>
    <row r="4" spans="1:14" ht="15" thickBot="1" x14ac:dyDescent="0.35">
      <c r="B4" s="134"/>
      <c r="C4" s="136"/>
      <c r="D4" s="136"/>
      <c r="E4" s="136"/>
      <c r="F4" s="136"/>
      <c r="G4" s="139"/>
      <c r="H4" s="140"/>
      <c r="I4" s="139"/>
      <c r="J4" s="140"/>
      <c r="K4" s="136"/>
      <c r="L4" s="136"/>
    </row>
    <row r="5" spans="1:14" ht="15" thickBot="1" x14ac:dyDescent="0.35">
      <c r="B5" s="63" t="s">
        <v>5</v>
      </c>
      <c r="C5" s="64"/>
      <c r="D5" s="64"/>
      <c r="E5" s="64"/>
      <c r="F5" s="64"/>
      <c r="G5" s="65" t="s">
        <v>6</v>
      </c>
      <c r="H5" s="65" t="s">
        <v>7</v>
      </c>
      <c r="I5" s="65" t="s">
        <v>6</v>
      </c>
      <c r="J5" s="65" t="s">
        <v>7</v>
      </c>
      <c r="K5" s="64"/>
      <c r="L5" s="66"/>
    </row>
    <row r="6" spans="1:14" ht="15" thickBot="1" x14ac:dyDescent="0.35">
      <c r="B6" s="57" t="s">
        <v>128</v>
      </c>
      <c r="C6" s="67">
        <f>1.2/4</f>
        <v>0.3</v>
      </c>
      <c r="D6" s="67">
        <f t="shared" ref="D6:G8" si="0">1.2/4</f>
        <v>0.3</v>
      </c>
      <c r="E6" s="67">
        <f t="shared" si="0"/>
        <v>0.3</v>
      </c>
      <c r="F6" s="67">
        <f t="shared" si="0"/>
        <v>0.3</v>
      </c>
      <c r="G6" s="67">
        <f t="shared" si="0"/>
        <v>0.3</v>
      </c>
      <c r="H6" s="68">
        <v>0.5</v>
      </c>
      <c r="I6" s="69">
        <f>0.6/4</f>
        <v>0.15</v>
      </c>
      <c r="J6" s="68">
        <f>2/4</f>
        <v>0.5</v>
      </c>
      <c r="K6" s="69" t="s">
        <v>132</v>
      </c>
      <c r="L6" s="69" t="s">
        <v>133</v>
      </c>
    </row>
    <row r="7" spans="1:14" ht="15" thickBot="1" x14ac:dyDescent="0.35">
      <c r="B7" s="57" t="s">
        <v>127</v>
      </c>
      <c r="C7" s="67">
        <f>1.2/4</f>
        <v>0.3</v>
      </c>
      <c r="D7" s="67">
        <f t="shared" si="0"/>
        <v>0.3</v>
      </c>
      <c r="E7" s="67">
        <f t="shared" si="0"/>
        <v>0.3</v>
      </c>
      <c r="F7" s="67">
        <f t="shared" si="0"/>
        <v>0.3</v>
      </c>
      <c r="G7" s="67">
        <f t="shared" si="0"/>
        <v>0.3</v>
      </c>
      <c r="H7" s="68">
        <v>0.5</v>
      </c>
      <c r="I7" s="69">
        <f t="shared" ref="I7:I8" si="1">0.6/4</f>
        <v>0.15</v>
      </c>
      <c r="J7" s="68">
        <f t="shared" ref="J7:J8" si="2">2/4</f>
        <v>0.5</v>
      </c>
      <c r="K7" s="69" t="s">
        <v>132</v>
      </c>
      <c r="L7" s="69" t="s">
        <v>133</v>
      </c>
    </row>
    <row r="8" spans="1:14" ht="15" thickBot="1" x14ac:dyDescent="0.35">
      <c r="B8" s="57" t="s">
        <v>126</v>
      </c>
      <c r="C8" s="67">
        <f>1.2/4</f>
        <v>0.3</v>
      </c>
      <c r="D8" s="67">
        <f t="shared" si="0"/>
        <v>0.3</v>
      </c>
      <c r="E8" s="67">
        <f t="shared" si="0"/>
        <v>0.3</v>
      </c>
      <c r="F8" s="67">
        <f t="shared" si="0"/>
        <v>0.3</v>
      </c>
      <c r="G8" s="69">
        <v>0.6</v>
      </c>
      <c r="H8" s="68">
        <v>0.5</v>
      </c>
      <c r="I8" s="69">
        <f t="shared" si="1"/>
        <v>0.15</v>
      </c>
      <c r="J8" s="68">
        <f t="shared" si="2"/>
        <v>0.5</v>
      </c>
      <c r="K8" s="69" t="s">
        <v>132</v>
      </c>
      <c r="L8" s="69" t="s">
        <v>133</v>
      </c>
    </row>
    <row r="9" spans="1:14" ht="15" thickBot="1" x14ac:dyDescent="0.35">
      <c r="B9" s="57" t="s">
        <v>134</v>
      </c>
      <c r="C9" s="69">
        <f>0.8/4</f>
        <v>0.2</v>
      </c>
      <c r="D9" s="69">
        <f t="shared" ref="D9:G9" si="3">0.8/4</f>
        <v>0.2</v>
      </c>
      <c r="E9" s="69">
        <f t="shared" si="3"/>
        <v>0.2</v>
      </c>
      <c r="F9" s="69">
        <f t="shared" si="3"/>
        <v>0.2</v>
      </c>
      <c r="G9" s="69">
        <f t="shared" si="3"/>
        <v>0.2</v>
      </c>
      <c r="H9" s="67">
        <f>1/4</f>
        <v>0.25</v>
      </c>
      <c r="I9" s="69">
        <v>0.1</v>
      </c>
      <c r="J9" s="67">
        <v>0.25</v>
      </c>
      <c r="K9" s="69" t="s">
        <v>132</v>
      </c>
      <c r="L9" s="69" t="s">
        <v>133</v>
      </c>
    </row>
    <row r="10" spans="1:14" ht="15" thickBot="1" x14ac:dyDescent="0.35">
      <c r="B10" s="57" t="s">
        <v>135</v>
      </c>
      <c r="C10" s="69" t="s">
        <v>40</v>
      </c>
      <c r="D10" s="69" t="s">
        <v>40</v>
      </c>
      <c r="E10" s="69" t="s">
        <v>40</v>
      </c>
      <c r="F10" s="69" t="s">
        <v>40</v>
      </c>
      <c r="G10" s="69" t="s">
        <v>40</v>
      </c>
      <c r="H10" s="69" t="s">
        <v>40</v>
      </c>
      <c r="I10" s="69" t="s">
        <v>40</v>
      </c>
      <c r="J10" s="69" t="s">
        <v>40</v>
      </c>
      <c r="K10" s="69" t="s">
        <v>136</v>
      </c>
      <c r="L10" s="69"/>
    </row>
    <row r="11" spans="1:14" ht="15" thickBot="1" x14ac:dyDescent="0.35">
      <c r="B11" s="57" t="s">
        <v>122</v>
      </c>
      <c r="C11" s="69" t="s">
        <v>40</v>
      </c>
      <c r="D11" s="69" t="s">
        <v>40</v>
      </c>
      <c r="E11" s="69" t="s">
        <v>40</v>
      </c>
      <c r="F11" s="69" t="s">
        <v>40</v>
      </c>
      <c r="G11" s="69" t="s">
        <v>40</v>
      </c>
      <c r="H11" s="69" t="s">
        <v>40</v>
      </c>
      <c r="I11" s="69" t="s">
        <v>40</v>
      </c>
      <c r="J11" s="69" t="s">
        <v>40</v>
      </c>
      <c r="K11" s="69" t="s">
        <v>136</v>
      </c>
      <c r="L11" s="69">
        <v>4</v>
      </c>
    </row>
    <row r="12" spans="1:14" ht="15" thickBot="1" x14ac:dyDescent="0.35">
      <c r="B12" s="57" t="s">
        <v>10</v>
      </c>
      <c r="C12" s="69">
        <v>40</v>
      </c>
      <c r="D12" s="69">
        <v>40</v>
      </c>
      <c r="E12" s="69">
        <v>40</v>
      </c>
      <c r="F12" s="69">
        <v>40</v>
      </c>
      <c r="G12" s="69">
        <v>35</v>
      </c>
      <c r="H12" s="69">
        <v>40</v>
      </c>
      <c r="I12" s="69">
        <v>40</v>
      </c>
      <c r="J12" s="69">
        <v>50</v>
      </c>
      <c r="K12" s="69" t="s">
        <v>16</v>
      </c>
      <c r="L12" s="69">
        <v>5</v>
      </c>
    </row>
    <row r="13" spans="1:14" ht="15" thickBot="1" x14ac:dyDescent="0.35">
      <c r="B13" s="57" t="s">
        <v>24</v>
      </c>
      <c r="C13" s="70">
        <v>0.45</v>
      </c>
      <c r="D13" s="70">
        <v>0.45</v>
      </c>
      <c r="E13" s="70">
        <v>0.45</v>
      </c>
      <c r="F13" s="70">
        <v>0.45</v>
      </c>
      <c r="G13" s="70">
        <v>0.45</v>
      </c>
      <c r="H13" s="70">
        <v>0.45</v>
      </c>
      <c r="I13" s="71">
        <f>C13*0.94</f>
        <v>0.42299999999999999</v>
      </c>
      <c r="J13" s="71">
        <f>C13*1.2</f>
        <v>0.54</v>
      </c>
      <c r="K13" s="69" t="s">
        <v>17</v>
      </c>
      <c r="L13" s="69"/>
      <c r="N13" s="62"/>
    </row>
    <row r="14" spans="1:14" ht="15" thickBot="1" x14ac:dyDescent="0.35">
      <c r="B14" s="57" t="s">
        <v>25</v>
      </c>
      <c r="C14" s="69">
        <v>1.5</v>
      </c>
      <c r="D14" s="69">
        <v>1.5</v>
      </c>
      <c r="E14" s="69">
        <v>1.5</v>
      </c>
      <c r="F14" s="69">
        <v>1.5</v>
      </c>
      <c r="G14" s="69">
        <v>1</v>
      </c>
      <c r="H14" s="69">
        <v>5</v>
      </c>
      <c r="I14" s="69">
        <v>1</v>
      </c>
      <c r="J14" s="69">
        <v>5</v>
      </c>
      <c r="K14" s="69" t="s">
        <v>18</v>
      </c>
      <c r="L14" s="69"/>
      <c r="N14" s="62"/>
    </row>
    <row r="15" spans="1:14" ht="15" thickBot="1" x14ac:dyDescent="0.35">
      <c r="B15" s="57"/>
      <c r="C15" s="69"/>
      <c r="D15" s="69"/>
      <c r="E15" s="69"/>
      <c r="F15" s="69"/>
      <c r="G15" s="69"/>
      <c r="H15" s="69"/>
      <c r="I15" s="69"/>
      <c r="J15" s="69"/>
      <c r="K15" s="69"/>
      <c r="L15" s="69"/>
    </row>
    <row r="16" spans="1:14" ht="15" thickBot="1" x14ac:dyDescent="0.35">
      <c r="B16" s="63" t="s">
        <v>8</v>
      </c>
      <c r="C16" s="64"/>
      <c r="D16" s="64"/>
      <c r="E16" s="64"/>
      <c r="F16" s="64"/>
      <c r="G16" s="64"/>
      <c r="H16" s="64"/>
      <c r="I16" s="64"/>
      <c r="J16" s="64"/>
      <c r="K16" s="64"/>
      <c r="L16" s="66"/>
      <c r="N16" s="62"/>
    </row>
    <row r="17" spans="2:12" ht="15" thickBot="1" x14ac:dyDescent="0.35">
      <c r="B17" s="57" t="s">
        <v>117</v>
      </c>
      <c r="C17" s="68">
        <v>6</v>
      </c>
      <c r="D17" s="68">
        <v>6</v>
      </c>
      <c r="E17" s="68">
        <v>6</v>
      </c>
      <c r="F17" s="68">
        <v>6</v>
      </c>
      <c r="G17" s="69">
        <f>0.9*C17</f>
        <v>5.4</v>
      </c>
      <c r="H17" s="68">
        <f>C17</f>
        <v>6</v>
      </c>
      <c r="I17" s="69">
        <f>0.9*G17</f>
        <v>4.8600000000000003</v>
      </c>
      <c r="J17" s="68">
        <f>H17</f>
        <v>6</v>
      </c>
      <c r="K17" s="69" t="s">
        <v>137</v>
      </c>
      <c r="L17" s="69">
        <v>6.7</v>
      </c>
    </row>
    <row r="18" spans="2:12" ht="15" thickBot="1" x14ac:dyDescent="0.35">
      <c r="B18" s="57" t="s">
        <v>116</v>
      </c>
      <c r="C18" s="68">
        <v>3.9</v>
      </c>
      <c r="D18" s="68">
        <v>3.9</v>
      </c>
      <c r="E18" s="68">
        <v>3.9</v>
      </c>
      <c r="F18" s="68">
        <v>3.9</v>
      </c>
      <c r="G18" s="69">
        <f t="shared" ref="G18:G19" si="4">0.9*C18</f>
        <v>3.51</v>
      </c>
      <c r="H18" s="68">
        <f t="shared" ref="H18:H19" si="5">C18</f>
        <v>3.9</v>
      </c>
      <c r="I18" s="69">
        <f t="shared" ref="I18:I19" si="6">0.9*G18</f>
        <v>3.1589999999999998</v>
      </c>
      <c r="J18" s="68">
        <f t="shared" ref="J18:J19" si="7">H18</f>
        <v>3.9</v>
      </c>
      <c r="K18" s="69" t="s">
        <v>138</v>
      </c>
      <c r="L18" s="69">
        <v>6.7</v>
      </c>
    </row>
    <row r="19" spans="2:12" ht="15" thickBot="1" x14ac:dyDescent="0.35">
      <c r="B19" s="57" t="s">
        <v>115</v>
      </c>
      <c r="C19" s="68">
        <v>3.1</v>
      </c>
      <c r="D19" s="68">
        <v>3.1</v>
      </c>
      <c r="E19" s="68">
        <v>3.1</v>
      </c>
      <c r="F19" s="68">
        <v>3.1</v>
      </c>
      <c r="G19" s="69">
        <f t="shared" si="4"/>
        <v>2.79</v>
      </c>
      <c r="H19" s="68">
        <f t="shared" si="5"/>
        <v>3.1</v>
      </c>
      <c r="I19" s="69">
        <f t="shared" si="6"/>
        <v>2.5110000000000001</v>
      </c>
      <c r="J19" s="68">
        <f t="shared" si="7"/>
        <v>3.1</v>
      </c>
      <c r="K19" s="69" t="s">
        <v>139</v>
      </c>
      <c r="L19" s="69">
        <v>6.7</v>
      </c>
    </row>
    <row r="20" spans="2:12" ht="15" thickBot="1" x14ac:dyDescent="0.35">
      <c r="B20" s="57" t="s">
        <v>114</v>
      </c>
      <c r="C20" s="69" t="s">
        <v>40</v>
      </c>
      <c r="D20" s="69" t="s">
        <v>40</v>
      </c>
      <c r="E20" s="69" t="s">
        <v>40</v>
      </c>
      <c r="F20" s="69" t="s">
        <v>40</v>
      </c>
      <c r="G20" s="69" t="s">
        <v>40</v>
      </c>
      <c r="H20" s="69" t="s">
        <v>40</v>
      </c>
      <c r="I20" s="69" t="s">
        <v>40</v>
      </c>
      <c r="J20" s="69" t="s">
        <v>40</v>
      </c>
      <c r="K20" s="69" t="s">
        <v>64</v>
      </c>
      <c r="L20" s="69">
        <v>6</v>
      </c>
    </row>
    <row r="21" spans="2:12" ht="15" thickBot="1" x14ac:dyDescent="0.35">
      <c r="B21" s="57" t="s">
        <v>112</v>
      </c>
      <c r="C21" s="69" t="s">
        <v>40</v>
      </c>
      <c r="D21" s="69" t="s">
        <v>40</v>
      </c>
      <c r="E21" s="69" t="s">
        <v>40</v>
      </c>
      <c r="F21" s="69" t="s">
        <v>40</v>
      </c>
      <c r="G21" s="69" t="s">
        <v>40</v>
      </c>
      <c r="H21" s="69" t="s">
        <v>40</v>
      </c>
      <c r="I21" s="69" t="s">
        <v>40</v>
      </c>
      <c r="J21" s="69" t="s">
        <v>40</v>
      </c>
      <c r="K21" s="69" t="s">
        <v>64</v>
      </c>
      <c r="L21" s="69">
        <v>7</v>
      </c>
    </row>
    <row r="22" spans="2:12" ht="15" thickBot="1" x14ac:dyDescent="0.35">
      <c r="B22" s="57" t="s">
        <v>111</v>
      </c>
      <c r="C22" s="69" t="s">
        <v>40</v>
      </c>
      <c r="D22" s="69" t="s">
        <v>40</v>
      </c>
      <c r="E22" s="69" t="s">
        <v>40</v>
      </c>
      <c r="F22" s="69" t="s">
        <v>40</v>
      </c>
      <c r="G22" s="69" t="s">
        <v>40</v>
      </c>
      <c r="H22" s="69" t="s">
        <v>40</v>
      </c>
      <c r="I22" s="69" t="s">
        <v>40</v>
      </c>
      <c r="J22" s="69" t="s">
        <v>40</v>
      </c>
      <c r="K22" s="69" t="s">
        <v>64</v>
      </c>
      <c r="L22" s="69">
        <v>8</v>
      </c>
    </row>
    <row r="23" spans="2:12" ht="15" thickBot="1" x14ac:dyDescent="0.35">
      <c r="B23" s="57" t="s">
        <v>88</v>
      </c>
      <c r="C23" s="72">
        <v>15800</v>
      </c>
      <c r="D23" s="72">
        <v>15800</v>
      </c>
      <c r="E23" s="72">
        <v>15800</v>
      </c>
      <c r="F23" s="72">
        <v>15800</v>
      </c>
      <c r="G23" s="73">
        <f>0.954*C23</f>
        <v>15073.199999999999</v>
      </c>
      <c r="H23" s="73">
        <f t="shared" ref="H23:H25" si="8">C23</f>
        <v>15800</v>
      </c>
      <c r="I23" s="73">
        <f>0.954*G23</f>
        <v>14379.832799999998</v>
      </c>
      <c r="J23" s="73">
        <f t="shared" ref="J23:J25" si="9">H23</f>
        <v>15800</v>
      </c>
      <c r="K23" s="69" t="s">
        <v>140</v>
      </c>
      <c r="L23" s="69">
        <v>6</v>
      </c>
    </row>
    <row r="24" spans="2:12" ht="15" thickBot="1" x14ac:dyDescent="0.35">
      <c r="B24" s="57" t="s">
        <v>110</v>
      </c>
      <c r="C24" s="72">
        <v>76000</v>
      </c>
      <c r="D24" s="72">
        <v>76000</v>
      </c>
      <c r="E24" s="72">
        <v>76000</v>
      </c>
      <c r="F24" s="72">
        <v>76000</v>
      </c>
      <c r="G24" s="73">
        <f>0.954*C24</f>
        <v>72504</v>
      </c>
      <c r="H24" s="73">
        <f t="shared" si="8"/>
        <v>76000</v>
      </c>
      <c r="I24" s="73">
        <f>0.954*G24</f>
        <v>69168.815999999992</v>
      </c>
      <c r="J24" s="73">
        <f t="shared" si="9"/>
        <v>76000</v>
      </c>
      <c r="K24" s="69" t="s">
        <v>141</v>
      </c>
      <c r="L24" s="69">
        <v>8</v>
      </c>
    </row>
    <row r="25" spans="2:12" ht="15" thickBot="1" x14ac:dyDescent="0.35">
      <c r="B25" s="57" t="s">
        <v>109</v>
      </c>
      <c r="C25" s="69">
        <v>4476</v>
      </c>
      <c r="D25" s="69">
        <v>4476</v>
      </c>
      <c r="E25" s="69">
        <v>4476</v>
      </c>
      <c r="F25" s="69">
        <v>4476</v>
      </c>
      <c r="G25" s="73">
        <f>0.954*C25</f>
        <v>4270.1040000000003</v>
      </c>
      <c r="H25" s="73">
        <f t="shared" si="8"/>
        <v>4476</v>
      </c>
      <c r="I25" s="73">
        <f>0.954*G25</f>
        <v>4073.679216</v>
      </c>
      <c r="J25" s="73">
        <f t="shared" si="9"/>
        <v>4476</v>
      </c>
      <c r="K25" s="69" t="s">
        <v>142</v>
      </c>
      <c r="L25" s="69"/>
    </row>
    <row r="26" spans="2:12" ht="15" thickBot="1" x14ac:dyDescent="0.35">
      <c r="B26" s="57" t="s">
        <v>89</v>
      </c>
      <c r="C26" s="70">
        <v>0.42</v>
      </c>
      <c r="D26" s="70">
        <v>0.42</v>
      </c>
      <c r="E26" s="70">
        <v>0.42</v>
      </c>
      <c r="F26" s="70">
        <v>0.42</v>
      </c>
      <c r="G26" s="70">
        <f>F26*(1-0.176)/(F26*(1-0.176)+F27)</f>
        <v>0.37370421561852107</v>
      </c>
      <c r="H26" s="70">
        <f>F26</f>
        <v>0.42</v>
      </c>
      <c r="I26" s="70">
        <f>G26*(1-0.176)/(G26*(1-0.176)+H27)</f>
        <v>0.32961145944602421</v>
      </c>
      <c r="J26" s="70">
        <f>H26</f>
        <v>0.42</v>
      </c>
      <c r="K26" s="69" t="s">
        <v>143</v>
      </c>
      <c r="L26" s="69">
        <v>6</v>
      </c>
    </row>
    <row r="27" spans="2:12" ht="15" thickBot="1" x14ac:dyDescent="0.35">
      <c r="B27" s="57" t="s">
        <v>90</v>
      </c>
      <c r="C27" s="70">
        <v>0.57999999999999996</v>
      </c>
      <c r="D27" s="70">
        <v>0.57999999999999996</v>
      </c>
      <c r="E27" s="70">
        <v>0.57999999999999996</v>
      </c>
      <c r="F27" s="70">
        <v>0.57999999999999996</v>
      </c>
      <c r="G27" s="70">
        <f>F27</f>
        <v>0.57999999999999996</v>
      </c>
      <c r="H27" s="70">
        <f>1-G26</f>
        <v>0.62629578438147893</v>
      </c>
      <c r="I27" s="70">
        <f>G27</f>
        <v>0.57999999999999996</v>
      </c>
      <c r="J27" s="70">
        <f>1-I26</f>
        <v>0.67038854055397579</v>
      </c>
      <c r="K27" s="69" t="s">
        <v>143</v>
      </c>
      <c r="L27" s="69">
        <v>6</v>
      </c>
    </row>
    <row r="28" spans="2:12" ht="15" thickBot="1" x14ac:dyDescent="0.35">
      <c r="B28" s="57" t="s">
        <v>107</v>
      </c>
      <c r="C28" s="68">
        <f>AVERAGE(C17:C19)*0.0051*1000</f>
        <v>22.1</v>
      </c>
      <c r="D28" s="68">
        <f>C28*(1-0.014)</f>
        <v>21.790600000000001</v>
      </c>
      <c r="E28" s="68">
        <f t="shared" ref="E28:F28" si="10">D28*(1-0.014)</f>
        <v>21.485531600000002</v>
      </c>
      <c r="F28" s="68">
        <f t="shared" si="10"/>
        <v>21.184734157600001</v>
      </c>
      <c r="G28" s="68">
        <f>C28*(1-0.018)</f>
        <v>21.702200000000001</v>
      </c>
      <c r="H28" s="68">
        <f>C28</f>
        <v>22.1</v>
      </c>
      <c r="I28" s="68">
        <f>C28*(1-0.018)^3</f>
        <v>20.927952312800002</v>
      </c>
      <c r="J28" s="68">
        <f>C28</f>
        <v>22.1</v>
      </c>
      <c r="K28" s="69" t="s">
        <v>144</v>
      </c>
      <c r="L28" s="69">
        <v>9</v>
      </c>
    </row>
    <row r="29" spans="2:12" ht="15" thickBot="1" x14ac:dyDescent="0.35">
      <c r="B29" s="57" t="s">
        <v>106</v>
      </c>
      <c r="C29" s="69" t="s">
        <v>40</v>
      </c>
      <c r="D29" s="69" t="s">
        <v>40</v>
      </c>
      <c r="E29" s="69" t="s">
        <v>40</v>
      </c>
      <c r="F29" s="69" t="s">
        <v>40</v>
      </c>
      <c r="G29" s="69" t="s">
        <v>40</v>
      </c>
      <c r="H29" s="69" t="s">
        <v>40</v>
      </c>
      <c r="I29" s="69" t="s">
        <v>40</v>
      </c>
      <c r="J29" s="69" t="s">
        <v>40</v>
      </c>
      <c r="K29" s="69" t="s">
        <v>145</v>
      </c>
      <c r="L29" s="69"/>
    </row>
    <row r="30" spans="2:12" ht="15" thickBot="1" x14ac:dyDescent="0.35">
      <c r="B30" s="74"/>
      <c r="C30" s="69"/>
      <c r="D30" s="69"/>
      <c r="E30" s="69"/>
      <c r="F30" s="69"/>
      <c r="G30" s="69"/>
      <c r="H30" s="69"/>
      <c r="I30" s="69"/>
      <c r="J30" s="69"/>
      <c r="K30" s="69"/>
      <c r="L30" s="69"/>
    </row>
    <row r="31" spans="2:12" ht="15" thickBot="1" x14ac:dyDescent="0.35">
      <c r="B31" s="63" t="s">
        <v>22</v>
      </c>
      <c r="C31" s="69"/>
      <c r="D31" s="69"/>
      <c r="E31" s="69"/>
      <c r="F31" s="69"/>
      <c r="G31" s="69"/>
      <c r="H31" s="69"/>
      <c r="I31" s="69"/>
      <c r="J31" s="69"/>
      <c r="K31" s="69"/>
      <c r="L31" s="69"/>
    </row>
    <row r="32" spans="2:12" ht="15" thickBot="1" x14ac:dyDescent="0.35">
      <c r="B32" s="74"/>
      <c r="C32" s="69"/>
      <c r="D32" s="69"/>
      <c r="E32" s="69"/>
      <c r="F32" s="69"/>
      <c r="G32" s="69"/>
      <c r="H32" s="69"/>
      <c r="I32" s="69"/>
      <c r="J32" s="69"/>
      <c r="K32" s="69"/>
      <c r="L32" s="69"/>
    </row>
    <row r="33" spans="1:13" ht="15" thickBot="1" x14ac:dyDescent="0.35">
      <c r="B33" s="57"/>
      <c r="C33" s="69"/>
      <c r="D33" s="69"/>
      <c r="E33" s="69"/>
      <c r="F33" s="69"/>
      <c r="G33" s="69"/>
      <c r="H33" s="69"/>
      <c r="I33" s="69"/>
      <c r="J33" s="69"/>
      <c r="K33" s="69"/>
      <c r="L33" s="69"/>
    </row>
    <row r="34" spans="1:13" x14ac:dyDescent="0.3">
      <c r="B34" s="75"/>
      <c r="C34" s="76"/>
      <c r="D34" s="76"/>
      <c r="E34" s="76"/>
      <c r="F34" s="76"/>
      <c r="G34" s="76"/>
      <c r="H34" s="76"/>
      <c r="I34" s="76"/>
      <c r="J34" s="76"/>
      <c r="K34" s="76"/>
      <c r="L34" s="76"/>
    </row>
    <row r="35" spans="1:13" x14ac:dyDescent="0.3">
      <c r="B35" s="3" t="s">
        <v>21</v>
      </c>
    </row>
    <row r="36" spans="1:13" x14ac:dyDescent="0.3">
      <c r="A36" s="1">
        <v>1</v>
      </c>
      <c r="B36" s="77" t="s">
        <v>146</v>
      </c>
    </row>
    <row r="37" spans="1:13" x14ac:dyDescent="0.3">
      <c r="A37" s="1">
        <v>2</v>
      </c>
      <c r="B37" s="77" t="s">
        <v>147</v>
      </c>
    </row>
    <row r="38" spans="1:13" x14ac:dyDescent="0.3">
      <c r="A38" s="1">
        <v>3</v>
      </c>
      <c r="B38" s="77" t="s">
        <v>148</v>
      </c>
    </row>
    <row r="39" spans="1:13" x14ac:dyDescent="0.3">
      <c r="A39" s="1">
        <v>4</v>
      </c>
      <c r="B39" s="77" t="s">
        <v>149</v>
      </c>
    </row>
    <row r="40" spans="1:13" x14ac:dyDescent="0.3">
      <c r="A40" s="1">
        <v>5</v>
      </c>
      <c r="B40" s="77" t="s">
        <v>150</v>
      </c>
    </row>
    <row r="41" spans="1:13" x14ac:dyDescent="0.3">
      <c r="A41" s="1">
        <v>6</v>
      </c>
      <c r="B41" s="77" t="s">
        <v>151</v>
      </c>
    </row>
    <row r="42" spans="1:13" x14ac:dyDescent="0.3">
      <c r="A42" s="1">
        <v>7</v>
      </c>
      <c r="B42" s="77" t="s">
        <v>152</v>
      </c>
    </row>
    <row r="43" spans="1:13" x14ac:dyDescent="0.3">
      <c r="A43" s="1">
        <v>8</v>
      </c>
      <c r="B43" s="77" t="s">
        <v>153</v>
      </c>
    </row>
    <row r="44" spans="1:13" x14ac:dyDescent="0.3">
      <c r="A44" s="1">
        <v>9</v>
      </c>
      <c r="B44" s="77" t="s">
        <v>154</v>
      </c>
    </row>
    <row r="46" spans="1:13" x14ac:dyDescent="0.3">
      <c r="B46" s="3" t="s">
        <v>13</v>
      </c>
      <c r="C46" s="2"/>
      <c r="D46" s="2"/>
      <c r="E46" s="2"/>
      <c r="F46" s="2"/>
      <c r="G46" s="2"/>
      <c r="H46" s="2"/>
      <c r="I46" s="2"/>
      <c r="J46" s="2"/>
      <c r="K46" s="2"/>
      <c r="L46" s="2"/>
      <c r="M46" s="2"/>
    </row>
    <row r="47" spans="1:13" x14ac:dyDescent="0.3">
      <c r="A47" s="1" t="s">
        <v>14</v>
      </c>
      <c r="B47" s="127" t="s">
        <v>155</v>
      </c>
      <c r="C47" s="127"/>
      <c r="D47" s="127"/>
      <c r="E47" s="127"/>
      <c r="F47" s="127"/>
      <c r="G47" s="127"/>
      <c r="H47" s="127"/>
      <c r="I47" s="127"/>
      <c r="J47" s="127"/>
      <c r="K47" s="127"/>
      <c r="L47" s="127"/>
      <c r="M47" s="127"/>
    </row>
    <row r="48" spans="1:13" ht="64.5" customHeight="1" x14ac:dyDescent="0.3">
      <c r="A48" s="1" t="s">
        <v>15</v>
      </c>
      <c r="B48" s="127" t="s">
        <v>156</v>
      </c>
      <c r="C48" s="127"/>
      <c r="D48" s="127"/>
      <c r="E48" s="127"/>
      <c r="F48" s="127"/>
      <c r="G48" s="127"/>
      <c r="H48" s="127"/>
      <c r="I48" s="127"/>
      <c r="J48" s="127"/>
      <c r="K48" s="127"/>
      <c r="L48" s="127"/>
      <c r="M48" s="127"/>
    </row>
    <row r="49" spans="1:13" ht="27.75" customHeight="1" x14ac:dyDescent="0.3">
      <c r="A49" s="1" t="s">
        <v>16</v>
      </c>
      <c r="B49" s="127" t="s">
        <v>157</v>
      </c>
      <c r="C49" s="128"/>
      <c r="D49" s="128"/>
      <c r="E49" s="128"/>
      <c r="F49" s="128"/>
      <c r="G49" s="128"/>
      <c r="H49" s="128"/>
      <c r="I49" s="128"/>
      <c r="J49" s="128"/>
      <c r="K49" s="128"/>
      <c r="L49" s="128"/>
      <c r="M49" s="128"/>
    </row>
    <row r="50" spans="1:13" ht="31.5" customHeight="1" x14ac:dyDescent="0.3">
      <c r="A50" s="1" t="s">
        <v>17</v>
      </c>
      <c r="B50" s="127" t="s">
        <v>158</v>
      </c>
      <c r="C50" s="128"/>
      <c r="D50" s="128"/>
      <c r="E50" s="128"/>
      <c r="F50" s="128"/>
      <c r="G50" s="128"/>
      <c r="H50" s="128"/>
      <c r="I50" s="128"/>
      <c r="J50" s="128"/>
      <c r="K50" s="128"/>
      <c r="L50" s="128"/>
      <c r="M50" s="128"/>
    </row>
    <row r="51" spans="1:13" x14ac:dyDescent="0.3">
      <c r="A51" s="1" t="s">
        <v>18</v>
      </c>
      <c r="B51" s="127" t="s">
        <v>159</v>
      </c>
      <c r="C51" s="128"/>
      <c r="D51" s="128"/>
      <c r="E51" s="128"/>
      <c r="F51" s="128"/>
      <c r="G51" s="128"/>
      <c r="H51" s="128"/>
      <c r="I51" s="128"/>
      <c r="J51" s="128"/>
      <c r="K51" s="128"/>
      <c r="L51" s="128"/>
      <c r="M51" s="128"/>
    </row>
    <row r="52" spans="1:13" ht="52.5" customHeight="1" x14ac:dyDescent="0.3">
      <c r="A52" s="1" t="s">
        <v>19</v>
      </c>
      <c r="B52" s="127" t="s">
        <v>160</v>
      </c>
      <c r="C52" s="127"/>
      <c r="D52" s="127"/>
      <c r="E52" s="127"/>
      <c r="F52" s="127"/>
      <c r="G52" s="127"/>
      <c r="H52" s="127"/>
      <c r="I52" s="127"/>
      <c r="J52" s="127"/>
      <c r="K52" s="127"/>
      <c r="L52" s="127"/>
      <c r="M52" s="127"/>
    </row>
    <row r="53" spans="1:13" ht="28.5" customHeight="1" x14ac:dyDescent="0.3">
      <c r="A53" s="1" t="s">
        <v>43</v>
      </c>
      <c r="B53" s="127" t="s">
        <v>161</v>
      </c>
      <c r="C53" s="127"/>
      <c r="D53" s="127"/>
      <c r="E53" s="127"/>
      <c r="F53" s="127"/>
      <c r="G53" s="127"/>
      <c r="H53" s="127"/>
      <c r="I53" s="127"/>
      <c r="J53" s="127"/>
      <c r="K53" s="127"/>
      <c r="L53" s="127"/>
      <c r="M53" s="127"/>
    </row>
    <row r="54" spans="1:13" ht="42.75" customHeight="1" x14ac:dyDescent="0.3">
      <c r="A54" s="1" t="s">
        <v>55</v>
      </c>
      <c r="B54" s="127" t="s">
        <v>162</v>
      </c>
      <c r="C54" s="127"/>
      <c r="D54" s="127"/>
      <c r="E54" s="127"/>
      <c r="F54" s="127"/>
      <c r="G54" s="127"/>
      <c r="H54" s="127"/>
      <c r="I54" s="127"/>
      <c r="J54" s="127"/>
      <c r="K54" s="127"/>
      <c r="L54" s="127"/>
      <c r="M54" s="127"/>
    </row>
    <row r="55" spans="1:13" ht="27" customHeight="1" x14ac:dyDescent="0.3">
      <c r="A55" s="1" t="s">
        <v>59</v>
      </c>
      <c r="B55" s="127" t="s">
        <v>163</v>
      </c>
      <c r="C55" s="127"/>
      <c r="D55" s="127"/>
      <c r="E55" s="127"/>
      <c r="F55" s="127"/>
      <c r="G55" s="127"/>
      <c r="H55" s="127"/>
      <c r="I55" s="127"/>
      <c r="J55" s="127"/>
      <c r="K55" s="127"/>
      <c r="L55" s="127"/>
      <c r="M55" s="127"/>
    </row>
    <row r="56" spans="1:13" ht="29.25" customHeight="1" x14ac:dyDescent="0.3">
      <c r="A56" s="1" t="s">
        <v>64</v>
      </c>
      <c r="B56" s="127" t="s">
        <v>164</v>
      </c>
      <c r="C56" s="127"/>
      <c r="D56" s="127"/>
      <c r="E56" s="127"/>
      <c r="F56" s="127"/>
      <c r="G56" s="127"/>
      <c r="H56" s="127"/>
      <c r="I56" s="127"/>
      <c r="J56" s="127"/>
      <c r="K56" s="127"/>
      <c r="L56" s="127"/>
      <c r="M56" s="127"/>
    </row>
    <row r="57" spans="1:13" ht="26.25" customHeight="1" x14ac:dyDescent="0.3">
      <c r="A57" s="1" t="s">
        <v>165</v>
      </c>
      <c r="B57" s="127" t="s">
        <v>166</v>
      </c>
      <c r="C57" s="127"/>
      <c r="D57" s="127"/>
      <c r="E57" s="127"/>
      <c r="F57" s="127"/>
      <c r="G57" s="127"/>
      <c r="H57" s="127"/>
      <c r="I57" s="127"/>
      <c r="J57" s="127"/>
      <c r="K57" s="127"/>
      <c r="L57" s="127"/>
      <c r="M57" s="127"/>
    </row>
    <row r="58" spans="1:13" ht="27.75" customHeight="1" x14ac:dyDescent="0.3">
      <c r="A58" s="1" t="s">
        <v>167</v>
      </c>
      <c r="B58" s="127" t="s">
        <v>168</v>
      </c>
      <c r="C58" s="127"/>
      <c r="D58" s="127"/>
      <c r="E58" s="127"/>
      <c r="F58" s="127"/>
      <c r="G58" s="127"/>
      <c r="H58" s="127"/>
      <c r="I58" s="127"/>
      <c r="J58" s="127"/>
      <c r="K58" s="127"/>
      <c r="L58" s="127"/>
      <c r="M58" s="127"/>
    </row>
    <row r="59" spans="1:13" x14ac:dyDescent="0.3">
      <c r="A59" s="1" t="s">
        <v>169</v>
      </c>
      <c r="B59" s="127" t="s">
        <v>170</v>
      </c>
      <c r="C59" s="127"/>
      <c r="D59" s="127"/>
      <c r="E59" s="127"/>
      <c r="F59" s="127"/>
      <c r="G59" s="127"/>
      <c r="H59" s="127"/>
      <c r="I59" s="127"/>
      <c r="J59" s="127"/>
      <c r="K59" s="127"/>
      <c r="L59" s="127"/>
      <c r="M59" s="127"/>
    </row>
    <row r="60" spans="1:13" ht="27" customHeight="1" x14ac:dyDescent="0.3">
      <c r="A60" s="1" t="s">
        <v>171</v>
      </c>
      <c r="B60" s="127" t="s">
        <v>172</v>
      </c>
      <c r="C60" s="127"/>
      <c r="D60" s="127"/>
      <c r="E60" s="127"/>
      <c r="F60" s="127"/>
      <c r="G60" s="127"/>
      <c r="H60" s="127"/>
      <c r="I60" s="127"/>
      <c r="J60" s="127"/>
      <c r="K60" s="127"/>
      <c r="L60" s="127"/>
      <c r="M60" s="127"/>
    </row>
    <row r="61" spans="1:13" ht="26.25" customHeight="1" x14ac:dyDescent="0.3">
      <c r="A61" s="1" t="s">
        <v>143</v>
      </c>
      <c r="B61" s="127" t="s">
        <v>173</v>
      </c>
      <c r="C61" s="127"/>
      <c r="D61" s="127"/>
      <c r="E61" s="127"/>
      <c r="F61" s="127"/>
      <c r="G61" s="127"/>
      <c r="H61" s="127"/>
      <c r="I61" s="127"/>
      <c r="J61" s="127"/>
      <c r="K61" s="127"/>
      <c r="L61" s="127"/>
      <c r="M61" s="127"/>
    </row>
    <row r="62" spans="1:13" ht="37.5" customHeight="1" x14ac:dyDescent="0.3">
      <c r="A62" s="1" t="s">
        <v>144</v>
      </c>
      <c r="B62" s="127" t="s">
        <v>174</v>
      </c>
      <c r="C62" s="127"/>
      <c r="D62" s="127"/>
      <c r="E62" s="127"/>
      <c r="F62" s="127"/>
      <c r="G62" s="127"/>
      <c r="H62" s="127"/>
      <c r="I62" s="127"/>
      <c r="J62" s="127"/>
      <c r="K62" s="127"/>
      <c r="L62" s="127"/>
      <c r="M62" s="127"/>
    </row>
    <row r="63" spans="1:13" ht="15.75" customHeight="1" x14ac:dyDescent="0.3">
      <c r="A63" s="1" t="s">
        <v>145</v>
      </c>
      <c r="B63" s="127" t="s">
        <v>175</v>
      </c>
      <c r="C63" s="128"/>
      <c r="D63" s="128"/>
      <c r="E63" s="128"/>
      <c r="F63" s="128"/>
      <c r="G63" s="128"/>
      <c r="H63" s="128"/>
      <c r="I63" s="128"/>
      <c r="J63" s="128"/>
      <c r="K63" s="128"/>
      <c r="L63" s="128"/>
      <c r="M63" s="128"/>
    </row>
    <row r="64" spans="1:13" ht="15" customHeight="1" x14ac:dyDescent="0.3">
      <c r="A64" s="1" t="s">
        <v>176</v>
      </c>
      <c r="B64" s="127" t="s">
        <v>177</v>
      </c>
      <c r="C64" s="128"/>
      <c r="D64" s="128"/>
      <c r="E64" s="128"/>
      <c r="F64" s="128"/>
      <c r="G64" s="128"/>
      <c r="H64" s="128"/>
      <c r="I64" s="128"/>
      <c r="J64" s="128"/>
      <c r="K64" s="128"/>
      <c r="L64" s="128"/>
      <c r="M64" s="128"/>
    </row>
    <row r="65" spans="2:13" x14ac:dyDescent="0.3">
      <c r="B65" s="127"/>
      <c r="C65" s="128"/>
      <c r="D65" s="128"/>
      <c r="E65" s="128"/>
      <c r="F65" s="128"/>
      <c r="G65" s="128"/>
      <c r="H65" s="128"/>
      <c r="I65" s="128"/>
      <c r="J65" s="128"/>
      <c r="K65" s="128"/>
      <c r="L65" s="128"/>
      <c r="M65" s="128"/>
    </row>
    <row r="66" spans="2:13" x14ac:dyDescent="0.3">
      <c r="C66" s="129"/>
      <c r="D66" s="129"/>
      <c r="E66" s="129"/>
      <c r="F66" s="129"/>
      <c r="G66" s="129"/>
      <c r="H66" s="129"/>
      <c r="I66" s="129"/>
      <c r="J66" s="129"/>
      <c r="K66" s="129"/>
      <c r="L66" s="129"/>
      <c r="M66" s="129"/>
    </row>
    <row r="67" spans="2:13" x14ac:dyDescent="0.3">
      <c r="C67" s="129"/>
      <c r="D67" s="129"/>
      <c r="E67" s="129"/>
      <c r="F67" s="129"/>
      <c r="G67" s="129"/>
      <c r="H67" s="129"/>
      <c r="I67" s="129"/>
      <c r="J67" s="129"/>
      <c r="K67" s="129"/>
      <c r="L67" s="129"/>
      <c r="M67" s="129"/>
    </row>
    <row r="68" spans="2:13" x14ac:dyDescent="0.3">
      <c r="C68" s="129"/>
      <c r="D68" s="129"/>
      <c r="E68" s="129"/>
      <c r="F68" s="129"/>
      <c r="G68" s="129"/>
      <c r="H68" s="129"/>
      <c r="I68" s="129"/>
      <c r="J68" s="129"/>
      <c r="K68" s="129"/>
      <c r="L68" s="129"/>
      <c r="M68" s="129"/>
    </row>
    <row r="69" spans="2:13" x14ac:dyDescent="0.3">
      <c r="C69" s="129"/>
      <c r="D69" s="129"/>
      <c r="E69" s="129"/>
      <c r="F69" s="129"/>
      <c r="G69" s="129"/>
      <c r="H69" s="129"/>
      <c r="I69" s="129"/>
      <c r="J69" s="129"/>
      <c r="K69" s="129"/>
      <c r="L69" s="129"/>
      <c r="M69" s="129"/>
    </row>
  </sheetData>
  <mergeCells count="33">
    <mergeCell ref="B52:M52"/>
    <mergeCell ref="C2:L2"/>
    <mergeCell ref="B3:B4"/>
    <mergeCell ref="C3:C4"/>
    <mergeCell ref="D3:D4"/>
    <mergeCell ref="E3:E4"/>
    <mergeCell ref="F3:F4"/>
    <mergeCell ref="G3:H4"/>
    <mergeCell ref="I3:J4"/>
    <mergeCell ref="K3:K4"/>
    <mergeCell ref="L3:L4"/>
    <mergeCell ref="B47:M47"/>
    <mergeCell ref="B48:M48"/>
    <mergeCell ref="B49:M49"/>
    <mergeCell ref="B50:M50"/>
    <mergeCell ref="B51:M51"/>
    <mergeCell ref="B64:M64"/>
    <mergeCell ref="B53:M53"/>
    <mergeCell ref="B54:M54"/>
    <mergeCell ref="B55:M55"/>
    <mergeCell ref="B56:M56"/>
    <mergeCell ref="B57:M57"/>
    <mergeCell ref="B58:M58"/>
    <mergeCell ref="B59:M59"/>
    <mergeCell ref="B60:M60"/>
    <mergeCell ref="B61:M61"/>
    <mergeCell ref="B62:M62"/>
    <mergeCell ref="B63:M63"/>
    <mergeCell ref="B65:M65"/>
    <mergeCell ref="C66:M66"/>
    <mergeCell ref="C67:M67"/>
    <mergeCell ref="C68:M68"/>
    <mergeCell ref="C69:M69"/>
  </mergeCells>
  <hyperlinks>
    <hyperlink ref="C2" location="INDEX" display="Energy Transport Electricity Main distribution, electricity cable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72"/>
  <sheetViews>
    <sheetView zoomScaleNormal="100" workbookViewId="0">
      <selection activeCell="D18" sqref="D18"/>
    </sheetView>
  </sheetViews>
  <sheetFormatPr defaultColWidth="9.109375" defaultRowHeight="14.4" x14ac:dyDescent="0.3"/>
  <cols>
    <col min="1" max="1" width="2.33203125" style="59" bestFit="1" customWidth="1"/>
    <col min="2" max="2" width="41" style="59" customWidth="1"/>
    <col min="3" max="3" width="9.109375" style="59" customWidth="1"/>
    <col min="4" max="6" width="9.109375" style="59"/>
    <col min="7" max="7" width="9.109375" style="59" customWidth="1"/>
    <col min="8" max="8" width="9.109375" style="59"/>
    <col min="9" max="9" width="9.109375" style="59" customWidth="1"/>
    <col min="10" max="12" width="9.109375" style="59"/>
    <col min="13" max="13" width="87.5546875" style="59" customWidth="1"/>
    <col min="14" max="16384" width="9.109375" style="59"/>
  </cols>
  <sheetData>
    <row r="1" spans="2:12" ht="15" thickBot="1" x14ac:dyDescent="0.35">
      <c r="B1" s="53" t="s">
        <v>178</v>
      </c>
    </row>
    <row r="2" spans="2:12" ht="15" thickBot="1" x14ac:dyDescent="0.35">
      <c r="B2" s="60" t="s">
        <v>0</v>
      </c>
      <c r="C2" s="130" t="s">
        <v>179</v>
      </c>
      <c r="D2" s="144"/>
      <c r="E2" s="144"/>
      <c r="F2" s="144"/>
      <c r="G2" s="144"/>
      <c r="H2" s="144"/>
      <c r="I2" s="144"/>
      <c r="J2" s="144"/>
      <c r="K2" s="144"/>
      <c r="L2" s="145"/>
    </row>
    <row r="3" spans="2:12" x14ac:dyDescent="0.3">
      <c r="B3" s="133"/>
      <c r="C3" s="135">
        <v>2015</v>
      </c>
      <c r="D3" s="135">
        <v>2020</v>
      </c>
      <c r="E3" s="135">
        <v>2030</v>
      </c>
      <c r="F3" s="135">
        <v>2050</v>
      </c>
      <c r="G3" s="137" t="s">
        <v>1</v>
      </c>
      <c r="H3" s="138"/>
      <c r="I3" s="137" t="s">
        <v>2</v>
      </c>
      <c r="J3" s="138"/>
      <c r="K3" s="135" t="s">
        <v>3</v>
      </c>
      <c r="L3" s="135" t="s">
        <v>4</v>
      </c>
    </row>
    <row r="4" spans="2:12" ht="15" thickBot="1" x14ac:dyDescent="0.35">
      <c r="B4" s="134"/>
      <c r="C4" s="136"/>
      <c r="D4" s="136"/>
      <c r="E4" s="136"/>
      <c r="F4" s="136"/>
      <c r="G4" s="139"/>
      <c r="H4" s="140"/>
      <c r="I4" s="139"/>
      <c r="J4" s="140"/>
      <c r="K4" s="136"/>
      <c r="L4" s="136"/>
    </row>
    <row r="5" spans="2:12" ht="15" thickBot="1" x14ac:dyDescent="0.35">
      <c r="B5" s="63" t="s">
        <v>5</v>
      </c>
      <c r="C5" s="64"/>
      <c r="D5" s="64"/>
      <c r="E5" s="64"/>
      <c r="F5" s="64"/>
      <c r="G5" s="65" t="s">
        <v>6</v>
      </c>
      <c r="H5" s="65" t="s">
        <v>7</v>
      </c>
      <c r="I5" s="65" t="s">
        <v>6</v>
      </c>
      <c r="J5" s="65" t="s">
        <v>7</v>
      </c>
      <c r="K5" s="64"/>
      <c r="L5" s="66"/>
    </row>
    <row r="6" spans="2:12" ht="15" thickBot="1" x14ac:dyDescent="0.35">
      <c r="B6" s="57" t="s">
        <v>9</v>
      </c>
      <c r="C6" s="69">
        <v>5.25</v>
      </c>
      <c r="D6" s="69">
        <v>5.25</v>
      </c>
      <c r="E6" s="69">
        <v>5.25</v>
      </c>
      <c r="F6" s="69">
        <v>5.25</v>
      </c>
      <c r="G6" s="69">
        <v>5.25</v>
      </c>
      <c r="H6" s="69">
        <v>5.25</v>
      </c>
      <c r="I6" s="69">
        <v>4.5</v>
      </c>
      <c r="J6" s="69">
        <v>5.25</v>
      </c>
      <c r="K6" s="69" t="s">
        <v>14</v>
      </c>
      <c r="L6" s="69">
        <v>1</v>
      </c>
    </row>
    <row r="7" spans="2:12" ht="15" thickBot="1" x14ac:dyDescent="0.35">
      <c r="B7" s="57" t="s">
        <v>180</v>
      </c>
      <c r="C7" s="67">
        <v>1.125</v>
      </c>
      <c r="D7" s="67">
        <v>1.125</v>
      </c>
      <c r="E7" s="67">
        <v>1.125</v>
      </c>
      <c r="F7" s="67">
        <v>1.125</v>
      </c>
      <c r="G7" s="69">
        <v>0.75</v>
      </c>
      <c r="H7" s="69">
        <v>1.5</v>
      </c>
      <c r="I7" s="69">
        <v>0.75</v>
      </c>
      <c r="J7" s="69">
        <v>1.5</v>
      </c>
      <c r="K7" s="69" t="s">
        <v>15</v>
      </c>
      <c r="L7" s="69">
        <v>2</v>
      </c>
    </row>
    <row r="8" spans="2:12" ht="15" thickBot="1" x14ac:dyDescent="0.35">
      <c r="B8" s="57" t="s">
        <v>23</v>
      </c>
      <c r="C8" s="69" t="s">
        <v>40</v>
      </c>
      <c r="D8" s="69" t="s">
        <v>40</v>
      </c>
      <c r="E8" s="69" t="s">
        <v>40</v>
      </c>
      <c r="F8" s="69" t="s">
        <v>40</v>
      </c>
      <c r="G8" s="69" t="s">
        <v>40</v>
      </c>
      <c r="H8" s="69" t="s">
        <v>40</v>
      </c>
      <c r="I8" s="69" t="s">
        <v>40</v>
      </c>
      <c r="J8" s="69" t="s">
        <v>40</v>
      </c>
      <c r="K8" s="69" t="s">
        <v>181</v>
      </c>
      <c r="L8" s="69">
        <v>3</v>
      </c>
    </row>
    <row r="9" spans="2:12" ht="15" thickBot="1" x14ac:dyDescent="0.35">
      <c r="B9" s="57" t="s">
        <v>10</v>
      </c>
      <c r="C9" s="69">
        <v>40</v>
      </c>
      <c r="D9" s="69">
        <v>40</v>
      </c>
      <c r="E9" s="69">
        <v>40</v>
      </c>
      <c r="F9" s="69">
        <v>40</v>
      </c>
      <c r="G9" s="69">
        <v>35</v>
      </c>
      <c r="H9" s="69">
        <v>40</v>
      </c>
      <c r="I9" s="69">
        <v>35</v>
      </c>
      <c r="J9" s="69">
        <v>50</v>
      </c>
      <c r="K9" s="69" t="s">
        <v>16</v>
      </c>
      <c r="L9" s="69" t="s">
        <v>182</v>
      </c>
    </row>
    <row r="10" spans="2:12" ht="15" thickBot="1" x14ac:dyDescent="0.35">
      <c r="B10" s="57" t="s">
        <v>183</v>
      </c>
      <c r="C10" s="70">
        <v>0.44</v>
      </c>
      <c r="D10" s="70">
        <v>0.44</v>
      </c>
      <c r="E10" s="70">
        <v>0.44</v>
      </c>
      <c r="F10" s="70">
        <v>0.44</v>
      </c>
      <c r="G10" s="78">
        <v>0.44</v>
      </c>
      <c r="H10" s="78">
        <v>0.44</v>
      </c>
      <c r="I10" s="71">
        <v>0.3256</v>
      </c>
      <c r="J10" s="71">
        <v>0.46640000000000004</v>
      </c>
      <c r="K10" s="69" t="s">
        <v>17</v>
      </c>
      <c r="L10" s="69" t="s">
        <v>184</v>
      </c>
    </row>
    <row r="11" spans="2:12" ht="15" thickBot="1" x14ac:dyDescent="0.35">
      <c r="B11" s="47" t="s">
        <v>20</v>
      </c>
      <c r="C11" s="70">
        <v>0.44</v>
      </c>
      <c r="D11" s="70">
        <v>0.44</v>
      </c>
      <c r="E11" s="70">
        <v>0.44</v>
      </c>
      <c r="F11" s="70">
        <v>0.44</v>
      </c>
      <c r="G11" s="78">
        <v>0.44</v>
      </c>
      <c r="H11" s="78">
        <v>0.44</v>
      </c>
      <c r="I11" s="71">
        <v>0.3256</v>
      </c>
      <c r="J11" s="71">
        <v>0.46640000000000004</v>
      </c>
      <c r="K11" s="69" t="s">
        <v>17</v>
      </c>
      <c r="L11" s="69"/>
    </row>
    <row r="12" spans="2:12" ht="15" thickBot="1" x14ac:dyDescent="0.35">
      <c r="B12" s="47" t="s">
        <v>185</v>
      </c>
      <c r="C12" s="70">
        <v>0.44</v>
      </c>
      <c r="D12" s="70">
        <v>0.44</v>
      </c>
      <c r="E12" s="70">
        <v>0.44</v>
      </c>
      <c r="F12" s="70">
        <v>0.44</v>
      </c>
      <c r="G12" s="78">
        <v>0.44</v>
      </c>
      <c r="H12" s="78">
        <v>0.44</v>
      </c>
      <c r="I12" s="71">
        <v>0.3256</v>
      </c>
      <c r="J12" s="71">
        <v>0.46640000000000004</v>
      </c>
      <c r="K12" s="69" t="s">
        <v>17</v>
      </c>
      <c r="L12" s="69"/>
    </row>
    <row r="13" spans="2:12" ht="15" thickBot="1" x14ac:dyDescent="0.35">
      <c r="B13" s="47" t="s">
        <v>25</v>
      </c>
      <c r="C13" s="79">
        <v>1</v>
      </c>
      <c r="D13" s="79">
        <v>1</v>
      </c>
      <c r="E13" s="79">
        <v>1</v>
      </c>
      <c r="F13" s="79">
        <v>1</v>
      </c>
      <c r="G13" s="69">
        <v>1</v>
      </c>
      <c r="H13" s="69">
        <v>2</v>
      </c>
      <c r="I13" s="69">
        <v>1</v>
      </c>
      <c r="J13" s="69">
        <v>2</v>
      </c>
      <c r="K13" s="69"/>
      <c r="L13" s="69">
        <v>5</v>
      </c>
    </row>
    <row r="14" spans="2:12" ht="15" thickBot="1" x14ac:dyDescent="0.35">
      <c r="B14" s="57"/>
      <c r="C14" s="69"/>
      <c r="D14" s="69"/>
      <c r="E14" s="69"/>
      <c r="F14" s="69"/>
      <c r="G14" s="69"/>
      <c r="H14" s="69"/>
      <c r="I14" s="69"/>
      <c r="J14" s="69"/>
      <c r="K14" s="69"/>
      <c r="L14" s="69"/>
    </row>
    <row r="15" spans="2:12" ht="15" thickBot="1" x14ac:dyDescent="0.35">
      <c r="B15" s="63" t="s">
        <v>8</v>
      </c>
      <c r="C15" s="64"/>
      <c r="D15" s="64"/>
      <c r="E15" s="64"/>
      <c r="F15" s="64"/>
      <c r="G15" s="64"/>
      <c r="H15" s="64"/>
      <c r="I15" s="64"/>
      <c r="J15" s="64"/>
      <c r="K15" s="64"/>
      <c r="L15" s="66"/>
    </row>
    <row r="16" spans="2:12" ht="15" thickBot="1" x14ac:dyDescent="0.35">
      <c r="B16" s="47" t="s">
        <v>186</v>
      </c>
      <c r="C16" s="69">
        <v>173</v>
      </c>
      <c r="D16" s="69">
        <v>173</v>
      </c>
      <c r="E16" s="69">
        <v>173</v>
      </c>
      <c r="F16" s="69">
        <v>173</v>
      </c>
      <c r="G16" s="73">
        <v>155.70000000000002</v>
      </c>
      <c r="H16" s="69">
        <v>173</v>
      </c>
      <c r="I16" s="73">
        <v>131.72220000000002</v>
      </c>
      <c r="J16" s="73">
        <v>205.87</v>
      </c>
      <c r="K16" s="69" t="s">
        <v>187</v>
      </c>
      <c r="L16" s="69" t="s">
        <v>188</v>
      </c>
    </row>
    <row r="17" spans="2:13" ht="15" thickBot="1" x14ac:dyDescent="0.35">
      <c r="B17" s="47" t="s">
        <v>76</v>
      </c>
      <c r="C17" s="73">
        <v>524</v>
      </c>
      <c r="D17" s="73">
        <v>524</v>
      </c>
      <c r="E17" s="73">
        <v>524</v>
      </c>
      <c r="F17" s="73">
        <v>524</v>
      </c>
      <c r="G17" s="73">
        <v>471.6</v>
      </c>
      <c r="H17" s="73">
        <v>524</v>
      </c>
      <c r="I17" s="73">
        <v>424.44000000000005</v>
      </c>
      <c r="J17" s="73">
        <v>524</v>
      </c>
      <c r="K17" s="69" t="s">
        <v>189</v>
      </c>
      <c r="L17" s="69">
        <v>6</v>
      </c>
      <c r="M17" s="80"/>
    </row>
    <row r="18" spans="2:13" ht="15" thickBot="1" x14ac:dyDescent="0.35">
      <c r="B18" s="47" t="s">
        <v>77</v>
      </c>
      <c r="C18" s="73">
        <v>1412</v>
      </c>
      <c r="D18" s="73">
        <v>1412</v>
      </c>
      <c r="E18" s="73">
        <v>1412</v>
      </c>
      <c r="F18" s="73">
        <v>1412</v>
      </c>
      <c r="G18" s="73">
        <v>1270.8</v>
      </c>
      <c r="H18" s="73">
        <v>1412</v>
      </c>
      <c r="I18" s="73">
        <v>1143.72</v>
      </c>
      <c r="J18" s="73">
        <v>1412</v>
      </c>
      <c r="K18" s="69" t="s">
        <v>189</v>
      </c>
      <c r="L18" s="69">
        <v>6</v>
      </c>
      <c r="M18" s="81"/>
    </row>
    <row r="19" spans="2:13" ht="15" thickBot="1" x14ac:dyDescent="0.35">
      <c r="B19" s="47" t="s">
        <v>78</v>
      </c>
      <c r="C19" s="73">
        <v>1583</v>
      </c>
      <c r="D19" s="73">
        <v>1583</v>
      </c>
      <c r="E19" s="73">
        <v>1583</v>
      </c>
      <c r="F19" s="73">
        <v>1583</v>
      </c>
      <c r="G19" s="73">
        <v>1424.7</v>
      </c>
      <c r="H19" s="73">
        <v>1583</v>
      </c>
      <c r="I19" s="73">
        <v>1282.23</v>
      </c>
      <c r="J19" s="73">
        <v>1583</v>
      </c>
      <c r="K19" s="69" t="s">
        <v>189</v>
      </c>
      <c r="L19" s="69">
        <v>6</v>
      </c>
      <c r="M19" s="81"/>
    </row>
    <row r="20" spans="2:13" ht="15" thickBot="1" x14ac:dyDescent="0.35">
      <c r="B20" s="47" t="s">
        <v>79</v>
      </c>
      <c r="C20" s="73">
        <v>3745</v>
      </c>
      <c r="D20" s="73">
        <v>3745</v>
      </c>
      <c r="E20" s="73">
        <v>3745</v>
      </c>
      <c r="F20" s="73">
        <v>3745</v>
      </c>
      <c r="G20" s="73">
        <v>3370.5</v>
      </c>
      <c r="H20" s="73">
        <v>3745</v>
      </c>
      <c r="I20" s="73">
        <v>3033.4500000000003</v>
      </c>
      <c r="J20" s="73">
        <v>3745</v>
      </c>
      <c r="K20" s="69" t="s">
        <v>189</v>
      </c>
      <c r="L20" s="69">
        <v>6</v>
      </c>
      <c r="M20" s="81"/>
    </row>
    <row r="21" spans="2:13" ht="15" thickBot="1" x14ac:dyDescent="0.35">
      <c r="B21" s="47" t="s">
        <v>80</v>
      </c>
      <c r="C21" s="69" t="s">
        <v>40</v>
      </c>
      <c r="D21" s="69" t="s">
        <v>40</v>
      </c>
      <c r="E21" s="69" t="s">
        <v>40</v>
      </c>
      <c r="F21" s="69" t="s">
        <v>40</v>
      </c>
      <c r="G21" s="69" t="s">
        <v>40</v>
      </c>
      <c r="H21" s="69" t="s">
        <v>40</v>
      </c>
      <c r="I21" s="69" t="s">
        <v>40</v>
      </c>
      <c r="J21" s="69" t="s">
        <v>40</v>
      </c>
      <c r="K21" s="69" t="s">
        <v>190</v>
      </c>
      <c r="L21" s="69"/>
      <c r="M21" s="81"/>
    </row>
    <row r="22" spans="2:13" ht="15" thickBot="1" x14ac:dyDescent="0.35">
      <c r="B22" s="47" t="s">
        <v>81</v>
      </c>
      <c r="C22" s="69" t="s">
        <v>40</v>
      </c>
      <c r="D22" s="69" t="s">
        <v>40</v>
      </c>
      <c r="E22" s="69" t="s">
        <v>40</v>
      </c>
      <c r="F22" s="69" t="s">
        <v>40</v>
      </c>
      <c r="G22" s="69" t="s">
        <v>40</v>
      </c>
      <c r="H22" s="69" t="s">
        <v>40</v>
      </c>
      <c r="I22" s="69" t="s">
        <v>40</v>
      </c>
      <c r="J22" s="69" t="s">
        <v>40</v>
      </c>
      <c r="K22" s="69" t="s">
        <v>190</v>
      </c>
      <c r="L22" s="69"/>
      <c r="M22" s="81"/>
    </row>
    <row r="23" spans="2:13" ht="15" thickBot="1" x14ac:dyDescent="0.35">
      <c r="B23" s="47" t="s">
        <v>82</v>
      </c>
      <c r="C23" s="69">
        <v>36</v>
      </c>
      <c r="D23" s="69">
        <v>36</v>
      </c>
      <c r="E23" s="69">
        <v>36</v>
      </c>
      <c r="F23" s="69">
        <v>36</v>
      </c>
      <c r="G23" s="69">
        <v>32</v>
      </c>
      <c r="H23" s="69">
        <v>36</v>
      </c>
      <c r="I23" s="73">
        <v>28.8</v>
      </c>
      <c r="J23" s="69">
        <v>36</v>
      </c>
      <c r="K23" s="69" t="s">
        <v>190</v>
      </c>
      <c r="L23" s="69">
        <v>6</v>
      </c>
      <c r="M23" s="81"/>
    </row>
    <row r="24" spans="2:13" ht="15" thickBot="1" x14ac:dyDescent="0.35">
      <c r="B24" s="47" t="s">
        <v>83</v>
      </c>
      <c r="C24" s="69">
        <v>36</v>
      </c>
      <c r="D24" s="69">
        <v>36</v>
      </c>
      <c r="E24" s="69">
        <v>36</v>
      </c>
      <c r="F24" s="69">
        <v>36</v>
      </c>
      <c r="G24" s="69">
        <v>32</v>
      </c>
      <c r="H24" s="69">
        <v>36</v>
      </c>
      <c r="I24" s="73">
        <v>28.8</v>
      </c>
      <c r="J24" s="69">
        <v>36</v>
      </c>
      <c r="K24" s="69" t="s">
        <v>190</v>
      </c>
      <c r="L24" s="69">
        <v>6</v>
      </c>
      <c r="M24" s="81"/>
    </row>
    <row r="25" spans="2:13" ht="15" thickBot="1" x14ac:dyDescent="0.35">
      <c r="B25" s="47" t="s">
        <v>84</v>
      </c>
      <c r="C25" s="69">
        <v>41</v>
      </c>
      <c r="D25" s="69">
        <v>41</v>
      </c>
      <c r="E25" s="69">
        <v>41</v>
      </c>
      <c r="F25" s="69">
        <v>41</v>
      </c>
      <c r="G25" s="69">
        <v>37</v>
      </c>
      <c r="H25" s="69">
        <v>41</v>
      </c>
      <c r="I25" s="73">
        <v>33.300000000000004</v>
      </c>
      <c r="J25" s="69">
        <v>41</v>
      </c>
      <c r="K25" s="69" t="s">
        <v>190</v>
      </c>
      <c r="L25" s="69">
        <v>6</v>
      </c>
      <c r="M25" s="81"/>
    </row>
    <row r="26" spans="2:13" ht="15" thickBot="1" x14ac:dyDescent="0.35">
      <c r="B26" s="47" t="s">
        <v>85</v>
      </c>
      <c r="C26" s="69">
        <v>88</v>
      </c>
      <c r="D26" s="69">
        <v>88</v>
      </c>
      <c r="E26" s="69">
        <v>88</v>
      </c>
      <c r="F26" s="69">
        <v>88</v>
      </c>
      <c r="G26" s="69">
        <v>85</v>
      </c>
      <c r="H26" s="69">
        <v>88</v>
      </c>
      <c r="I26" s="73">
        <v>76.5</v>
      </c>
      <c r="J26" s="69">
        <v>88</v>
      </c>
      <c r="K26" s="69" t="s">
        <v>190</v>
      </c>
      <c r="L26" s="69">
        <v>6</v>
      </c>
      <c r="M26" s="81"/>
    </row>
    <row r="27" spans="2:13" ht="15" thickBot="1" x14ac:dyDescent="0.35">
      <c r="B27" s="47" t="s">
        <v>86</v>
      </c>
      <c r="C27" s="69" t="s">
        <v>40</v>
      </c>
      <c r="D27" s="69" t="s">
        <v>40</v>
      </c>
      <c r="E27" s="69" t="s">
        <v>40</v>
      </c>
      <c r="F27" s="69" t="s">
        <v>40</v>
      </c>
      <c r="G27" s="69" t="s">
        <v>40</v>
      </c>
      <c r="H27" s="69" t="s">
        <v>40</v>
      </c>
      <c r="I27" s="69" t="s">
        <v>40</v>
      </c>
      <c r="J27" s="69" t="s">
        <v>40</v>
      </c>
      <c r="K27" s="69" t="s">
        <v>190</v>
      </c>
      <c r="L27" s="69"/>
      <c r="M27" s="81"/>
    </row>
    <row r="28" spans="2:13" ht="15" thickBot="1" x14ac:dyDescent="0.35">
      <c r="B28" s="47" t="s">
        <v>191</v>
      </c>
      <c r="C28" s="69">
        <v>11500</v>
      </c>
      <c r="D28" s="69">
        <v>11500</v>
      </c>
      <c r="E28" s="69">
        <v>11500</v>
      </c>
      <c r="F28" s="69">
        <v>11500</v>
      </c>
      <c r="G28" s="73">
        <v>10994</v>
      </c>
      <c r="H28" s="69">
        <v>11500</v>
      </c>
      <c r="I28" s="73">
        <v>10510.263999999999</v>
      </c>
      <c r="J28" s="69">
        <v>11500</v>
      </c>
      <c r="K28" s="69" t="s">
        <v>192</v>
      </c>
      <c r="L28" s="69">
        <v>6</v>
      </c>
      <c r="M28" s="81"/>
    </row>
    <row r="29" spans="2:13" ht="15" thickBot="1" x14ac:dyDescent="0.35">
      <c r="B29" s="47" t="s">
        <v>110</v>
      </c>
      <c r="C29" s="69">
        <v>67500</v>
      </c>
      <c r="D29" s="69">
        <v>67500</v>
      </c>
      <c r="E29" s="69">
        <v>67500</v>
      </c>
      <c r="F29" s="69">
        <v>67500</v>
      </c>
      <c r="G29" s="69">
        <v>64530</v>
      </c>
      <c r="H29" s="69">
        <v>67500</v>
      </c>
      <c r="I29" s="73">
        <v>61690.68</v>
      </c>
      <c r="J29" s="69">
        <v>67500</v>
      </c>
      <c r="K29" s="69" t="s">
        <v>64</v>
      </c>
      <c r="L29" s="69">
        <v>6</v>
      </c>
      <c r="M29" s="81"/>
    </row>
    <row r="30" spans="2:13" ht="15" thickBot="1" x14ac:dyDescent="0.35">
      <c r="B30" s="47" t="s">
        <v>109</v>
      </c>
      <c r="C30" s="69" t="s">
        <v>40</v>
      </c>
      <c r="D30" s="69" t="s">
        <v>40</v>
      </c>
      <c r="E30" s="69" t="s">
        <v>40</v>
      </c>
      <c r="F30" s="69" t="s">
        <v>40</v>
      </c>
      <c r="G30" s="69" t="s">
        <v>40</v>
      </c>
      <c r="H30" s="69" t="s">
        <v>40</v>
      </c>
      <c r="I30" s="69" t="s">
        <v>40</v>
      </c>
      <c r="J30" s="69" t="s">
        <v>40</v>
      </c>
      <c r="K30" s="69"/>
      <c r="L30" s="69"/>
      <c r="M30" s="81"/>
    </row>
    <row r="31" spans="2:13" ht="15" thickBot="1" x14ac:dyDescent="0.35">
      <c r="B31" s="47" t="s">
        <v>193</v>
      </c>
      <c r="C31" s="70">
        <v>0.62</v>
      </c>
      <c r="D31" s="70">
        <v>0.62</v>
      </c>
      <c r="E31" s="70">
        <v>0.62</v>
      </c>
      <c r="F31" s="70">
        <v>0.62</v>
      </c>
      <c r="G31" s="70">
        <v>0.57345545977011492</v>
      </c>
      <c r="H31" s="70">
        <v>0.62</v>
      </c>
      <c r="I31" s="70">
        <v>0.52557234951754206</v>
      </c>
      <c r="J31" s="70">
        <v>0.62</v>
      </c>
      <c r="K31" s="69" t="s">
        <v>165</v>
      </c>
      <c r="L31" s="69">
        <v>6</v>
      </c>
      <c r="M31" s="81"/>
    </row>
    <row r="32" spans="2:13" ht="15" thickBot="1" x14ac:dyDescent="0.35">
      <c r="B32" s="47" t="s">
        <v>194</v>
      </c>
      <c r="C32" s="70">
        <v>0.38</v>
      </c>
      <c r="D32" s="70">
        <v>0.38</v>
      </c>
      <c r="E32" s="70">
        <v>0.38</v>
      </c>
      <c r="F32" s="70">
        <v>0.38</v>
      </c>
      <c r="G32" s="70">
        <v>0.38</v>
      </c>
      <c r="H32" s="70">
        <v>0.42654454022988508</v>
      </c>
      <c r="I32" s="70">
        <v>0.42</v>
      </c>
      <c r="J32" s="70">
        <v>0.38</v>
      </c>
      <c r="K32" s="69" t="s">
        <v>165</v>
      </c>
      <c r="L32" s="69">
        <v>6</v>
      </c>
      <c r="M32" s="81"/>
    </row>
    <row r="33" spans="1:13" ht="15" thickBot="1" x14ac:dyDescent="0.35">
      <c r="B33" s="47" t="s">
        <v>195</v>
      </c>
      <c r="C33" s="70">
        <v>0.22</v>
      </c>
      <c r="D33" s="70">
        <v>0.22</v>
      </c>
      <c r="E33" s="70">
        <v>0.22</v>
      </c>
      <c r="F33" s="70">
        <v>0.22</v>
      </c>
      <c r="G33" s="70">
        <v>0.18858189081225035</v>
      </c>
      <c r="H33" s="70">
        <v>0.22</v>
      </c>
      <c r="I33" s="70">
        <v>0.16612453895418941</v>
      </c>
      <c r="J33" s="70">
        <v>0.19</v>
      </c>
      <c r="K33" s="69" t="s">
        <v>165</v>
      </c>
      <c r="L33" s="69">
        <v>6</v>
      </c>
      <c r="M33" s="81"/>
    </row>
    <row r="34" spans="1:13" ht="15" thickBot="1" x14ac:dyDescent="0.35">
      <c r="B34" s="47" t="s">
        <v>196</v>
      </c>
      <c r="C34" s="70">
        <v>0.78</v>
      </c>
      <c r="D34" s="70">
        <v>0.78</v>
      </c>
      <c r="E34" s="70">
        <v>0.78</v>
      </c>
      <c r="F34" s="70">
        <v>0.78</v>
      </c>
      <c r="G34" s="70">
        <v>0.78</v>
      </c>
      <c r="H34" s="70">
        <v>0.81</v>
      </c>
      <c r="I34" s="70">
        <v>0.78</v>
      </c>
      <c r="J34" s="70">
        <v>0.81</v>
      </c>
      <c r="K34" s="69" t="s">
        <v>165</v>
      </c>
      <c r="L34" s="69">
        <v>6</v>
      </c>
      <c r="M34" s="81"/>
    </row>
    <row r="35" spans="1:13" ht="15" thickBot="1" x14ac:dyDescent="0.35">
      <c r="B35" s="47" t="s">
        <v>12</v>
      </c>
      <c r="C35" s="73">
        <v>1627.8093023255815</v>
      </c>
      <c r="D35" s="73">
        <v>1605.0199720930234</v>
      </c>
      <c r="E35" s="73">
        <v>1582.5496924837209</v>
      </c>
      <c r="F35" s="73">
        <v>1560.3939967889489</v>
      </c>
      <c r="G35" s="73">
        <v>1598.508734883721</v>
      </c>
      <c r="H35" s="73">
        <v>1627.8093023255815</v>
      </c>
      <c r="I35" s="73">
        <v>1541.4803372580093</v>
      </c>
      <c r="J35" s="73">
        <v>1627.8093023255815</v>
      </c>
      <c r="K35" s="69" t="s">
        <v>167</v>
      </c>
      <c r="L35" s="69">
        <v>7</v>
      </c>
    </row>
    <row r="36" spans="1:13" ht="15" thickBot="1" x14ac:dyDescent="0.35">
      <c r="B36" s="47" t="s">
        <v>26</v>
      </c>
      <c r="C36" s="69" t="s">
        <v>40</v>
      </c>
      <c r="D36" s="69" t="s">
        <v>40</v>
      </c>
      <c r="E36" s="69" t="s">
        <v>40</v>
      </c>
      <c r="F36" s="69" t="s">
        <v>40</v>
      </c>
      <c r="G36" s="69" t="s">
        <v>40</v>
      </c>
      <c r="H36" s="69" t="s">
        <v>40</v>
      </c>
      <c r="I36" s="69" t="s">
        <v>40</v>
      </c>
      <c r="J36" s="69" t="s">
        <v>40</v>
      </c>
      <c r="K36" s="69" t="s">
        <v>169</v>
      </c>
      <c r="L36" s="69"/>
    </row>
    <row r="37" spans="1:13" ht="15" thickBot="1" x14ac:dyDescent="0.35">
      <c r="B37" s="74"/>
      <c r="C37" s="69"/>
      <c r="D37" s="69"/>
      <c r="E37" s="69"/>
      <c r="F37" s="69"/>
      <c r="G37" s="69"/>
      <c r="H37" s="69"/>
      <c r="I37" s="69"/>
      <c r="J37" s="69"/>
      <c r="K37" s="69"/>
      <c r="L37" s="69"/>
    </row>
    <row r="38" spans="1:13" ht="15" thickBot="1" x14ac:dyDescent="0.35">
      <c r="B38" s="63" t="s">
        <v>22</v>
      </c>
      <c r="C38" s="69"/>
      <c r="D38" s="69"/>
      <c r="E38" s="69"/>
      <c r="F38" s="69"/>
      <c r="G38" s="69"/>
      <c r="H38" s="69"/>
      <c r="I38" s="69"/>
      <c r="J38" s="69"/>
      <c r="K38" s="69"/>
      <c r="L38" s="69"/>
    </row>
    <row r="39" spans="1:13" ht="15" thickBot="1" x14ac:dyDescent="0.35">
      <c r="B39" s="74"/>
      <c r="C39" s="69"/>
      <c r="D39" s="69"/>
      <c r="E39" s="69"/>
      <c r="F39" s="69"/>
      <c r="G39" s="69"/>
      <c r="H39" s="69"/>
      <c r="I39" s="69"/>
      <c r="J39" s="69"/>
      <c r="K39" s="69"/>
      <c r="L39" s="69"/>
    </row>
    <row r="40" spans="1:13" ht="15" thickBot="1" x14ac:dyDescent="0.35">
      <c r="B40" s="57"/>
      <c r="C40" s="69"/>
      <c r="D40" s="69"/>
      <c r="E40" s="69"/>
      <c r="F40" s="69"/>
      <c r="G40" s="69"/>
      <c r="H40" s="69"/>
      <c r="I40" s="69"/>
      <c r="J40" s="69"/>
      <c r="K40" s="69"/>
      <c r="L40" s="69"/>
    </row>
    <row r="41" spans="1:13" x14ac:dyDescent="0.3">
      <c r="B41" s="75"/>
      <c r="C41" s="76"/>
      <c r="D41" s="76"/>
      <c r="E41" s="76"/>
      <c r="F41" s="76"/>
      <c r="G41" s="76"/>
      <c r="H41" s="76"/>
      <c r="I41" s="76"/>
      <c r="J41" s="76"/>
      <c r="K41" s="76"/>
      <c r="L41" s="76"/>
    </row>
    <row r="42" spans="1:13" x14ac:dyDescent="0.3">
      <c r="B42" s="3" t="s">
        <v>21</v>
      </c>
    </row>
    <row r="43" spans="1:13" x14ac:dyDescent="0.3">
      <c r="A43" s="1">
        <v>1</v>
      </c>
      <c r="B43" s="77" t="s">
        <v>197</v>
      </c>
    </row>
    <row r="44" spans="1:13" x14ac:dyDescent="0.3">
      <c r="A44" s="1">
        <v>2</v>
      </c>
      <c r="B44" s="77" t="s">
        <v>198</v>
      </c>
    </row>
    <row r="45" spans="1:13" x14ac:dyDescent="0.3">
      <c r="A45" s="1">
        <v>3</v>
      </c>
      <c r="B45" s="77" t="s">
        <v>149</v>
      </c>
    </row>
    <row r="46" spans="1:13" x14ac:dyDescent="0.3">
      <c r="A46" s="1">
        <v>4</v>
      </c>
      <c r="B46" s="77" t="s">
        <v>199</v>
      </c>
    </row>
    <row r="47" spans="1:13" x14ac:dyDescent="0.3">
      <c r="A47" s="1">
        <v>5</v>
      </c>
      <c r="B47" s="77" t="s">
        <v>200</v>
      </c>
    </row>
    <row r="48" spans="1:13" x14ac:dyDescent="0.3">
      <c r="A48" s="1">
        <v>6</v>
      </c>
      <c r="B48" s="77" t="s">
        <v>151</v>
      </c>
    </row>
    <row r="49" spans="1:13" x14ac:dyDescent="0.3">
      <c r="A49" s="1">
        <v>7</v>
      </c>
      <c r="B49" s="77" t="s">
        <v>154</v>
      </c>
    </row>
    <row r="51" spans="1:13" x14ac:dyDescent="0.3">
      <c r="B51" s="3" t="s">
        <v>13</v>
      </c>
      <c r="C51" s="2"/>
      <c r="D51" s="77"/>
      <c r="E51" s="2"/>
      <c r="F51" s="2"/>
      <c r="G51" s="2"/>
      <c r="H51" s="2"/>
      <c r="I51" s="2"/>
      <c r="J51" s="2"/>
      <c r="K51" s="2"/>
      <c r="L51" s="2"/>
      <c r="M51" s="2"/>
    </row>
    <row r="52" spans="1:13" x14ac:dyDescent="0.3">
      <c r="A52" s="1" t="s">
        <v>14</v>
      </c>
      <c r="B52" s="127" t="s">
        <v>201</v>
      </c>
      <c r="C52" s="127"/>
      <c r="D52" s="127"/>
      <c r="E52" s="127"/>
      <c r="F52" s="127"/>
      <c r="G52" s="127"/>
      <c r="H52" s="127"/>
      <c r="I52" s="127"/>
      <c r="J52" s="127"/>
      <c r="K52" s="127"/>
      <c r="L52" s="127"/>
      <c r="M52" s="127"/>
    </row>
    <row r="53" spans="1:13" x14ac:dyDescent="0.3">
      <c r="A53" s="1" t="s">
        <v>15</v>
      </c>
      <c r="B53" s="141" t="s">
        <v>202</v>
      </c>
      <c r="C53" s="141"/>
      <c r="D53" s="141"/>
      <c r="E53" s="141"/>
      <c r="F53" s="141"/>
      <c r="G53" s="141"/>
      <c r="H53" s="141"/>
      <c r="I53" s="141"/>
      <c r="J53" s="141"/>
      <c r="K53" s="141"/>
      <c r="L53" s="141"/>
      <c r="M53" s="141"/>
    </row>
    <row r="54" spans="1:13" x14ac:dyDescent="0.3">
      <c r="A54" s="1" t="s">
        <v>16</v>
      </c>
      <c r="B54" s="141" t="s">
        <v>203</v>
      </c>
      <c r="C54" s="141"/>
      <c r="D54" s="141"/>
      <c r="E54" s="141"/>
      <c r="F54" s="141"/>
      <c r="G54" s="141"/>
      <c r="H54" s="141"/>
      <c r="I54" s="141"/>
      <c r="J54" s="141"/>
      <c r="K54" s="141"/>
      <c r="L54" s="141"/>
      <c r="M54" s="141"/>
    </row>
    <row r="55" spans="1:13" x14ac:dyDescent="0.3">
      <c r="A55" s="1" t="s">
        <v>17</v>
      </c>
      <c r="B55" s="141" t="s">
        <v>204</v>
      </c>
      <c r="C55" s="141"/>
      <c r="D55" s="141"/>
      <c r="E55" s="141"/>
      <c r="F55" s="141"/>
      <c r="G55" s="141"/>
      <c r="H55" s="141"/>
      <c r="I55" s="141"/>
      <c r="J55" s="141"/>
      <c r="K55" s="141"/>
      <c r="L55" s="141"/>
      <c r="M55" s="141"/>
    </row>
    <row r="56" spans="1:13" ht="51.75" customHeight="1" x14ac:dyDescent="0.3">
      <c r="A56" s="1" t="s">
        <v>18</v>
      </c>
      <c r="B56" s="141" t="s">
        <v>205</v>
      </c>
      <c r="C56" s="142"/>
      <c r="D56" s="142"/>
      <c r="E56" s="142"/>
      <c r="F56" s="142"/>
      <c r="G56" s="142"/>
      <c r="H56" s="142"/>
      <c r="I56" s="142"/>
      <c r="J56" s="142"/>
      <c r="K56" s="142"/>
      <c r="L56" s="142"/>
      <c r="M56" s="142"/>
    </row>
    <row r="57" spans="1:13" ht="27" customHeight="1" x14ac:dyDescent="0.3">
      <c r="A57" s="1" t="s">
        <v>19</v>
      </c>
      <c r="B57" s="127" t="s">
        <v>161</v>
      </c>
      <c r="C57" s="127"/>
      <c r="D57" s="127"/>
      <c r="E57" s="127"/>
      <c r="F57" s="127"/>
      <c r="G57" s="127"/>
      <c r="H57" s="127"/>
      <c r="I57" s="127"/>
      <c r="J57" s="127"/>
      <c r="K57" s="127"/>
      <c r="L57" s="127"/>
      <c r="M57" s="127"/>
    </row>
    <row r="58" spans="1:13" ht="27" customHeight="1" x14ac:dyDescent="0.3">
      <c r="A58" s="1" t="s">
        <v>43</v>
      </c>
      <c r="B58" s="141" t="s">
        <v>206</v>
      </c>
      <c r="C58" s="142"/>
      <c r="D58" s="142"/>
      <c r="E58" s="142"/>
      <c r="F58" s="142"/>
      <c r="G58" s="142"/>
      <c r="H58" s="142"/>
      <c r="I58" s="142"/>
      <c r="J58" s="142"/>
      <c r="K58" s="142"/>
      <c r="L58" s="142"/>
      <c r="M58" s="142"/>
    </row>
    <row r="59" spans="1:13" ht="39.75" customHeight="1" x14ac:dyDescent="0.3">
      <c r="A59" s="1" t="s">
        <v>55</v>
      </c>
      <c r="B59" s="143" t="s">
        <v>207</v>
      </c>
      <c r="C59" s="143"/>
      <c r="D59" s="143"/>
      <c r="E59" s="143"/>
      <c r="F59" s="143"/>
      <c r="G59" s="143"/>
      <c r="H59" s="143"/>
      <c r="I59" s="143"/>
      <c r="J59" s="143"/>
      <c r="K59" s="143"/>
      <c r="L59" s="143"/>
      <c r="M59" s="143"/>
    </row>
    <row r="60" spans="1:13" ht="25.5" customHeight="1" x14ac:dyDescent="0.3">
      <c r="A60" s="1" t="s">
        <v>59</v>
      </c>
      <c r="B60" s="127" t="s">
        <v>208</v>
      </c>
      <c r="C60" s="127"/>
      <c r="D60" s="127"/>
      <c r="E60" s="127"/>
      <c r="F60" s="127"/>
      <c r="G60" s="127"/>
      <c r="H60" s="127"/>
      <c r="I60" s="127"/>
      <c r="J60" s="127"/>
      <c r="K60" s="127"/>
      <c r="L60" s="127"/>
      <c r="M60" s="127"/>
    </row>
    <row r="61" spans="1:13" ht="42" customHeight="1" x14ac:dyDescent="0.3">
      <c r="A61" s="1" t="s">
        <v>64</v>
      </c>
      <c r="B61" s="141" t="s">
        <v>209</v>
      </c>
      <c r="C61" s="141"/>
      <c r="D61" s="141"/>
      <c r="E61" s="141"/>
      <c r="F61" s="141"/>
      <c r="G61" s="141"/>
      <c r="H61" s="141"/>
      <c r="I61" s="141"/>
      <c r="J61" s="141"/>
      <c r="K61" s="141"/>
      <c r="L61" s="141"/>
      <c r="M61" s="141"/>
    </row>
    <row r="62" spans="1:13" ht="39.75" customHeight="1" x14ac:dyDescent="0.3">
      <c r="A62" s="1" t="s">
        <v>165</v>
      </c>
      <c r="B62" s="141" t="s">
        <v>210</v>
      </c>
      <c r="C62" s="141"/>
      <c r="D62" s="141"/>
      <c r="E62" s="141"/>
      <c r="F62" s="141"/>
      <c r="G62" s="141"/>
      <c r="H62" s="141"/>
      <c r="I62" s="141"/>
      <c r="J62" s="141"/>
      <c r="K62" s="141"/>
      <c r="L62" s="141"/>
      <c r="M62" s="141"/>
    </row>
    <row r="63" spans="1:13" ht="24.75" customHeight="1" x14ac:dyDescent="0.3">
      <c r="A63" s="1" t="s">
        <v>167</v>
      </c>
      <c r="B63" s="127" t="s">
        <v>211</v>
      </c>
      <c r="C63" s="127"/>
      <c r="D63" s="127"/>
      <c r="E63" s="127"/>
      <c r="F63" s="127"/>
      <c r="G63" s="127"/>
      <c r="H63" s="127"/>
      <c r="I63" s="127"/>
      <c r="J63" s="127"/>
      <c r="K63" s="127"/>
      <c r="L63" s="127"/>
      <c r="M63" s="127"/>
    </row>
    <row r="64" spans="1:13" ht="13.5" customHeight="1" x14ac:dyDescent="0.3">
      <c r="A64" s="1" t="s">
        <v>169</v>
      </c>
      <c r="B64" s="127" t="s">
        <v>212</v>
      </c>
      <c r="C64" s="128"/>
      <c r="D64" s="128"/>
      <c r="E64" s="128"/>
      <c r="F64" s="128"/>
      <c r="G64" s="128"/>
      <c r="H64" s="128"/>
      <c r="I64" s="128"/>
      <c r="J64" s="128"/>
      <c r="K64" s="128"/>
      <c r="L64" s="128"/>
      <c r="M64" s="128"/>
    </row>
    <row r="65" spans="1:13" ht="15" customHeight="1" x14ac:dyDescent="0.3">
      <c r="A65" s="1" t="s">
        <v>181</v>
      </c>
      <c r="B65" s="127" t="s">
        <v>213</v>
      </c>
      <c r="C65" s="128"/>
      <c r="D65" s="128"/>
      <c r="E65" s="128"/>
      <c r="F65" s="128"/>
      <c r="G65" s="128"/>
      <c r="H65" s="128"/>
      <c r="I65" s="128"/>
      <c r="J65" s="128"/>
      <c r="K65" s="128"/>
      <c r="L65" s="128"/>
      <c r="M65" s="128"/>
    </row>
    <row r="66" spans="1:13" x14ac:dyDescent="0.3">
      <c r="A66" s="1"/>
      <c r="B66" s="141"/>
      <c r="C66" s="142"/>
      <c r="D66" s="142"/>
      <c r="E66" s="142"/>
      <c r="F66" s="142"/>
      <c r="G66" s="142"/>
      <c r="H66" s="142"/>
      <c r="I66" s="142"/>
      <c r="J66" s="142"/>
      <c r="K66" s="142"/>
      <c r="L66" s="142"/>
      <c r="M66" s="49"/>
    </row>
    <row r="67" spans="1:13" x14ac:dyDescent="0.3">
      <c r="A67" s="1"/>
      <c r="B67" s="141"/>
      <c r="C67" s="142"/>
      <c r="D67" s="142"/>
      <c r="E67" s="142"/>
      <c r="F67" s="142"/>
      <c r="G67" s="142"/>
      <c r="H67" s="142"/>
      <c r="I67" s="142"/>
      <c r="J67" s="142"/>
      <c r="K67" s="142"/>
      <c r="L67" s="142"/>
      <c r="M67" s="49"/>
    </row>
    <row r="68" spans="1:13" x14ac:dyDescent="0.3">
      <c r="A68" s="1"/>
      <c r="B68" s="141"/>
      <c r="C68" s="142"/>
      <c r="D68" s="142"/>
      <c r="E68" s="142"/>
      <c r="F68" s="142"/>
      <c r="G68" s="142"/>
      <c r="H68" s="142"/>
      <c r="I68" s="142"/>
      <c r="J68" s="142"/>
      <c r="K68" s="142"/>
      <c r="L68" s="142"/>
      <c r="M68" s="142"/>
    </row>
    <row r="69" spans="1:13" x14ac:dyDescent="0.3">
      <c r="B69" s="141"/>
      <c r="C69" s="142"/>
      <c r="D69" s="142"/>
      <c r="E69" s="142"/>
      <c r="F69" s="142"/>
      <c r="G69" s="142"/>
      <c r="H69" s="142"/>
      <c r="I69" s="142"/>
      <c r="J69" s="142"/>
      <c r="K69" s="142"/>
      <c r="L69" s="142"/>
      <c r="M69" s="142"/>
    </row>
    <row r="71" spans="1:13" x14ac:dyDescent="0.3">
      <c r="A71" s="82"/>
    </row>
    <row r="72" spans="1:13" x14ac:dyDescent="0.3">
      <c r="A72" s="83"/>
      <c r="B72" s="127"/>
      <c r="C72" s="127"/>
      <c r="D72" s="127"/>
      <c r="E72" s="127"/>
      <c r="F72" s="127"/>
      <c r="G72" s="127"/>
      <c r="H72" s="127"/>
      <c r="I72" s="127"/>
      <c r="J72" s="127"/>
      <c r="K72" s="127"/>
      <c r="L72" s="127"/>
      <c r="M72" s="127"/>
    </row>
  </sheetData>
  <mergeCells count="29">
    <mergeCell ref="C2:L2"/>
    <mergeCell ref="B3:B4"/>
    <mergeCell ref="C3:C4"/>
    <mergeCell ref="D3:D4"/>
    <mergeCell ref="E3:E4"/>
    <mergeCell ref="F3:F4"/>
    <mergeCell ref="G3:H4"/>
    <mergeCell ref="I3:J4"/>
    <mergeCell ref="K3:K4"/>
    <mergeCell ref="L3:L4"/>
    <mergeCell ref="B63:M63"/>
    <mergeCell ref="B52:M52"/>
    <mergeCell ref="B53:M53"/>
    <mergeCell ref="B54:M54"/>
    <mergeCell ref="B55:M55"/>
    <mergeCell ref="B56:M56"/>
    <mergeCell ref="B57:M57"/>
    <mergeCell ref="B58:M58"/>
    <mergeCell ref="B59:M59"/>
    <mergeCell ref="B60:M60"/>
    <mergeCell ref="B61:M61"/>
    <mergeCell ref="B62:M62"/>
    <mergeCell ref="B72:M72"/>
    <mergeCell ref="B64:M64"/>
    <mergeCell ref="B65:M65"/>
    <mergeCell ref="B66:L66"/>
    <mergeCell ref="B67:L67"/>
    <mergeCell ref="B68:M68"/>
    <mergeCell ref="B69:M69"/>
  </mergeCells>
  <hyperlinks>
    <hyperlink ref="C2" location="INDEX" display="Energy Transport Electricity Distribution, Rural"/>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S66"/>
  <sheetViews>
    <sheetView workbookViewId="0">
      <selection activeCell="D18" sqref="D18"/>
    </sheetView>
  </sheetViews>
  <sheetFormatPr defaultColWidth="9.109375" defaultRowHeight="14.4" x14ac:dyDescent="0.3"/>
  <cols>
    <col min="1" max="1" width="2.33203125" style="59" bestFit="1" customWidth="1"/>
    <col min="2" max="2" width="41" style="59" customWidth="1"/>
    <col min="3" max="12" width="9.109375" style="59" customWidth="1"/>
    <col min="13" max="97" width="9.109375" style="59"/>
    <col min="98" max="16384" width="9.109375" style="86"/>
  </cols>
  <sheetData>
    <row r="1" spans="2:12" ht="15" thickBot="1" x14ac:dyDescent="0.35">
      <c r="B1" s="53" t="s">
        <v>214</v>
      </c>
    </row>
    <row r="2" spans="2:12" ht="15" thickBot="1" x14ac:dyDescent="0.35">
      <c r="B2" s="60" t="s">
        <v>0</v>
      </c>
      <c r="C2" s="130" t="s">
        <v>215</v>
      </c>
      <c r="D2" s="144"/>
      <c r="E2" s="144"/>
      <c r="F2" s="144"/>
      <c r="G2" s="144"/>
      <c r="H2" s="144"/>
      <c r="I2" s="144"/>
      <c r="J2" s="144"/>
      <c r="K2" s="144"/>
      <c r="L2" s="145"/>
    </row>
    <row r="3" spans="2:12" x14ac:dyDescent="0.3">
      <c r="B3" s="133"/>
      <c r="C3" s="135">
        <v>2015</v>
      </c>
      <c r="D3" s="135">
        <v>2020</v>
      </c>
      <c r="E3" s="135">
        <v>2030</v>
      </c>
      <c r="F3" s="135">
        <v>2050</v>
      </c>
      <c r="G3" s="137" t="s">
        <v>1</v>
      </c>
      <c r="H3" s="138"/>
      <c r="I3" s="137" t="s">
        <v>2</v>
      </c>
      <c r="J3" s="138"/>
      <c r="K3" s="135" t="s">
        <v>3</v>
      </c>
      <c r="L3" s="135" t="s">
        <v>4</v>
      </c>
    </row>
    <row r="4" spans="2:12" ht="15" thickBot="1" x14ac:dyDescent="0.35">
      <c r="B4" s="134"/>
      <c r="C4" s="136"/>
      <c r="D4" s="136"/>
      <c r="E4" s="136"/>
      <c r="F4" s="136"/>
      <c r="G4" s="139"/>
      <c r="H4" s="140"/>
      <c r="I4" s="139"/>
      <c r="J4" s="140"/>
      <c r="K4" s="136"/>
      <c r="L4" s="136"/>
    </row>
    <row r="5" spans="2:12" ht="15" thickBot="1" x14ac:dyDescent="0.35">
      <c r="B5" s="63" t="s">
        <v>5</v>
      </c>
      <c r="C5" s="64"/>
      <c r="D5" s="64"/>
      <c r="E5" s="64"/>
      <c r="F5" s="64"/>
      <c r="G5" s="65" t="s">
        <v>6</v>
      </c>
      <c r="H5" s="65" t="s">
        <v>7</v>
      </c>
      <c r="I5" s="65" t="s">
        <v>6</v>
      </c>
      <c r="J5" s="65" t="s">
        <v>7</v>
      </c>
      <c r="K5" s="64"/>
      <c r="L5" s="66"/>
    </row>
    <row r="6" spans="2:12" ht="15" thickBot="1" x14ac:dyDescent="0.35">
      <c r="B6" s="57" t="s">
        <v>9</v>
      </c>
      <c r="C6" s="69">
        <v>3</v>
      </c>
      <c r="D6" s="69">
        <v>3</v>
      </c>
      <c r="E6" s="69">
        <v>3</v>
      </c>
      <c r="F6" s="69">
        <v>3</v>
      </c>
      <c r="G6" s="69">
        <v>3</v>
      </c>
      <c r="H6" s="69">
        <v>3</v>
      </c>
      <c r="I6" s="79">
        <v>2.25</v>
      </c>
      <c r="J6" s="69">
        <v>3</v>
      </c>
      <c r="K6" s="69" t="s">
        <v>14</v>
      </c>
      <c r="L6" s="69">
        <v>1</v>
      </c>
    </row>
    <row r="7" spans="2:12" ht="15" thickBot="1" x14ac:dyDescent="0.35">
      <c r="B7" s="57" t="s">
        <v>180</v>
      </c>
      <c r="C7" s="84">
        <v>1.125</v>
      </c>
      <c r="D7" s="84">
        <v>1.125</v>
      </c>
      <c r="E7" s="84">
        <v>1.125</v>
      </c>
      <c r="F7" s="84">
        <v>1.125</v>
      </c>
      <c r="G7" s="69">
        <v>0.75</v>
      </c>
      <c r="H7" s="69">
        <v>1.5</v>
      </c>
      <c r="I7" s="69">
        <v>0.75</v>
      </c>
      <c r="J7" s="69">
        <v>1.5</v>
      </c>
      <c r="K7" s="69" t="s">
        <v>15</v>
      </c>
      <c r="L7" s="69">
        <v>2</v>
      </c>
    </row>
    <row r="8" spans="2:12" ht="15" thickBot="1" x14ac:dyDescent="0.35">
      <c r="B8" s="57" t="s">
        <v>23</v>
      </c>
      <c r="C8" s="69" t="s">
        <v>40</v>
      </c>
      <c r="D8" s="69" t="s">
        <v>40</v>
      </c>
      <c r="E8" s="69" t="s">
        <v>40</v>
      </c>
      <c r="F8" s="69" t="s">
        <v>40</v>
      </c>
      <c r="G8" s="69" t="s">
        <v>40</v>
      </c>
      <c r="H8" s="69" t="s">
        <v>40</v>
      </c>
      <c r="I8" s="69" t="s">
        <v>40</v>
      </c>
      <c r="J8" s="69" t="s">
        <v>40</v>
      </c>
      <c r="K8" s="69" t="s">
        <v>181</v>
      </c>
      <c r="L8" s="69">
        <v>3</v>
      </c>
    </row>
    <row r="9" spans="2:12" ht="15" thickBot="1" x14ac:dyDescent="0.35">
      <c r="B9" s="57" t="s">
        <v>10</v>
      </c>
      <c r="C9" s="69">
        <v>40</v>
      </c>
      <c r="D9" s="69">
        <v>40</v>
      </c>
      <c r="E9" s="69">
        <v>40</v>
      </c>
      <c r="F9" s="69">
        <v>40</v>
      </c>
      <c r="G9" s="69">
        <v>35</v>
      </c>
      <c r="H9" s="69">
        <v>40</v>
      </c>
      <c r="I9" s="69">
        <v>35</v>
      </c>
      <c r="J9" s="69">
        <v>50</v>
      </c>
      <c r="K9" s="69" t="s">
        <v>16</v>
      </c>
      <c r="L9" s="69" t="s">
        <v>182</v>
      </c>
    </row>
    <row r="10" spans="2:12" ht="15" thickBot="1" x14ac:dyDescent="0.35">
      <c r="B10" s="57" t="s">
        <v>24</v>
      </c>
      <c r="C10" s="70">
        <v>0.48</v>
      </c>
      <c r="D10" s="70">
        <v>0.48</v>
      </c>
      <c r="E10" s="70">
        <v>0.48</v>
      </c>
      <c r="F10" s="70">
        <v>0.48</v>
      </c>
      <c r="G10" s="70">
        <v>0.48</v>
      </c>
      <c r="H10" s="70">
        <v>0.48</v>
      </c>
      <c r="I10" s="85">
        <v>0.432</v>
      </c>
      <c r="J10" s="85">
        <v>0.55199999999999994</v>
      </c>
      <c r="K10" s="69" t="s">
        <v>17</v>
      </c>
      <c r="L10" s="69" t="s">
        <v>184</v>
      </c>
    </row>
    <row r="11" spans="2:12" ht="15" thickBot="1" x14ac:dyDescent="0.35">
      <c r="B11" s="47" t="s">
        <v>20</v>
      </c>
      <c r="C11" s="70">
        <v>0.48</v>
      </c>
      <c r="D11" s="70">
        <v>0.48</v>
      </c>
      <c r="E11" s="70">
        <v>0.48</v>
      </c>
      <c r="F11" s="70">
        <v>0.48</v>
      </c>
      <c r="G11" s="70">
        <v>0.48</v>
      </c>
      <c r="H11" s="70">
        <v>0.48</v>
      </c>
      <c r="I11" s="85">
        <v>0.432</v>
      </c>
      <c r="J11" s="85">
        <v>0.55199999999999994</v>
      </c>
      <c r="K11" s="69" t="s">
        <v>17</v>
      </c>
      <c r="L11" s="69"/>
    </row>
    <row r="12" spans="2:12" ht="15" thickBot="1" x14ac:dyDescent="0.35">
      <c r="B12" s="47" t="s">
        <v>11</v>
      </c>
      <c r="C12" s="70">
        <v>0.48</v>
      </c>
      <c r="D12" s="70">
        <v>0.48</v>
      </c>
      <c r="E12" s="70">
        <v>0.48</v>
      </c>
      <c r="F12" s="70">
        <v>0.48</v>
      </c>
      <c r="G12" s="70">
        <v>0.48</v>
      </c>
      <c r="H12" s="70">
        <v>0.48</v>
      </c>
      <c r="I12" s="85">
        <v>0.432</v>
      </c>
      <c r="J12" s="85">
        <v>0.55199999999999994</v>
      </c>
      <c r="K12" s="69" t="s">
        <v>17</v>
      </c>
      <c r="L12" s="69"/>
    </row>
    <row r="13" spans="2:12" ht="15" thickBot="1" x14ac:dyDescent="0.35">
      <c r="B13" s="47" t="s">
        <v>25</v>
      </c>
      <c r="C13" s="79">
        <v>1</v>
      </c>
      <c r="D13" s="79">
        <v>1</v>
      </c>
      <c r="E13" s="79">
        <v>1</v>
      </c>
      <c r="F13" s="79">
        <v>1</v>
      </c>
      <c r="G13" s="69">
        <v>1</v>
      </c>
      <c r="H13" s="69">
        <v>2</v>
      </c>
      <c r="I13" s="69">
        <v>1</v>
      </c>
      <c r="J13" s="69">
        <v>2</v>
      </c>
      <c r="K13" s="69"/>
      <c r="L13" s="69">
        <v>5</v>
      </c>
    </row>
    <row r="14" spans="2:12" ht="15" thickBot="1" x14ac:dyDescent="0.35">
      <c r="B14" s="57"/>
      <c r="C14" s="69"/>
      <c r="D14" s="69"/>
      <c r="E14" s="69"/>
      <c r="F14" s="69"/>
      <c r="G14" s="69"/>
      <c r="H14" s="69"/>
      <c r="I14" s="69"/>
      <c r="J14" s="69"/>
      <c r="K14" s="69"/>
      <c r="L14" s="69"/>
    </row>
    <row r="15" spans="2:12" ht="15" thickBot="1" x14ac:dyDescent="0.35">
      <c r="B15" s="63" t="s">
        <v>8</v>
      </c>
      <c r="C15" s="64"/>
      <c r="D15" s="64"/>
      <c r="E15" s="64"/>
      <c r="F15" s="64"/>
      <c r="G15" s="64"/>
      <c r="H15" s="64"/>
      <c r="I15" s="64"/>
      <c r="J15" s="64"/>
      <c r="K15" s="64"/>
      <c r="L15" s="66"/>
    </row>
    <row r="16" spans="2:12" ht="15" thickBot="1" x14ac:dyDescent="0.35">
      <c r="B16" s="47" t="s">
        <v>74</v>
      </c>
      <c r="C16" s="73">
        <v>385</v>
      </c>
      <c r="D16" s="73">
        <v>385</v>
      </c>
      <c r="E16" s="73">
        <v>385</v>
      </c>
      <c r="F16" s="73">
        <v>385</v>
      </c>
      <c r="G16" s="73">
        <v>346.5</v>
      </c>
      <c r="H16" s="69">
        <v>385</v>
      </c>
      <c r="I16" s="73">
        <v>311.85000000000002</v>
      </c>
      <c r="J16" s="73">
        <v>487.02499999999998</v>
      </c>
      <c r="K16" s="69" t="s">
        <v>187</v>
      </c>
      <c r="L16" s="69" t="s">
        <v>188</v>
      </c>
    </row>
    <row r="17" spans="2:12" ht="15" thickBot="1" x14ac:dyDescent="0.35">
      <c r="B17" s="47" t="s">
        <v>76</v>
      </c>
      <c r="C17" s="69">
        <v>1436</v>
      </c>
      <c r="D17" s="69">
        <v>1436</v>
      </c>
      <c r="E17" s="69">
        <v>1436</v>
      </c>
      <c r="F17" s="69">
        <v>1436</v>
      </c>
      <c r="G17" s="73">
        <v>1292.4000000000001</v>
      </c>
      <c r="H17" s="69">
        <v>1436</v>
      </c>
      <c r="I17" s="73">
        <v>1163.1600000000001</v>
      </c>
      <c r="J17" s="69">
        <v>1436</v>
      </c>
      <c r="K17" s="69" t="s">
        <v>189</v>
      </c>
      <c r="L17" s="69">
        <v>6</v>
      </c>
    </row>
    <row r="18" spans="2:12" ht="15" thickBot="1" x14ac:dyDescent="0.35">
      <c r="B18" s="47" t="s">
        <v>77</v>
      </c>
      <c r="C18" s="69">
        <v>4031</v>
      </c>
      <c r="D18" s="69">
        <v>4031</v>
      </c>
      <c r="E18" s="69">
        <v>4031</v>
      </c>
      <c r="F18" s="69">
        <v>4031</v>
      </c>
      <c r="G18" s="73">
        <v>3627.9</v>
      </c>
      <c r="H18" s="69">
        <v>4031</v>
      </c>
      <c r="I18" s="73">
        <v>3265.11</v>
      </c>
      <c r="J18" s="69">
        <v>4031</v>
      </c>
      <c r="K18" s="69" t="s">
        <v>189</v>
      </c>
      <c r="L18" s="69">
        <v>6</v>
      </c>
    </row>
    <row r="19" spans="2:12" ht="15" thickBot="1" x14ac:dyDescent="0.35">
      <c r="B19" s="47" t="s">
        <v>78</v>
      </c>
      <c r="C19" s="69">
        <v>4243</v>
      </c>
      <c r="D19" s="69">
        <v>4243</v>
      </c>
      <c r="E19" s="69">
        <v>4243</v>
      </c>
      <c r="F19" s="69">
        <v>4243</v>
      </c>
      <c r="G19" s="73">
        <v>3818.7000000000003</v>
      </c>
      <c r="H19" s="69">
        <v>4243</v>
      </c>
      <c r="I19" s="73">
        <v>3436.8300000000004</v>
      </c>
      <c r="J19" s="69">
        <v>4243</v>
      </c>
      <c r="K19" s="69" t="s">
        <v>189</v>
      </c>
      <c r="L19" s="69">
        <v>6</v>
      </c>
    </row>
    <row r="20" spans="2:12" ht="15" thickBot="1" x14ac:dyDescent="0.35">
      <c r="B20" s="47" t="s">
        <v>216</v>
      </c>
      <c r="C20" s="69">
        <v>9066</v>
      </c>
      <c r="D20" s="69">
        <v>9066</v>
      </c>
      <c r="E20" s="69">
        <v>9066</v>
      </c>
      <c r="F20" s="69">
        <v>9066</v>
      </c>
      <c r="G20" s="73">
        <v>8159.4000000000005</v>
      </c>
      <c r="H20" s="69">
        <v>9066</v>
      </c>
      <c r="I20" s="73">
        <v>7343.4600000000009</v>
      </c>
      <c r="J20" s="69">
        <v>9066</v>
      </c>
      <c r="K20" s="69" t="s">
        <v>189</v>
      </c>
      <c r="L20" s="69">
        <v>6</v>
      </c>
    </row>
    <row r="21" spans="2:12" ht="15" thickBot="1" x14ac:dyDescent="0.35">
      <c r="B21" s="47" t="s">
        <v>80</v>
      </c>
      <c r="C21" s="69" t="s">
        <v>40</v>
      </c>
      <c r="D21" s="69" t="s">
        <v>40</v>
      </c>
      <c r="E21" s="69" t="s">
        <v>40</v>
      </c>
      <c r="F21" s="69" t="s">
        <v>40</v>
      </c>
      <c r="G21" s="69" t="s">
        <v>40</v>
      </c>
      <c r="H21" s="69" t="s">
        <v>40</v>
      </c>
      <c r="I21" s="69" t="s">
        <v>40</v>
      </c>
      <c r="J21" s="69" t="s">
        <v>40</v>
      </c>
      <c r="K21" s="69" t="s">
        <v>190</v>
      </c>
      <c r="L21" s="69"/>
    </row>
    <row r="22" spans="2:12" ht="15" thickBot="1" x14ac:dyDescent="0.35">
      <c r="B22" s="47" t="s">
        <v>81</v>
      </c>
      <c r="C22" s="69" t="s">
        <v>40</v>
      </c>
      <c r="D22" s="69" t="s">
        <v>40</v>
      </c>
      <c r="E22" s="69" t="s">
        <v>40</v>
      </c>
      <c r="F22" s="69" t="s">
        <v>40</v>
      </c>
      <c r="G22" s="69" t="s">
        <v>40</v>
      </c>
      <c r="H22" s="69" t="s">
        <v>40</v>
      </c>
      <c r="I22" s="69" t="s">
        <v>40</v>
      </c>
      <c r="J22" s="69" t="s">
        <v>40</v>
      </c>
      <c r="K22" s="69" t="s">
        <v>190</v>
      </c>
      <c r="L22" s="69"/>
    </row>
    <row r="23" spans="2:12" ht="15" thickBot="1" x14ac:dyDescent="0.35">
      <c r="B23" s="47" t="s">
        <v>82</v>
      </c>
      <c r="C23" s="69" t="s">
        <v>40</v>
      </c>
      <c r="D23" s="69" t="s">
        <v>40</v>
      </c>
      <c r="E23" s="69" t="s">
        <v>40</v>
      </c>
      <c r="F23" s="69" t="s">
        <v>40</v>
      </c>
      <c r="G23" s="69" t="s">
        <v>40</v>
      </c>
      <c r="H23" s="69" t="s">
        <v>40</v>
      </c>
      <c r="I23" s="69" t="s">
        <v>40</v>
      </c>
      <c r="J23" s="69" t="s">
        <v>40</v>
      </c>
      <c r="K23" s="69" t="s">
        <v>190</v>
      </c>
      <c r="L23" s="69">
        <v>6</v>
      </c>
    </row>
    <row r="24" spans="2:12" ht="15" thickBot="1" x14ac:dyDescent="0.35">
      <c r="B24" s="47" t="s">
        <v>83</v>
      </c>
      <c r="C24" s="69">
        <v>75</v>
      </c>
      <c r="D24" s="69">
        <v>75</v>
      </c>
      <c r="E24" s="69">
        <v>75</v>
      </c>
      <c r="F24" s="69">
        <v>75</v>
      </c>
      <c r="G24" s="69">
        <v>65</v>
      </c>
      <c r="H24" s="69">
        <v>75</v>
      </c>
      <c r="I24" s="73">
        <v>58.5</v>
      </c>
      <c r="J24" s="69">
        <v>75</v>
      </c>
      <c r="K24" s="69" t="s">
        <v>190</v>
      </c>
      <c r="L24" s="69">
        <v>6</v>
      </c>
    </row>
    <row r="25" spans="2:12" ht="15" thickBot="1" x14ac:dyDescent="0.35">
      <c r="B25" s="47" t="s">
        <v>84</v>
      </c>
      <c r="C25" s="69">
        <v>80</v>
      </c>
      <c r="D25" s="69">
        <v>80</v>
      </c>
      <c r="E25" s="69">
        <v>80</v>
      </c>
      <c r="F25" s="69">
        <v>80</v>
      </c>
      <c r="G25" s="69">
        <v>70</v>
      </c>
      <c r="H25" s="69">
        <v>80</v>
      </c>
      <c r="I25" s="73">
        <v>63</v>
      </c>
      <c r="J25" s="69">
        <v>80</v>
      </c>
      <c r="K25" s="69" t="s">
        <v>190</v>
      </c>
      <c r="L25" s="69">
        <v>6</v>
      </c>
    </row>
    <row r="26" spans="2:12" ht="15" thickBot="1" x14ac:dyDescent="0.35">
      <c r="B26" s="47" t="s">
        <v>85</v>
      </c>
      <c r="C26" s="69">
        <v>128</v>
      </c>
      <c r="D26" s="69">
        <v>128</v>
      </c>
      <c r="E26" s="69">
        <v>128</v>
      </c>
      <c r="F26" s="69">
        <v>128</v>
      </c>
      <c r="G26" s="69">
        <v>118</v>
      </c>
      <c r="H26" s="69">
        <v>128</v>
      </c>
      <c r="I26" s="73">
        <v>106.2</v>
      </c>
      <c r="J26" s="69">
        <v>128</v>
      </c>
      <c r="K26" s="69" t="s">
        <v>190</v>
      </c>
      <c r="L26" s="69">
        <v>6</v>
      </c>
    </row>
    <row r="27" spans="2:12" ht="15" thickBot="1" x14ac:dyDescent="0.35">
      <c r="B27" s="47" t="s">
        <v>86</v>
      </c>
      <c r="C27" s="69" t="s">
        <v>40</v>
      </c>
      <c r="D27" s="69" t="s">
        <v>40</v>
      </c>
      <c r="E27" s="69" t="s">
        <v>40</v>
      </c>
      <c r="F27" s="69" t="s">
        <v>40</v>
      </c>
      <c r="G27" s="69" t="s">
        <v>40</v>
      </c>
      <c r="H27" s="69" t="s">
        <v>40</v>
      </c>
      <c r="I27" s="69" t="s">
        <v>40</v>
      </c>
      <c r="J27" s="69" t="s">
        <v>40</v>
      </c>
      <c r="K27" s="69" t="s">
        <v>190</v>
      </c>
      <c r="L27" s="69"/>
    </row>
    <row r="28" spans="2:12" ht="15" thickBot="1" x14ac:dyDescent="0.35">
      <c r="B28" s="47" t="s">
        <v>191</v>
      </c>
      <c r="C28" s="69">
        <v>11500</v>
      </c>
      <c r="D28" s="69">
        <v>11500</v>
      </c>
      <c r="E28" s="69">
        <v>11500</v>
      </c>
      <c r="F28" s="69">
        <v>11500</v>
      </c>
      <c r="G28" s="73">
        <v>10994</v>
      </c>
      <c r="H28" s="69">
        <v>11500</v>
      </c>
      <c r="I28" s="73">
        <v>10510.263999999999</v>
      </c>
      <c r="J28" s="69">
        <v>11500</v>
      </c>
      <c r="K28" s="69" t="s">
        <v>192</v>
      </c>
      <c r="L28" s="69">
        <v>6</v>
      </c>
    </row>
    <row r="29" spans="2:12" ht="15" thickBot="1" x14ac:dyDescent="0.35">
      <c r="B29" s="47" t="s">
        <v>110</v>
      </c>
      <c r="C29" s="69">
        <v>38000</v>
      </c>
      <c r="D29" s="69">
        <v>38000</v>
      </c>
      <c r="E29" s="69">
        <v>38000</v>
      </c>
      <c r="F29" s="69">
        <v>38000</v>
      </c>
      <c r="G29" s="69">
        <v>36328</v>
      </c>
      <c r="H29" s="69">
        <v>38000</v>
      </c>
      <c r="I29" s="73">
        <v>34729.567999999999</v>
      </c>
      <c r="J29" s="69">
        <v>38000</v>
      </c>
      <c r="K29" s="69" t="s">
        <v>64</v>
      </c>
      <c r="L29" s="69">
        <v>6</v>
      </c>
    </row>
    <row r="30" spans="2:12" ht="15" thickBot="1" x14ac:dyDescent="0.35">
      <c r="B30" s="47" t="s">
        <v>109</v>
      </c>
      <c r="C30" s="69" t="s">
        <v>40</v>
      </c>
      <c r="D30" s="69" t="s">
        <v>40</v>
      </c>
      <c r="E30" s="69" t="s">
        <v>40</v>
      </c>
      <c r="F30" s="69" t="s">
        <v>40</v>
      </c>
      <c r="G30" s="69" t="s">
        <v>40</v>
      </c>
      <c r="H30" s="69" t="s">
        <v>40</v>
      </c>
      <c r="I30" s="69" t="s">
        <v>40</v>
      </c>
      <c r="J30" s="69" t="s">
        <v>40</v>
      </c>
      <c r="K30" s="69"/>
      <c r="L30" s="69"/>
    </row>
    <row r="31" spans="2:12" ht="15" thickBot="1" x14ac:dyDescent="0.35">
      <c r="B31" s="47" t="s">
        <v>193</v>
      </c>
      <c r="C31" s="70">
        <v>0.8</v>
      </c>
      <c r="D31" s="70">
        <v>0.8</v>
      </c>
      <c r="E31" s="70">
        <v>0.8</v>
      </c>
      <c r="F31" s="70">
        <v>0.8</v>
      </c>
      <c r="G31" s="70">
        <v>0.78</v>
      </c>
      <c r="H31" s="70">
        <v>0.8</v>
      </c>
      <c r="I31" s="70">
        <v>0.78</v>
      </c>
      <c r="J31" s="70">
        <v>0.8</v>
      </c>
      <c r="K31" s="69" t="s">
        <v>165</v>
      </c>
      <c r="L31" s="69">
        <v>6</v>
      </c>
    </row>
    <row r="32" spans="2:12" ht="15" thickBot="1" x14ac:dyDescent="0.35">
      <c r="B32" s="47" t="s">
        <v>194</v>
      </c>
      <c r="C32" s="70">
        <v>0.2</v>
      </c>
      <c r="D32" s="70">
        <v>0.2</v>
      </c>
      <c r="E32" s="70">
        <v>0.2</v>
      </c>
      <c r="F32" s="70">
        <v>0.2</v>
      </c>
      <c r="G32" s="70">
        <v>0.22</v>
      </c>
      <c r="H32" s="70">
        <v>0.2</v>
      </c>
      <c r="I32" s="70">
        <v>0.22</v>
      </c>
      <c r="J32" s="70">
        <v>0.2</v>
      </c>
      <c r="K32" s="69" t="s">
        <v>165</v>
      </c>
      <c r="L32" s="69">
        <v>6</v>
      </c>
    </row>
    <row r="33" spans="1:12" ht="15" thickBot="1" x14ac:dyDescent="0.35">
      <c r="B33" s="47" t="s">
        <v>195</v>
      </c>
      <c r="C33" s="70">
        <v>0.14000000000000001</v>
      </c>
      <c r="D33" s="70">
        <v>0.14000000000000001</v>
      </c>
      <c r="E33" s="70">
        <v>0.14000000000000001</v>
      </c>
      <c r="F33" s="70">
        <v>0.14000000000000001</v>
      </c>
      <c r="G33" s="70">
        <v>0.13</v>
      </c>
      <c r="H33" s="70">
        <v>0.14000000000000001</v>
      </c>
      <c r="I33" s="70">
        <v>0.13</v>
      </c>
      <c r="J33" s="70">
        <v>0.14000000000000001</v>
      </c>
      <c r="K33" s="69" t="s">
        <v>165</v>
      </c>
      <c r="L33" s="69">
        <v>6</v>
      </c>
    </row>
    <row r="34" spans="1:12" ht="15" thickBot="1" x14ac:dyDescent="0.35">
      <c r="B34" s="47" t="s">
        <v>196</v>
      </c>
      <c r="C34" s="70">
        <v>0.86</v>
      </c>
      <c r="D34" s="70">
        <v>0.86</v>
      </c>
      <c r="E34" s="70">
        <v>0.86</v>
      </c>
      <c r="F34" s="70">
        <v>0.86</v>
      </c>
      <c r="G34" s="70">
        <v>0.87</v>
      </c>
      <c r="H34" s="70">
        <v>0.86</v>
      </c>
      <c r="I34" s="70">
        <v>0.87</v>
      </c>
      <c r="J34" s="70">
        <v>0.86</v>
      </c>
      <c r="K34" s="69" t="s">
        <v>165</v>
      </c>
      <c r="L34" s="69">
        <v>6</v>
      </c>
    </row>
    <row r="35" spans="1:12" ht="15" thickBot="1" x14ac:dyDescent="0.35">
      <c r="B35" s="47" t="s">
        <v>12</v>
      </c>
      <c r="C35" s="73">
        <v>2681.338709677419</v>
      </c>
      <c r="D35" s="73">
        <v>2643.7999677419352</v>
      </c>
      <c r="E35" s="73">
        <v>2606.7867681935481</v>
      </c>
      <c r="F35" s="73">
        <v>2570.2917534388384</v>
      </c>
      <c r="G35" s="73">
        <v>2633.0746129032254</v>
      </c>
      <c r="H35" s="73">
        <v>2681.338709677419</v>
      </c>
      <c r="I35" s="73">
        <v>2539.1370430132902</v>
      </c>
      <c r="J35" s="73">
        <v>2681.338709677419</v>
      </c>
      <c r="K35" s="69" t="s">
        <v>167</v>
      </c>
      <c r="L35" s="69">
        <v>7</v>
      </c>
    </row>
    <row r="36" spans="1:12" ht="15" thickBot="1" x14ac:dyDescent="0.35">
      <c r="B36" s="47" t="s">
        <v>26</v>
      </c>
      <c r="C36" s="69" t="s">
        <v>40</v>
      </c>
      <c r="D36" s="69" t="s">
        <v>40</v>
      </c>
      <c r="E36" s="69" t="s">
        <v>40</v>
      </c>
      <c r="F36" s="69" t="s">
        <v>40</v>
      </c>
      <c r="G36" s="69" t="s">
        <v>40</v>
      </c>
      <c r="H36" s="69" t="s">
        <v>40</v>
      </c>
      <c r="I36" s="69" t="s">
        <v>40</v>
      </c>
      <c r="J36" s="69" t="s">
        <v>40</v>
      </c>
      <c r="K36" s="69" t="s">
        <v>169</v>
      </c>
      <c r="L36" s="69"/>
    </row>
    <row r="37" spans="1:12" ht="15" thickBot="1" x14ac:dyDescent="0.35">
      <c r="B37" s="74"/>
      <c r="C37" s="69"/>
      <c r="D37" s="69"/>
      <c r="E37" s="69"/>
      <c r="F37" s="69"/>
      <c r="G37" s="69"/>
      <c r="H37" s="69"/>
      <c r="I37" s="69"/>
      <c r="J37" s="69"/>
      <c r="K37" s="69"/>
      <c r="L37" s="69"/>
    </row>
    <row r="38" spans="1:12" ht="15" thickBot="1" x14ac:dyDescent="0.35">
      <c r="B38" s="63" t="s">
        <v>22</v>
      </c>
      <c r="C38" s="69"/>
      <c r="D38" s="69"/>
      <c r="E38" s="69"/>
      <c r="F38" s="69"/>
      <c r="G38" s="69"/>
      <c r="H38" s="69"/>
      <c r="I38" s="69"/>
      <c r="J38" s="69"/>
      <c r="K38" s="69"/>
      <c r="L38" s="69"/>
    </row>
    <row r="39" spans="1:12" ht="15" thickBot="1" x14ac:dyDescent="0.35">
      <c r="B39" s="74"/>
      <c r="C39" s="69"/>
      <c r="D39" s="69"/>
      <c r="E39" s="69"/>
      <c r="F39" s="69"/>
      <c r="G39" s="69"/>
      <c r="H39" s="69"/>
      <c r="I39" s="69"/>
      <c r="J39" s="69"/>
      <c r="K39" s="69"/>
      <c r="L39" s="69"/>
    </row>
    <row r="40" spans="1:12" ht="15" thickBot="1" x14ac:dyDescent="0.35">
      <c r="B40" s="57"/>
      <c r="C40" s="69"/>
      <c r="D40" s="69"/>
      <c r="E40" s="69"/>
      <c r="F40" s="69"/>
      <c r="G40" s="69"/>
      <c r="H40" s="69"/>
      <c r="I40" s="69"/>
      <c r="J40" s="69"/>
      <c r="K40" s="69"/>
      <c r="L40" s="69"/>
    </row>
    <row r="41" spans="1:12" x14ac:dyDescent="0.3">
      <c r="B41" s="75"/>
      <c r="C41" s="76"/>
      <c r="D41" s="76"/>
      <c r="E41" s="76"/>
      <c r="F41" s="76"/>
      <c r="G41" s="76"/>
      <c r="H41" s="76"/>
      <c r="I41" s="76"/>
      <c r="J41" s="76"/>
      <c r="K41" s="76"/>
      <c r="L41" s="76"/>
    </row>
    <row r="42" spans="1:12" x14ac:dyDescent="0.3">
      <c r="B42" s="3" t="s">
        <v>21</v>
      </c>
    </row>
    <row r="43" spans="1:12" x14ac:dyDescent="0.3">
      <c r="A43" s="1">
        <v>1</v>
      </c>
      <c r="B43" s="77" t="s">
        <v>197</v>
      </c>
    </row>
    <row r="44" spans="1:12" x14ac:dyDescent="0.3">
      <c r="A44" s="1">
        <v>2</v>
      </c>
      <c r="B44" s="77" t="s">
        <v>198</v>
      </c>
    </row>
    <row r="45" spans="1:12" x14ac:dyDescent="0.3">
      <c r="A45" s="1">
        <v>3</v>
      </c>
      <c r="B45" s="77" t="s">
        <v>149</v>
      </c>
    </row>
    <row r="46" spans="1:12" x14ac:dyDescent="0.3">
      <c r="A46" s="1">
        <v>4</v>
      </c>
      <c r="B46" s="77" t="s">
        <v>199</v>
      </c>
    </row>
    <row r="47" spans="1:12" x14ac:dyDescent="0.3">
      <c r="A47" s="1">
        <v>5</v>
      </c>
      <c r="B47" s="77" t="s">
        <v>200</v>
      </c>
    </row>
    <row r="48" spans="1:12" x14ac:dyDescent="0.3">
      <c r="A48" s="1">
        <v>6</v>
      </c>
      <c r="B48" s="77" t="s">
        <v>151</v>
      </c>
    </row>
    <row r="49" spans="1:97" x14ac:dyDescent="0.3">
      <c r="A49" s="1">
        <v>7</v>
      </c>
      <c r="B49" s="77" t="s">
        <v>154</v>
      </c>
    </row>
    <row r="51" spans="1:97" x14ac:dyDescent="0.3">
      <c r="B51" s="3" t="s">
        <v>13</v>
      </c>
      <c r="C51" s="2"/>
      <c r="D51" s="2"/>
      <c r="E51" s="2"/>
      <c r="F51" s="2"/>
      <c r="G51" s="2"/>
      <c r="H51" s="2"/>
      <c r="I51" s="2"/>
      <c r="J51" s="2"/>
      <c r="K51" s="2"/>
      <c r="L51" s="2"/>
      <c r="M51" s="2"/>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row>
    <row r="52" spans="1:97" ht="24.75" customHeight="1" x14ac:dyDescent="0.3">
      <c r="A52" s="1" t="s">
        <v>14</v>
      </c>
      <c r="B52" s="127" t="s">
        <v>201</v>
      </c>
      <c r="C52" s="127"/>
      <c r="D52" s="127"/>
      <c r="E52" s="127"/>
      <c r="F52" s="127"/>
      <c r="G52" s="127"/>
      <c r="H52" s="127"/>
      <c r="I52" s="127"/>
      <c r="J52" s="127"/>
      <c r="K52" s="127"/>
      <c r="L52" s="127"/>
      <c r="M52" s="127"/>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row>
    <row r="53" spans="1:97" ht="24.75" customHeight="1" x14ac:dyDescent="0.3">
      <c r="A53" s="1" t="s">
        <v>15</v>
      </c>
      <c r="B53" s="141" t="s">
        <v>202</v>
      </c>
      <c r="C53" s="141"/>
      <c r="D53" s="141"/>
      <c r="E53" s="141"/>
      <c r="F53" s="141"/>
      <c r="G53" s="141"/>
      <c r="H53" s="141"/>
      <c r="I53" s="141"/>
      <c r="J53" s="141"/>
      <c r="K53" s="141"/>
      <c r="L53" s="141"/>
      <c r="M53" s="141"/>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row>
    <row r="54" spans="1:97" ht="24.75" customHeight="1" x14ac:dyDescent="0.3">
      <c r="A54" s="1" t="s">
        <v>16</v>
      </c>
      <c r="B54" s="141" t="s">
        <v>203</v>
      </c>
      <c r="C54" s="141"/>
      <c r="D54" s="141"/>
      <c r="E54" s="141"/>
      <c r="F54" s="141"/>
      <c r="G54" s="141"/>
      <c r="H54" s="141"/>
      <c r="I54" s="141"/>
      <c r="J54" s="141"/>
      <c r="K54" s="141"/>
      <c r="L54" s="141"/>
      <c r="M54" s="141"/>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row>
    <row r="55" spans="1:97" ht="39" customHeight="1" x14ac:dyDescent="0.3">
      <c r="A55" s="1" t="s">
        <v>17</v>
      </c>
      <c r="B55" s="141" t="s">
        <v>217</v>
      </c>
      <c r="C55" s="141"/>
      <c r="D55" s="141"/>
      <c r="E55" s="141"/>
      <c r="F55" s="141"/>
      <c r="G55" s="141"/>
      <c r="H55" s="141"/>
      <c r="I55" s="141"/>
      <c r="J55" s="141"/>
      <c r="K55" s="141"/>
      <c r="L55" s="141"/>
      <c r="M55" s="141"/>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row>
    <row r="56" spans="1:97" ht="73.5" customHeight="1" x14ac:dyDescent="0.3">
      <c r="A56" s="1" t="s">
        <v>18</v>
      </c>
      <c r="B56" s="141" t="s">
        <v>218</v>
      </c>
      <c r="C56" s="142"/>
      <c r="D56" s="142"/>
      <c r="E56" s="142"/>
      <c r="F56" s="142"/>
      <c r="G56" s="142"/>
      <c r="H56" s="142"/>
      <c r="I56" s="142"/>
      <c r="J56" s="142"/>
      <c r="K56" s="142"/>
      <c r="L56" s="142"/>
      <c r="M56" s="142"/>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row>
    <row r="57" spans="1:97" ht="38.25" customHeight="1" x14ac:dyDescent="0.3">
      <c r="A57" s="1" t="s">
        <v>19</v>
      </c>
      <c r="B57" s="127" t="s">
        <v>219</v>
      </c>
      <c r="C57" s="127"/>
      <c r="D57" s="127"/>
      <c r="E57" s="127"/>
      <c r="F57" s="127"/>
      <c r="G57" s="127"/>
      <c r="H57" s="127"/>
      <c r="I57" s="127"/>
      <c r="J57" s="127"/>
      <c r="K57" s="127"/>
      <c r="L57" s="127"/>
      <c r="M57" s="127"/>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row>
    <row r="58" spans="1:97" ht="38.25" customHeight="1" x14ac:dyDescent="0.3">
      <c r="A58" s="1" t="s">
        <v>43</v>
      </c>
      <c r="B58" s="141" t="s">
        <v>206</v>
      </c>
      <c r="C58" s="142"/>
      <c r="D58" s="142"/>
      <c r="E58" s="142"/>
      <c r="F58" s="142"/>
      <c r="G58" s="142"/>
      <c r="H58" s="142"/>
      <c r="I58" s="142"/>
      <c r="J58" s="142"/>
      <c r="K58" s="142"/>
      <c r="L58" s="142"/>
      <c r="M58" s="142"/>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row>
    <row r="59" spans="1:97" ht="49.5" customHeight="1" x14ac:dyDescent="0.3">
      <c r="A59" s="1" t="s">
        <v>55</v>
      </c>
      <c r="B59" s="143" t="s">
        <v>207</v>
      </c>
      <c r="C59" s="143"/>
      <c r="D59" s="143"/>
      <c r="E59" s="143"/>
      <c r="F59" s="143"/>
      <c r="G59" s="143"/>
      <c r="H59" s="143"/>
      <c r="I59" s="143"/>
      <c r="J59" s="143"/>
      <c r="K59" s="143"/>
      <c r="L59" s="143"/>
      <c r="M59" s="143"/>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row>
    <row r="60" spans="1:97" ht="38.25" customHeight="1" x14ac:dyDescent="0.3">
      <c r="A60" s="1" t="s">
        <v>59</v>
      </c>
      <c r="B60" s="127" t="s">
        <v>220</v>
      </c>
      <c r="C60" s="127"/>
      <c r="D60" s="127"/>
      <c r="E60" s="127"/>
      <c r="F60" s="127"/>
      <c r="G60" s="127"/>
      <c r="H60" s="127"/>
      <c r="I60" s="127"/>
      <c r="J60" s="127"/>
      <c r="K60" s="127"/>
      <c r="L60" s="127"/>
      <c r="M60" s="127"/>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row>
    <row r="61" spans="1:97" ht="61.5" customHeight="1" x14ac:dyDescent="0.3">
      <c r="A61" s="1" t="s">
        <v>64</v>
      </c>
      <c r="B61" s="141" t="s">
        <v>221</v>
      </c>
      <c r="C61" s="141"/>
      <c r="D61" s="141"/>
      <c r="E61" s="141"/>
      <c r="F61" s="141"/>
      <c r="G61" s="141"/>
      <c r="H61" s="141"/>
      <c r="I61" s="141"/>
      <c r="J61" s="141"/>
      <c r="K61" s="141"/>
      <c r="L61" s="141"/>
      <c r="M61" s="141"/>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row>
    <row r="62" spans="1:97" ht="39" customHeight="1" x14ac:dyDescent="0.3">
      <c r="A62" s="1" t="s">
        <v>165</v>
      </c>
      <c r="B62" s="141" t="s">
        <v>222</v>
      </c>
      <c r="C62" s="141"/>
      <c r="D62" s="141"/>
      <c r="E62" s="141"/>
      <c r="F62" s="141"/>
      <c r="G62" s="141"/>
      <c r="H62" s="141"/>
      <c r="I62" s="141"/>
      <c r="J62" s="141"/>
      <c r="K62" s="141"/>
      <c r="L62" s="141"/>
      <c r="M62" s="141"/>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row>
    <row r="63" spans="1:97" ht="37.5" customHeight="1" x14ac:dyDescent="0.3">
      <c r="A63" s="1" t="s">
        <v>167</v>
      </c>
      <c r="B63" s="127" t="s">
        <v>211</v>
      </c>
      <c r="C63" s="127"/>
      <c r="D63" s="127"/>
      <c r="E63" s="127"/>
      <c r="F63" s="127"/>
      <c r="G63" s="127"/>
      <c r="H63" s="127"/>
      <c r="I63" s="127"/>
      <c r="J63" s="127"/>
      <c r="K63" s="127"/>
      <c r="L63" s="127"/>
      <c r="M63" s="127"/>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row>
    <row r="64" spans="1:97" x14ac:dyDescent="0.3">
      <c r="A64" s="1" t="s">
        <v>169</v>
      </c>
      <c r="B64" s="127" t="s">
        <v>223</v>
      </c>
      <c r="C64" s="128"/>
      <c r="D64" s="128"/>
      <c r="E64" s="128"/>
      <c r="F64" s="128"/>
      <c r="G64" s="128"/>
      <c r="H64" s="128"/>
      <c r="I64" s="128"/>
      <c r="J64" s="128"/>
      <c r="K64" s="128"/>
      <c r="L64" s="128"/>
      <c r="M64" s="128"/>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row>
    <row r="65" spans="1:97" x14ac:dyDescent="0.3">
      <c r="A65" s="1" t="s">
        <v>181</v>
      </c>
      <c r="B65" s="127" t="s">
        <v>213</v>
      </c>
      <c r="C65" s="128"/>
      <c r="D65" s="128"/>
      <c r="E65" s="128"/>
      <c r="F65" s="128"/>
      <c r="G65" s="128"/>
      <c r="H65" s="128"/>
      <c r="I65" s="128"/>
      <c r="J65" s="128"/>
      <c r="K65" s="128"/>
      <c r="L65" s="128"/>
      <c r="M65" s="128"/>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row>
    <row r="66" spans="1:97" x14ac:dyDescent="0.3">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row>
  </sheetData>
  <mergeCells count="24">
    <mergeCell ref="B57:M57"/>
    <mergeCell ref="C2:L2"/>
    <mergeCell ref="B3:B4"/>
    <mergeCell ref="C3:C4"/>
    <mergeCell ref="D3:D4"/>
    <mergeCell ref="E3:E4"/>
    <mergeCell ref="F3:F4"/>
    <mergeCell ref="G3:H4"/>
    <mergeCell ref="I3:J4"/>
    <mergeCell ref="K3:K4"/>
    <mergeCell ref="L3:L4"/>
    <mergeCell ref="B52:M52"/>
    <mergeCell ref="B53:M53"/>
    <mergeCell ref="B54:M54"/>
    <mergeCell ref="B55:M55"/>
    <mergeCell ref="B56:M56"/>
    <mergeCell ref="B64:M64"/>
    <mergeCell ref="B65:M65"/>
    <mergeCell ref="B58:M58"/>
    <mergeCell ref="B59:M59"/>
    <mergeCell ref="B60:M60"/>
    <mergeCell ref="B61:M61"/>
    <mergeCell ref="B62:M62"/>
    <mergeCell ref="B63:M63"/>
  </mergeCells>
  <hyperlinks>
    <hyperlink ref="C2" location="INDEX" display="Energy Transport Electricity Distribution, Suburban"/>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V65"/>
  <sheetViews>
    <sheetView workbookViewId="0">
      <selection activeCell="D18" sqref="D18"/>
    </sheetView>
  </sheetViews>
  <sheetFormatPr defaultColWidth="9.109375" defaultRowHeight="14.4" x14ac:dyDescent="0.3"/>
  <cols>
    <col min="1" max="1" width="2.33203125" style="59" bestFit="1" customWidth="1"/>
    <col min="2" max="2" width="41" style="59" customWidth="1"/>
    <col min="3" max="3" width="9.109375" style="59" customWidth="1"/>
    <col min="4" max="13" width="9.109375" style="59"/>
    <col min="14" max="14" width="32.33203125" style="59" customWidth="1"/>
    <col min="15" max="15" width="29.109375" style="59" customWidth="1"/>
    <col min="16" max="100" width="9.109375" style="59"/>
    <col min="101" max="16384" width="9.109375" style="86"/>
  </cols>
  <sheetData>
    <row r="1" spans="2:12" ht="15" thickBot="1" x14ac:dyDescent="0.35">
      <c r="B1" s="53" t="s">
        <v>224</v>
      </c>
    </row>
    <row r="2" spans="2:12" ht="15" thickBot="1" x14ac:dyDescent="0.35">
      <c r="B2" s="60" t="s">
        <v>0</v>
      </c>
      <c r="C2" s="130" t="s">
        <v>225</v>
      </c>
      <c r="D2" s="144"/>
      <c r="E2" s="144"/>
      <c r="F2" s="144"/>
      <c r="G2" s="144"/>
      <c r="H2" s="144"/>
      <c r="I2" s="144"/>
      <c r="J2" s="144"/>
      <c r="K2" s="144"/>
      <c r="L2" s="145"/>
    </row>
    <row r="3" spans="2:12" x14ac:dyDescent="0.3">
      <c r="B3" s="133"/>
      <c r="C3" s="135">
        <v>2015</v>
      </c>
      <c r="D3" s="135">
        <v>2020</v>
      </c>
      <c r="E3" s="135">
        <v>2030</v>
      </c>
      <c r="F3" s="135">
        <v>2050</v>
      </c>
      <c r="G3" s="137" t="s">
        <v>1</v>
      </c>
      <c r="H3" s="138"/>
      <c r="I3" s="137" t="s">
        <v>2</v>
      </c>
      <c r="J3" s="138"/>
      <c r="K3" s="135" t="s">
        <v>3</v>
      </c>
      <c r="L3" s="135" t="s">
        <v>4</v>
      </c>
    </row>
    <row r="4" spans="2:12" ht="15" thickBot="1" x14ac:dyDescent="0.35">
      <c r="B4" s="134"/>
      <c r="C4" s="136"/>
      <c r="D4" s="136"/>
      <c r="E4" s="136"/>
      <c r="F4" s="136"/>
      <c r="G4" s="139"/>
      <c r="H4" s="140"/>
      <c r="I4" s="139"/>
      <c r="J4" s="140"/>
      <c r="K4" s="136"/>
      <c r="L4" s="136"/>
    </row>
    <row r="5" spans="2:12" ht="15" thickBot="1" x14ac:dyDescent="0.35">
      <c r="B5" s="63" t="s">
        <v>5</v>
      </c>
      <c r="C5" s="64"/>
      <c r="D5" s="64"/>
      <c r="E5" s="64"/>
      <c r="F5" s="64"/>
      <c r="G5" s="65" t="s">
        <v>6</v>
      </c>
      <c r="H5" s="65" t="s">
        <v>7</v>
      </c>
      <c r="I5" s="65" t="s">
        <v>6</v>
      </c>
      <c r="J5" s="65" t="s">
        <v>7</v>
      </c>
      <c r="K5" s="64"/>
      <c r="L5" s="66"/>
    </row>
    <row r="6" spans="2:12" ht="15" thickBot="1" x14ac:dyDescent="0.35">
      <c r="B6" s="57" t="s">
        <v>9</v>
      </c>
      <c r="C6" s="69">
        <f>3*0.75</f>
        <v>2.25</v>
      </c>
      <c r="D6" s="69">
        <f t="shared" ref="D6:J6" si="0">3*0.75</f>
        <v>2.25</v>
      </c>
      <c r="E6" s="69">
        <f t="shared" si="0"/>
        <v>2.25</v>
      </c>
      <c r="F6" s="69">
        <f t="shared" si="0"/>
        <v>2.25</v>
      </c>
      <c r="G6" s="69">
        <f t="shared" si="0"/>
        <v>2.25</v>
      </c>
      <c r="H6" s="69">
        <f t="shared" si="0"/>
        <v>2.25</v>
      </c>
      <c r="I6" s="69">
        <f>2*0.75</f>
        <v>1.5</v>
      </c>
      <c r="J6" s="69">
        <f t="shared" si="0"/>
        <v>2.25</v>
      </c>
      <c r="K6" s="69" t="s">
        <v>14</v>
      </c>
      <c r="L6" s="69">
        <v>1</v>
      </c>
    </row>
    <row r="7" spans="2:12" ht="15" thickBot="1" x14ac:dyDescent="0.35">
      <c r="B7" s="57" t="s">
        <v>180</v>
      </c>
      <c r="C7" s="67">
        <f>1.5*0.75</f>
        <v>1.125</v>
      </c>
      <c r="D7" s="67">
        <f t="shared" ref="D7:F7" si="1">1.5*0.75</f>
        <v>1.125</v>
      </c>
      <c r="E7" s="67">
        <f t="shared" si="1"/>
        <v>1.125</v>
      </c>
      <c r="F7" s="67">
        <f t="shared" si="1"/>
        <v>1.125</v>
      </c>
      <c r="G7" s="69">
        <f>1*0.75</f>
        <v>0.75</v>
      </c>
      <c r="H7" s="69">
        <f>2*0.75</f>
        <v>1.5</v>
      </c>
      <c r="I7" s="69">
        <f>1*0.75</f>
        <v>0.75</v>
      </c>
      <c r="J7" s="69">
        <f>2*0.75</f>
        <v>1.5</v>
      </c>
      <c r="K7" s="69" t="s">
        <v>15</v>
      </c>
      <c r="L7" s="69">
        <v>2</v>
      </c>
    </row>
    <row r="8" spans="2:12" ht="15" thickBot="1" x14ac:dyDescent="0.35">
      <c r="B8" s="57" t="s">
        <v>23</v>
      </c>
      <c r="C8" s="69" t="s">
        <v>40</v>
      </c>
      <c r="D8" s="69" t="s">
        <v>40</v>
      </c>
      <c r="E8" s="69" t="s">
        <v>40</v>
      </c>
      <c r="F8" s="69" t="s">
        <v>40</v>
      </c>
      <c r="G8" s="69" t="s">
        <v>40</v>
      </c>
      <c r="H8" s="69" t="s">
        <v>40</v>
      </c>
      <c r="I8" s="69" t="s">
        <v>40</v>
      </c>
      <c r="J8" s="69" t="s">
        <v>40</v>
      </c>
      <c r="K8" s="69" t="s">
        <v>181</v>
      </c>
      <c r="L8" s="69">
        <v>3</v>
      </c>
    </row>
    <row r="9" spans="2:12" ht="15" thickBot="1" x14ac:dyDescent="0.35">
      <c r="B9" s="57" t="s">
        <v>10</v>
      </c>
      <c r="C9" s="69">
        <v>40</v>
      </c>
      <c r="D9" s="69">
        <v>40</v>
      </c>
      <c r="E9" s="69">
        <v>40</v>
      </c>
      <c r="F9" s="69">
        <v>40</v>
      </c>
      <c r="G9" s="69">
        <v>35</v>
      </c>
      <c r="H9" s="69">
        <v>40</v>
      </c>
      <c r="I9" s="69">
        <v>35</v>
      </c>
      <c r="J9" s="69">
        <v>50</v>
      </c>
      <c r="K9" s="69" t="s">
        <v>16</v>
      </c>
      <c r="L9" s="69" t="s">
        <v>182</v>
      </c>
    </row>
    <row r="10" spans="2:12" ht="15" thickBot="1" x14ac:dyDescent="0.35">
      <c r="B10" s="57" t="s">
        <v>24</v>
      </c>
      <c r="C10" s="70">
        <v>0.5</v>
      </c>
      <c r="D10" s="70">
        <v>0.5</v>
      </c>
      <c r="E10" s="70">
        <v>0.5</v>
      </c>
      <c r="F10" s="70">
        <v>0.5</v>
      </c>
      <c r="G10" s="70">
        <v>0.5</v>
      </c>
      <c r="H10" s="70">
        <v>0.5</v>
      </c>
      <c r="I10" s="85">
        <f>C10*0.9</f>
        <v>0.45</v>
      </c>
      <c r="J10" s="85">
        <f>C10*1.15</f>
        <v>0.57499999999999996</v>
      </c>
      <c r="K10" s="69" t="s">
        <v>17</v>
      </c>
      <c r="L10" s="69" t="s">
        <v>184</v>
      </c>
    </row>
    <row r="11" spans="2:12" ht="15" thickBot="1" x14ac:dyDescent="0.35">
      <c r="B11" s="47" t="s">
        <v>20</v>
      </c>
      <c r="C11" s="70">
        <v>0.5</v>
      </c>
      <c r="D11" s="70">
        <v>0.5</v>
      </c>
      <c r="E11" s="70">
        <v>0.5</v>
      </c>
      <c r="F11" s="70">
        <v>0.5</v>
      </c>
      <c r="G11" s="70">
        <v>0.5</v>
      </c>
      <c r="H11" s="70">
        <v>0.5</v>
      </c>
      <c r="I11" s="85">
        <f t="shared" ref="I11:I12" si="2">C11*0.9</f>
        <v>0.45</v>
      </c>
      <c r="J11" s="85">
        <f t="shared" ref="J11:J12" si="3">C11*1.15</f>
        <v>0.57499999999999996</v>
      </c>
      <c r="K11" s="69" t="s">
        <v>17</v>
      </c>
      <c r="L11" s="69"/>
    </row>
    <row r="12" spans="2:12" ht="15" thickBot="1" x14ac:dyDescent="0.35">
      <c r="B12" s="47" t="s">
        <v>11</v>
      </c>
      <c r="C12" s="70">
        <v>0.5</v>
      </c>
      <c r="D12" s="70">
        <v>0.5</v>
      </c>
      <c r="E12" s="70">
        <v>0.5</v>
      </c>
      <c r="F12" s="70">
        <v>0.5</v>
      </c>
      <c r="G12" s="70">
        <v>0.5</v>
      </c>
      <c r="H12" s="70">
        <v>0.5</v>
      </c>
      <c r="I12" s="85">
        <f t="shared" si="2"/>
        <v>0.45</v>
      </c>
      <c r="J12" s="85">
        <f t="shared" si="3"/>
        <v>0.57499999999999996</v>
      </c>
      <c r="K12" s="69" t="s">
        <v>17</v>
      </c>
      <c r="L12" s="69"/>
    </row>
    <row r="13" spans="2:12" ht="15" thickBot="1" x14ac:dyDescent="0.35">
      <c r="B13" s="47" t="s">
        <v>25</v>
      </c>
      <c r="C13" s="79">
        <v>1</v>
      </c>
      <c r="D13" s="79">
        <v>1</v>
      </c>
      <c r="E13" s="79">
        <v>1</v>
      </c>
      <c r="F13" s="79">
        <v>1</v>
      </c>
      <c r="G13" s="69">
        <v>1</v>
      </c>
      <c r="H13" s="69">
        <v>2</v>
      </c>
      <c r="I13" s="69">
        <v>1</v>
      </c>
      <c r="J13" s="69">
        <v>2</v>
      </c>
      <c r="K13" s="69"/>
      <c r="L13" s="69">
        <v>5</v>
      </c>
    </row>
    <row r="14" spans="2:12" ht="15" thickBot="1" x14ac:dyDescent="0.35">
      <c r="B14" s="57"/>
      <c r="C14" s="69"/>
      <c r="D14" s="69"/>
      <c r="E14" s="69"/>
      <c r="F14" s="69"/>
      <c r="G14" s="69"/>
      <c r="H14" s="69"/>
      <c r="I14" s="69"/>
      <c r="J14" s="69"/>
      <c r="K14" s="69"/>
      <c r="L14" s="69"/>
    </row>
    <row r="15" spans="2:12" ht="15" thickBot="1" x14ac:dyDescent="0.35">
      <c r="B15" s="63" t="s">
        <v>8</v>
      </c>
      <c r="C15" s="64"/>
      <c r="D15" s="64"/>
      <c r="E15" s="64"/>
      <c r="F15" s="64"/>
      <c r="G15" s="64"/>
      <c r="H15" s="64"/>
      <c r="I15" s="64"/>
      <c r="J15" s="64"/>
      <c r="K15" s="64"/>
      <c r="L15" s="66"/>
    </row>
    <row r="16" spans="2:12" ht="15" thickBot="1" x14ac:dyDescent="0.35">
      <c r="B16" s="47" t="s">
        <v>73</v>
      </c>
      <c r="C16" s="69">
        <v>365</v>
      </c>
      <c r="D16" s="69">
        <v>365</v>
      </c>
      <c r="E16" s="69">
        <v>365</v>
      </c>
      <c r="F16" s="69">
        <v>365</v>
      </c>
      <c r="G16" s="73">
        <f>F16*0.9</f>
        <v>328.5</v>
      </c>
      <c r="H16" s="69">
        <f>C16</f>
        <v>365</v>
      </c>
      <c r="I16" s="73">
        <f>G16*0.9*0.94</f>
        <v>277.911</v>
      </c>
      <c r="J16" s="73">
        <f>H16*1.21</f>
        <v>441.65</v>
      </c>
      <c r="K16" s="69" t="s">
        <v>187</v>
      </c>
      <c r="L16" s="69" t="s">
        <v>188</v>
      </c>
    </row>
    <row r="17" spans="2:13" ht="15" thickBot="1" x14ac:dyDescent="0.35">
      <c r="B17" s="47" t="s">
        <v>76</v>
      </c>
      <c r="C17" s="69">
        <v>2149</v>
      </c>
      <c r="D17" s="69">
        <v>2149</v>
      </c>
      <c r="E17" s="69">
        <v>2149</v>
      </c>
      <c r="F17" s="69">
        <v>2149</v>
      </c>
      <c r="G17" s="73">
        <f t="shared" ref="G17:G20" si="4">F17*0.9</f>
        <v>1934.1000000000001</v>
      </c>
      <c r="H17" s="69">
        <v>2149</v>
      </c>
      <c r="I17" s="73">
        <f>G17*0.9</f>
        <v>1740.69</v>
      </c>
      <c r="J17" s="69">
        <v>2149</v>
      </c>
      <c r="K17" s="69" t="s">
        <v>189</v>
      </c>
      <c r="L17" s="69">
        <v>6</v>
      </c>
      <c r="M17" s="80"/>
    </row>
    <row r="18" spans="2:13" ht="15" thickBot="1" x14ac:dyDescent="0.35">
      <c r="B18" s="47" t="s">
        <v>77</v>
      </c>
      <c r="C18" s="69">
        <v>5618</v>
      </c>
      <c r="D18" s="69">
        <v>5618</v>
      </c>
      <c r="E18" s="69">
        <v>5618</v>
      </c>
      <c r="F18" s="69">
        <v>5618</v>
      </c>
      <c r="G18" s="73">
        <f t="shared" si="4"/>
        <v>5056.2</v>
      </c>
      <c r="H18" s="69">
        <v>5618</v>
      </c>
      <c r="I18" s="73">
        <f t="shared" ref="I18:I20" si="5">G18*0.9</f>
        <v>4550.58</v>
      </c>
      <c r="J18" s="69">
        <v>5618</v>
      </c>
      <c r="K18" s="69" t="s">
        <v>189</v>
      </c>
      <c r="L18" s="69">
        <v>6</v>
      </c>
      <c r="M18" s="81"/>
    </row>
    <row r="19" spans="2:13" ht="15" thickBot="1" x14ac:dyDescent="0.35">
      <c r="B19" s="47" t="s">
        <v>78</v>
      </c>
      <c r="C19" s="69">
        <v>5774</v>
      </c>
      <c r="D19" s="69">
        <v>5774</v>
      </c>
      <c r="E19" s="69">
        <v>5774</v>
      </c>
      <c r="F19" s="69">
        <v>5774</v>
      </c>
      <c r="G19" s="73">
        <f t="shared" si="4"/>
        <v>5196.6000000000004</v>
      </c>
      <c r="H19" s="69">
        <v>5774</v>
      </c>
      <c r="I19" s="73">
        <f t="shared" si="5"/>
        <v>4676.9400000000005</v>
      </c>
      <c r="J19" s="69">
        <v>5774</v>
      </c>
      <c r="K19" s="69" t="s">
        <v>189</v>
      </c>
      <c r="L19" s="69">
        <v>6</v>
      </c>
      <c r="M19" s="81"/>
    </row>
    <row r="20" spans="2:13" ht="15" thickBot="1" x14ac:dyDescent="0.35">
      <c r="B20" s="47" t="s">
        <v>216</v>
      </c>
      <c r="C20" s="69">
        <v>12131</v>
      </c>
      <c r="D20" s="69">
        <v>12131</v>
      </c>
      <c r="E20" s="69">
        <v>12131</v>
      </c>
      <c r="F20" s="69">
        <v>12131</v>
      </c>
      <c r="G20" s="73">
        <f t="shared" si="4"/>
        <v>10917.9</v>
      </c>
      <c r="H20" s="69">
        <v>12131</v>
      </c>
      <c r="I20" s="73">
        <f t="shared" si="5"/>
        <v>9826.11</v>
      </c>
      <c r="J20" s="69">
        <v>12131</v>
      </c>
      <c r="K20" s="69" t="s">
        <v>189</v>
      </c>
      <c r="L20" s="69">
        <v>6</v>
      </c>
      <c r="M20" s="81"/>
    </row>
    <row r="21" spans="2:13" ht="15" thickBot="1" x14ac:dyDescent="0.35">
      <c r="B21" s="47" t="s">
        <v>80</v>
      </c>
      <c r="C21" s="69" t="s">
        <v>40</v>
      </c>
      <c r="D21" s="69" t="s">
        <v>40</v>
      </c>
      <c r="E21" s="69" t="s">
        <v>40</v>
      </c>
      <c r="F21" s="69" t="s">
        <v>40</v>
      </c>
      <c r="G21" s="69" t="s">
        <v>40</v>
      </c>
      <c r="H21" s="69" t="s">
        <v>40</v>
      </c>
      <c r="I21" s="69" t="s">
        <v>40</v>
      </c>
      <c r="J21" s="69" t="s">
        <v>40</v>
      </c>
      <c r="K21" s="69" t="s">
        <v>190</v>
      </c>
      <c r="L21" s="69"/>
    </row>
    <row r="22" spans="2:13" ht="15" thickBot="1" x14ac:dyDescent="0.35">
      <c r="B22" s="47" t="s">
        <v>81</v>
      </c>
      <c r="C22" s="69" t="s">
        <v>40</v>
      </c>
      <c r="D22" s="69" t="s">
        <v>40</v>
      </c>
      <c r="E22" s="69" t="s">
        <v>40</v>
      </c>
      <c r="F22" s="69" t="s">
        <v>40</v>
      </c>
      <c r="G22" s="69" t="s">
        <v>40</v>
      </c>
      <c r="H22" s="69" t="s">
        <v>40</v>
      </c>
      <c r="I22" s="69" t="s">
        <v>40</v>
      </c>
      <c r="J22" s="69" t="s">
        <v>40</v>
      </c>
      <c r="K22" s="69" t="s">
        <v>190</v>
      </c>
      <c r="L22" s="69"/>
    </row>
    <row r="23" spans="2:13" ht="15" thickBot="1" x14ac:dyDescent="0.35">
      <c r="B23" s="47" t="s">
        <v>82</v>
      </c>
      <c r="C23" s="69" t="s">
        <v>40</v>
      </c>
      <c r="D23" s="69" t="s">
        <v>40</v>
      </c>
      <c r="E23" s="69" t="s">
        <v>40</v>
      </c>
      <c r="F23" s="69" t="s">
        <v>40</v>
      </c>
      <c r="G23" s="69" t="s">
        <v>40</v>
      </c>
      <c r="H23" s="69" t="s">
        <v>40</v>
      </c>
      <c r="I23" s="69" t="s">
        <v>40</v>
      </c>
      <c r="J23" s="69" t="s">
        <v>40</v>
      </c>
      <c r="K23" s="69" t="s">
        <v>190</v>
      </c>
      <c r="L23" s="69">
        <v>6</v>
      </c>
      <c r="M23" s="86"/>
    </row>
    <row r="24" spans="2:13" ht="15" thickBot="1" x14ac:dyDescent="0.35">
      <c r="B24" s="47" t="s">
        <v>83</v>
      </c>
      <c r="C24" s="69">
        <v>115</v>
      </c>
      <c r="D24" s="69">
        <v>115</v>
      </c>
      <c r="E24" s="69">
        <v>115</v>
      </c>
      <c r="F24" s="69">
        <v>115</v>
      </c>
      <c r="G24" s="69">
        <v>100</v>
      </c>
      <c r="H24" s="69">
        <v>115</v>
      </c>
      <c r="I24" s="73">
        <f>G24*0.9</f>
        <v>90</v>
      </c>
      <c r="J24" s="69">
        <v>115</v>
      </c>
      <c r="K24" s="69" t="s">
        <v>190</v>
      </c>
      <c r="L24" s="69">
        <v>6</v>
      </c>
      <c r="M24" s="86"/>
    </row>
    <row r="25" spans="2:13" ht="15" thickBot="1" x14ac:dyDescent="0.35">
      <c r="B25" s="47" t="s">
        <v>84</v>
      </c>
      <c r="C25" s="69">
        <v>120</v>
      </c>
      <c r="D25" s="69">
        <v>120</v>
      </c>
      <c r="E25" s="69">
        <v>120</v>
      </c>
      <c r="F25" s="69">
        <v>120</v>
      </c>
      <c r="G25" s="69">
        <v>104</v>
      </c>
      <c r="H25" s="69">
        <v>120</v>
      </c>
      <c r="I25" s="73">
        <f t="shared" ref="I25:I26" si="6">G25*0.9</f>
        <v>93.600000000000009</v>
      </c>
      <c r="J25" s="69">
        <v>120</v>
      </c>
      <c r="K25" s="69" t="s">
        <v>190</v>
      </c>
      <c r="L25" s="69">
        <v>6</v>
      </c>
    </row>
    <row r="26" spans="2:13" ht="15" thickBot="1" x14ac:dyDescent="0.35">
      <c r="B26" s="47" t="s">
        <v>85</v>
      </c>
      <c r="C26" s="69">
        <v>169</v>
      </c>
      <c r="D26" s="69">
        <v>169</v>
      </c>
      <c r="E26" s="69">
        <v>169</v>
      </c>
      <c r="F26" s="69">
        <v>169</v>
      </c>
      <c r="G26" s="69">
        <v>154</v>
      </c>
      <c r="H26" s="69">
        <v>169</v>
      </c>
      <c r="I26" s="73">
        <f t="shared" si="6"/>
        <v>138.6</v>
      </c>
      <c r="J26" s="69">
        <v>169</v>
      </c>
      <c r="K26" s="69" t="s">
        <v>190</v>
      </c>
      <c r="L26" s="69">
        <v>6</v>
      </c>
      <c r="M26" s="87"/>
    </row>
    <row r="27" spans="2:13" ht="15" thickBot="1" x14ac:dyDescent="0.35">
      <c r="B27" s="47" t="s">
        <v>86</v>
      </c>
      <c r="C27" s="69" t="s">
        <v>40</v>
      </c>
      <c r="D27" s="69" t="s">
        <v>40</v>
      </c>
      <c r="E27" s="69" t="s">
        <v>40</v>
      </c>
      <c r="F27" s="69" t="s">
        <v>40</v>
      </c>
      <c r="G27" s="69" t="s">
        <v>40</v>
      </c>
      <c r="H27" s="69" t="s">
        <v>40</v>
      </c>
      <c r="I27" s="69" t="s">
        <v>40</v>
      </c>
      <c r="J27" s="69" t="s">
        <v>40</v>
      </c>
      <c r="K27" s="69" t="s">
        <v>190</v>
      </c>
      <c r="L27" s="69"/>
    </row>
    <row r="28" spans="2:13" ht="15" thickBot="1" x14ac:dyDescent="0.35">
      <c r="B28" s="47" t="s">
        <v>191</v>
      </c>
      <c r="C28" s="69">
        <v>11500</v>
      </c>
      <c r="D28" s="69">
        <v>11500</v>
      </c>
      <c r="E28" s="69">
        <v>11500</v>
      </c>
      <c r="F28" s="69">
        <v>11500</v>
      </c>
      <c r="G28" s="73">
        <f>C28*0.956</f>
        <v>10994</v>
      </c>
      <c r="H28" s="69">
        <f>F28</f>
        <v>11500</v>
      </c>
      <c r="I28" s="73">
        <f>G28*0.956</f>
        <v>10510.263999999999</v>
      </c>
      <c r="J28" s="69">
        <f>F28</f>
        <v>11500</v>
      </c>
      <c r="K28" s="69" t="s">
        <v>192</v>
      </c>
      <c r="L28" s="69">
        <v>6</v>
      </c>
    </row>
    <row r="29" spans="2:13" ht="15" thickBot="1" x14ac:dyDescent="0.35">
      <c r="B29" s="47" t="s">
        <v>110</v>
      </c>
      <c r="C29" s="69">
        <v>38000</v>
      </c>
      <c r="D29" s="69">
        <v>38000</v>
      </c>
      <c r="E29" s="69">
        <v>38000</v>
      </c>
      <c r="F29" s="69">
        <v>38000</v>
      </c>
      <c r="G29" s="69">
        <f>C29*0.956</f>
        <v>36328</v>
      </c>
      <c r="H29" s="69">
        <f>C29</f>
        <v>38000</v>
      </c>
      <c r="I29" s="73">
        <f>G29*0.956</f>
        <v>34729.567999999999</v>
      </c>
      <c r="J29" s="69">
        <f>H29</f>
        <v>38000</v>
      </c>
      <c r="K29" s="69" t="s">
        <v>64</v>
      </c>
      <c r="L29" s="69">
        <v>6</v>
      </c>
    </row>
    <row r="30" spans="2:13" ht="15" thickBot="1" x14ac:dyDescent="0.35">
      <c r="B30" s="47" t="s">
        <v>109</v>
      </c>
      <c r="C30" s="69" t="s">
        <v>40</v>
      </c>
      <c r="D30" s="69" t="s">
        <v>40</v>
      </c>
      <c r="E30" s="69" t="s">
        <v>40</v>
      </c>
      <c r="F30" s="69" t="s">
        <v>40</v>
      </c>
      <c r="G30" s="69" t="s">
        <v>40</v>
      </c>
      <c r="H30" s="69" t="s">
        <v>40</v>
      </c>
      <c r="I30" s="69" t="s">
        <v>40</v>
      </c>
      <c r="J30" s="69" t="s">
        <v>40</v>
      </c>
      <c r="K30" s="69"/>
      <c r="L30" s="69"/>
    </row>
    <row r="31" spans="2:13" ht="15" thickBot="1" x14ac:dyDescent="0.35">
      <c r="B31" s="47" t="s">
        <v>193</v>
      </c>
      <c r="C31" s="70">
        <v>0.86</v>
      </c>
      <c r="D31" s="70">
        <v>0.86</v>
      </c>
      <c r="E31" s="70">
        <v>0.86</v>
      </c>
      <c r="F31" s="70">
        <v>0.86</v>
      </c>
      <c r="G31" s="69" t="s">
        <v>40</v>
      </c>
      <c r="H31" s="69" t="s">
        <v>40</v>
      </c>
      <c r="I31" s="69" t="s">
        <v>40</v>
      </c>
      <c r="J31" s="69" t="s">
        <v>40</v>
      </c>
      <c r="K31" s="69" t="s">
        <v>165</v>
      </c>
      <c r="L31" s="69">
        <v>6</v>
      </c>
    </row>
    <row r="32" spans="2:13" ht="15" thickBot="1" x14ac:dyDescent="0.35">
      <c r="B32" s="47" t="s">
        <v>194</v>
      </c>
      <c r="C32" s="70">
        <v>0.14000000000000001</v>
      </c>
      <c r="D32" s="70">
        <v>0.14000000000000001</v>
      </c>
      <c r="E32" s="70">
        <v>0.14000000000000001</v>
      </c>
      <c r="F32" s="70">
        <v>0.14000000000000001</v>
      </c>
      <c r="G32" s="69" t="s">
        <v>40</v>
      </c>
      <c r="H32" s="69" t="s">
        <v>40</v>
      </c>
      <c r="I32" s="69" t="s">
        <v>40</v>
      </c>
      <c r="J32" s="69" t="s">
        <v>40</v>
      </c>
      <c r="K32" s="69" t="s">
        <v>165</v>
      </c>
      <c r="L32" s="69">
        <v>6</v>
      </c>
    </row>
    <row r="33" spans="1:12" ht="15" thickBot="1" x14ac:dyDescent="0.35">
      <c r="B33" s="47" t="s">
        <v>195</v>
      </c>
      <c r="C33" s="70">
        <v>0.05</v>
      </c>
      <c r="D33" s="70">
        <v>0.05</v>
      </c>
      <c r="E33" s="70">
        <v>0.05</v>
      </c>
      <c r="F33" s="70">
        <v>0.05</v>
      </c>
      <c r="G33" s="70">
        <v>0.04</v>
      </c>
      <c r="H33" s="70">
        <v>0.05</v>
      </c>
      <c r="I33" s="70">
        <v>0.04</v>
      </c>
      <c r="J33" s="70">
        <v>0.05</v>
      </c>
      <c r="K33" s="69" t="s">
        <v>165</v>
      </c>
      <c r="L33" s="69">
        <v>6</v>
      </c>
    </row>
    <row r="34" spans="1:12" ht="15" thickBot="1" x14ac:dyDescent="0.35">
      <c r="B34" s="47" t="s">
        <v>196</v>
      </c>
      <c r="C34" s="70">
        <v>0.95</v>
      </c>
      <c r="D34" s="70">
        <v>0.95</v>
      </c>
      <c r="E34" s="70">
        <v>0.95</v>
      </c>
      <c r="F34" s="70">
        <v>0.95</v>
      </c>
      <c r="G34" s="70">
        <v>0.96</v>
      </c>
      <c r="H34" s="70">
        <v>0.95</v>
      </c>
      <c r="I34" s="70">
        <v>0.96</v>
      </c>
      <c r="J34" s="70">
        <v>0.95</v>
      </c>
      <c r="K34" s="69" t="s">
        <v>165</v>
      </c>
      <c r="L34" s="69">
        <v>6</v>
      </c>
    </row>
    <row r="35" spans="1:12" ht="15" thickBot="1" x14ac:dyDescent="0.35">
      <c r="B35" s="47" t="s">
        <v>12</v>
      </c>
      <c r="C35" s="73">
        <f>C16*11.7/7.6*1000*0.0051</f>
        <v>2865.730263157895</v>
      </c>
      <c r="D35" s="73">
        <f>C35*(1-0.014)</f>
        <v>2825.6100394736845</v>
      </c>
      <c r="E35" s="73">
        <f t="shared" ref="E35:F35" si="7">D35*(1-0.014)</f>
        <v>2786.0514989210528</v>
      </c>
      <c r="F35" s="73">
        <f t="shared" si="7"/>
        <v>2747.0467779361579</v>
      </c>
      <c r="G35" s="73">
        <f>C35*(1-0.018)</f>
        <v>2814.1471184210527</v>
      </c>
      <c r="H35" s="73">
        <f>C35</f>
        <v>2865.730263157895</v>
      </c>
      <c r="I35" s="73">
        <f>C35*(1-0.018)^3</f>
        <v>2713.7496058242632</v>
      </c>
      <c r="J35" s="73">
        <f>C35</f>
        <v>2865.730263157895</v>
      </c>
      <c r="K35" s="69" t="s">
        <v>167</v>
      </c>
      <c r="L35" s="69">
        <v>7</v>
      </c>
    </row>
    <row r="36" spans="1:12" ht="15" thickBot="1" x14ac:dyDescent="0.35">
      <c r="B36" s="47" t="s">
        <v>26</v>
      </c>
      <c r="C36" s="69" t="s">
        <v>40</v>
      </c>
      <c r="D36" s="69" t="s">
        <v>40</v>
      </c>
      <c r="E36" s="69" t="s">
        <v>40</v>
      </c>
      <c r="F36" s="69" t="s">
        <v>40</v>
      </c>
      <c r="G36" s="69" t="s">
        <v>40</v>
      </c>
      <c r="H36" s="69" t="s">
        <v>40</v>
      </c>
      <c r="I36" s="69" t="s">
        <v>40</v>
      </c>
      <c r="J36" s="69" t="s">
        <v>40</v>
      </c>
      <c r="K36" s="69" t="s">
        <v>169</v>
      </c>
      <c r="L36" s="69"/>
    </row>
    <row r="37" spans="1:12" ht="15" thickBot="1" x14ac:dyDescent="0.35">
      <c r="B37" s="74"/>
      <c r="C37" s="69"/>
      <c r="D37" s="69"/>
      <c r="E37" s="69"/>
      <c r="F37" s="69"/>
      <c r="G37" s="69"/>
      <c r="H37" s="69"/>
      <c r="I37" s="69"/>
      <c r="J37" s="69"/>
      <c r="K37" s="69"/>
      <c r="L37" s="69"/>
    </row>
    <row r="38" spans="1:12" ht="15" thickBot="1" x14ac:dyDescent="0.35">
      <c r="B38" s="63" t="s">
        <v>22</v>
      </c>
      <c r="C38" s="69"/>
      <c r="D38" s="69"/>
      <c r="E38" s="69"/>
      <c r="F38" s="69"/>
      <c r="G38" s="69"/>
      <c r="H38" s="69"/>
      <c r="I38" s="69"/>
      <c r="J38" s="69"/>
      <c r="K38" s="69"/>
      <c r="L38" s="69"/>
    </row>
    <row r="39" spans="1:12" ht="15" thickBot="1" x14ac:dyDescent="0.35">
      <c r="B39" s="74"/>
      <c r="C39" s="69"/>
      <c r="D39" s="69"/>
      <c r="E39" s="69"/>
      <c r="F39" s="69"/>
      <c r="G39" s="69"/>
      <c r="H39" s="69"/>
      <c r="I39" s="69"/>
      <c r="J39" s="69"/>
      <c r="K39" s="69"/>
      <c r="L39" s="69"/>
    </row>
    <row r="40" spans="1:12" ht="15" thickBot="1" x14ac:dyDescent="0.35">
      <c r="B40" s="57"/>
      <c r="C40" s="69"/>
      <c r="D40" s="69"/>
      <c r="E40" s="69"/>
      <c r="F40" s="69"/>
      <c r="G40" s="69"/>
      <c r="H40" s="69"/>
      <c r="I40" s="69"/>
      <c r="J40" s="69"/>
      <c r="K40" s="69"/>
      <c r="L40" s="69"/>
    </row>
    <row r="41" spans="1:12" x14ac:dyDescent="0.3">
      <c r="B41" s="75"/>
      <c r="C41" s="76"/>
      <c r="D41" s="76"/>
      <c r="E41" s="76"/>
      <c r="F41" s="76"/>
      <c r="G41" s="76"/>
      <c r="H41" s="76"/>
      <c r="I41" s="76"/>
      <c r="J41" s="76"/>
      <c r="K41" s="76"/>
      <c r="L41" s="76"/>
    </row>
    <row r="42" spans="1:12" x14ac:dyDescent="0.3">
      <c r="B42" s="3" t="s">
        <v>21</v>
      </c>
    </row>
    <row r="43" spans="1:12" x14ac:dyDescent="0.3">
      <c r="A43" s="1">
        <v>1</v>
      </c>
      <c r="B43" s="77" t="s">
        <v>197</v>
      </c>
    </row>
    <row r="44" spans="1:12" x14ac:dyDescent="0.3">
      <c r="A44" s="1">
        <v>2</v>
      </c>
      <c r="B44" s="77" t="s">
        <v>198</v>
      </c>
    </row>
    <row r="45" spans="1:12" x14ac:dyDescent="0.3">
      <c r="A45" s="1">
        <v>3</v>
      </c>
      <c r="B45" s="77" t="s">
        <v>149</v>
      </c>
    </row>
    <row r="46" spans="1:12" x14ac:dyDescent="0.3">
      <c r="A46" s="1">
        <v>4</v>
      </c>
      <c r="B46" s="77" t="s">
        <v>199</v>
      </c>
    </row>
    <row r="47" spans="1:12" ht="13.5" customHeight="1" x14ac:dyDescent="0.3">
      <c r="A47" s="1">
        <v>5</v>
      </c>
      <c r="B47" s="77" t="s">
        <v>200</v>
      </c>
    </row>
    <row r="48" spans="1:12" ht="13.5" customHeight="1" x14ac:dyDescent="0.3">
      <c r="A48" s="1">
        <v>6</v>
      </c>
      <c r="B48" s="77" t="s">
        <v>151</v>
      </c>
    </row>
    <row r="49" spans="1:13" ht="13.5" customHeight="1" x14ac:dyDescent="0.3">
      <c r="A49" s="1">
        <v>7</v>
      </c>
      <c r="B49" s="49" t="s">
        <v>154</v>
      </c>
    </row>
    <row r="50" spans="1:13" ht="15.75" customHeight="1" x14ac:dyDescent="0.3"/>
    <row r="51" spans="1:13" ht="16.5" customHeight="1" x14ac:dyDescent="0.3">
      <c r="B51" s="3" t="s">
        <v>13</v>
      </c>
      <c r="C51" s="2"/>
      <c r="D51" s="77"/>
      <c r="E51" s="2"/>
      <c r="F51" s="2"/>
      <c r="G51" s="2"/>
      <c r="H51" s="2"/>
      <c r="I51" s="2"/>
      <c r="J51" s="2"/>
      <c r="K51" s="2"/>
      <c r="L51" s="2"/>
      <c r="M51" s="2"/>
    </row>
    <row r="52" spans="1:13" ht="25.5" customHeight="1" x14ac:dyDescent="0.3">
      <c r="A52" s="1" t="s">
        <v>14</v>
      </c>
      <c r="B52" s="127" t="s">
        <v>201</v>
      </c>
      <c r="C52" s="127"/>
      <c r="D52" s="127"/>
      <c r="E52" s="127"/>
      <c r="F52" s="127"/>
      <c r="G52" s="127"/>
      <c r="H52" s="127"/>
      <c r="I52" s="127"/>
      <c r="J52" s="127"/>
      <c r="K52" s="127"/>
      <c r="L52" s="127"/>
      <c r="M52" s="127"/>
    </row>
    <row r="53" spans="1:13" ht="26.25" customHeight="1" x14ac:dyDescent="0.3">
      <c r="A53" s="1" t="s">
        <v>15</v>
      </c>
      <c r="B53" s="141" t="s">
        <v>202</v>
      </c>
      <c r="C53" s="141"/>
      <c r="D53" s="141"/>
      <c r="E53" s="141"/>
      <c r="F53" s="141"/>
      <c r="G53" s="141"/>
      <c r="H53" s="141"/>
      <c r="I53" s="141"/>
      <c r="J53" s="141"/>
      <c r="K53" s="141"/>
      <c r="L53" s="141"/>
      <c r="M53" s="141"/>
    </row>
    <row r="54" spans="1:13" ht="24.75" customHeight="1" x14ac:dyDescent="0.3">
      <c r="A54" s="1" t="s">
        <v>16</v>
      </c>
      <c r="B54" s="141" t="s">
        <v>203</v>
      </c>
      <c r="C54" s="141"/>
      <c r="D54" s="141"/>
      <c r="E54" s="141"/>
      <c r="F54" s="141"/>
      <c r="G54" s="141"/>
      <c r="H54" s="141"/>
      <c r="I54" s="141"/>
      <c r="J54" s="141"/>
      <c r="K54" s="141"/>
      <c r="L54" s="141"/>
      <c r="M54" s="141"/>
    </row>
    <row r="55" spans="1:13" ht="36.75" customHeight="1" x14ac:dyDescent="0.3">
      <c r="A55" s="1" t="s">
        <v>17</v>
      </c>
      <c r="B55" s="141" t="s">
        <v>226</v>
      </c>
      <c r="C55" s="141"/>
      <c r="D55" s="141"/>
      <c r="E55" s="141"/>
      <c r="F55" s="141"/>
      <c r="G55" s="141"/>
      <c r="H55" s="141"/>
      <c r="I55" s="141"/>
      <c r="J55" s="141"/>
      <c r="K55" s="141"/>
      <c r="L55" s="141"/>
      <c r="M55" s="141"/>
    </row>
    <row r="56" spans="1:13" ht="72.75" customHeight="1" x14ac:dyDescent="0.3">
      <c r="A56" s="1" t="s">
        <v>18</v>
      </c>
      <c r="B56" s="141" t="s">
        <v>218</v>
      </c>
      <c r="C56" s="142"/>
      <c r="D56" s="142"/>
      <c r="E56" s="142"/>
      <c r="F56" s="142"/>
      <c r="G56" s="142"/>
      <c r="H56" s="142"/>
      <c r="I56" s="142"/>
      <c r="J56" s="142"/>
      <c r="K56" s="142"/>
      <c r="L56" s="142"/>
      <c r="M56" s="142"/>
    </row>
    <row r="57" spans="1:13" ht="39" customHeight="1" x14ac:dyDescent="0.3">
      <c r="A57" s="1" t="s">
        <v>19</v>
      </c>
      <c r="B57" s="127" t="s">
        <v>219</v>
      </c>
      <c r="C57" s="127"/>
      <c r="D57" s="127"/>
      <c r="E57" s="127"/>
      <c r="F57" s="127"/>
      <c r="G57" s="127"/>
      <c r="H57" s="127"/>
      <c r="I57" s="127"/>
      <c r="J57" s="127"/>
      <c r="K57" s="127"/>
      <c r="L57" s="127"/>
      <c r="M57" s="127"/>
    </row>
    <row r="58" spans="1:13" ht="37.5" customHeight="1" x14ac:dyDescent="0.3">
      <c r="A58" s="1" t="s">
        <v>43</v>
      </c>
      <c r="B58" s="141" t="s">
        <v>206</v>
      </c>
      <c r="C58" s="142"/>
      <c r="D58" s="142"/>
      <c r="E58" s="142"/>
      <c r="F58" s="142"/>
      <c r="G58" s="142"/>
      <c r="H58" s="142"/>
      <c r="I58" s="142"/>
      <c r="J58" s="142"/>
      <c r="K58" s="142"/>
      <c r="L58" s="142"/>
      <c r="M58" s="142"/>
    </row>
    <row r="59" spans="1:13" ht="63" customHeight="1" x14ac:dyDescent="0.3">
      <c r="A59" s="1" t="s">
        <v>55</v>
      </c>
      <c r="B59" s="143" t="s">
        <v>207</v>
      </c>
      <c r="C59" s="143"/>
      <c r="D59" s="143"/>
      <c r="E59" s="143"/>
      <c r="F59" s="143"/>
      <c r="G59" s="143"/>
      <c r="H59" s="143"/>
      <c r="I59" s="143"/>
      <c r="J59" s="143"/>
      <c r="K59" s="143"/>
      <c r="L59" s="143"/>
      <c r="M59" s="143"/>
    </row>
    <row r="60" spans="1:13" ht="37.5" customHeight="1" x14ac:dyDescent="0.3">
      <c r="A60" s="1" t="s">
        <v>59</v>
      </c>
      <c r="B60" s="127" t="s">
        <v>220</v>
      </c>
      <c r="C60" s="127"/>
      <c r="D60" s="127"/>
      <c r="E60" s="127"/>
      <c r="F60" s="127"/>
      <c r="G60" s="127"/>
      <c r="H60" s="127"/>
      <c r="I60" s="127"/>
      <c r="J60" s="127"/>
      <c r="K60" s="127"/>
      <c r="L60" s="127"/>
      <c r="M60" s="127"/>
    </row>
    <row r="61" spans="1:13" ht="62.25" customHeight="1" x14ac:dyDescent="0.3">
      <c r="A61" s="1" t="s">
        <v>64</v>
      </c>
      <c r="B61" s="141" t="s">
        <v>221</v>
      </c>
      <c r="C61" s="141"/>
      <c r="D61" s="141"/>
      <c r="E61" s="141"/>
      <c r="F61" s="141"/>
      <c r="G61" s="141"/>
      <c r="H61" s="141"/>
      <c r="I61" s="141"/>
      <c r="J61" s="141"/>
      <c r="K61" s="141"/>
      <c r="L61" s="141"/>
      <c r="M61" s="141"/>
    </row>
    <row r="62" spans="1:13" ht="38.25" customHeight="1" x14ac:dyDescent="0.3">
      <c r="A62" s="1" t="s">
        <v>165</v>
      </c>
      <c r="B62" s="141" t="s">
        <v>222</v>
      </c>
      <c r="C62" s="141"/>
      <c r="D62" s="141"/>
      <c r="E62" s="141"/>
      <c r="F62" s="141"/>
      <c r="G62" s="141"/>
      <c r="H62" s="141"/>
      <c r="I62" s="141"/>
      <c r="J62" s="141"/>
      <c r="K62" s="141"/>
      <c r="L62" s="141"/>
      <c r="M62" s="141"/>
    </row>
    <row r="63" spans="1:13" ht="38.25" customHeight="1" x14ac:dyDescent="0.3">
      <c r="A63" s="1" t="s">
        <v>167</v>
      </c>
      <c r="B63" s="127" t="s">
        <v>227</v>
      </c>
      <c r="C63" s="127"/>
      <c r="D63" s="127"/>
      <c r="E63" s="127"/>
      <c r="F63" s="127"/>
      <c r="G63" s="127"/>
      <c r="H63" s="127"/>
      <c r="I63" s="127"/>
      <c r="J63" s="127"/>
      <c r="K63" s="127"/>
      <c r="L63" s="127"/>
      <c r="M63" s="127"/>
    </row>
    <row r="64" spans="1:13" x14ac:dyDescent="0.3">
      <c r="A64" s="1" t="s">
        <v>169</v>
      </c>
      <c r="B64" s="127" t="s">
        <v>223</v>
      </c>
      <c r="C64" s="128"/>
      <c r="D64" s="128"/>
      <c r="E64" s="128"/>
      <c r="F64" s="128"/>
      <c r="G64" s="128"/>
      <c r="H64" s="128"/>
      <c r="I64" s="128"/>
      <c r="J64" s="128"/>
      <c r="K64" s="128"/>
      <c r="L64" s="128"/>
      <c r="M64" s="128"/>
    </row>
    <row r="65" spans="1:13" x14ac:dyDescent="0.3">
      <c r="A65" s="1" t="s">
        <v>181</v>
      </c>
      <c r="B65" s="127" t="s">
        <v>213</v>
      </c>
      <c r="C65" s="128"/>
      <c r="D65" s="128"/>
      <c r="E65" s="128"/>
      <c r="F65" s="128"/>
      <c r="G65" s="128"/>
      <c r="H65" s="128"/>
      <c r="I65" s="128"/>
      <c r="J65" s="128"/>
      <c r="K65" s="128"/>
      <c r="L65" s="128"/>
      <c r="M65" s="128"/>
    </row>
  </sheetData>
  <mergeCells count="24">
    <mergeCell ref="B57:M57"/>
    <mergeCell ref="C2:L2"/>
    <mergeCell ref="B3:B4"/>
    <mergeCell ref="C3:C4"/>
    <mergeCell ref="D3:D4"/>
    <mergeCell ref="E3:E4"/>
    <mergeCell ref="F3:F4"/>
    <mergeCell ref="G3:H4"/>
    <mergeCell ref="I3:J4"/>
    <mergeCell ref="K3:K4"/>
    <mergeCell ref="L3:L4"/>
    <mergeCell ref="B52:M52"/>
    <mergeCell ref="B53:M53"/>
    <mergeCell ref="B54:M54"/>
    <mergeCell ref="B55:M55"/>
    <mergeCell ref="B56:M56"/>
    <mergeCell ref="B64:M64"/>
    <mergeCell ref="B65:M65"/>
    <mergeCell ref="B58:M58"/>
    <mergeCell ref="B59:M59"/>
    <mergeCell ref="B60:M60"/>
    <mergeCell ref="B61:M61"/>
    <mergeCell ref="B62:M62"/>
    <mergeCell ref="B63:M63"/>
  </mergeCells>
  <hyperlinks>
    <hyperlink ref="C2" location="INDEX" display="Energy Transport Electricity Distribution, City"/>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3"/>
  <sheetViews>
    <sheetView workbookViewId="0">
      <selection activeCell="D18" sqref="D18"/>
    </sheetView>
  </sheetViews>
  <sheetFormatPr defaultColWidth="9.109375" defaultRowHeight="14.4" x14ac:dyDescent="0.3"/>
  <cols>
    <col min="1" max="1" width="2.33203125" style="59" bestFit="1" customWidth="1"/>
    <col min="2" max="2" width="48.109375" style="59" customWidth="1"/>
    <col min="3" max="12" width="9.109375" style="59" customWidth="1"/>
    <col min="13" max="13" width="9.109375" style="59"/>
    <col min="14" max="14" width="32.33203125" style="59" customWidth="1"/>
    <col min="15" max="15" width="29.109375" style="59" customWidth="1"/>
    <col min="16" max="18" width="9.109375" style="59"/>
    <col min="19" max="19" width="39.44140625" style="59" customWidth="1"/>
    <col min="20" max="20" width="29.33203125" style="59" customWidth="1"/>
    <col min="21" max="24" width="9.109375" style="59"/>
    <col min="25" max="16384" width="9.109375" style="86"/>
  </cols>
  <sheetData>
    <row r="1" spans="2:12" ht="15" thickBot="1" x14ac:dyDescent="0.35">
      <c r="B1" s="53" t="s">
        <v>228</v>
      </c>
    </row>
    <row r="2" spans="2:12" ht="15" thickBot="1" x14ac:dyDescent="0.35">
      <c r="B2" s="60" t="s">
        <v>0</v>
      </c>
      <c r="C2" s="130" t="s">
        <v>229</v>
      </c>
      <c r="D2" s="144"/>
      <c r="E2" s="144"/>
      <c r="F2" s="144"/>
      <c r="G2" s="144"/>
      <c r="H2" s="144"/>
      <c r="I2" s="144"/>
      <c r="J2" s="144"/>
      <c r="K2" s="144"/>
      <c r="L2" s="145"/>
    </row>
    <row r="3" spans="2:12" x14ac:dyDescent="0.3">
      <c r="B3" s="133"/>
      <c r="C3" s="135">
        <v>2015</v>
      </c>
      <c r="D3" s="135">
        <v>2020</v>
      </c>
      <c r="E3" s="135">
        <v>2030</v>
      </c>
      <c r="F3" s="135">
        <v>2050</v>
      </c>
      <c r="G3" s="137" t="s">
        <v>1</v>
      </c>
      <c r="H3" s="138"/>
      <c r="I3" s="137" t="s">
        <v>2</v>
      </c>
      <c r="J3" s="138"/>
      <c r="K3" s="135" t="s">
        <v>3</v>
      </c>
      <c r="L3" s="135" t="s">
        <v>4</v>
      </c>
    </row>
    <row r="4" spans="2:12" ht="15" thickBot="1" x14ac:dyDescent="0.35">
      <c r="B4" s="134"/>
      <c r="C4" s="136"/>
      <c r="D4" s="136"/>
      <c r="E4" s="136"/>
      <c r="F4" s="136"/>
      <c r="G4" s="139"/>
      <c r="H4" s="140"/>
      <c r="I4" s="139"/>
      <c r="J4" s="140"/>
      <c r="K4" s="136"/>
      <c r="L4" s="136"/>
    </row>
    <row r="5" spans="2:12" ht="15" thickBot="1" x14ac:dyDescent="0.35">
      <c r="B5" s="63" t="s">
        <v>5</v>
      </c>
      <c r="C5" s="64"/>
      <c r="D5" s="64"/>
      <c r="E5" s="64"/>
      <c r="F5" s="64"/>
      <c r="G5" s="65" t="s">
        <v>6</v>
      </c>
      <c r="H5" s="65" t="s">
        <v>7</v>
      </c>
      <c r="I5" s="65" t="s">
        <v>6</v>
      </c>
      <c r="J5" s="65" t="s">
        <v>7</v>
      </c>
      <c r="K5" s="64"/>
      <c r="L5" s="66"/>
    </row>
    <row r="6" spans="2:12" ht="15" thickBot="1" x14ac:dyDescent="0.35">
      <c r="B6" s="57" t="s">
        <v>9</v>
      </c>
      <c r="C6" s="69">
        <v>3</v>
      </c>
      <c r="D6" s="69">
        <v>3</v>
      </c>
      <c r="E6" s="69">
        <v>3</v>
      </c>
      <c r="F6" s="69">
        <v>3</v>
      </c>
      <c r="G6" s="69">
        <v>2.25</v>
      </c>
      <c r="H6" s="69">
        <v>3</v>
      </c>
      <c r="I6" s="79">
        <v>2.25</v>
      </c>
      <c r="J6" s="79">
        <v>3</v>
      </c>
      <c r="K6" s="69" t="s">
        <v>14</v>
      </c>
      <c r="L6" s="69">
        <v>1</v>
      </c>
    </row>
    <row r="7" spans="2:12" ht="15" thickBot="1" x14ac:dyDescent="0.35">
      <c r="B7" s="57" t="s">
        <v>180</v>
      </c>
      <c r="C7" s="68">
        <v>1.125</v>
      </c>
      <c r="D7" s="68">
        <v>1.125</v>
      </c>
      <c r="E7" s="68">
        <v>1.125</v>
      </c>
      <c r="F7" s="68">
        <v>1.125</v>
      </c>
      <c r="G7" s="69">
        <v>0.75</v>
      </c>
      <c r="H7" s="69">
        <v>1.5</v>
      </c>
      <c r="I7" s="69">
        <v>0.75</v>
      </c>
      <c r="J7" s="69">
        <v>1.5</v>
      </c>
      <c r="K7" s="69" t="s">
        <v>15</v>
      </c>
      <c r="L7" s="69">
        <v>2</v>
      </c>
    </row>
    <row r="8" spans="2:12" ht="15" thickBot="1" x14ac:dyDescent="0.35">
      <c r="B8" s="57" t="s">
        <v>23</v>
      </c>
      <c r="C8" s="69" t="s">
        <v>40</v>
      </c>
      <c r="D8" s="69" t="s">
        <v>40</v>
      </c>
      <c r="E8" s="69" t="s">
        <v>40</v>
      </c>
      <c r="F8" s="69" t="s">
        <v>40</v>
      </c>
      <c r="G8" s="69" t="s">
        <v>40</v>
      </c>
      <c r="H8" s="69" t="s">
        <v>40</v>
      </c>
      <c r="I8" s="69" t="s">
        <v>40</v>
      </c>
      <c r="J8" s="69" t="s">
        <v>40</v>
      </c>
      <c r="K8" s="69" t="s">
        <v>181</v>
      </c>
      <c r="L8" s="69">
        <v>3</v>
      </c>
    </row>
    <row r="9" spans="2:12" ht="15" thickBot="1" x14ac:dyDescent="0.35">
      <c r="B9" s="57" t="s">
        <v>10</v>
      </c>
      <c r="C9" s="69">
        <v>40</v>
      </c>
      <c r="D9" s="69">
        <v>40</v>
      </c>
      <c r="E9" s="69">
        <v>40</v>
      </c>
      <c r="F9" s="69">
        <v>40</v>
      </c>
      <c r="G9" s="69">
        <v>35</v>
      </c>
      <c r="H9" s="69">
        <v>40</v>
      </c>
      <c r="I9" s="69">
        <v>35</v>
      </c>
      <c r="J9" s="69">
        <v>50</v>
      </c>
      <c r="K9" s="69" t="s">
        <v>16</v>
      </c>
      <c r="L9" s="69" t="s">
        <v>182</v>
      </c>
    </row>
    <row r="10" spans="2:12" ht="15" thickBot="1" x14ac:dyDescent="0.35">
      <c r="B10" s="57" t="s">
        <v>183</v>
      </c>
      <c r="C10" s="70">
        <v>0.48</v>
      </c>
      <c r="D10" s="70">
        <v>0.48</v>
      </c>
      <c r="E10" s="70">
        <v>0.48</v>
      </c>
      <c r="F10" s="70">
        <v>0.48</v>
      </c>
      <c r="G10" s="70">
        <v>0.48</v>
      </c>
      <c r="H10" s="70">
        <v>0.48</v>
      </c>
      <c r="I10" s="85">
        <v>0.432</v>
      </c>
      <c r="J10" s="85">
        <v>0.55199999999999994</v>
      </c>
      <c r="K10" s="69" t="s">
        <v>17</v>
      </c>
      <c r="L10" s="69" t="s">
        <v>184</v>
      </c>
    </row>
    <row r="11" spans="2:12" ht="15" thickBot="1" x14ac:dyDescent="0.35">
      <c r="B11" s="47" t="s">
        <v>20</v>
      </c>
      <c r="C11" s="70">
        <v>0.48</v>
      </c>
      <c r="D11" s="70">
        <v>0.48</v>
      </c>
      <c r="E11" s="70">
        <v>0.48</v>
      </c>
      <c r="F11" s="70">
        <v>0.48</v>
      </c>
      <c r="G11" s="70">
        <v>0.48</v>
      </c>
      <c r="H11" s="70">
        <v>0.48</v>
      </c>
      <c r="I11" s="85">
        <v>0.432</v>
      </c>
      <c r="J11" s="85">
        <v>0.55199999999999994</v>
      </c>
      <c r="K11" s="69" t="s">
        <v>17</v>
      </c>
      <c r="L11" s="69"/>
    </row>
    <row r="12" spans="2:12" ht="15" thickBot="1" x14ac:dyDescent="0.35">
      <c r="B12" s="47" t="s">
        <v>185</v>
      </c>
      <c r="C12" s="70">
        <v>0.48</v>
      </c>
      <c r="D12" s="70">
        <v>0.48</v>
      </c>
      <c r="E12" s="70">
        <v>0.48</v>
      </c>
      <c r="F12" s="70">
        <v>0.48</v>
      </c>
      <c r="G12" s="70">
        <v>0.48</v>
      </c>
      <c r="H12" s="70">
        <v>0.48</v>
      </c>
      <c r="I12" s="85">
        <v>0.432</v>
      </c>
      <c r="J12" s="85">
        <v>0.55199999999999994</v>
      </c>
      <c r="K12" s="69" t="s">
        <v>17</v>
      </c>
      <c r="L12" s="69"/>
    </row>
    <row r="13" spans="2:12" ht="15" thickBot="1" x14ac:dyDescent="0.35">
      <c r="B13" s="47" t="s">
        <v>25</v>
      </c>
      <c r="C13" s="79">
        <v>1</v>
      </c>
      <c r="D13" s="79">
        <v>1</v>
      </c>
      <c r="E13" s="79">
        <v>1</v>
      </c>
      <c r="F13" s="79">
        <v>1</v>
      </c>
      <c r="G13" s="69">
        <v>1</v>
      </c>
      <c r="H13" s="69">
        <v>2</v>
      </c>
      <c r="I13" s="69">
        <v>1</v>
      </c>
      <c r="J13" s="69">
        <v>2</v>
      </c>
      <c r="K13" s="69"/>
      <c r="L13" s="69">
        <v>5</v>
      </c>
    </row>
    <row r="14" spans="2:12" ht="15" thickBot="1" x14ac:dyDescent="0.35">
      <c r="B14" s="57"/>
      <c r="C14" s="69"/>
      <c r="D14" s="69"/>
      <c r="E14" s="69"/>
      <c r="F14" s="69"/>
      <c r="G14" s="69"/>
      <c r="H14" s="69"/>
      <c r="I14" s="69"/>
      <c r="J14" s="69"/>
      <c r="K14" s="69"/>
      <c r="L14" s="69"/>
    </row>
    <row r="15" spans="2:12" ht="15" thickBot="1" x14ac:dyDescent="0.35">
      <c r="B15" s="63" t="s">
        <v>8</v>
      </c>
      <c r="C15" s="64"/>
      <c r="D15" s="64"/>
      <c r="E15" s="64"/>
      <c r="F15" s="64"/>
      <c r="G15" s="64"/>
      <c r="H15" s="64"/>
      <c r="I15" s="64"/>
      <c r="J15" s="64"/>
      <c r="K15" s="64"/>
      <c r="L15" s="66"/>
    </row>
    <row r="16" spans="2:12" ht="15" thickBot="1" x14ac:dyDescent="0.35">
      <c r="B16" s="47" t="s">
        <v>230</v>
      </c>
      <c r="C16" s="69">
        <v>173</v>
      </c>
      <c r="D16" s="69">
        <v>173</v>
      </c>
      <c r="E16" s="69">
        <v>173</v>
      </c>
      <c r="F16" s="69">
        <v>173</v>
      </c>
      <c r="G16" s="73">
        <v>155.70000000000002</v>
      </c>
      <c r="H16" s="69">
        <v>173</v>
      </c>
      <c r="I16" s="73">
        <v>131.72220000000002</v>
      </c>
      <c r="J16" s="73">
        <v>205.87</v>
      </c>
      <c r="K16" s="69" t="s">
        <v>187</v>
      </c>
      <c r="L16" s="69" t="s">
        <v>188</v>
      </c>
    </row>
    <row r="17" spans="2:15" ht="15" thickBot="1" x14ac:dyDescent="0.35">
      <c r="B17" s="47" t="s">
        <v>76</v>
      </c>
      <c r="C17" s="73">
        <v>524</v>
      </c>
      <c r="D17" s="73">
        <v>524</v>
      </c>
      <c r="E17" s="73">
        <v>524</v>
      </c>
      <c r="F17" s="73">
        <v>524</v>
      </c>
      <c r="G17" s="73">
        <v>471.6</v>
      </c>
      <c r="H17" s="73">
        <v>524</v>
      </c>
      <c r="I17" s="73">
        <v>424.44000000000005</v>
      </c>
      <c r="J17" s="73">
        <v>524</v>
      </c>
      <c r="K17" s="69" t="s">
        <v>189</v>
      </c>
      <c r="L17" s="69">
        <v>6</v>
      </c>
      <c r="M17" s="80"/>
      <c r="N17" s="81"/>
      <c r="O17" s="88"/>
    </row>
    <row r="18" spans="2:15" ht="15" thickBot="1" x14ac:dyDescent="0.35">
      <c r="B18" s="47" t="s">
        <v>77</v>
      </c>
      <c r="C18" s="73">
        <v>1412</v>
      </c>
      <c r="D18" s="73">
        <v>1412</v>
      </c>
      <c r="E18" s="73">
        <v>1412</v>
      </c>
      <c r="F18" s="73">
        <v>1412</v>
      </c>
      <c r="G18" s="73">
        <v>1270.8</v>
      </c>
      <c r="H18" s="73">
        <v>1412</v>
      </c>
      <c r="I18" s="73">
        <v>1143.72</v>
      </c>
      <c r="J18" s="73">
        <v>1412</v>
      </c>
      <c r="K18" s="69" t="s">
        <v>189</v>
      </c>
      <c r="L18" s="69">
        <v>6</v>
      </c>
      <c r="M18" s="81"/>
      <c r="N18" s="81"/>
      <c r="O18" s="88"/>
    </row>
    <row r="19" spans="2:15" ht="15" thickBot="1" x14ac:dyDescent="0.35">
      <c r="B19" s="47" t="s">
        <v>78</v>
      </c>
      <c r="C19" s="73">
        <v>1583</v>
      </c>
      <c r="D19" s="73">
        <v>1583</v>
      </c>
      <c r="E19" s="73">
        <v>1583</v>
      </c>
      <c r="F19" s="73">
        <v>1583</v>
      </c>
      <c r="G19" s="73">
        <v>1424.7</v>
      </c>
      <c r="H19" s="73">
        <v>1583</v>
      </c>
      <c r="I19" s="73">
        <v>1282.23</v>
      </c>
      <c r="J19" s="73">
        <v>1583</v>
      </c>
      <c r="K19" s="69" t="s">
        <v>189</v>
      </c>
      <c r="L19" s="69">
        <v>6</v>
      </c>
      <c r="M19" s="81"/>
      <c r="N19" s="81"/>
      <c r="O19" s="88"/>
    </row>
    <row r="20" spans="2:15" ht="15" thickBot="1" x14ac:dyDescent="0.35">
      <c r="B20" s="47" t="s">
        <v>216</v>
      </c>
      <c r="C20" s="73">
        <v>3745</v>
      </c>
      <c r="D20" s="73">
        <v>3745</v>
      </c>
      <c r="E20" s="73">
        <v>3745</v>
      </c>
      <c r="F20" s="73">
        <v>3745</v>
      </c>
      <c r="G20" s="73">
        <v>3370.5</v>
      </c>
      <c r="H20" s="73">
        <v>3745</v>
      </c>
      <c r="I20" s="73">
        <v>3033.4500000000003</v>
      </c>
      <c r="J20" s="73">
        <v>3745</v>
      </c>
      <c r="K20" s="69" t="s">
        <v>189</v>
      </c>
      <c r="L20" s="69">
        <v>6</v>
      </c>
      <c r="M20" s="81"/>
      <c r="N20" s="81"/>
      <c r="O20" s="88"/>
    </row>
    <row r="21" spans="2:15" ht="15" thickBot="1" x14ac:dyDescent="0.35">
      <c r="B21" s="47" t="s">
        <v>80</v>
      </c>
      <c r="C21" s="69" t="s">
        <v>40</v>
      </c>
      <c r="D21" s="69" t="s">
        <v>40</v>
      </c>
      <c r="E21" s="69" t="s">
        <v>40</v>
      </c>
      <c r="F21" s="69" t="s">
        <v>40</v>
      </c>
      <c r="G21" s="69" t="s">
        <v>40</v>
      </c>
      <c r="H21" s="69" t="s">
        <v>40</v>
      </c>
      <c r="I21" s="69" t="s">
        <v>40</v>
      </c>
      <c r="J21" s="69" t="s">
        <v>40</v>
      </c>
      <c r="K21" s="69" t="s">
        <v>190</v>
      </c>
      <c r="L21" s="69"/>
    </row>
    <row r="22" spans="2:15" ht="15" thickBot="1" x14ac:dyDescent="0.35">
      <c r="B22" s="47" t="s">
        <v>81</v>
      </c>
      <c r="C22" s="69" t="s">
        <v>40</v>
      </c>
      <c r="D22" s="69" t="s">
        <v>40</v>
      </c>
      <c r="E22" s="69" t="s">
        <v>40</v>
      </c>
      <c r="F22" s="69" t="s">
        <v>40</v>
      </c>
      <c r="G22" s="69" t="s">
        <v>40</v>
      </c>
      <c r="H22" s="69" t="s">
        <v>40</v>
      </c>
      <c r="I22" s="69" t="s">
        <v>40</v>
      </c>
      <c r="J22" s="69" t="s">
        <v>40</v>
      </c>
      <c r="K22" s="69" t="s">
        <v>190</v>
      </c>
      <c r="L22" s="69"/>
    </row>
    <row r="23" spans="2:15" ht="15" thickBot="1" x14ac:dyDescent="0.35">
      <c r="B23" s="47" t="s">
        <v>82</v>
      </c>
      <c r="C23" s="69">
        <v>36</v>
      </c>
      <c r="D23" s="69">
        <v>36</v>
      </c>
      <c r="E23" s="69">
        <v>36</v>
      </c>
      <c r="F23" s="69">
        <v>36</v>
      </c>
      <c r="G23" s="69">
        <v>32</v>
      </c>
      <c r="H23" s="69">
        <v>36</v>
      </c>
      <c r="I23" s="73">
        <v>28.8</v>
      </c>
      <c r="J23" s="69">
        <v>36</v>
      </c>
      <c r="K23" s="69" t="s">
        <v>190</v>
      </c>
      <c r="L23" s="69">
        <v>6</v>
      </c>
      <c r="M23" s="86"/>
    </row>
    <row r="24" spans="2:15" ht="15" thickBot="1" x14ac:dyDescent="0.35">
      <c r="B24" s="47" t="s">
        <v>83</v>
      </c>
      <c r="C24" s="69">
        <v>36</v>
      </c>
      <c r="D24" s="69">
        <v>36</v>
      </c>
      <c r="E24" s="69">
        <v>36</v>
      </c>
      <c r="F24" s="69">
        <v>36</v>
      </c>
      <c r="G24" s="69">
        <v>32</v>
      </c>
      <c r="H24" s="69">
        <v>36</v>
      </c>
      <c r="I24" s="73">
        <v>28.8</v>
      </c>
      <c r="J24" s="69">
        <v>36</v>
      </c>
      <c r="K24" s="69" t="s">
        <v>190</v>
      </c>
      <c r="L24" s="69">
        <v>6</v>
      </c>
      <c r="M24" s="86"/>
    </row>
    <row r="25" spans="2:15" ht="15" thickBot="1" x14ac:dyDescent="0.35">
      <c r="B25" s="47" t="s">
        <v>84</v>
      </c>
      <c r="C25" s="69">
        <v>41</v>
      </c>
      <c r="D25" s="69">
        <v>41</v>
      </c>
      <c r="E25" s="69">
        <v>41</v>
      </c>
      <c r="F25" s="69">
        <v>41</v>
      </c>
      <c r="G25" s="69">
        <v>37</v>
      </c>
      <c r="H25" s="69">
        <v>41</v>
      </c>
      <c r="I25" s="73">
        <v>33.300000000000004</v>
      </c>
      <c r="J25" s="69">
        <v>41</v>
      </c>
      <c r="K25" s="69" t="s">
        <v>190</v>
      </c>
      <c r="L25" s="69">
        <v>6</v>
      </c>
    </row>
    <row r="26" spans="2:15" ht="15" thickBot="1" x14ac:dyDescent="0.35">
      <c r="B26" s="47" t="s">
        <v>85</v>
      </c>
      <c r="C26" s="69">
        <v>88</v>
      </c>
      <c r="D26" s="69">
        <v>88</v>
      </c>
      <c r="E26" s="69">
        <v>88</v>
      </c>
      <c r="F26" s="69">
        <v>88</v>
      </c>
      <c r="G26" s="69">
        <v>85</v>
      </c>
      <c r="H26" s="69">
        <v>88</v>
      </c>
      <c r="I26" s="73">
        <v>76.5</v>
      </c>
      <c r="J26" s="69">
        <v>88</v>
      </c>
      <c r="K26" s="69" t="s">
        <v>190</v>
      </c>
      <c r="L26" s="69">
        <v>6</v>
      </c>
      <c r="M26" s="87"/>
    </row>
    <row r="27" spans="2:15" ht="15" thickBot="1" x14ac:dyDescent="0.35">
      <c r="B27" s="47" t="s">
        <v>86</v>
      </c>
      <c r="C27" s="69" t="s">
        <v>40</v>
      </c>
      <c r="D27" s="69" t="s">
        <v>40</v>
      </c>
      <c r="E27" s="69" t="s">
        <v>40</v>
      </c>
      <c r="F27" s="69" t="s">
        <v>40</v>
      </c>
      <c r="G27" s="69" t="s">
        <v>40</v>
      </c>
      <c r="H27" s="69" t="s">
        <v>40</v>
      </c>
      <c r="I27" s="69" t="s">
        <v>40</v>
      </c>
      <c r="J27" s="69" t="s">
        <v>40</v>
      </c>
      <c r="K27" s="69" t="s">
        <v>190</v>
      </c>
      <c r="L27" s="69"/>
    </row>
    <row r="28" spans="2:15" ht="15" thickBot="1" x14ac:dyDescent="0.35">
      <c r="B28" s="47" t="s">
        <v>191</v>
      </c>
      <c r="C28" s="69">
        <v>11500</v>
      </c>
      <c r="D28" s="69">
        <v>11500</v>
      </c>
      <c r="E28" s="69">
        <v>11500</v>
      </c>
      <c r="F28" s="69">
        <v>11500</v>
      </c>
      <c r="G28" s="73">
        <v>10994</v>
      </c>
      <c r="H28" s="69">
        <v>11500</v>
      </c>
      <c r="I28" s="73">
        <v>10510.263999999999</v>
      </c>
      <c r="J28" s="69">
        <v>11500</v>
      </c>
      <c r="K28" s="69" t="s">
        <v>192</v>
      </c>
      <c r="L28" s="69">
        <v>6</v>
      </c>
    </row>
    <row r="29" spans="2:15" ht="15" thickBot="1" x14ac:dyDescent="0.35">
      <c r="B29" s="47" t="s">
        <v>110</v>
      </c>
      <c r="C29" s="69">
        <v>38000</v>
      </c>
      <c r="D29" s="69">
        <v>38000</v>
      </c>
      <c r="E29" s="69">
        <v>38000</v>
      </c>
      <c r="F29" s="69">
        <v>38000</v>
      </c>
      <c r="G29" s="69">
        <v>36328</v>
      </c>
      <c r="H29" s="69">
        <v>38000</v>
      </c>
      <c r="I29" s="73">
        <v>34729.567999999999</v>
      </c>
      <c r="J29" s="69">
        <v>38000</v>
      </c>
      <c r="K29" s="69" t="s">
        <v>64</v>
      </c>
      <c r="L29" s="69">
        <v>6</v>
      </c>
    </row>
    <row r="30" spans="2:15" ht="15" thickBot="1" x14ac:dyDescent="0.35">
      <c r="B30" s="47" t="s">
        <v>109</v>
      </c>
      <c r="C30" s="69" t="s">
        <v>40</v>
      </c>
      <c r="D30" s="69" t="s">
        <v>40</v>
      </c>
      <c r="E30" s="69" t="s">
        <v>40</v>
      </c>
      <c r="F30" s="69" t="s">
        <v>40</v>
      </c>
      <c r="G30" s="69" t="s">
        <v>40</v>
      </c>
      <c r="H30" s="69" t="s">
        <v>40</v>
      </c>
      <c r="I30" s="69" t="s">
        <v>40</v>
      </c>
      <c r="J30" s="69" t="s">
        <v>40</v>
      </c>
      <c r="K30" s="69"/>
      <c r="L30" s="69"/>
      <c r="M30" s="81"/>
    </row>
    <row r="31" spans="2:15" ht="15" thickBot="1" x14ac:dyDescent="0.35">
      <c r="B31" s="47" t="s">
        <v>193</v>
      </c>
      <c r="C31" s="70">
        <v>0.8</v>
      </c>
      <c r="D31" s="70">
        <v>0.8</v>
      </c>
      <c r="E31" s="70">
        <v>0.8</v>
      </c>
      <c r="F31" s="70">
        <v>0.8</v>
      </c>
      <c r="G31" s="70">
        <v>0.78</v>
      </c>
      <c r="H31" s="70">
        <v>0.8</v>
      </c>
      <c r="I31" s="70">
        <v>0.78</v>
      </c>
      <c r="J31" s="70">
        <v>0.8</v>
      </c>
      <c r="K31" s="69" t="s">
        <v>165</v>
      </c>
      <c r="L31" s="69">
        <v>6</v>
      </c>
    </row>
    <row r="32" spans="2:15" ht="15" thickBot="1" x14ac:dyDescent="0.35">
      <c r="B32" s="47" t="s">
        <v>194</v>
      </c>
      <c r="C32" s="70">
        <v>0.2</v>
      </c>
      <c r="D32" s="70">
        <v>0.2</v>
      </c>
      <c r="E32" s="70">
        <v>0.2</v>
      </c>
      <c r="F32" s="70">
        <v>0.2</v>
      </c>
      <c r="G32" s="70">
        <v>0.22</v>
      </c>
      <c r="H32" s="70">
        <v>0.2</v>
      </c>
      <c r="I32" s="70">
        <v>0.22</v>
      </c>
      <c r="J32" s="70">
        <v>0.2</v>
      </c>
      <c r="K32" s="69" t="s">
        <v>165</v>
      </c>
      <c r="L32" s="69">
        <v>6</v>
      </c>
    </row>
    <row r="33" spans="1:12" ht="15" thickBot="1" x14ac:dyDescent="0.35">
      <c r="B33" s="47" t="s">
        <v>195</v>
      </c>
      <c r="C33" s="70">
        <v>0.14000000000000001</v>
      </c>
      <c r="D33" s="70">
        <v>0.14000000000000001</v>
      </c>
      <c r="E33" s="70">
        <v>0.14000000000000001</v>
      </c>
      <c r="F33" s="70">
        <v>0.14000000000000001</v>
      </c>
      <c r="G33" s="70">
        <v>0.13</v>
      </c>
      <c r="H33" s="70">
        <v>0.14000000000000001</v>
      </c>
      <c r="I33" s="70">
        <v>0.13</v>
      </c>
      <c r="J33" s="70">
        <v>0.14000000000000001</v>
      </c>
      <c r="K33" s="69" t="s">
        <v>165</v>
      </c>
      <c r="L33" s="69">
        <v>6</v>
      </c>
    </row>
    <row r="34" spans="1:12" ht="15" thickBot="1" x14ac:dyDescent="0.35">
      <c r="B34" s="47" t="s">
        <v>196</v>
      </c>
      <c r="C34" s="70">
        <v>0.86</v>
      </c>
      <c r="D34" s="70">
        <v>0.86</v>
      </c>
      <c r="E34" s="70">
        <v>0.86</v>
      </c>
      <c r="F34" s="70">
        <v>0.86</v>
      </c>
      <c r="G34" s="70">
        <v>0.87</v>
      </c>
      <c r="H34" s="70">
        <v>0.86</v>
      </c>
      <c r="I34" s="70">
        <v>0.87</v>
      </c>
      <c r="J34" s="70">
        <v>0.86</v>
      </c>
      <c r="K34" s="69" t="s">
        <v>165</v>
      </c>
      <c r="L34" s="69">
        <v>6</v>
      </c>
    </row>
    <row r="35" spans="1:12" ht="15" thickBot="1" x14ac:dyDescent="0.35">
      <c r="B35" s="47" t="s">
        <v>12</v>
      </c>
      <c r="C35" s="73">
        <v>1358.2776315789476</v>
      </c>
      <c r="D35" s="73">
        <v>1339.2617447368423</v>
      </c>
      <c r="E35" s="73">
        <v>1320.5120803105265</v>
      </c>
      <c r="F35" s="73">
        <v>1302.024911186179</v>
      </c>
      <c r="G35" s="73">
        <v>1333.8286342105266</v>
      </c>
      <c r="H35" s="73">
        <v>1358.2776315789476</v>
      </c>
      <c r="I35" s="73">
        <v>1286.2429638564317</v>
      </c>
      <c r="J35" s="73">
        <v>1358.2776315789476</v>
      </c>
      <c r="K35" s="69" t="s">
        <v>167</v>
      </c>
      <c r="L35" s="69">
        <v>7</v>
      </c>
    </row>
    <row r="36" spans="1:12" ht="15" thickBot="1" x14ac:dyDescent="0.35">
      <c r="B36" s="47" t="s">
        <v>26</v>
      </c>
      <c r="C36" s="69" t="s">
        <v>40</v>
      </c>
      <c r="D36" s="69" t="s">
        <v>40</v>
      </c>
      <c r="E36" s="69" t="s">
        <v>40</v>
      </c>
      <c r="F36" s="69" t="s">
        <v>40</v>
      </c>
      <c r="G36" s="69" t="s">
        <v>40</v>
      </c>
      <c r="H36" s="69" t="s">
        <v>40</v>
      </c>
      <c r="I36" s="69" t="s">
        <v>40</v>
      </c>
      <c r="J36" s="69" t="s">
        <v>40</v>
      </c>
      <c r="K36" s="69" t="s">
        <v>169</v>
      </c>
      <c r="L36" s="69"/>
    </row>
    <row r="37" spans="1:12" ht="15" thickBot="1" x14ac:dyDescent="0.35">
      <c r="B37" s="74"/>
      <c r="C37" s="69"/>
      <c r="D37" s="69"/>
      <c r="E37" s="69"/>
      <c r="F37" s="69"/>
      <c r="G37" s="69"/>
      <c r="H37" s="69"/>
      <c r="I37" s="69"/>
      <c r="J37" s="69"/>
      <c r="K37" s="69"/>
      <c r="L37" s="69"/>
    </row>
    <row r="38" spans="1:12" ht="15" thickBot="1" x14ac:dyDescent="0.35">
      <c r="B38" s="63" t="s">
        <v>22</v>
      </c>
      <c r="C38" s="69"/>
      <c r="D38" s="69"/>
      <c r="E38" s="69"/>
      <c r="F38" s="69"/>
      <c r="G38" s="69"/>
      <c r="H38" s="69"/>
      <c r="I38" s="69"/>
      <c r="J38" s="69"/>
      <c r="K38" s="69"/>
      <c r="L38" s="69"/>
    </row>
    <row r="39" spans="1:12" ht="15" thickBot="1" x14ac:dyDescent="0.35">
      <c r="B39" s="74"/>
      <c r="C39" s="69"/>
      <c r="D39" s="69"/>
      <c r="E39" s="69"/>
      <c r="F39" s="69"/>
      <c r="G39" s="69"/>
      <c r="H39" s="69"/>
      <c r="I39" s="69"/>
      <c r="J39" s="69"/>
      <c r="K39" s="69"/>
      <c r="L39" s="69"/>
    </row>
    <row r="40" spans="1:12" ht="15" thickBot="1" x14ac:dyDescent="0.35">
      <c r="B40" s="57"/>
      <c r="C40" s="69"/>
      <c r="D40" s="69"/>
      <c r="E40" s="69"/>
      <c r="F40" s="69"/>
      <c r="G40" s="69"/>
      <c r="H40" s="69"/>
      <c r="I40" s="69"/>
      <c r="J40" s="69"/>
      <c r="K40" s="69"/>
      <c r="L40" s="69"/>
    </row>
    <row r="41" spans="1:12" x14ac:dyDescent="0.3">
      <c r="B41" s="75"/>
      <c r="C41" s="76"/>
      <c r="D41" s="76"/>
      <c r="E41" s="76"/>
      <c r="F41" s="76"/>
      <c r="G41" s="76"/>
      <c r="H41" s="76"/>
      <c r="I41" s="76"/>
      <c r="J41" s="76"/>
      <c r="K41" s="76"/>
      <c r="L41" s="76"/>
    </row>
    <row r="42" spans="1:12" x14ac:dyDescent="0.3">
      <c r="B42" s="3" t="s">
        <v>21</v>
      </c>
    </row>
    <row r="43" spans="1:12" x14ac:dyDescent="0.3">
      <c r="A43" s="1">
        <v>1</v>
      </c>
      <c r="B43" s="77" t="s">
        <v>197</v>
      </c>
    </row>
    <row r="44" spans="1:12" x14ac:dyDescent="0.3">
      <c r="A44" s="1">
        <v>2</v>
      </c>
      <c r="B44" s="77" t="s">
        <v>198</v>
      </c>
    </row>
    <row r="45" spans="1:12" x14ac:dyDescent="0.3">
      <c r="A45" s="1">
        <v>3</v>
      </c>
      <c r="B45" s="77" t="s">
        <v>149</v>
      </c>
    </row>
    <row r="46" spans="1:12" x14ac:dyDescent="0.3">
      <c r="A46" s="1">
        <v>4</v>
      </c>
      <c r="B46" s="77" t="s">
        <v>199</v>
      </c>
    </row>
    <row r="47" spans="1:12" x14ac:dyDescent="0.3">
      <c r="A47" s="1">
        <v>5</v>
      </c>
      <c r="B47" s="77" t="s">
        <v>200</v>
      </c>
    </row>
    <row r="48" spans="1:12" x14ac:dyDescent="0.3">
      <c r="A48" s="1">
        <v>6</v>
      </c>
      <c r="B48" s="77" t="s">
        <v>151</v>
      </c>
    </row>
    <row r="49" spans="1:13" x14ac:dyDescent="0.3">
      <c r="A49" s="1">
        <v>7</v>
      </c>
      <c r="B49" s="77" t="s">
        <v>154</v>
      </c>
    </row>
    <row r="51" spans="1:13" x14ac:dyDescent="0.3">
      <c r="B51" s="3" t="s">
        <v>13</v>
      </c>
      <c r="C51" s="2"/>
      <c r="D51" s="77"/>
      <c r="E51" s="2"/>
      <c r="F51" s="2"/>
      <c r="G51" s="2"/>
      <c r="H51" s="2"/>
      <c r="I51" s="2"/>
      <c r="J51" s="2"/>
      <c r="K51" s="2"/>
      <c r="L51" s="2"/>
      <c r="M51" s="2"/>
    </row>
    <row r="52" spans="1:13" ht="24.75" customHeight="1" x14ac:dyDescent="0.3">
      <c r="A52" s="1" t="s">
        <v>14</v>
      </c>
      <c r="B52" s="127" t="s">
        <v>201</v>
      </c>
      <c r="C52" s="127"/>
      <c r="D52" s="127"/>
      <c r="E52" s="127"/>
      <c r="F52" s="127"/>
      <c r="G52" s="127"/>
      <c r="H52" s="127"/>
      <c r="I52" s="127"/>
      <c r="J52" s="127"/>
      <c r="K52" s="127"/>
      <c r="L52" s="127"/>
      <c r="M52" s="127"/>
    </row>
    <row r="53" spans="1:13" ht="24.75" customHeight="1" x14ac:dyDescent="0.3">
      <c r="A53" s="1" t="s">
        <v>15</v>
      </c>
      <c r="B53" s="141" t="s">
        <v>202</v>
      </c>
      <c r="C53" s="141"/>
      <c r="D53" s="141"/>
      <c r="E53" s="141"/>
      <c r="F53" s="141"/>
      <c r="G53" s="141"/>
      <c r="H53" s="141"/>
      <c r="I53" s="141"/>
      <c r="J53" s="141"/>
      <c r="K53" s="141"/>
      <c r="L53" s="141"/>
      <c r="M53" s="141"/>
    </row>
    <row r="54" spans="1:13" ht="24" customHeight="1" x14ac:dyDescent="0.3">
      <c r="A54" s="1" t="s">
        <v>16</v>
      </c>
      <c r="B54" s="141" t="s">
        <v>203</v>
      </c>
      <c r="C54" s="141"/>
      <c r="D54" s="141"/>
      <c r="E54" s="141"/>
      <c r="F54" s="141"/>
      <c r="G54" s="141"/>
      <c r="H54" s="141"/>
      <c r="I54" s="141"/>
      <c r="J54" s="141"/>
      <c r="K54" s="141"/>
      <c r="L54" s="141"/>
      <c r="M54" s="141"/>
    </row>
    <row r="55" spans="1:13" ht="35.25" customHeight="1" x14ac:dyDescent="0.3">
      <c r="A55" s="1" t="s">
        <v>17</v>
      </c>
      <c r="B55" s="141" t="s">
        <v>231</v>
      </c>
      <c r="C55" s="141"/>
      <c r="D55" s="141"/>
      <c r="E55" s="141"/>
      <c r="F55" s="141"/>
      <c r="G55" s="141"/>
      <c r="H55" s="141"/>
      <c r="I55" s="141"/>
      <c r="J55" s="141"/>
      <c r="K55" s="141"/>
      <c r="L55" s="141"/>
      <c r="M55" s="141"/>
    </row>
    <row r="56" spans="1:13" ht="73.5" customHeight="1" x14ac:dyDescent="0.3">
      <c r="A56" s="1" t="s">
        <v>18</v>
      </c>
      <c r="B56" s="141" t="s">
        <v>205</v>
      </c>
      <c r="C56" s="142"/>
      <c r="D56" s="142"/>
      <c r="E56" s="142"/>
      <c r="F56" s="142"/>
      <c r="G56" s="142"/>
      <c r="H56" s="142"/>
      <c r="I56" s="142"/>
      <c r="J56" s="142"/>
      <c r="K56" s="142"/>
      <c r="L56" s="142"/>
      <c r="M56" s="142"/>
    </row>
    <row r="57" spans="1:13" ht="38.25" customHeight="1" x14ac:dyDescent="0.3">
      <c r="A57" s="1" t="s">
        <v>19</v>
      </c>
      <c r="B57" s="127" t="s">
        <v>161</v>
      </c>
      <c r="C57" s="127"/>
      <c r="D57" s="127"/>
      <c r="E57" s="127"/>
      <c r="F57" s="127"/>
      <c r="G57" s="127"/>
      <c r="H57" s="127"/>
      <c r="I57" s="127"/>
      <c r="J57" s="127"/>
      <c r="K57" s="127"/>
      <c r="L57" s="127"/>
      <c r="M57" s="127"/>
    </row>
    <row r="58" spans="1:13" ht="38.25" customHeight="1" x14ac:dyDescent="0.3">
      <c r="A58" s="1" t="s">
        <v>43</v>
      </c>
      <c r="B58" s="141" t="s">
        <v>206</v>
      </c>
      <c r="C58" s="142"/>
      <c r="D58" s="142"/>
      <c r="E58" s="142"/>
      <c r="F58" s="142"/>
      <c r="G58" s="142"/>
      <c r="H58" s="142"/>
      <c r="I58" s="142"/>
      <c r="J58" s="142"/>
      <c r="K58" s="142"/>
      <c r="L58" s="142"/>
      <c r="M58" s="142"/>
    </row>
    <row r="59" spans="1:13" ht="62.25" customHeight="1" x14ac:dyDescent="0.3">
      <c r="A59" s="1" t="s">
        <v>55</v>
      </c>
      <c r="B59" s="143" t="s">
        <v>207</v>
      </c>
      <c r="C59" s="143"/>
      <c r="D59" s="143"/>
      <c r="E59" s="143"/>
      <c r="F59" s="143"/>
      <c r="G59" s="143"/>
      <c r="H59" s="143"/>
      <c r="I59" s="143"/>
      <c r="J59" s="143"/>
      <c r="K59" s="143"/>
      <c r="L59" s="143"/>
      <c r="M59" s="143"/>
    </row>
    <row r="60" spans="1:13" ht="38.25" customHeight="1" x14ac:dyDescent="0.3">
      <c r="A60" s="1" t="s">
        <v>59</v>
      </c>
      <c r="B60" s="127" t="s">
        <v>220</v>
      </c>
      <c r="C60" s="127"/>
      <c r="D60" s="127"/>
      <c r="E60" s="127"/>
      <c r="F60" s="127"/>
      <c r="G60" s="127"/>
      <c r="H60" s="127"/>
      <c r="I60" s="127"/>
      <c r="J60" s="127"/>
      <c r="K60" s="127"/>
      <c r="L60" s="127"/>
      <c r="M60" s="127"/>
    </row>
    <row r="61" spans="1:13" ht="63" customHeight="1" x14ac:dyDescent="0.3">
      <c r="A61" s="1" t="s">
        <v>64</v>
      </c>
      <c r="B61" s="141" t="s">
        <v>221</v>
      </c>
      <c r="C61" s="141"/>
      <c r="D61" s="141"/>
      <c r="E61" s="141"/>
      <c r="F61" s="141"/>
      <c r="G61" s="141"/>
      <c r="H61" s="141"/>
      <c r="I61" s="141"/>
      <c r="J61" s="141"/>
      <c r="K61" s="141"/>
      <c r="L61" s="141"/>
      <c r="M61" s="141"/>
    </row>
    <row r="62" spans="1:13" ht="39" customHeight="1" x14ac:dyDescent="0.3">
      <c r="A62" s="1" t="s">
        <v>165</v>
      </c>
      <c r="B62" s="141" t="s">
        <v>232</v>
      </c>
      <c r="C62" s="141"/>
      <c r="D62" s="141"/>
      <c r="E62" s="141"/>
      <c r="F62" s="141"/>
      <c r="G62" s="141"/>
      <c r="H62" s="141"/>
      <c r="I62" s="141"/>
      <c r="J62" s="141"/>
      <c r="K62" s="141"/>
      <c r="L62" s="141"/>
      <c r="M62" s="141"/>
    </row>
    <row r="63" spans="1:13" ht="37.5" customHeight="1" x14ac:dyDescent="0.3">
      <c r="A63" s="1" t="s">
        <v>167</v>
      </c>
      <c r="B63" s="127" t="s">
        <v>211</v>
      </c>
      <c r="C63" s="127"/>
      <c r="D63" s="127"/>
      <c r="E63" s="127"/>
      <c r="F63" s="127"/>
      <c r="G63" s="127"/>
      <c r="H63" s="127"/>
      <c r="I63" s="127"/>
      <c r="J63" s="127"/>
      <c r="K63" s="127"/>
      <c r="L63" s="127"/>
      <c r="M63" s="127"/>
    </row>
    <row r="64" spans="1:13" x14ac:dyDescent="0.3">
      <c r="A64" s="1" t="s">
        <v>169</v>
      </c>
      <c r="B64" s="127" t="s">
        <v>223</v>
      </c>
      <c r="C64" s="128"/>
      <c r="D64" s="128"/>
      <c r="E64" s="128"/>
      <c r="F64" s="128"/>
      <c r="G64" s="128"/>
      <c r="H64" s="128"/>
      <c r="I64" s="128"/>
      <c r="J64" s="128"/>
      <c r="K64" s="128"/>
      <c r="L64" s="128"/>
      <c r="M64" s="128"/>
    </row>
    <row r="65" spans="1:13" x14ac:dyDescent="0.3">
      <c r="A65" s="1" t="s">
        <v>181</v>
      </c>
      <c r="B65" s="127" t="s">
        <v>213</v>
      </c>
      <c r="C65" s="128"/>
      <c r="D65" s="128"/>
      <c r="E65" s="128"/>
      <c r="F65" s="128"/>
      <c r="G65" s="128"/>
      <c r="H65" s="128"/>
      <c r="I65" s="128"/>
      <c r="J65" s="128"/>
      <c r="K65" s="128"/>
      <c r="L65" s="128"/>
      <c r="M65" s="128"/>
    </row>
    <row r="66" spans="1:13" x14ac:dyDescent="0.3">
      <c r="A66" s="1"/>
      <c r="M66" s="49"/>
    </row>
    <row r="67" spans="1:13" x14ac:dyDescent="0.3">
      <c r="A67" s="1"/>
      <c r="B67" s="141"/>
      <c r="C67" s="142"/>
      <c r="D67" s="142"/>
      <c r="E67" s="142"/>
      <c r="F67" s="142"/>
      <c r="G67" s="142"/>
      <c r="H67" s="142"/>
      <c r="I67" s="142"/>
      <c r="J67" s="142"/>
      <c r="K67" s="142"/>
      <c r="L67" s="142"/>
      <c r="M67" s="49"/>
    </row>
    <row r="68" spans="1:13" x14ac:dyDescent="0.3">
      <c r="A68" s="1"/>
      <c r="B68" s="141"/>
      <c r="C68" s="142"/>
      <c r="D68" s="142"/>
      <c r="E68" s="142"/>
      <c r="F68" s="142"/>
      <c r="G68" s="142"/>
      <c r="H68" s="142"/>
      <c r="I68" s="142"/>
      <c r="J68" s="142"/>
      <c r="K68" s="142"/>
      <c r="L68" s="142"/>
      <c r="M68" s="49"/>
    </row>
    <row r="69" spans="1:13" x14ac:dyDescent="0.3">
      <c r="A69" s="1"/>
      <c r="B69" s="141"/>
      <c r="C69" s="142"/>
      <c r="D69" s="142"/>
      <c r="E69" s="142"/>
      <c r="F69" s="142"/>
      <c r="G69" s="142"/>
      <c r="H69" s="142"/>
      <c r="I69" s="142"/>
      <c r="J69" s="142"/>
      <c r="K69" s="142"/>
      <c r="L69" s="142"/>
      <c r="M69" s="142"/>
    </row>
    <row r="70" spans="1:13" x14ac:dyDescent="0.3">
      <c r="B70" s="141"/>
      <c r="C70" s="142"/>
      <c r="D70" s="142"/>
      <c r="E70" s="142"/>
      <c r="F70" s="142"/>
      <c r="G70" s="142"/>
      <c r="H70" s="142"/>
      <c r="I70" s="142"/>
      <c r="J70" s="142"/>
      <c r="K70" s="142"/>
      <c r="L70" s="142"/>
      <c r="M70" s="142"/>
    </row>
    <row r="72" spans="1:13" x14ac:dyDescent="0.3">
      <c r="A72" s="82"/>
    </row>
    <row r="73" spans="1:13" x14ac:dyDescent="0.3">
      <c r="A73" s="83"/>
      <c r="B73" s="127"/>
      <c r="C73" s="127"/>
      <c r="D73" s="127"/>
      <c r="E73" s="127"/>
      <c r="F73" s="127"/>
      <c r="G73" s="127"/>
      <c r="H73" s="127"/>
      <c r="I73" s="127"/>
      <c r="J73" s="127"/>
      <c r="K73" s="127"/>
      <c r="L73" s="127"/>
      <c r="M73" s="127"/>
    </row>
  </sheetData>
  <mergeCells count="29">
    <mergeCell ref="C2:L2"/>
    <mergeCell ref="B3:B4"/>
    <mergeCell ref="C3:C4"/>
    <mergeCell ref="D3:D4"/>
    <mergeCell ref="E3:E4"/>
    <mergeCell ref="F3:F4"/>
    <mergeCell ref="G3:H4"/>
    <mergeCell ref="I3:J4"/>
    <mergeCell ref="K3:K4"/>
    <mergeCell ref="L3:L4"/>
    <mergeCell ref="B63:M63"/>
    <mergeCell ref="B52:M52"/>
    <mergeCell ref="B53:M53"/>
    <mergeCell ref="B54:M54"/>
    <mergeCell ref="B55:M55"/>
    <mergeCell ref="B56:M56"/>
    <mergeCell ref="B57:M57"/>
    <mergeCell ref="B58:M58"/>
    <mergeCell ref="B59:M59"/>
    <mergeCell ref="B60:M60"/>
    <mergeCell ref="B61:M61"/>
    <mergeCell ref="B62:M62"/>
    <mergeCell ref="B73:M73"/>
    <mergeCell ref="B64:M64"/>
    <mergeCell ref="B65:M65"/>
    <mergeCell ref="B67:L67"/>
    <mergeCell ref="B68:L68"/>
    <mergeCell ref="B69:M69"/>
    <mergeCell ref="B70:M70"/>
  </mergeCells>
  <hyperlinks>
    <hyperlink ref="C2" location="INDEX" display="Energy Transport Electricity Distribution, New developed area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62"/>
  <sheetViews>
    <sheetView zoomScaleNormal="100" workbookViewId="0">
      <selection activeCell="D18" sqref="D18"/>
    </sheetView>
  </sheetViews>
  <sheetFormatPr defaultColWidth="9.109375" defaultRowHeight="14.4" x14ac:dyDescent="0.3"/>
  <cols>
    <col min="1" max="1" width="2.33203125" style="4" bestFit="1" customWidth="1"/>
    <col min="2" max="2" width="42" style="4" customWidth="1"/>
    <col min="3" max="3" width="9.109375" style="89"/>
    <col min="4" max="6" width="9.109375" style="4"/>
    <col min="7" max="8" width="10" style="4" bestFit="1" customWidth="1"/>
    <col min="9" max="17" width="9.109375" style="4"/>
    <col min="18" max="18" width="30.88671875" style="4" customWidth="1"/>
    <col min="19" max="19" width="18.5546875" style="4" customWidth="1"/>
    <col min="20" max="20" width="14.44140625" style="4" customWidth="1"/>
    <col min="21" max="21" width="10.33203125" style="4" customWidth="1"/>
    <col min="22" max="22" width="34.5546875" style="4" customWidth="1"/>
    <col min="23" max="23" width="45.88671875" style="4" customWidth="1"/>
    <col min="24" max="16384" width="9.109375" style="4"/>
  </cols>
  <sheetData>
    <row r="1" spans="2:18" ht="39" customHeight="1" thickBot="1" x14ac:dyDescent="0.35">
      <c r="B1" s="53" t="s">
        <v>251</v>
      </c>
    </row>
    <row r="2" spans="2:18" ht="30" customHeight="1" thickBot="1" x14ac:dyDescent="0.35">
      <c r="B2" s="5" t="s">
        <v>0</v>
      </c>
      <c r="C2" s="130" t="s">
        <v>250</v>
      </c>
      <c r="D2" s="146"/>
      <c r="E2" s="146"/>
      <c r="F2" s="146"/>
      <c r="G2" s="146"/>
      <c r="H2" s="146"/>
      <c r="I2" s="146"/>
      <c r="J2" s="146"/>
      <c r="K2" s="146"/>
      <c r="L2" s="147"/>
      <c r="N2" s="97"/>
    </row>
    <row r="3" spans="2:18" x14ac:dyDescent="0.3">
      <c r="B3" s="148"/>
      <c r="C3" s="150">
        <v>2015</v>
      </c>
      <c r="D3" s="150">
        <v>2020</v>
      </c>
      <c r="E3" s="150">
        <v>2030</v>
      </c>
      <c r="F3" s="150">
        <v>2050</v>
      </c>
      <c r="G3" s="152" t="s">
        <v>1</v>
      </c>
      <c r="H3" s="153"/>
      <c r="I3" s="152" t="s">
        <v>2</v>
      </c>
      <c r="J3" s="153"/>
      <c r="K3" s="150" t="s">
        <v>3</v>
      </c>
      <c r="L3" s="150" t="s">
        <v>4</v>
      </c>
      <c r="N3" s="95"/>
      <c r="R3" s="95"/>
    </row>
    <row r="4" spans="2:18" ht="15" thickBot="1" x14ac:dyDescent="0.35">
      <c r="B4" s="149"/>
      <c r="C4" s="151"/>
      <c r="D4" s="151"/>
      <c r="E4" s="151"/>
      <c r="F4" s="151"/>
      <c r="G4" s="154"/>
      <c r="H4" s="155"/>
      <c r="I4" s="154"/>
      <c r="J4" s="155"/>
      <c r="K4" s="151"/>
      <c r="L4" s="151"/>
      <c r="R4" s="95"/>
    </row>
    <row r="5" spans="2:18" ht="15" thickBot="1" x14ac:dyDescent="0.35">
      <c r="B5" s="6" t="s">
        <v>5</v>
      </c>
      <c r="C5" s="7"/>
      <c r="D5" s="7"/>
      <c r="E5" s="7"/>
      <c r="F5" s="7"/>
      <c r="G5" s="8" t="s">
        <v>6</v>
      </c>
      <c r="H5" s="8" t="s">
        <v>7</v>
      </c>
      <c r="I5" s="8" t="s">
        <v>6</v>
      </c>
      <c r="J5" s="8" t="s">
        <v>7</v>
      </c>
      <c r="K5" s="7"/>
      <c r="L5" s="9"/>
      <c r="R5" s="95"/>
    </row>
    <row r="6" spans="2:18" ht="15" thickBot="1" x14ac:dyDescent="0.35">
      <c r="B6" s="51" t="s">
        <v>128</v>
      </c>
      <c r="C6" s="52">
        <v>0.1</v>
      </c>
      <c r="D6" s="52">
        <v>0.1</v>
      </c>
      <c r="E6" s="52">
        <v>0.1</v>
      </c>
      <c r="F6" s="52">
        <v>0.1</v>
      </c>
      <c r="G6" s="52">
        <v>0.01</v>
      </c>
      <c r="H6" s="52">
        <v>0.15</v>
      </c>
      <c r="I6" s="52">
        <v>0.01</v>
      </c>
      <c r="J6" s="52">
        <v>0.15</v>
      </c>
      <c r="K6" s="52" t="s">
        <v>14</v>
      </c>
      <c r="L6" s="52">
        <v>1</v>
      </c>
      <c r="R6" s="95"/>
    </row>
    <row r="7" spans="2:18" ht="15" thickBot="1" x14ac:dyDescent="0.35">
      <c r="B7" s="51" t="s">
        <v>127</v>
      </c>
      <c r="C7" s="52">
        <v>0.1</v>
      </c>
      <c r="D7" s="52">
        <v>0.1</v>
      </c>
      <c r="E7" s="52">
        <v>0.1</v>
      </c>
      <c r="F7" s="52">
        <v>0.1</v>
      </c>
      <c r="G7" s="52">
        <v>0.01</v>
      </c>
      <c r="H7" s="52">
        <v>0.15</v>
      </c>
      <c r="I7" s="52">
        <v>0.01</v>
      </c>
      <c r="J7" s="52">
        <v>0.15</v>
      </c>
      <c r="K7" s="52" t="s">
        <v>14</v>
      </c>
      <c r="L7" s="52"/>
      <c r="R7" s="95"/>
    </row>
    <row r="8" spans="2:18" ht="15" thickBot="1" x14ac:dyDescent="0.35">
      <c r="B8" s="51" t="s">
        <v>126</v>
      </c>
      <c r="C8" s="52">
        <v>0.1</v>
      </c>
      <c r="D8" s="52">
        <v>0.1</v>
      </c>
      <c r="E8" s="52">
        <v>0.1</v>
      </c>
      <c r="F8" s="52">
        <v>0.1</v>
      </c>
      <c r="G8" s="52">
        <v>0.01</v>
      </c>
      <c r="H8" s="52">
        <v>0.15</v>
      </c>
      <c r="I8" s="52">
        <v>0.01</v>
      </c>
      <c r="J8" s="52">
        <v>0.15</v>
      </c>
      <c r="K8" s="52" t="s">
        <v>14</v>
      </c>
      <c r="L8" s="52"/>
      <c r="R8" s="95"/>
    </row>
    <row r="9" spans="2:18" ht="15" thickBot="1" x14ac:dyDescent="0.35">
      <c r="B9" s="51" t="s">
        <v>134</v>
      </c>
      <c r="C9" s="93" t="s">
        <v>247</v>
      </c>
      <c r="D9" s="93" t="s">
        <v>247</v>
      </c>
      <c r="E9" s="93" t="s">
        <v>247</v>
      </c>
      <c r="F9" s="93" t="s">
        <v>247</v>
      </c>
      <c r="G9" s="93" t="s">
        <v>247</v>
      </c>
      <c r="H9" s="93" t="s">
        <v>247</v>
      </c>
      <c r="I9" s="93" t="s">
        <v>247</v>
      </c>
      <c r="J9" s="93" t="s">
        <v>247</v>
      </c>
      <c r="K9" s="52" t="s">
        <v>15</v>
      </c>
      <c r="L9" s="52"/>
      <c r="R9" s="95"/>
    </row>
    <row r="10" spans="2:18" ht="15" thickBot="1" x14ac:dyDescent="0.35">
      <c r="B10" s="51" t="s">
        <v>135</v>
      </c>
      <c r="C10" s="92">
        <v>0.1</v>
      </c>
      <c r="D10" s="92">
        <v>0.1</v>
      </c>
      <c r="E10" s="92">
        <v>0.1</v>
      </c>
      <c r="F10" s="92">
        <v>0.1</v>
      </c>
      <c r="G10" s="52">
        <v>0</v>
      </c>
      <c r="H10" s="52">
        <v>0.12</v>
      </c>
      <c r="I10" s="52">
        <v>0</v>
      </c>
      <c r="J10" s="52">
        <v>0.12</v>
      </c>
      <c r="K10" s="52" t="s">
        <v>16</v>
      </c>
      <c r="L10" s="52">
        <v>2</v>
      </c>
      <c r="R10" s="95"/>
    </row>
    <row r="11" spans="2:18" ht="15" thickBot="1" x14ac:dyDescent="0.35">
      <c r="B11" s="51" t="s">
        <v>122</v>
      </c>
      <c r="C11" s="52">
        <v>5.0000000000000001E-3</v>
      </c>
      <c r="D11" s="52">
        <v>5.0000000000000001E-3</v>
      </c>
      <c r="E11" s="52">
        <v>5.0000000000000001E-3</v>
      </c>
      <c r="F11" s="52">
        <v>5.0000000000000001E-3</v>
      </c>
      <c r="G11" s="96">
        <v>4.2500000000000003E-3</v>
      </c>
      <c r="H11" s="96">
        <v>5.7499999999999999E-3</v>
      </c>
      <c r="I11" s="96">
        <v>4.2500000000000003E-3</v>
      </c>
      <c r="J11" s="96">
        <v>5.7499999999999999E-3</v>
      </c>
      <c r="K11" s="52"/>
      <c r="L11" s="52">
        <v>2</v>
      </c>
      <c r="R11" s="95"/>
    </row>
    <row r="12" spans="2:18" ht="15" thickBot="1" x14ac:dyDescent="0.35">
      <c r="B12" s="51" t="s">
        <v>10</v>
      </c>
      <c r="C12" s="52">
        <v>50</v>
      </c>
      <c r="D12" s="52">
        <v>50</v>
      </c>
      <c r="E12" s="52">
        <v>50</v>
      </c>
      <c r="F12" s="52">
        <v>50</v>
      </c>
      <c r="G12" s="52">
        <v>50</v>
      </c>
      <c r="H12" s="52">
        <v>80</v>
      </c>
      <c r="I12" s="52">
        <v>50</v>
      </c>
      <c r="J12" s="52">
        <v>80</v>
      </c>
      <c r="K12" s="52"/>
      <c r="L12" s="52">
        <v>2</v>
      </c>
      <c r="R12" s="95"/>
    </row>
    <row r="13" spans="2:18" ht="15" thickBot="1" x14ac:dyDescent="0.35">
      <c r="B13" s="51" t="s">
        <v>24</v>
      </c>
      <c r="C13" s="52">
        <v>0.2</v>
      </c>
      <c r="D13" s="52">
        <v>0.2</v>
      </c>
      <c r="E13" s="52">
        <v>0.2</v>
      </c>
      <c r="F13" s="52">
        <v>0.2</v>
      </c>
      <c r="G13" s="52">
        <v>0.05</v>
      </c>
      <c r="H13" s="52">
        <v>0.4</v>
      </c>
      <c r="I13" s="52">
        <v>0.05</v>
      </c>
      <c r="J13" s="52">
        <v>0.4</v>
      </c>
      <c r="K13" s="52"/>
      <c r="L13" s="52">
        <v>2</v>
      </c>
      <c r="N13" s="95"/>
    </row>
    <row r="14" spans="2:18" ht="15" thickBot="1" x14ac:dyDescent="0.35">
      <c r="B14" s="51" t="s">
        <v>25</v>
      </c>
      <c r="C14" s="52">
        <v>1</v>
      </c>
      <c r="D14" s="52">
        <v>1</v>
      </c>
      <c r="E14" s="52">
        <v>1</v>
      </c>
      <c r="F14" s="52">
        <v>1</v>
      </c>
      <c r="G14" s="52">
        <v>0.7</v>
      </c>
      <c r="H14" s="52">
        <v>1.5</v>
      </c>
      <c r="I14" s="52">
        <v>0.7</v>
      </c>
      <c r="J14" s="52">
        <v>1.5</v>
      </c>
      <c r="K14" s="52" t="s">
        <v>17</v>
      </c>
      <c r="L14" s="52">
        <v>2</v>
      </c>
      <c r="N14" s="95"/>
    </row>
    <row r="15" spans="2:18" ht="15" thickBot="1" x14ac:dyDescent="0.35">
      <c r="B15" s="6" t="s">
        <v>8</v>
      </c>
      <c r="C15" s="90"/>
      <c r="D15" s="7"/>
      <c r="E15" s="7"/>
      <c r="F15" s="7"/>
      <c r="G15" s="7"/>
      <c r="H15" s="7"/>
      <c r="I15" s="7"/>
      <c r="J15" s="7"/>
      <c r="K15" s="7"/>
      <c r="L15" s="9"/>
      <c r="N15" s="95"/>
    </row>
    <row r="16" spans="2:18" ht="15" thickBot="1" x14ac:dyDescent="0.35">
      <c r="B16" s="58" t="s">
        <v>118</v>
      </c>
      <c r="C16" s="90"/>
      <c r="D16" s="7"/>
      <c r="E16" s="7"/>
      <c r="F16" s="7"/>
      <c r="G16" s="7"/>
      <c r="H16" s="7"/>
      <c r="I16" s="7"/>
      <c r="J16" s="7"/>
      <c r="K16" s="7"/>
      <c r="L16" s="9"/>
    </row>
    <row r="17" spans="2:12" ht="15" thickBot="1" x14ac:dyDescent="0.35">
      <c r="B17" s="57" t="s">
        <v>117</v>
      </c>
      <c r="C17" s="24">
        <v>10.8</v>
      </c>
      <c r="D17" s="24">
        <v>10.8</v>
      </c>
      <c r="E17" s="24">
        <v>10.8</v>
      </c>
      <c r="F17" s="24">
        <v>10.8</v>
      </c>
      <c r="G17" s="24">
        <v>8.64</v>
      </c>
      <c r="H17" s="24">
        <v>12.96</v>
      </c>
      <c r="I17" s="24">
        <v>8.64</v>
      </c>
      <c r="J17" s="24">
        <v>12.96</v>
      </c>
      <c r="K17" s="52" t="s">
        <v>39</v>
      </c>
      <c r="L17" s="52">
        <v>2</v>
      </c>
    </row>
    <row r="18" spans="2:12" ht="15" thickBot="1" x14ac:dyDescent="0.35">
      <c r="B18" s="57" t="s">
        <v>116</v>
      </c>
      <c r="C18" s="94">
        <v>4.2</v>
      </c>
      <c r="D18" s="24">
        <v>4.2</v>
      </c>
      <c r="E18" s="24">
        <v>4.2</v>
      </c>
      <c r="F18" s="24">
        <v>4.2</v>
      </c>
      <c r="G18" s="94">
        <v>3.3600000000000003</v>
      </c>
      <c r="H18" s="94">
        <v>5.04</v>
      </c>
      <c r="I18" s="94">
        <v>3.3600000000000003</v>
      </c>
      <c r="J18" s="94">
        <v>5.04</v>
      </c>
      <c r="K18" s="52" t="s">
        <v>249</v>
      </c>
      <c r="L18" s="52">
        <v>2</v>
      </c>
    </row>
    <row r="19" spans="2:12" ht="15" thickBot="1" x14ac:dyDescent="0.35">
      <c r="B19" s="57" t="s">
        <v>115</v>
      </c>
      <c r="C19" s="94">
        <v>2.2400000000000002</v>
      </c>
      <c r="D19" s="24">
        <v>2.2400000000000002</v>
      </c>
      <c r="E19" s="24">
        <v>2.2400000000000002</v>
      </c>
      <c r="F19" s="24">
        <v>2.2400000000000002</v>
      </c>
      <c r="G19" s="94">
        <v>1.7920000000000003</v>
      </c>
      <c r="H19" s="94">
        <v>2.6880000000000002</v>
      </c>
      <c r="I19" s="94">
        <v>1.7920000000000003</v>
      </c>
      <c r="J19" s="94">
        <v>2.6880000000000002</v>
      </c>
      <c r="K19" s="52" t="s">
        <v>249</v>
      </c>
      <c r="L19" s="52">
        <v>2</v>
      </c>
    </row>
    <row r="20" spans="2:12" ht="15" thickBot="1" x14ac:dyDescent="0.35">
      <c r="B20" s="57" t="s">
        <v>114</v>
      </c>
      <c r="C20" s="94">
        <v>1.17</v>
      </c>
      <c r="D20" s="24">
        <v>1.17</v>
      </c>
      <c r="E20" s="24">
        <v>1.17</v>
      </c>
      <c r="F20" s="24">
        <v>1.17</v>
      </c>
      <c r="G20" s="94">
        <v>0.93599999999999994</v>
      </c>
      <c r="H20" s="94">
        <v>1.4039999999999999</v>
      </c>
      <c r="I20" s="94">
        <v>0.93599999999999994</v>
      </c>
      <c r="J20" s="94">
        <v>1.4039999999999999</v>
      </c>
      <c r="K20" s="52" t="s">
        <v>249</v>
      </c>
      <c r="L20" s="52">
        <v>2</v>
      </c>
    </row>
    <row r="21" spans="2:12" ht="15" thickBot="1" x14ac:dyDescent="0.35">
      <c r="B21" s="57" t="s">
        <v>112</v>
      </c>
      <c r="C21" s="94">
        <v>0.67999999999999994</v>
      </c>
      <c r="D21" s="24">
        <v>0.67999999999999994</v>
      </c>
      <c r="E21" s="24">
        <v>0.67999999999999994</v>
      </c>
      <c r="F21" s="24">
        <v>0.67999999999999994</v>
      </c>
      <c r="G21" s="94">
        <v>0.54399999999999993</v>
      </c>
      <c r="H21" s="94">
        <v>0.81599999999999995</v>
      </c>
      <c r="I21" s="94">
        <v>0.54399999999999993</v>
      </c>
      <c r="J21" s="94">
        <v>0.81599999999999995</v>
      </c>
      <c r="K21" s="52" t="s">
        <v>249</v>
      </c>
      <c r="L21" s="52">
        <v>1</v>
      </c>
    </row>
    <row r="22" spans="2:12" ht="15.75" customHeight="1" thickBot="1" x14ac:dyDescent="0.35">
      <c r="B22" s="57" t="s">
        <v>111</v>
      </c>
      <c r="C22" s="93" t="s">
        <v>247</v>
      </c>
      <c r="D22" s="93" t="s">
        <v>247</v>
      </c>
      <c r="E22" s="93" t="s">
        <v>247</v>
      </c>
      <c r="F22" s="93" t="s">
        <v>247</v>
      </c>
      <c r="G22" s="93" t="s">
        <v>247</v>
      </c>
      <c r="H22" s="93" t="s">
        <v>247</v>
      </c>
      <c r="I22" s="93" t="s">
        <v>247</v>
      </c>
      <c r="J22" s="93" t="s">
        <v>247</v>
      </c>
      <c r="K22" s="52" t="s">
        <v>248</v>
      </c>
      <c r="L22" s="52"/>
    </row>
    <row r="23" spans="2:12" ht="15" thickBot="1" x14ac:dyDescent="0.35">
      <c r="B23" s="57" t="s">
        <v>88</v>
      </c>
      <c r="C23" s="93" t="s">
        <v>247</v>
      </c>
      <c r="D23" s="93" t="s">
        <v>247</v>
      </c>
      <c r="E23" s="93" t="s">
        <v>247</v>
      </c>
      <c r="F23" s="93" t="s">
        <v>247</v>
      </c>
      <c r="G23" s="93" t="s">
        <v>247</v>
      </c>
      <c r="H23" s="93" t="s">
        <v>247</v>
      </c>
      <c r="I23" s="93" t="s">
        <v>247</v>
      </c>
      <c r="J23" s="93" t="s">
        <v>247</v>
      </c>
      <c r="K23" s="52" t="s">
        <v>55</v>
      </c>
      <c r="L23" s="52"/>
    </row>
    <row r="24" spans="2:12" ht="15" thickBot="1" x14ac:dyDescent="0.35">
      <c r="B24" s="57" t="s">
        <v>110</v>
      </c>
      <c r="C24" s="93" t="s">
        <v>247</v>
      </c>
      <c r="D24" s="93" t="s">
        <v>247</v>
      </c>
      <c r="E24" s="93" t="s">
        <v>247</v>
      </c>
      <c r="F24" s="93" t="s">
        <v>247</v>
      </c>
      <c r="G24" s="93" t="s">
        <v>247</v>
      </c>
      <c r="H24" s="93" t="s">
        <v>247</v>
      </c>
      <c r="I24" s="93" t="s">
        <v>247</v>
      </c>
      <c r="J24" s="93" t="s">
        <v>247</v>
      </c>
      <c r="K24" s="52" t="s">
        <v>246</v>
      </c>
      <c r="L24" s="52"/>
    </row>
    <row r="25" spans="2:12" ht="15" thickBot="1" x14ac:dyDescent="0.35">
      <c r="B25" s="57" t="s">
        <v>109</v>
      </c>
      <c r="C25" s="52">
        <v>27000</v>
      </c>
      <c r="D25" s="24">
        <v>27000</v>
      </c>
      <c r="E25" s="24">
        <v>27000</v>
      </c>
      <c r="F25" s="24">
        <v>27000</v>
      </c>
      <c r="G25" s="52">
        <v>7000</v>
      </c>
      <c r="H25" s="52">
        <v>45000</v>
      </c>
      <c r="I25" s="52">
        <v>0</v>
      </c>
      <c r="J25" s="52">
        <v>0</v>
      </c>
      <c r="K25" s="52" t="s">
        <v>245</v>
      </c>
      <c r="L25" s="52">
        <v>2</v>
      </c>
    </row>
    <row r="26" spans="2:12" ht="15" thickBot="1" x14ac:dyDescent="0.35">
      <c r="B26" s="57" t="s">
        <v>89</v>
      </c>
      <c r="C26" s="52">
        <v>75</v>
      </c>
      <c r="D26" s="24">
        <v>75</v>
      </c>
      <c r="E26" s="24">
        <v>75</v>
      </c>
      <c r="F26" s="24">
        <v>75</v>
      </c>
      <c r="G26" s="52">
        <v>65</v>
      </c>
      <c r="H26" s="52">
        <v>85</v>
      </c>
      <c r="I26" s="52">
        <v>65</v>
      </c>
      <c r="J26" s="52">
        <v>85</v>
      </c>
      <c r="K26" s="52"/>
      <c r="L26" s="52">
        <v>2</v>
      </c>
    </row>
    <row r="27" spans="2:12" ht="15" thickBot="1" x14ac:dyDescent="0.35">
      <c r="B27" s="57" t="s">
        <v>90</v>
      </c>
      <c r="C27" s="52">
        <v>25</v>
      </c>
      <c r="D27" s="24">
        <v>25</v>
      </c>
      <c r="E27" s="24">
        <v>25</v>
      </c>
      <c r="F27" s="24">
        <v>25</v>
      </c>
      <c r="G27" s="52">
        <v>15</v>
      </c>
      <c r="H27" s="52">
        <v>35</v>
      </c>
      <c r="I27" s="52">
        <v>15</v>
      </c>
      <c r="J27" s="52">
        <v>35</v>
      </c>
      <c r="K27" s="52"/>
      <c r="L27" s="52">
        <v>2</v>
      </c>
    </row>
    <row r="28" spans="2:12" ht="15" thickBot="1" x14ac:dyDescent="0.35">
      <c r="B28" s="57" t="s">
        <v>107</v>
      </c>
      <c r="C28" s="92">
        <v>0.12098684056929733</v>
      </c>
      <c r="D28" s="92">
        <v>0.12098684056929733</v>
      </c>
      <c r="E28" s="92">
        <v>0.12098684056929733</v>
      </c>
      <c r="F28" s="92">
        <v>0.12098684056929733</v>
      </c>
      <c r="G28" s="92">
        <v>9.6789472455437869E-2</v>
      </c>
      <c r="H28" s="92">
        <v>0.14518420868315679</v>
      </c>
      <c r="I28" s="92">
        <v>9.6789472455437869E-2</v>
      </c>
      <c r="J28" s="92">
        <v>0.14518420868315679</v>
      </c>
      <c r="K28" s="52"/>
      <c r="L28" s="52">
        <v>2</v>
      </c>
    </row>
    <row r="29" spans="2:12" ht="15" thickBot="1" x14ac:dyDescent="0.35">
      <c r="B29" s="57" t="s">
        <v>106</v>
      </c>
      <c r="C29" s="91">
        <v>1.1254665500690311E-5</v>
      </c>
      <c r="D29" s="91">
        <v>1.1254665500690311E-5</v>
      </c>
      <c r="E29" s="91">
        <v>1.1254665500690311E-5</v>
      </c>
      <c r="F29" s="91">
        <v>1.1254665500690311E-5</v>
      </c>
      <c r="G29" s="91">
        <v>9.0037324005522491E-6</v>
      </c>
      <c r="H29" s="91">
        <v>1.3505598600828374E-5</v>
      </c>
      <c r="I29" s="91">
        <v>9.0037324005522491E-6</v>
      </c>
      <c r="J29" s="91">
        <v>1.3505598600828374E-5</v>
      </c>
      <c r="K29" s="52"/>
      <c r="L29" s="52">
        <v>2</v>
      </c>
    </row>
    <row r="30" spans="2:12" ht="15" thickBot="1" x14ac:dyDescent="0.35">
      <c r="B30" s="11"/>
      <c r="C30" s="90"/>
      <c r="D30" s="52"/>
      <c r="E30" s="52"/>
      <c r="F30" s="52"/>
      <c r="G30" s="52"/>
      <c r="H30" s="52"/>
      <c r="I30" s="52"/>
      <c r="J30" s="52"/>
      <c r="K30" s="52"/>
      <c r="L30" s="52"/>
    </row>
    <row r="31" spans="2:12" ht="15" thickBot="1" x14ac:dyDescent="0.35">
      <c r="B31" s="6" t="s">
        <v>22</v>
      </c>
      <c r="C31" s="90"/>
      <c r="D31" s="52"/>
      <c r="E31" s="52"/>
      <c r="F31" s="52"/>
      <c r="G31" s="52"/>
      <c r="H31" s="52"/>
      <c r="I31" s="52"/>
      <c r="J31" s="52"/>
      <c r="K31" s="52"/>
      <c r="L31" s="52"/>
    </row>
    <row r="32" spans="2:12" ht="15" thickBot="1" x14ac:dyDescent="0.35">
      <c r="B32" s="11"/>
      <c r="C32" s="90"/>
      <c r="D32" s="52"/>
      <c r="E32" s="52"/>
      <c r="F32" s="52"/>
      <c r="G32" s="52"/>
      <c r="H32" s="52"/>
      <c r="I32" s="52"/>
      <c r="J32" s="52"/>
      <c r="K32" s="52"/>
      <c r="L32" s="52"/>
    </row>
    <row r="33" spans="1:13" ht="15" thickBot="1" x14ac:dyDescent="0.35">
      <c r="B33" s="51"/>
      <c r="C33" s="90"/>
      <c r="D33" s="52"/>
      <c r="E33" s="52"/>
      <c r="F33" s="52"/>
      <c r="G33" s="52"/>
      <c r="H33" s="52"/>
      <c r="I33" s="52"/>
      <c r="J33" s="52"/>
      <c r="K33" s="52"/>
      <c r="L33" s="52"/>
    </row>
    <row r="34" spans="1:13" x14ac:dyDescent="0.3">
      <c r="B34" s="3" t="s">
        <v>21</v>
      </c>
    </row>
    <row r="35" spans="1:13" x14ac:dyDescent="0.3">
      <c r="A35" s="1">
        <v>1</v>
      </c>
      <c r="B35" s="127" t="s">
        <v>244</v>
      </c>
      <c r="C35" s="127"/>
      <c r="D35" s="127"/>
      <c r="E35" s="127"/>
      <c r="F35" s="127"/>
      <c r="G35" s="127"/>
      <c r="H35" s="127"/>
      <c r="I35" s="127"/>
      <c r="J35" s="127"/>
      <c r="K35" s="127"/>
      <c r="L35" s="127"/>
    </row>
    <row r="36" spans="1:13" x14ac:dyDescent="0.3">
      <c r="A36" s="1">
        <v>2</v>
      </c>
      <c r="B36" s="127" t="s">
        <v>243</v>
      </c>
      <c r="C36" s="127"/>
      <c r="D36" s="127"/>
      <c r="E36" s="127"/>
      <c r="F36" s="127"/>
      <c r="G36" s="127"/>
      <c r="H36" s="127"/>
      <c r="I36" s="127"/>
      <c r="J36" s="127"/>
      <c r="K36" s="127"/>
      <c r="L36" s="127"/>
    </row>
    <row r="37" spans="1:13" x14ac:dyDescent="0.3">
      <c r="A37" s="1"/>
      <c r="B37" s="127"/>
      <c r="C37" s="127"/>
      <c r="D37" s="127"/>
      <c r="E37" s="127"/>
      <c r="F37" s="127"/>
      <c r="G37" s="127"/>
      <c r="H37" s="127"/>
      <c r="I37" s="127"/>
      <c r="J37" s="127"/>
      <c r="K37" s="127"/>
      <c r="L37" s="127"/>
    </row>
    <row r="38" spans="1:13" x14ac:dyDescent="0.3">
      <c r="A38" s="1"/>
      <c r="B38" s="3" t="s">
        <v>13</v>
      </c>
      <c r="C38" s="50"/>
      <c r="D38" s="2"/>
      <c r="E38" s="2"/>
      <c r="F38" s="2"/>
      <c r="G38" s="2"/>
      <c r="H38" s="2"/>
      <c r="I38" s="2"/>
      <c r="J38" s="2"/>
      <c r="K38" s="2"/>
      <c r="L38" s="2"/>
      <c r="M38" s="2"/>
    </row>
    <row r="39" spans="1:13" s="89" customFormat="1" ht="40.5" customHeight="1" x14ac:dyDescent="0.3">
      <c r="A39" s="29" t="s">
        <v>14</v>
      </c>
      <c r="B39" s="127" t="s">
        <v>242</v>
      </c>
      <c r="C39" s="127"/>
      <c r="D39" s="127"/>
      <c r="E39" s="127"/>
      <c r="F39" s="127"/>
      <c r="G39" s="127"/>
      <c r="H39" s="127"/>
      <c r="I39" s="127"/>
      <c r="J39" s="127"/>
      <c r="K39" s="127"/>
      <c r="L39" s="127"/>
    </row>
    <row r="40" spans="1:13" s="89" customFormat="1" ht="15" customHeight="1" x14ac:dyDescent="0.3">
      <c r="A40" s="29" t="s">
        <v>15</v>
      </c>
      <c r="B40" s="127" t="s">
        <v>234</v>
      </c>
      <c r="C40" s="127"/>
      <c r="D40" s="127"/>
      <c r="E40" s="127"/>
      <c r="F40" s="127"/>
      <c r="G40" s="127"/>
      <c r="H40" s="127"/>
      <c r="I40" s="127"/>
      <c r="J40" s="127"/>
      <c r="K40" s="127"/>
      <c r="L40" s="127"/>
    </row>
    <row r="41" spans="1:13" s="89" customFormat="1" ht="23.25" customHeight="1" x14ac:dyDescent="0.3">
      <c r="A41" s="29" t="s">
        <v>16</v>
      </c>
      <c r="B41" s="127" t="s">
        <v>241</v>
      </c>
      <c r="C41" s="127"/>
      <c r="D41" s="127"/>
      <c r="E41" s="127"/>
      <c r="F41" s="127"/>
      <c r="G41" s="127"/>
      <c r="H41" s="127"/>
      <c r="I41" s="127"/>
      <c r="J41" s="127"/>
      <c r="K41" s="127"/>
      <c r="L41" s="127"/>
    </row>
    <row r="42" spans="1:13" s="89" customFormat="1" ht="12.75" customHeight="1" x14ac:dyDescent="0.3">
      <c r="A42" s="29" t="s">
        <v>17</v>
      </c>
      <c r="B42" s="127" t="s">
        <v>240</v>
      </c>
      <c r="C42" s="127"/>
      <c r="D42" s="127"/>
      <c r="E42" s="127"/>
      <c r="F42" s="127"/>
      <c r="G42" s="127"/>
      <c r="H42" s="127"/>
      <c r="I42" s="127"/>
      <c r="J42" s="127"/>
      <c r="K42" s="127"/>
      <c r="L42" s="127"/>
    </row>
    <row r="43" spans="1:13" s="89" customFormat="1" ht="12.75" customHeight="1" x14ac:dyDescent="0.3">
      <c r="A43" s="29" t="s">
        <v>18</v>
      </c>
      <c r="B43" s="127" t="s">
        <v>239</v>
      </c>
      <c r="C43" s="127"/>
      <c r="D43" s="127"/>
      <c r="E43" s="127"/>
      <c r="F43" s="127"/>
      <c r="G43" s="127"/>
      <c r="H43" s="127"/>
      <c r="I43" s="127"/>
      <c r="J43" s="127"/>
      <c r="K43" s="127"/>
      <c r="L43" s="127"/>
    </row>
    <row r="44" spans="1:13" s="89" customFormat="1" x14ac:dyDescent="0.3">
      <c r="A44" s="29" t="s">
        <v>19</v>
      </c>
      <c r="B44" s="127" t="s">
        <v>238</v>
      </c>
      <c r="C44" s="127"/>
      <c r="D44" s="127"/>
      <c r="E44" s="127"/>
      <c r="F44" s="127"/>
      <c r="G44" s="127"/>
      <c r="H44" s="127"/>
      <c r="I44" s="127"/>
      <c r="J44" s="127"/>
      <c r="K44" s="127"/>
      <c r="L44" s="127"/>
    </row>
    <row r="45" spans="1:13" s="89" customFormat="1" ht="15" customHeight="1" x14ac:dyDescent="0.3">
      <c r="A45" s="29" t="s">
        <v>43</v>
      </c>
      <c r="B45" s="127" t="s">
        <v>237</v>
      </c>
      <c r="C45" s="127"/>
      <c r="D45" s="127"/>
      <c r="E45" s="127"/>
      <c r="F45" s="127"/>
      <c r="G45" s="127"/>
      <c r="H45" s="127"/>
      <c r="I45" s="127"/>
      <c r="J45" s="127"/>
      <c r="K45" s="127"/>
      <c r="L45" s="127"/>
    </row>
    <row r="46" spans="1:13" s="89" customFormat="1" ht="15" customHeight="1" x14ac:dyDescent="0.3">
      <c r="A46" s="29" t="s">
        <v>55</v>
      </c>
      <c r="B46" s="127" t="s">
        <v>236</v>
      </c>
      <c r="C46" s="127"/>
      <c r="D46" s="127"/>
      <c r="E46" s="127"/>
      <c r="F46" s="127"/>
      <c r="G46" s="127"/>
      <c r="H46" s="127"/>
      <c r="I46" s="127"/>
      <c r="J46" s="127"/>
      <c r="K46" s="127"/>
      <c r="L46" s="127"/>
    </row>
    <row r="47" spans="1:13" s="89" customFormat="1" x14ac:dyDescent="0.3">
      <c r="A47" s="29" t="s">
        <v>59</v>
      </c>
      <c r="B47" s="127" t="s">
        <v>235</v>
      </c>
      <c r="C47" s="127"/>
      <c r="D47" s="127"/>
      <c r="E47" s="127"/>
      <c r="F47" s="127"/>
      <c r="G47" s="127"/>
      <c r="H47" s="127"/>
      <c r="I47" s="127"/>
      <c r="J47" s="127"/>
      <c r="K47" s="127"/>
      <c r="L47" s="127"/>
    </row>
    <row r="48" spans="1:13" s="89" customFormat="1" ht="15" customHeight="1" x14ac:dyDescent="0.3">
      <c r="A48" s="29" t="s">
        <v>64</v>
      </c>
      <c r="B48" s="127" t="s">
        <v>234</v>
      </c>
      <c r="C48" s="127"/>
      <c r="D48" s="127"/>
      <c r="E48" s="127"/>
      <c r="F48" s="127"/>
      <c r="G48" s="127"/>
      <c r="H48" s="127"/>
      <c r="I48" s="127"/>
      <c r="J48" s="127"/>
      <c r="K48" s="127"/>
      <c r="L48" s="127"/>
    </row>
    <row r="49" spans="1:13" s="89" customFormat="1" ht="39.75" customHeight="1" x14ac:dyDescent="0.3">
      <c r="A49" s="29" t="s">
        <v>165</v>
      </c>
      <c r="B49" s="127" t="s">
        <v>233</v>
      </c>
      <c r="C49" s="127"/>
      <c r="D49" s="127"/>
      <c r="E49" s="127"/>
      <c r="F49" s="127"/>
      <c r="G49" s="127"/>
      <c r="H49" s="127"/>
      <c r="I49" s="127"/>
      <c r="J49" s="127"/>
      <c r="K49" s="127"/>
      <c r="L49" s="127"/>
    </row>
    <row r="50" spans="1:13" x14ac:dyDescent="0.3">
      <c r="A50" s="1"/>
    </row>
    <row r="51" spans="1:13" ht="36.75" customHeight="1" x14ac:dyDescent="0.3">
      <c r="A51" s="1"/>
      <c r="C51" s="127"/>
      <c r="D51" s="127"/>
      <c r="E51" s="127"/>
      <c r="F51" s="127"/>
      <c r="G51" s="127"/>
      <c r="H51" s="127"/>
      <c r="I51" s="127"/>
      <c r="J51" s="127"/>
      <c r="K51" s="127"/>
      <c r="L51" s="127"/>
      <c r="M51" s="127"/>
    </row>
    <row r="52" spans="1:13" ht="39" customHeight="1" x14ac:dyDescent="0.3">
      <c r="A52" s="1"/>
      <c r="C52" s="127"/>
      <c r="D52" s="127"/>
      <c r="E52" s="127"/>
      <c r="F52" s="127"/>
      <c r="G52" s="127"/>
      <c r="H52" s="127"/>
      <c r="I52" s="127"/>
      <c r="J52" s="127"/>
      <c r="K52" s="127"/>
      <c r="L52" s="127"/>
      <c r="M52" s="127"/>
    </row>
    <row r="53" spans="1:13" x14ac:dyDescent="0.3">
      <c r="A53" s="1"/>
    </row>
    <row r="54" spans="1:13" x14ac:dyDescent="0.3">
      <c r="A54" s="1"/>
    </row>
    <row r="55" spans="1:13" x14ac:dyDescent="0.3">
      <c r="A55" s="1"/>
    </row>
    <row r="56" spans="1:13" x14ac:dyDescent="0.3">
      <c r="A56" s="1"/>
    </row>
    <row r="57" spans="1:13" x14ac:dyDescent="0.3">
      <c r="A57" s="1"/>
    </row>
    <row r="58" spans="1:13" x14ac:dyDescent="0.3">
      <c r="A58" s="1"/>
    </row>
    <row r="59" spans="1:13" x14ac:dyDescent="0.3">
      <c r="A59" s="1"/>
    </row>
    <row r="60" spans="1:13" x14ac:dyDescent="0.3">
      <c r="A60" s="1"/>
    </row>
    <row r="61" spans="1:13" x14ac:dyDescent="0.3">
      <c r="A61" s="1"/>
    </row>
    <row r="62" spans="1:13" x14ac:dyDescent="0.3">
      <c r="A62" s="1"/>
    </row>
  </sheetData>
  <mergeCells count="26">
    <mergeCell ref="B40:L40"/>
    <mergeCell ref="B41:L41"/>
    <mergeCell ref="C2:L2"/>
    <mergeCell ref="B3:B4"/>
    <mergeCell ref="C3:C4"/>
    <mergeCell ref="D3:D4"/>
    <mergeCell ref="E3:E4"/>
    <mergeCell ref="F3:F4"/>
    <mergeCell ref="G3:H4"/>
    <mergeCell ref="I3:J4"/>
    <mergeCell ref="K3:K4"/>
    <mergeCell ref="L3:L4"/>
    <mergeCell ref="B35:L35"/>
    <mergeCell ref="B36:L36"/>
    <mergeCell ref="B37:L37"/>
    <mergeCell ref="B39:L39"/>
    <mergeCell ref="B48:L48"/>
    <mergeCell ref="B49:L49"/>
    <mergeCell ref="C51:M51"/>
    <mergeCell ref="C52:M52"/>
    <mergeCell ref="B42:L42"/>
    <mergeCell ref="B43:L43"/>
    <mergeCell ref="B44:L44"/>
    <mergeCell ref="B45:L45"/>
    <mergeCell ref="B46:L46"/>
    <mergeCell ref="B47:L47"/>
  </mergeCells>
  <hyperlinks>
    <hyperlink ref="C2" location="INDEX" display="Energy Transport, Natural Gas Main distribution line"/>
  </hyperlinks>
  <pageMargins left="0.7" right="0.7" top="0.75" bottom="0.75" header="0.3" footer="0.3"/>
  <pageSetup paperSize="9" scale="2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51"/>
  <sheetViews>
    <sheetView workbookViewId="0">
      <selection activeCell="D18" sqref="D18"/>
    </sheetView>
  </sheetViews>
  <sheetFormatPr defaultColWidth="9.109375" defaultRowHeight="14.4" x14ac:dyDescent="0.3"/>
  <cols>
    <col min="1" max="1" width="2.33203125" style="4" bestFit="1" customWidth="1"/>
    <col min="2" max="2" width="41" style="4" customWidth="1"/>
    <col min="3" max="3" width="9.5546875" style="4" customWidth="1"/>
    <col min="4" max="6" width="9.109375" style="4"/>
    <col min="7" max="8" width="10" style="4" bestFit="1" customWidth="1"/>
    <col min="9" max="10" width="9.109375" style="4"/>
    <col min="11" max="11" width="12.5546875" style="4" customWidth="1"/>
    <col min="12" max="13" width="9.109375" style="4"/>
    <col min="14" max="14" width="32.33203125" style="4" customWidth="1"/>
    <col min="15" max="15" width="29.109375" style="4" customWidth="1"/>
    <col min="16" max="18" width="9.109375" style="4"/>
    <col min="19" max="19" width="30.6640625" style="4" customWidth="1"/>
    <col min="20" max="20" width="29.33203125" style="4" customWidth="1"/>
    <col min="21" max="16384" width="9.109375" style="4"/>
  </cols>
  <sheetData>
    <row r="1" spans="2:19" ht="15" thickBot="1" x14ac:dyDescent="0.35">
      <c r="B1" s="53" t="s">
        <v>265</v>
      </c>
    </row>
    <row r="2" spans="2:19" ht="33.75" customHeight="1" thickBot="1" x14ac:dyDescent="0.35">
      <c r="B2" s="5" t="s">
        <v>0</v>
      </c>
      <c r="C2" s="130" t="s">
        <v>264</v>
      </c>
      <c r="D2" s="157"/>
      <c r="E2" s="157"/>
      <c r="F2" s="157"/>
      <c r="G2" s="157"/>
      <c r="H2" s="157"/>
      <c r="I2" s="157"/>
      <c r="J2" s="157"/>
      <c r="K2" s="157"/>
      <c r="L2" s="158"/>
      <c r="N2" s="97"/>
      <c r="S2" s="99"/>
    </row>
    <row r="3" spans="2:19" x14ac:dyDescent="0.3">
      <c r="B3" s="148"/>
      <c r="C3" s="150">
        <v>2015</v>
      </c>
      <c r="D3" s="150">
        <v>2020</v>
      </c>
      <c r="E3" s="150">
        <v>2030</v>
      </c>
      <c r="F3" s="150">
        <v>2050</v>
      </c>
      <c r="G3" s="152" t="s">
        <v>1</v>
      </c>
      <c r="H3" s="153"/>
      <c r="I3" s="152" t="s">
        <v>2</v>
      </c>
      <c r="J3" s="153"/>
      <c r="K3" s="150" t="s">
        <v>3</v>
      </c>
      <c r="L3" s="150" t="s">
        <v>4</v>
      </c>
      <c r="S3" s="99"/>
    </row>
    <row r="4" spans="2:19" ht="15" thickBot="1" x14ac:dyDescent="0.35">
      <c r="B4" s="149"/>
      <c r="C4" s="151"/>
      <c r="D4" s="151"/>
      <c r="E4" s="151"/>
      <c r="F4" s="151"/>
      <c r="G4" s="154"/>
      <c r="H4" s="155"/>
      <c r="I4" s="154"/>
      <c r="J4" s="155"/>
      <c r="K4" s="151"/>
      <c r="L4" s="151"/>
      <c r="S4" s="99"/>
    </row>
    <row r="5" spans="2:19" ht="15" thickBot="1" x14ac:dyDescent="0.35">
      <c r="B5" s="6" t="s">
        <v>5</v>
      </c>
      <c r="C5" s="7"/>
      <c r="D5" s="7"/>
      <c r="E5" s="7"/>
      <c r="F5" s="7"/>
      <c r="G5" s="8" t="s">
        <v>6</v>
      </c>
      <c r="H5" s="8" t="s">
        <v>7</v>
      </c>
      <c r="I5" s="8" t="s">
        <v>6</v>
      </c>
      <c r="J5" s="8" t="s">
        <v>7</v>
      </c>
      <c r="K5" s="7"/>
      <c r="L5" s="9"/>
      <c r="Q5" s="99"/>
    </row>
    <row r="6" spans="2:19" ht="15" thickBot="1" x14ac:dyDescent="0.35">
      <c r="B6" s="51" t="s">
        <v>9</v>
      </c>
      <c r="C6" s="92">
        <v>0.26307448603264283</v>
      </c>
      <c r="D6" s="92">
        <v>0.26307448603264283</v>
      </c>
      <c r="E6" s="92">
        <v>0.26307448603264283</v>
      </c>
      <c r="F6" s="92">
        <v>0.26307448603264283</v>
      </c>
      <c r="G6" s="52">
        <v>0.05</v>
      </c>
      <c r="H6" s="52">
        <v>0.3</v>
      </c>
      <c r="I6" s="52">
        <v>0.05</v>
      </c>
      <c r="J6" s="52">
        <v>0.3</v>
      </c>
      <c r="K6" s="52" t="s">
        <v>14</v>
      </c>
      <c r="L6" s="52">
        <v>1</v>
      </c>
      <c r="Q6" s="99"/>
    </row>
    <row r="7" spans="2:19" ht="15" thickBot="1" x14ac:dyDescent="0.35">
      <c r="B7" s="51" t="s">
        <v>180</v>
      </c>
      <c r="C7" s="100" t="s">
        <v>247</v>
      </c>
      <c r="D7" s="100" t="s">
        <v>247</v>
      </c>
      <c r="E7" s="100" t="s">
        <v>247</v>
      </c>
      <c r="F7" s="100" t="s">
        <v>247</v>
      </c>
      <c r="G7" s="100" t="s">
        <v>247</v>
      </c>
      <c r="H7" s="100" t="s">
        <v>247</v>
      </c>
      <c r="I7" s="100" t="s">
        <v>247</v>
      </c>
      <c r="J7" s="100" t="s">
        <v>247</v>
      </c>
      <c r="K7" s="52" t="s">
        <v>15</v>
      </c>
      <c r="L7" s="52"/>
      <c r="Q7" s="99"/>
    </row>
    <row r="8" spans="2:19" ht="15" thickBot="1" x14ac:dyDescent="0.35">
      <c r="B8" s="51" t="s">
        <v>23</v>
      </c>
      <c r="C8" s="52">
        <v>0</v>
      </c>
      <c r="D8" s="52">
        <v>0</v>
      </c>
      <c r="E8" s="52">
        <v>0</v>
      </c>
      <c r="F8" s="52">
        <v>0</v>
      </c>
      <c r="G8" s="52">
        <v>0</v>
      </c>
      <c r="H8" s="52">
        <v>0</v>
      </c>
      <c r="I8" s="52">
        <v>0</v>
      </c>
      <c r="J8" s="52">
        <v>0</v>
      </c>
      <c r="K8" s="52" t="s">
        <v>16</v>
      </c>
      <c r="L8" s="52"/>
      <c r="Q8" s="99"/>
    </row>
    <row r="9" spans="2:19" ht="15" thickBot="1" x14ac:dyDescent="0.35">
      <c r="B9" s="51" t="s">
        <v>10</v>
      </c>
      <c r="C9" s="52">
        <v>50</v>
      </c>
      <c r="D9" s="52">
        <v>50</v>
      </c>
      <c r="E9" s="52">
        <v>50</v>
      </c>
      <c r="F9" s="52">
        <v>50</v>
      </c>
      <c r="G9" s="52">
        <v>50</v>
      </c>
      <c r="H9" s="52">
        <v>80</v>
      </c>
      <c r="I9" s="52">
        <v>50</v>
      </c>
      <c r="J9" s="52">
        <v>80</v>
      </c>
      <c r="K9" s="52"/>
      <c r="L9" s="52">
        <v>2</v>
      </c>
    </row>
    <row r="10" spans="2:19" ht="15" thickBot="1" x14ac:dyDescent="0.35">
      <c r="B10" s="51" t="s">
        <v>24</v>
      </c>
      <c r="C10" s="52"/>
      <c r="D10" s="52"/>
      <c r="E10" s="52"/>
      <c r="F10" s="52"/>
      <c r="G10" s="52"/>
      <c r="H10" s="52"/>
      <c r="I10" s="52"/>
      <c r="J10" s="52"/>
      <c r="K10" s="52" t="s">
        <v>17</v>
      </c>
      <c r="L10" s="52"/>
    </row>
    <row r="11" spans="2:19" ht="15" thickBot="1" x14ac:dyDescent="0.35">
      <c r="B11" s="10" t="s">
        <v>20</v>
      </c>
      <c r="C11" s="52">
        <v>0.2</v>
      </c>
      <c r="D11" s="52">
        <f>C11</f>
        <v>0.2</v>
      </c>
      <c r="E11" s="52">
        <f>D11</f>
        <v>0.2</v>
      </c>
      <c r="F11" s="52">
        <f>E11</f>
        <v>0.2</v>
      </c>
      <c r="G11" s="52">
        <v>0.15</v>
      </c>
      <c r="H11" s="52">
        <v>0.25</v>
      </c>
      <c r="I11" s="52">
        <v>0.15</v>
      </c>
      <c r="J11" s="52">
        <v>0.25</v>
      </c>
      <c r="K11" s="52" t="s">
        <v>17</v>
      </c>
      <c r="L11" s="52"/>
    </row>
    <row r="12" spans="2:19" ht="15" thickBot="1" x14ac:dyDescent="0.35">
      <c r="B12" s="10" t="s">
        <v>11</v>
      </c>
      <c r="C12" s="52" t="s">
        <v>40</v>
      </c>
      <c r="D12" s="30" t="s">
        <v>40</v>
      </c>
      <c r="E12" s="30" t="s">
        <v>40</v>
      </c>
      <c r="F12" s="30" t="s">
        <v>40</v>
      </c>
      <c r="G12" s="52"/>
      <c r="H12" s="52"/>
      <c r="I12" s="52"/>
      <c r="J12" s="52"/>
      <c r="K12" s="52" t="s">
        <v>17</v>
      </c>
      <c r="L12" s="52"/>
    </row>
    <row r="13" spans="2:19" ht="15" thickBot="1" x14ac:dyDescent="0.35">
      <c r="B13" s="10" t="s">
        <v>25</v>
      </c>
      <c r="C13" s="52">
        <v>0.4</v>
      </c>
      <c r="D13" s="52">
        <v>0.4</v>
      </c>
      <c r="E13" s="52">
        <v>0.4</v>
      </c>
      <c r="F13" s="52">
        <v>0.4</v>
      </c>
      <c r="G13" s="52">
        <v>0.3</v>
      </c>
      <c r="H13" s="52">
        <v>0.5</v>
      </c>
      <c r="I13" s="52">
        <v>0.3</v>
      </c>
      <c r="J13" s="52">
        <v>0.5</v>
      </c>
      <c r="K13" s="52"/>
      <c r="L13" s="52">
        <v>2</v>
      </c>
    </row>
    <row r="14" spans="2:19" ht="15" thickBot="1" x14ac:dyDescent="0.35">
      <c r="B14" s="51"/>
      <c r="C14" s="90"/>
      <c r="D14" s="52"/>
      <c r="E14" s="52"/>
      <c r="F14" s="52"/>
      <c r="G14" s="52"/>
      <c r="H14" s="52"/>
      <c r="I14" s="52"/>
      <c r="J14" s="52"/>
      <c r="K14" s="52"/>
      <c r="L14" s="52"/>
    </row>
    <row r="15" spans="2:19" ht="15" thickBot="1" x14ac:dyDescent="0.35">
      <c r="B15" s="6" t="s">
        <v>8</v>
      </c>
      <c r="C15" s="90"/>
      <c r="D15" s="7"/>
      <c r="E15" s="7"/>
      <c r="F15" s="7"/>
      <c r="G15" s="7"/>
      <c r="H15" s="7"/>
      <c r="I15" s="7"/>
      <c r="J15" s="7"/>
      <c r="K15" s="7"/>
      <c r="L15" s="9"/>
    </row>
    <row r="16" spans="2:19" ht="15" thickBot="1" x14ac:dyDescent="0.35">
      <c r="B16" s="47" t="s">
        <v>87</v>
      </c>
      <c r="C16" s="52">
        <v>140</v>
      </c>
      <c r="D16" s="52">
        <v>140</v>
      </c>
      <c r="E16" s="52">
        <v>140</v>
      </c>
      <c r="F16" s="52">
        <v>140</v>
      </c>
      <c r="G16" s="52">
        <v>130</v>
      </c>
      <c r="H16" s="52">
        <v>150</v>
      </c>
      <c r="I16" s="52">
        <v>130</v>
      </c>
      <c r="J16" s="52">
        <v>150</v>
      </c>
      <c r="K16" s="52"/>
      <c r="L16" s="52">
        <v>2</v>
      </c>
    </row>
    <row r="17" spans="2:12" ht="15" customHeight="1" thickBot="1" x14ac:dyDescent="0.35">
      <c r="B17" s="47" t="s">
        <v>76</v>
      </c>
      <c r="C17" s="52">
        <v>1600</v>
      </c>
      <c r="D17" s="52">
        <v>1600</v>
      </c>
      <c r="E17" s="52">
        <v>1600</v>
      </c>
      <c r="F17" s="52">
        <v>1600</v>
      </c>
      <c r="G17" s="52">
        <v>1400</v>
      </c>
      <c r="H17" s="52">
        <v>1800</v>
      </c>
      <c r="I17" s="52">
        <v>1400</v>
      </c>
      <c r="J17" s="52">
        <v>1800</v>
      </c>
      <c r="K17" s="52"/>
      <c r="L17" s="52">
        <v>2</v>
      </c>
    </row>
    <row r="18" spans="2:12" ht="15" customHeight="1" thickBot="1" x14ac:dyDescent="0.35">
      <c r="B18" s="47" t="s">
        <v>77</v>
      </c>
      <c r="C18" s="52" t="s">
        <v>247</v>
      </c>
      <c r="D18" s="52" t="s">
        <v>247</v>
      </c>
      <c r="E18" s="52" t="s">
        <v>247</v>
      </c>
      <c r="F18" s="52" t="s">
        <v>247</v>
      </c>
      <c r="G18" s="52" t="s">
        <v>247</v>
      </c>
      <c r="H18" s="52" t="s">
        <v>247</v>
      </c>
      <c r="I18" s="52" t="s">
        <v>247</v>
      </c>
      <c r="J18" s="52" t="s">
        <v>247</v>
      </c>
      <c r="K18" s="52" t="s">
        <v>18</v>
      </c>
      <c r="L18" s="52"/>
    </row>
    <row r="19" spans="2:12" ht="15" thickBot="1" x14ac:dyDescent="0.35">
      <c r="B19" s="47" t="s">
        <v>78</v>
      </c>
      <c r="C19" s="52" t="s">
        <v>247</v>
      </c>
      <c r="D19" s="52" t="s">
        <v>247</v>
      </c>
      <c r="E19" s="52" t="s">
        <v>247</v>
      </c>
      <c r="F19" s="52" t="s">
        <v>247</v>
      </c>
      <c r="G19" s="52" t="s">
        <v>247</v>
      </c>
      <c r="H19" s="52" t="s">
        <v>247</v>
      </c>
      <c r="I19" s="52" t="s">
        <v>247</v>
      </c>
      <c r="J19" s="52" t="s">
        <v>247</v>
      </c>
      <c r="K19" s="52" t="s">
        <v>18</v>
      </c>
      <c r="L19" s="52"/>
    </row>
    <row r="20" spans="2:12" ht="15" thickBot="1" x14ac:dyDescent="0.35">
      <c r="B20" s="47" t="s">
        <v>79</v>
      </c>
      <c r="C20" s="52" t="s">
        <v>247</v>
      </c>
      <c r="D20" s="52" t="s">
        <v>247</v>
      </c>
      <c r="E20" s="52" t="s">
        <v>247</v>
      </c>
      <c r="F20" s="52" t="s">
        <v>247</v>
      </c>
      <c r="G20" s="52" t="s">
        <v>247</v>
      </c>
      <c r="H20" s="52" t="s">
        <v>247</v>
      </c>
      <c r="I20" s="52" t="s">
        <v>247</v>
      </c>
      <c r="J20" s="52" t="s">
        <v>247</v>
      </c>
      <c r="K20" s="52" t="s">
        <v>18</v>
      </c>
      <c r="L20" s="52"/>
    </row>
    <row r="21" spans="2:12" ht="15" thickBot="1" x14ac:dyDescent="0.35">
      <c r="B21" s="47" t="s">
        <v>80</v>
      </c>
      <c r="C21" s="24">
        <v>50</v>
      </c>
      <c r="D21" s="24">
        <v>50</v>
      </c>
      <c r="E21" s="24">
        <v>50</v>
      </c>
      <c r="F21" s="24">
        <v>50</v>
      </c>
      <c r="G21" s="52">
        <v>45</v>
      </c>
      <c r="H21" s="24">
        <v>55.000000000000007</v>
      </c>
      <c r="I21" s="52">
        <v>45</v>
      </c>
      <c r="J21" s="24">
        <v>55.000000000000007</v>
      </c>
      <c r="K21" s="52" t="s">
        <v>19</v>
      </c>
      <c r="L21" s="52"/>
    </row>
    <row r="22" spans="2:12" ht="15" thickBot="1" x14ac:dyDescent="0.35">
      <c r="B22" s="47" t="s">
        <v>81</v>
      </c>
      <c r="C22" s="98">
        <v>50</v>
      </c>
      <c r="D22" s="24">
        <v>50</v>
      </c>
      <c r="E22" s="24">
        <v>50</v>
      </c>
      <c r="F22" s="24">
        <v>50</v>
      </c>
      <c r="G22" s="52">
        <v>45</v>
      </c>
      <c r="H22" s="24">
        <v>55.000000000000007</v>
      </c>
      <c r="I22" s="52">
        <v>45</v>
      </c>
      <c r="J22" s="24">
        <v>55.000000000000007</v>
      </c>
      <c r="K22" s="52" t="s">
        <v>19</v>
      </c>
      <c r="L22" s="52"/>
    </row>
    <row r="23" spans="2:12" ht="15" thickBot="1" x14ac:dyDescent="0.35">
      <c r="B23" s="47" t="s">
        <v>82</v>
      </c>
      <c r="C23" s="24">
        <v>50</v>
      </c>
      <c r="D23" s="24">
        <v>50</v>
      </c>
      <c r="E23" s="24">
        <v>50</v>
      </c>
      <c r="F23" s="24">
        <v>50</v>
      </c>
      <c r="G23" s="52">
        <v>45</v>
      </c>
      <c r="H23" s="24">
        <v>55.000000000000007</v>
      </c>
      <c r="I23" s="52">
        <v>45</v>
      </c>
      <c r="J23" s="24">
        <v>55.000000000000007</v>
      </c>
      <c r="K23" s="52" t="s">
        <v>19</v>
      </c>
      <c r="L23" s="52"/>
    </row>
    <row r="24" spans="2:12" ht="15" thickBot="1" x14ac:dyDescent="0.35">
      <c r="B24" s="47" t="s">
        <v>83</v>
      </c>
      <c r="C24" s="24">
        <v>50</v>
      </c>
      <c r="D24" s="24">
        <v>50</v>
      </c>
      <c r="E24" s="24">
        <v>50</v>
      </c>
      <c r="F24" s="24">
        <v>50</v>
      </c>
      <c r="G24" s="52">
        <v>45</v>
      </c>
      <c r="H24" s="24">
        <v>55.000000000000007</v>
      </c>
      <c r="I24" s="52">
        <v>45</v>
      </c>
      <c r="J24" s="24">
        <v>55.000000000000007</v>
      </c>
      <c r="K24" s="52" t="s">
        <v>19</v>
      </c>
      <c r="L24" s="52"/>
    </row>
    <row r="25" spans="2:12" ht="15" thickBot="1" x14ac:dyDescent="0.35">
      <c r="B25" s="47" t="s">
        <v>84</v>
      </c>
      <c r="C25" s="24">
        <v>53.333333333333336</v>
      </c>
      <c r="D25" s="24">
        <v>53.333333333333336</v>
      </c>
      <c r="E25" s="24">
        <v>53.333333333333336</v>
      </c>
      <c r="F25" s="24">
        <v>53.333333333333336</v>
      </c>
      <c r="G25" s="52">
        <v>48</v>
      </c>
      <c r="H25" s="24">
        <v>58.666666666666671</v>
      </c>
      <c r="I25" s="52">
        <v>48</v>
      </c>
      <c r="J25" s="24">
        <v>58.666666666666671</v>
      </c>
      <c r="K25" s="52" t="s">
        <v>43</v>
      </c>
      <c r="L25" s="52"/>
    </row>
    <row r="26" spans="2:12" ht="15" thickBot="1" x14ac:dyDescent="0.35">
      <c r="B26" s="47" t="s">
        <v>85</v>
      </c>
      <c r="C26" s="24">
        <v>68.333333333333343</v>
      </c>
      <c r="D26" s="24">
        <v>68.333333333333343</v>
      </c>
      <c r="E26" s="24">
        <v>68.333333333333343</v>
      </c>
      <c r="F26" s="24">
        <v>68.333333333333343</v>
      </c>
      <c r="G26" s="24">
        <v>61.500000000000007</v>
      </c>
      <c r="H26" s="24">
        <v>75.166666666666686</v>
      </c>
      <c r="I26" s="24">
        <v>61.500000000000007</v>
      </c>
      <c r="J26" s="24">
        <v>75.166666666666686</v>
      </c>
      <c r="K26" s="52" t="s">
        <v>43</v>
      </c>
      <c r="L26" s="52"/>
    </row>
    <row r="27" spans="2:12" ht="15" thickBot="1" x14ac:dyDescent="0.35">
      <c r="B27" s="47" t="s">
        <v>86</v>
      </c>
      <c r="C27" s="52" t="s">
        <v>247</v>
      </c>
      <c r="D27" s="52" t="s">
        <v>247</v>
      </c>
      <c r="E27" s="52" t="s">
        <v>247</v>
      </c>
      <c r="F27" s="52" t="s">
        <v>247</v>
      </c>
      <c r="G27" s="52" t="s">
        <v>247</v>
      </c>
      <c r="H27" s="52" t="s">
        <v>247</v>
      </c>
      <c r="I27" s="52" t="s">
        <v>247</v>
      </c>
      <c r="J27" s="52" t="s">
        <v>247</v>
      </c>
      <c r="K27" s="52"/>
      <c r="L27" s="52"/>
    </row>
    <row r="28" spans="2:12" ht="15" thickBot="1" x14ac:dyDescent="0.35">
      <c r="B28" s="47" t="s">
        <v>88</v>
      </c>
      <c r="C28" s="52" t="s">
        <v>247</v>
      </c>
      <c r="D28" s="52" t="s">
        <v>247</v>
      </c>
      <c r="E28" s="52" t="s">
        <v>247</v>
      </c>
      <c r="F28" s="52" t="s">
        <v>247</v>
      </c>
      <c r="G28" s="52" t="s">
        <v>247</v>
      </c>
      <c r="H28" s="52" t="s">
        <v>247</v>
      </c>
      <c r="I28" s="52" t="s">
        <v>247</v>
      </c>
      <c r="J28" s="52" t="s">
        <v>247</v>
      </c>
      <c r="K28" s="52" t="s">
        <v>55</v>
      </c>
      <c r="L28" s="52"/>
    </row>
    <row r="29" spans="2:12" ht="15" thickBot="1" x14ac:dyDescent="0.35">
      <c r="B29" s="47" t="s">
        <v>263</v>
      </c>
      <c r="C29" s="52" t="s">
        <v>247</v>
      </c>
      <c r="D29" s="52" t="s">
        <v>247</v>
      </c>
      <c r="E29" s="52" t="s">
        <v>247</v>
      </c>
      <c r="F29" s="52" t="s">
        <v>247</v>
      </c>
      <c r="G29" s="52" t="s">
        <v>247</v>
      </c>
      <c r="H29" s="52" t="s">
        <v>247</v>
      </c>
      <c r="I29" s="52" t="s">
        <v>247</v>
      </c>
      <c r="J29" s="52" t="s">
        <v>247</v>
      </c>
      <c r="K29" s="52" t="s">
        <v>59</v>
      </c>
      <c r="L29" s="52"/>
    </row>
    <row r="30" spans="2:12" ht="15" customHeight="1" thickBot="1" x14ac:dyDescent="0.35">
      <c r="B30" s="47" t="s">
        <v>262</v>
      </c>
      <c r="C30" s="52" t="s">
        <v>247</v>
      </c>
      <c r="D30" s="52" t="s">
        <v>247</v>
      </c>
      <c r="E30" s="52" t="s">
        <v>247</v>
      </c>
      <c r="F30" s="52" t="s">
        <v>247</v>
      </c>
      <c r="G30" s="52" t="s">
        <v>247</v>
      </c>
      <c r="H30" s="52" t="s">
        <v>247</v>
      </c>
      <c r="I30" s="52" t="s">
        <v>247</v>
      </c>
      <c r="J30" s="52" t="s">
        <v>247</v>
      </c>
      <c r="K30" s="52" t="s">
        <v>59</v>
      </c>
      <c r="L30" s="52"/>
    </row>
    <row r="31" spans="2:12" ht="15" thickBot="1" x14ac:dyDescent="0.35">
      <c r="B31" s="47" t="s">
        <v>89</v>
      </c>
      <c r="C31" s="48">
        <v>0.8</v>
      </c>
      <c r="D31" s="48">
        <v>0.8</v>
      </c>
      <c r="E31" s="48">
        <v>0.8</v>
      </c>
      <c r="F31" s="48">
        <v>0.8</v>
      </c>
      <c r="G31" s="48">
        <v>0.7</v>
      </c>
      <c r="H31" s="48">
        <v>0.9</v>
      </c>
      <c r="I31" s="48">
        <v>0.7</v>
      </c>
      <c r="J31" s="48">
        <v>0.9</v>
      </c>
      <c r="K31" s="52"/>
      <c r="L31" s="52">
        <v>2</v>
      </c>
    </row>
    <row r="32" spans="2:12" ht="15" thickBot="1" x14ac:dyDescent="0.35">
      <c r="B32" s="47" t="s">
        <v>90</v>
      </c>
      <c r="C32" s="48">
        <v>0.2</v>
      </c>
      <c r="D32" s="48">
        <v>0.2</v>
      </c>
      <c r="E32" s="48">
        <v>0.2</v>
      </c>
      <c r="F32" s="48">
        <v>0.2</v>
      </c>
      <c r="G32" s="48">
        <v>0.1</v>
      </c>
      <c r="H32" s="48">
        <v>0.3</v>
      </c>
      <c r="I32" s="48">
        <v>0.1</v>
      </c>
      <c r="J32" s="48">
        <v>0.3</v>
      </c>
      <c r="K32" s="52"/>
      <c r="L32" s="52">
        <v>2</v>
      </c>
    </row>
    <row r="33" spans="1:13" ht="15" customHeight="1" thickBot="1" x14ac:dyDescent="0.35">
      <c r="B33" s="47" t="s">
        <v>12</v>
      </c>
      <c r="C33" s="24">
        <v>750</v>
      </c>
      <c r="D33" s="24">
        <v>750</v>
      </c>
      <c r="E33" s="24">
        <v>750</v>
      </c>
      <c r="F33" s="24">
        <v>750</v>
      </c>
      <c r="G33" s="52">
        <v>600</v>
      </c>
      <c r="H33" s="52">
        <v>900</v>
      </c>
      <c r="I33" s="52">
        <v>600</v>
      </c>
      <c r="J33" s="52">
        <v>900</v>
      </c>
      <c r="K33" s="52"/>
      <c r="L33" s="52">
        <v>2</v>
      </c>
    </row>
    <row r="34" spans="1:13" ht="15" thickBot="1" x14ac:dyDescent="0.35">
      <c r="B34" s="47" t="s">
        <v>26</v>
      </c>
      <c r="C34" s="52">
        <v>0</v>
      </c>
      <c r="D34" s="52">
        <v>0</v>
      </c>
      <c r="E34" s="52">
        <v>0</v>
      </c>
      <c r="F34" s="52">
        <v>0</v>
      </c>
      <c r="G34" s="52">
        <v>0</v>
      </c>
      <c r="H34" s="52">
        <v>0</v>
      </c>
      <c r="I34" s="52">
        <v>0</v>
      </c>
      <c r="J34" s="52">
        <v>0</v>
      </c>
      <c r="K34" s="52"/>
      <c r="L34" s="52">
        <v>2</v>
      </c>
    </row>
    <row r="35" spans="1:13" ht="15" thickBot="1" x14ac:dyDescent="0.35">
      <c r="B35" s="11"/>
      <c r="C35" s="90"/>
      <c r="D35" s="52"/>
      <c r="E35" s="52"/>
      <c r="F35" s="52"/>
      <c r="G35" s="52"/>
      <c r="H35" s="52"/>
      <c r="I35" s="52"/>
      <c r="J35" s="52"/>
      <c r="K35" s="52"/>
      <c r="L35" s="52"/>
    </row>
    <row r="36" spans="1:13" ht="15" thickBot="1" x14ac:dyDescent="0.35">
      <c r="B36" s="6" t="s">
        <v>22</v>
      </c>
      <c r="C36" s="52"/>
      <c r="D36" s="52"/>
      <c r="E36" s="52"/>
      <c r="F36" s="52"/>
      <c r="G36" s="52"/>
      <c r="H36" s="52"/>
      <c r="I36" s="52"/>
      <c r="J36" s="52"/>
      <c r="K36" s="52"/>
      <c r="L36" s="52"/>
    </row>
    <row r="37" spans="1:13" ht="15" thickBot="1" x14ac:dyDescent="0.35">
      <c r="B37" s="11"/>
      <c r="C37" s="52"/>
      <c r="D37" s="52"/>
      <c r="E37" s="52"/>
      <c r="F37" s="52"/>
      <c r="G37" s="52"/>
      <c r="H37" s="52"/>
      <c r="I37" s="52"/>
      <c r="J37" s="52"/>
      <c r="K37" s="52"/>
      <c r="L37" s="52"/>
    </row>
    <row r="38" spans="1:13" ht="15" thickBot="1" x14ac:dyDescent="0.35">
      <c r="B38" s="51"/>
      <c r="C38" s="52"/>
      <c r="D38" s="52"/>
      <c r="E38" s="52"/>
      <c r="F38" s="52"/>
      <c r="G38" s="52"/>
      <c r="H38" s="52"/>
      <c r="I38" s="52"/>
      <c r="J38" s="52"/>
      <c r="K38" s="52"/>
      <c r="L38" s="52"/>
    </row>
    <row r="39" spans="1:13" x14ac:dyDescent="0.3">
      <c r="B39" s="3" t="s">
        <v>21</v>
      </c>
    </row>
    <row r="40" spans="1:13" ht="15" customHeight="1" x14ac:dyDescent="0.3">
      <c r="A40" s="1">
        <v>1</v>
      </c>
      <c r="B40" s="156" t="s">
        <v>244</v>
      </c>
      <c r="C40" s="156"/>
      <c r="D40" s="156"/>
      <c r="E40" s="156"/>
      <c r="F40" s="156"/>
      <c r="G40" s="156"/>
      <c r="H40" s="156"/>
      <c r="I40" s="156"/>
      <c r="J40" s="156"/>
      <c r="K40" s="156"/>
      <c r="L40" s="156"/>
    </row>
    <row r="41" spans="1:13" x14ac:dyDescent="0.3">
      <c r="A41" s="1">
        <v>2</v>
      </c>
      <c r="B41" s="156" t="s">
        <v>243</v>
      </c>
      <c r="C41" s="156"/>
      <c r="D41" s="156"/>
      <c r="E41" s="156"/>
      <c r="F41" s="156"/>
      <c r="G41" s="156"/>
      <c r="H41" s="156"/>
      <c r="I41" s="156"/>
      <c r="J41" s="156"/>
      <c r="K41" s="156"/>
      <c r="L41" s="156"/>
    </row>
    <row r="42" spans="1:13" ht="23.25" customHeight="1" x14ac:dyDescent="0.3">
      <c r="A42" s="1"/>
      <c r="B42" s="3" t="s">
        <v>13</v>
      </c>
      <c r="C42" s="2"/>
      <c r="D42" s="2"/>
      <c r="E42" s="2"/>
      <c r="F42" s="2"/>
      <c r="G42" s="2"/>
      <c r="H42" s="2"/>
      <c r="I42" s="2"/>
      <c r="J42" s="2"/>
      <c r="K42" s="2"/>
      <c r="L42" s="2"/>
      <c r="M42" s="2"/>
    </row>
    <row r="43" spans="1:13" ht="26.25" customHeight="1" x14ac:dyDescent="0.3">
      <c r="A43" s="29" t="s">
        <v>14</v>
      </c>
      <c r="B43" s="127" t="s">
        <v>261</v>
      </c>
      <c r="C43" s="127"/>
      <c r="D43" s="127"/>
      <c r="E43" s="127"/>
      <c r="F43" s="127"/>
      <c r="G43" s="127"/>
      <c r="H43" s="127"/>
      <c r="I43" s="127"/>
      <c r="J43" s="127"/>
      <c r="K43" s="127"/>
      <c r="L43" s="127"/>
      <c r="M43" s="49"/>
    </row>
    <row r="44" spans="1:13" ht="15" customHeight="1" x14ac:dyDescent="0.3">
      <c r="A44" s="29" t="s">
        <v>15</v>
      </c>
      <c r="B44" s="127" t="s">
        <v>260</v>
      </c>
      <c r="C44" s="127"/>
      <c r="D44" s="127"/>
      <c r="E44" s="127"/>
      <c r="F44" s="127"/>
      <c r="G44" s="127"/>
      <c r="H44" s="127"/>
      <c r="I44" s="127"/>
      <c r="J44" s="127"/>
      <c r="K44" s="127"/>
      <c r="L44" s="127"/>
      <c r="M44" s="49"/>
    </row>
    <row r="45" spans="1:13" ht="15" customHeight="1" x14ac:dyDescent="0.3">
      <c r="A45" s="29" t="s">
        <v>16</v>
      </c>
      <c r="B45" s="127" t="s">
        <v>259</v>
      </c>
      <c r="C45" s="127"/>
      <c r="D45" s="127"/>
      <c r="E45" s="127"/>
      <c r="F45" s="127"/>
      <c r="G45" s="127"/>
      <c r="H45" s="127"/>
      <c r="I45" s="127"/>
      <c r="J45" s="127"/>
      <c r="K45" s="127"/>
      <c r="L45" s="127"/>
      <c r="M45" s="49"/>
    </row>
    <row r="46" spans="1:13" x14ac:dyDescent="0.3">
      <c r="A46" s="29" t="s">
        <v>17</v>
      </c>
      <c r="B46" s="127" t="s">
        <v>258</v>
      </c>
      <c r="C46" s="127"/>
      <c r="D46" s="127"/>
      <c r="E46" s="127"/>
      <c r="F46" s="127"/>
      <c r="G46" s="127"/>
      <c r="H46" s="127"/>
      <c r="I46" s="127"/>
      <c r="J46" s="127"/>
      <c r="K46" s="127"/>
      <c r="L46" s="127"/>
      <c r="M46" s="49"/>
    </row>
    <row r="47" spans="1:13" x14ac:dyDescent="0.3">
      <c r="A47" s="29" t="s">
        <v>18</v>
      </c>
      <c r="B47" s="127" t="s">
        <v>257</v>
      </c>
      <c r="C47" s="127"/>
      <c r="D47" s="127"/>
      <c r="E47" s="127"/>
      <c r="F47" s="127"/>
      <c r="G47" s="127"/>
      <c r="H47" s="127"/>
      <c r="I47" s="127"/>
      <c r="J47" s="127"/>
      <c r="K47" s="127"/>
      <c r="L47" s="127"/>
      <c r="M47" s="49"/>
    </row>
    <row r="48" spans="1:13" ht="14.25" customHeight="1" x14ac:dyDescent="0.3">
      <c r="A48" s="29" t="s">
        <v>19</v>
      </c>
      <c r="B48" s="127" t="s">
        <v>256</v>
      </c>
      <c r="C48" s="127"/>
      <c r="D48" s="127"/>
      <c r="E48" s="127"/>
      <c r="F48" s="127"/>
      <c r="G48" s="127"/>
      <c r="H48" s="127"/>
      <c r="I48" s="127"/>
      <c r="J48" s="127"/>
      <c r="K48" s="127"/>
      <c r="L48" s="127"/>
      <c r="M48" s="49"/>
    </row>
    <row r="49" spans="1:14" ht="15" customHeight="1" x14ac:dyDescent="0.3">
      <c r="A49" s="29" t="s">
        <v>43</v>
      </c>
      <c r="B49" s="127" t="s">
        <v>255</v>
      </c>
      <c r="C49" s="127"/>
      <c r="D49" s="127"/>
      <c r="E49" s="127"/>
      <c r="F49" s="127"/>
      <c r="G49" s="127"/>
      <c r="H49" s="127"/>
      <c r="I49" s="127"/>
      <c r="J49" s="127"/>
      <c r="K49" s="127"/>
      <c r="L49" s="127"/>
      <c r="M49" s="49"/>
    </row>
    <row r="50" spans="1:14" x14ac:dyDescent="0.3">
      <c r="A50" s="29" t="s">
        <v>55</v>
      </c>
      <c r="B50" s="127" t="s">
        <v>254</v>
      </c>
      <c r="C50" s="127"/>
      <c r="D50" s="127"/>
      <c r="E50" s="127"/>
      <c r="F50" s="127"/>
      <c r="G50" s="127"/>
      <c r="H50" s="127"/>
      <c r="I50" s="127"/>
      <c r="J50" s="127"/>
      <c r="K50" s="127"/>
      <c r="L50" s="127"/>
      <c r="M50" s="49"/>
      <c r="N50" s="4" t="s">
        <v>253</v>
      </c>
    </row>
    <row r="51" spans="1:14" ht="15" customHeight="1" x14ac:dyDescent="0.3">
      <c r="A51" s="29" t="s">
        <v>59</v>
      </c>
      <c r="B51" s="127" t="s">
        <v>252</v>
      </c>
      <c r="C51" s="127"/>
      <c r="D51" s="127"/>
      <c r="E51" s="127"/>
      <c r="F51" s="127"/>
      <c r="G51" s="127"/>
      <c r="H51" s="127"/>
      <c r="I51" s="127"/>
      <c r="J51" s="127"/>
      <c r="K51" s="127"/>
      <c r="L51" s="127"/>
      <c r="M51" s="49"/>
    </row>
  </sheetData>
  <mergeCells count="21">
    <mergeCell ref="B51:L51"/>
    <mergeCell ref="C2:L2"/>
    <mergeCell ref="B3:B4"/>
    <mergeCell ref="C3:C4"/>
    <mergeCell ref="D3:D4"/>
    <mergeCell ref="E3:E4"/>
    <mergeCell ref="F3:F4"/>
    <mergeCell ref="G3:H4"/>
    <mergeCell ref="I3:J4"/>
    <mergeCell ref="K3:K4"/>
    <mergeCell ref="B45:L45"/>
    <mergeCell ref="B46:L46"/>
    <mergeCell ref="B47:L47"/>
    <mergeCell ref="B48:L48"/>
    <mergeCell ref="B49:L49"/>
    <mergeCell ref="B50:L50"/>
    <mergeCell ref="L3:L4"/>
    <mergeCell ref="B40:L40"/>
    <mergeCell ref="B41:L41"/>
    <mergeCell ref="B43:L43"/>
    <mergeCell ref="B44:L44"/>
  </mergeCells>
  <hyperlinks>
    <hyperlink ref="C2" location="INDEX" display="Energy Transport Natural Gas Distribution, New distribution in existing rual area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55"/>
  <sheetViews>
    <sheetView workbookViewId="0">
      <selection activeCell="D18" sqref="D18"/>
    </sheetView>
  </sheetViews>
  <sheetFormatPr defaultColWidth="9.109375" defaultRowHeight="14.4" x14ac:dyDescent="0.3"/>
  <cols>
    <col min="1" max="1" width="2.33203125" style="4" bestFit="1" customWidth="1"/>
    <col min="2" max="2" width="41" style="4" customWidth="1"/>
    <col min="3" max="6" width="9.109375" style="4"/>
    <col min="7" max="8" width="10" style="4" bestFit="1" customWidth="1"/>
    <col min="9" max="10" width="9.109375" style="4"/>
    <col min="11" max="11" width="12.5546875" style="4" customWidth="1"/>
    <col min="12" max="13" width="9.109375" style="4"/>
    <col min="14" max="14" width="32.33203125" style="4" customWidth="1"/>
    <col min="15" max="15" width="29.109375" style="4" customWidth="1"/>
    <col min="16" max="18" width="9.109375" style="4"/>
    <col min="19" max="19" width="30.6640625" style="4" customWidth="1"/>
    <col min="20" max="20" width="29.33203125" style="4" customWidth="1"/>
    <col min="21" max="16384" width="9.109375" style="4"/>
  </cols>
  <sheetData>
    <row r="1" spans="2:19" ht="15" thickBot="1" x14ac:dyDescent="0.35">
      <c r="B1" s="53" t="s">
        <v>271</v>
      </c>
    </row>
    <row r="2" spans="2:19" ht="33.75" customHeight="1" thickBot="1" x14ac:dyDescent="0.35">
      <c r="B2" s="5" t="s">
        <v>0</v>
      </c>
      <c r="C2" s="130" t="s">
        <v>270</v>
      </c>
      <c r="D2" s="157"/>
      <c r="E2" s="157"/>
      <c r="F2" s="157"/>
      <c r="G2" s="157"/>
      <c r="H2" s="157"/>
      <c r="I2" s="157"/>
      <c r="J2" s="157"/>
      <c r="K2" s="157"/>
      <c r="L2" s="158"/>
      <c r="N2" s="97"/>
      <c r="S2" s="99"/>
    </row>
    <row r="3" spans="2:19" x14ac:dyDescent="0.3">
      <c r="B3" s="148"/>
      <c r="C3" s="150">
        <v>2015</v>
      </c>
      <c r="D3" s="150">
        <v>2020</v>
      </c>
      <c r="E3" s="150">
        <v>2030</v>
      </c>
      <c r="F3" s="150">
        <v>2050</v>
      </c>
      <c r="G3" s="152" t="s">
        <v>1</v>
      </c>
      <c r="H3" s="153"/>
      <c r="I3" s="152" t="s">
        <v>2</v>
      </c>
      <c r="J3" s="153"/>
      <c r="K3" s="150" t="s">
        <v>3</v>
      </c>
      <c r="L3" s="150" t="s">
        <v>4</v>
      </c>
      <c r="S3" s="99"/>
    </row>
    <row r="4" spans="2:19" ht="15" thickBot="1" x14ac:dyDescent="0.35">
      <c r="B4" s="149"/>
      <c r="C4" s="151"/>
      <c r="D4" s="151"/>
      <c r="E4" s="151"/>
      <c r="F4" s="151"/>
      <c r="G4" s="154"/>
      <c r="H4" s="155"/>
      <c r="I4" s="154"/>
      <c r="J4" s="155"/>
      <c r="K4" s="151"/>
      <c r="L4" s="151"/>
      <c r="S4" s="99"/>
    </row>
    <row r="5" spans="2:19" ht="15" thickBot="1" x14ac:dyDescent="0.35">
      <c r="B5" s="6" t="s">
        <v>5</v>
      </c>
      <c r="C5" s="7"/>
      <c r="D5" s="7"/>
      <c r="E5" s="7"/>
      <c r="F5" s="7"/>
      <c r="G5" s="8" t="s">
        <v>6</v>
      </c>
      <c r="H5" s="8" t="s">
        <v>7</v>
      </c>
      <c r="I5" s="8" t="s">
        <v>6</v>
      </c>
      <c r="J5" s="8" t="s">
        <v>7</v>
      </c>
      <c r="K5" s="7"/>
      <c r="L5" s="9"/>
      <c r="S5" s="99"/>
    </row>
    <row r="6" spans="2:19" ht="15" thickBot="1" x14ac:dyDescent="0.35">
      <c r="B6" s="51" t="s">
        <v>9</v>
      </c>
      <c r="C6" s="92">
        <v>0.26307448603264283</v>
      </c>
      <c r="D6" s="92">
        <v>0.26307448603264283</v>
      </c>
      <c r="E6" s="92">
        <v>0.26307448603264283</v>
      </c>
      <c r="F6" s="92">
        <v>0.26307448603264283</v>
      </c>
      <c r="G6" s="52">
        <v>0.05</v>
      </c>
      <c r="H6" s="52">
        <v>0.3</v>
      </c>
      <c r="I6" s="52">
        <v>0.05</v>
      </c>
      <c r="J6" s="52">
        <v>0.3</v>
      </c>
      <c r="K6" s="52" t="s">
        <v>14</v>
      </c>
      <c r="L6" s="52">
        <v>1</v>
      </c>
      <c r="S6" s="99"/>
    </row>
    <row r="7" spans="2:19" ht="15" thickBot="1" x14ac:dyDescent="0.35">
      <c r="B7" s="51" t="s">
        <v>180</v>
      </c>
      <c r="C7" s="100" t="s">
        <v>247</v>
      </c>
      <c r="D7" s="100" t="s">
        <v>247</v>
      </c>
      <c r="E7" s="100" t="s">
        <v>247</v>
      </c>
      <c r="F7" s="100" t="s">
        <v>247</v>
      </c>
      <c r="G7" s="100" t="s">
        <v>247</v>
      </c>
      <c r="H7" s="100" t="s">
        <v>247</v>
      </c>
      <c r="I7" s="100" t="s">
        <v>247</v>
      </c>
      <c r="J7" s="100" t="s">
        <v>247</v>
      </c>
      <c r="K7" s="52" t="s">
        <v>15</v>
      </c>
      <c r="L7" s="52"/>
      <c r="S7" s="99"/>
    </row>
    <row r="8" spans="2:19" ht="15" thickBot="1" x14ac:dyDescent="0.35">
      <c r="B8" s="51" t="s">
        <v>23</v>
      </c>
      <c r="C8" s="52">
        <v>0</v>
      </c>
      <c r="D8" s="52">
        <v>0</v>
      </c>
      <c r="E8" s="52">
        <v>0</v>
      </c>
      <c r="F8" s="52">
        <v>0</v>
      </c>
      <c r="G8" s="52">
        <v>0</v>
      </c>
      <c r="H8" s="52">
        <v>0</v>
      </c>
      <c r="I8" s="52">
        <v>0</v>
      </c>
      <c r="J8" s="52">
        <v>0</v>
      </c>
      <c r="K8" s="52" t="s">
        <v>16</v>
      </c>
      <c r="L8" s="52"/>
      <c r="R8" s="99"/>
    </row>
    <row r="9" spans="2:19" ht="15" thickBot="1" x14ac:dyDescent="0.35">
      <c r="B9" s="51" t="s">
        <v>10</v>
      </c>
      <c r="C9" s="52">
        <v>50</v>
      </c>
      <c r="D9" s="52">
        <v>50</v>
      </c>
      <c r="E9" s="52">
        <v>50</v>
      </c>
      <c r="F9" s="52">
        <v>50</v>
      </c>
      <c r="G9" s="52">
        <v>50</v>
      </c>
      <c r="H9" s="52">
        <v>80</v>
      </c>
      <c r="I9" s="52">
        <v>50</v>
      </c>
      <c r="J9" s="52">
        <v>80</v>
      </c>
      <c r="K9" s="52"/>
      <c r="L9" s="52">
        <v>2</v>
      </c>
    </row>
    <row r="10" spans="2:19" ht="15" thickBot="1" x14ac:dyDescent="0.35">
      <c r="B10" s="51" t="s">
        <v>24</v>
      </c>
      <c r="C10" s="100" t="s">
        <v>247</v>
      </c>
      <c r="D10" s="100" t="s">
        <v>247</v>
      </c>
      <c r="E10" s="100" t="s">
        <v>247</v>
      </c>
      <c r="F10" s="100" t="s">
        <v>247</v>
      </c>
      <c r="G10" s="100" t="s">
        <v>247</v>
      </c>
      <c r="H10" s="100" t="s">
        <v>247</v>
      </c>
      <c r="I10" s="100" t="s">
        <v>247</v>
      </c>
      <c r="J10" s="100" t="s">
        <v>247</v>
      </c>
      <c r="K10" s="52"/>
      <c r="L10" s="52"/>
    </row>
    <row r="11" spans="2:19" ht="15" thickBot="1" x14ac:dyDescent="0.35">
      <c r="B11" s="10" t="s">
        <v>20</v>
      </c>
      <c r="C11" s="52">
        <v>0.2</v>
      </c>
      <c r="D11" s="52">
        <f>C11</f>
        <v>0.2</v>
      </c>
      <c r="E11" s="52">
        <f>D11</f>
        <v>0.2</v>
      </c>
      <c r="F11" s="52">
        <f>E11</f>
        <v>0.2</v>
      </c>
      <c r="G11" s="52">
        <v>0.15</v>
      </c>
      <c r="H11" s="52">
        <v>0.25</v>
      </c>
      <c r="I11" s="52">
        <v>0.15</v>
      </c>
      <c r="J11" s="52">
        <v>0.25</v>
      </c>
      <c r="K11" s="52" t="s">
        <v>17</v>
      </c>
      <c r="L11" s="52"/>
    </row>
    <row r="12" spans="2:19" ht="15" thickBot="1" x14ac:dyDescent="0.35">
      <c r="B12" s="10" t="s">
        <v>11</v>
      </c>
      <c r="C12" s="30" t="s">
        <v>40</v>
      </c>
      <c r="D12" s="30" t="s">
        <v>40</v>
      </c>
      <c r="E12" s="30" t="s">
        <v>40</v>
      </c>
      <c r="F12" s="30" t="s">
        <v>40</v>
      </c>
      <c r="G12" s="52"/>
      <c r="H12" s="52"/>
      <c r="I12" s="52"/>
      <c r="J12" s="52"/>
      <c r="K12" s="52" t="s">
        <v>17</v>
      </c>
      <c r="L12" s="52"/>
    </row>
    <row r="13" spans="2:19" ht="15" thickBot="1" x14ac:dyDescent="0.35">
      <c r="B13" s="10" t="s">
        <v>25</v>
      </c>
      <c r="C13" s="52">
        <v>0.4</v>
      </c>
      <c r="D13" s="52">
        <v>0.4</v>
      </c>
      <c r="E13" s="52">
        <v>0.4</v>
      </c>
      <c r="F13" s="52">
        <v>0.4</v>
      </c>
      <c r="G13" s="52">
        <v>0.3</v>
      </c>
      <c r="H13" s="52">
        <v>0.5</v>
      </c>
      <c r="I13" s="52">
        <v>0.3</v>
      </c>
      <c r="J13" s="52">
        <v>0.5</v>
      </c>
      <c r="K13" s="52"/>
      <c r="L13" s="52">
        <v>2</v>
      </c>
    </row>
    <row r="14" spans="2:19" ht="15" thickBot="1" x14ac:dyDescent="0.35">
      <c r="B14" s="51"/>
      <c r="C14" s="90"/>
      <c r="D14" s="52"/>
      <c r="E14" s="52"/>
      <c r="F14" s="52"/>
      <c r="G14" s="52"/>
      <c r="H14" s="52"/>
      <c r="I14" s="52"/>
      <c r="J14" s="52"/>
      <c r="K14" s="52"/>
      <c r="L14" s="52"/>
    </row>
    <row r="15" spans="2:19" ht="15" thickBot="1" x14ac:dyDescent="0.35">
      <c r="B15" s="6" t="s">
        <v>8</v>
      </c>
      <c r="C15" s="90"/>
      <c r="D15" s="7"/>
      <c r="E15" s="7"/>
      <c r="F15" s="7"/>
      <c r="G15" s="7"/>
      <c r="H15" s="7"/>
      <c r="I15" s="7"/>
      <c r="J15" s="7"/>
      <c r="K15" s="7"/>
      <c r="L15" s="9"/>
    </row>
    <row r="16" spans="2:19" ht="15" thickBot="1" x14ac:dyDescent="0.35">
      <c r="B16" s="47" t="s">
        <v>74</v>
      </c>
      <c r="C16" s="52">
        <v>150</v>
      </c>
      <c r="D16" s="52">
        <v>150</v>
      </c>
      <c r="E16" s="52">
        <v>150</v>
      </c>
      <c r="F16" s="52">
        <v>150</v>
      </c>
      <c r="G16" s="52">
        <v>140</v>
      </c>
      <c r="H16" s="52">
        <v>170</v>
      </c>
      <c r="I16" s="52">
        <v>140</v>
      </c>
      <c r="J16" s="52">
        <v>170</v>
      </c>
      <c r="K16" s="52"/>
      <c r="L16" s="52">
        <v>2</v>
      </c>
    </row>
    <row r="17" spans="2:12" ht="15" customHeight="1" thickBot="1" x14ac:dyDescent="0.35">
      <c r="B17" s="47" t="s">
        <v>76</v>
      </c>
      <c r="C17" s="52">
        <v>1600</v>
      </c>
      <c r="D17" s="52">
        <v>1600</v>
      </c>
      <c r="E17" s="52">
        <v>1600</v>
      </c>
      <c r="F17" s="52">
        <v>1600</v>
      </c>
      <c r="G17" s="52">
        <v>1400</v>
      </c>
      <c r="H17" s="52">
        <v>1800</v>
      </c>
      <c r="I17" s="52">
        <v>1400</v>
      </c>
      <c r="J17" s="52">
        <v>1800</v>
      </c>
      <c r="K17" s="52"/>
      <c r="L17" s="52">
        <v>2</v>
      </c>
    </row>
    <row r="18" spans="2:12" ht="15" customHeight="1" thickBot="1" x14ac:dyDescent="0.35">
      <c r="B18" s="47" t="s">
        <v>77</v>
      </c>
      <c r="C18" s="52" t="s">
        <v>247</v>
      </c>
      <c r="D18" s="52" t="s">
        <v>247</v>
      </c>
      <c r="E18" s="52" t="s">
        <v>247</v>
      </c>
      <c r="F18" s="52" t="s">
        <v>247</v>
      </c>
      <c r="G18" s="52" t="s">
        <v>247</v>
      </c>
      <c r="H18" s="52" t="s">
        <v>247</v>
      </c>
      <c r="I18" s="52" t="s">
        <v>247</v>
      </c>
      <c r="J18" s="52" t="s">
        <v>247</v>
      </c>
      <c r="K18" s="52" t="s">
        <v>18</v>
      </c>
      <c r="L18" s="52"/>
    </row>
    <row r="19" spans="2:12" ht="15" thickBot="1" x14ac:dyDescent="0.35">
      <c r="B19" s="47" t="s">
        <v>78</v>
      </c>
      <c r="C19" s="52" t="s">
        <v>247</v>
      </c>
      <c r="D19" s="52" t="s">
        <v>247</v>
      </c>
      <c r="E19" s="52" t="s">
        <v>247</v>
      </c>
      <c r="F19" s="52" t="s">
        <v>247</v>
      </c>
      <c r="G19" s="52" t="s">
        <v>247</v>
      </c>
      <c r="H19" s="52" t="s">
        <v>247</v>
      </c>
      <c r="I19" s="52" t="s">
        <v>247</v>
      </c>
      <c r="J19" s="52" t="s">
        <v>247</v>
      </c>
      <c r="K19" s="52" t="s">
        <v>18</v>
      </c>
      <c r="L19" s="52"/>
    </row>
    <row r="20" spans="2:12" ht="15" thickBot="1" x14ac:dyDescent="0.35">
      <c r="B20" s="47" t="s">
        <v>79</v>
      </c>
      <c r="C20" s="52" t="s">
        <v>247</v>
      </c>
      <c r="D20" s="52" t="s">
        <v>247</v>
      </c>
      <c r="E20" s="52" t="s">
        <v>247</v>
      </c>
      <c r="F20" s="52" t="s">
        <v>247</v>
      </c>
      <c r="G20" s="52" t="s">
        <v>247</v>
      </c>
      <c r="H20" s="52" t="s">
        <v>247</v>
      </c>
      <c r="I20" s="52" t="s">
        <v>247</v>
      </c>
      <c r="J20" s="52" t="s">
        <v>247</v>
      </c>
      <c r="K20" s="52" t="s">
        <v>18</v>
      </c>
      <c r="L20" s="52"/>
    </row>
    <row r="21" spans="2:12" ht="15" thickBot="1" x14ac:dyDescent="0.35">
      <c r="B21" s="47" t="s">
        <v>80</v>
      </c>
      <c r="C21" s="24">
        <v>53.333333333333336</v>
      </c>
      <c r="D21" s="24">
        <v>53.333333333333336</v>
      </c>
      <c r="E21" s="24">
        <v>53.333333333333336</v>
      </c>
      <c r="F21" s="24">
        <v>53.333333333333336</v>
      </c>
      <c r="G21" s="52">
        <v>48</v>
      </c>
      <c r="H21" s="24">
        <v>58.666666666666671</v>
      </c>
      <c r="I21" s="52">
        <v>48</v>
      </c>
      <c r="J21" s="24">
        <v>58.666666666666671</v>
      </c>
      <c r="K21" s="52" t="s">
        <v>19</v>
      </c>
      <c r="L21" s="52"/>
    </row>
    <row r="22" spans="2:12" ht="15" thickBot="1" x14ac:dyDescent="0.35">
      <c r="B22" s="47" t="s">
        <v>81</v>
      </c>
      <c r="C22" s="24">
        <v>53.333333333333336</v>
      </c>
      <c r="D22" s="24">
        <v>53.333333333333336</v>
      </c>
      <c r="E22" s="24">
        <v>53.333333333333336</v>
      </c>
      <c r="F22" s="24">
        <v>53.333333333333336</v>
      </c>
      <c r="G22" s="52">
        <v>48</v>
      </c>
      <c r="H22" s="24">
        <v>58.666666666666671</v>
      </c>
      <c r="I22" s="52">
        <v>48</v>
      </c>
      <c r="J22" s="24">
        <v>58.666666666666671</v>
      </c>
      <c r="K22" s="52" t="s">
        <v>19</v>
      </c>
      <c r="L22" s="52"/>
    </row>
    <row r="23" spans="2:12" ht="15" thickBot="1" x14ac:dyDescent="0.35">
      <c r="B23" s="47" t="s">
        <v>82</v>
      </c>
      <c r="C23" s="24">
        <v>53.333333333333336</v>
      </c>
      <c r="D23" s="24">
        <v>53.333333333333336</v>
      </c>
      <c r="E23" s="24">
        <v>53.333333333333336</v>
      </c>
      <c r="F23" s="24">
        <v>53.333333333333336</v>
      </c>
      <c r="G23" s="52">
        <v>48</v>
      </c>
      <c r="H23" s="24">
        <v>58.666666666666671</v>
      </c>
      <c r="I23" s="52">
        <v>48</v>
      </c>
      <c r="J23" s="24">
        <v>58.666666666666671</v>
      </c>
      <c r="K23" s="52" t="s">
        <v>19</v>
      </c>
      <c r="L23" s="52"/>
    </row>
    <row r="24" spans="2:12" ht="15" thickBot="1" x14ac:dyDescent="0.35">
      <c r="B24" s="47" t="s">
        <v>83</v>
      </c>
      <c r="C24" s="24">
        <v>53.333333333333336</v>
      </c>
      <c r="D24" s="24">
        <v>53.333333333333336</v>
      </c>
      <c r="E24" s="24">
        <v>53.333333333333336</v>
      </c>
      <c r="F24" s="24">
        <v>53.333333333333336</v>
      </c>
      <c r="G24" s="52">
        <v>48</v>
      </c>
      <c r="H24" s="24">
        <v>58.666666666666671</v>
      </c>
      <c r="I24" s="52">
        <v>48</v>
      </c>
      <c r="J24" s="24">
        <v>58.666666666666671</v>
      </c>
      <c r="K24" s="52" t="s">
        <v>19</v>
      </c>
      <c r="L24" s="52"/>
    </row>
    <row r="25" spans="2:12" ht="15" thickBot="1" x14ac:dyDescent="0.35">
      <c r="B25" s="47" t="s">
        <v>84</v>
      </c>
      <c r="C25" s="24">
        <v>60</v>
      </c>
      <c r="D25" s="24">
        <v>60</v>
      </c>
      <c r="E25" s="24">
        <v>60</v>
      </c>
      <c r="F25" s="24">
        <v>60</v>
      </c>
      <c r="G25" s="52">
        <v>54</v>
      </c>
      <c r="H25" s="24">
        <v>66</v>
      </c>
      <c r="I25" s="52">
        <v>54</v>
      </c>
      <c r="J25" s="24">
        <v>66</v>
      </c>
      <c r="K25" s="52" t="s">
        <v>43</v>
      </c>
      <c r="L25" s="52"/>
    </row>
    <row r="26" spans="2:12" ht="15" thickBot="1" x14ac:dyDescent="0.35">
      <c r="B26" s="47" t="s">
        <v>85</v>
      </c>
      <c r="C26" s="24">
        <v>86.666666666666671</v>
      </c>
      <c r="D26" s="24">
        <v>86.666666666666671</v>
      </c>
      <c r="E26" s="24">
        <v>86.666666666666671</v>
      </c>
      <c r="F26" s="24">
        <v>86.666666666666671</v>
      </c>
      <c r="G26" s="24">
        <v>78</v>
      </c>
      <c r="H26" s="24">
        <v>95.333333333333343</v>
      </c>
      <c r="I26" s="24">
        <v>78</v>
      </c>
      <c r="J26" s="24">
        <v>95.333333333333343</v>
      </c>
      <c r="K26" s="52" t="s">
        <v>43</v>
      </c>
      <c r="L26" s="52"/>
    </row>
    <row r="27" spans="2:12" ht="15" thickBot="1" x14ac:dyDescent="0.35">
      <c r="B27" s="47" t="s">
        <v>86</v>
      </c>
      <c r="C27" s="52" t="s">
        <v>247</v>
      </c>
      <c r="D27" s="52" t="s">
        <v>247</v>
      </c>
      <c r="E27" s="52" t="s">
        <v>247</v>
      </c>
      <c r="F27" s="52" t="s">
        <v>247</v>
      </c>
      <c r="G27" s="52" t="s">
        <v>247</v>
      </c>
      <c r="H27" s="52" t="s">
        <v>247</v>
      </c>
      <c r="I27" s="52" t="s">
        <v>247</v>
      </c>
      <c r="J27" s="52" t="s">
        <v>247</v>
      </c>
      <c r="K27" s="52"/>
      <c r="L27" s="52"/>
    </row>
    <row r="28" spans="2:12" ht="15" thickBot="1" x14ac:dyDescent="0.35">
      <c r="B28" s="47" t="s">
        <v>88</v>
      </c>
      <c r="C28" s="52" t="s">
        <v>247</v>
      </c>
      <c r="D28" s="52" t="s">
        <v>247</v>
      </c>
      <c r="E28" s="52" t="s">
        <v>247</v>
      </c>
      <c r="F28" s="52" t="s">
        <v>247</v>
      </c>
      <c r="G28" s="52" t="s">
        <v>247</v>
      </c>
      <c r="H28" s="52" t="s">
        <v>247</v>
      </c>
      <c r="I28" s="52" t="s">
        <v>247</v>
      </c>
      <c r="J28" s="52" t="s">
        <v>247</v>
      </c>
      <c r="K28" s="52" t="s">
        <v>55</v>
      </c>
      <c r="L28" s="52"/>
    </row>
    <row r="29" spans="2:12" ht="15" thickBot="1" x14ac:dyDescent="0.35">
      <c r="B29" s="47" t="s">
        <v>263</v>
      </c>
      <c r="C29" s="52" t="s">
        <v>247</v>
      </c>
      <c r="D29" s="52" t="s">
        <v>247</v>
      </c>
      <c r="E29" s="52" t="s">
        <v>247</v>
      </c>
      <c r="F29" s="52" t="s">
        <v>247</v>
      </c>
      <c r="G29" s="52" t="s">
        <v>247</v>
      </c>
      <c r="H29" s="52" t="s">
        <v>247</v>
      </c>
      <c r="I29" s="52" t="s">
        <v>247</v>
      </c>
      <c r="J29" s="52" t="s">
        <v>247</v>
      </c>
      <c r="K29" s="52" t="s">
        <v>59</v>
      </c>
      <c r="L29" s="52"/>
    </row>
    <row r="30" spans="2:12" ht="15" customHeight="1" thickBot="1" x14ac:dyDescent="0.35">
      <c r="B30" s="47" t="s">
        <v>262</v>
      </c>
      <c r="C30" s="52" t="s">
        <v>247</v>
      </c>
      <c r="D30" s="52" t="s">
        <v>247</v>
      </c>
      <c r="E30" s="52" t="s">
        <v>247</v>
      </c>
      <c r="F30" s="52" t="s">
        <v>247</v>
      </c>
      <c r="G30" s="52" t="s">
        <v>247</v>
      </c>
      <c r="H30" s="52" t="s">
        <v>247</v>
      </c>
      <c r="I30" s="52" t="s">
        <v>247</v>
      </c>
      <c r="J30" s="52" t="s">
        <v>247</v>
      </c>
      <c r="K30" s="52" t="s">
        <v>59</v>
      </c>
      <c r="L30" s="52"/>
    </row>
    <row r="31" spans="2:12" ht="15" thickBot="1" x14ac:dyDescent="0.35">
      <c r="B31" s="47" t="s">
        <v>89</v>
      </c>
      <c r="C31" s="48">
        <v>0.8</v>
      </c>
      <c r="D31" s="48">
        <v>0.8</v>
      </c>
      <c r="E31" s="48">
        <v>0.8</v>
      </c>
      <c r="F31" s="48">
        <v>0.8</v>
      </c>
      <c r="G31" s="48">
        <v>0.7</v>
      </c>
      <c r="H31" s="48">
        <v>0.9</v>
      </c>
      <c r="I31" s="48">
        <v>0.7</v>
      </c>
      <c r="J31" s="48">
        <v>0.9</v>
      </c>
      <c r="K31" s="52"/>
      <c r="L31" s="52">
        <v>2</v>
      </c>
    </row>
    <row r="32" spans="2:12" ht="15" thickBot="1" x14ac:dyDescent="0.35">
      <c r="B32" s="47" t="s">
        <v>90</v>
      </c>
      <c r="C32" s="48">
        <v>0.2</v>
      </c>
      <c r="D32" s="48">
        <v>0.2</v>
      </c>
      <c r="E32" s="48">
        <v>0.2</v>
      </c>
      <c r="F32" s="48">
        <v>0.2</v>
      </c>
      <c r="G32" s="48">
        <v>0.1</v>
      </c>
      <c r="H32" s="48">
        <v>0.3</v>
      </c>
      <c r="I32" s="48">
        <v>0.1</v>
      </c>
      <c r="J32" s="48">
        <v>0.3</v>
      </c>
      <c r="K32" s="52"/>
      <c r="L32" s="52">
        <v>2</v>
      </c>
    </row>
    <row r="33" spans="1:13" ht="15" customHeight="1" thickBot="1" x14ac:dyDescent="0.35">
      <c r="B33" s="47" t="s">
        <v>12</v>
      </c>
      <c r="C33" s="24">
        <v>310</v>
      </c>
      <c r="D33" s="24">
        <v>310</v>
      </c>
      <c r="E33" s="24">
        <v>310</v>
      </c>
      <c r="F33" s="24">
        <v>310</v>
      </c>
      <c r="G33" s="52">
        <v>250</v>
      </c>
      <c r="H33" s="52">
        <v>370</v>
      </c>
      <c r="I33" s="52">
        <v>250</v>
      </c>
      <c r="J33" s="52">
        <v>370</v>
      </c>
      <c r="K33" s="52"/>
      <c r="L33" s="52">
        <v>2</v>
      </c>
    </row>
    <row r="34" spans="1:13" ht="15" thickBot="1" x14ac:dyDescent="0.35">
      <c r="B34" s="47" t="s">
        <v>26</v>
      </c>
      <c r="C34" s="52">
        <v>0</v>
      </c>
      <c r="D34" s="52">
        <v>0</v>
      </c>
      <c r="E34" s="52">
        <v>0</v>
      </c>
      <c r="F34" s="52">
        <v>0</v>
      </c>
      <c r="G34" s="52">
        <v>0</v>
      </c>
      <c r="H34" s="52">
        <v>0</v>
      </c>
      <c r="I34" s="52">
        <v>0</v>
      </c>
      <c r="J34" s="52">
        <v>0</v>
      </c>
      <c r="K34" s="52"/>
      <c r="L34" s="52">
        <v>2</v>
      </c>
    </row>
    <row r="35" spans="1:13" ht="15" thickBot="1" x14ac:dyDescent="0.35">
      <c r="B35" s="11"/>
      <c r="C35" s="90"/>
      <c r="D35" s="52"/>
      <c r="E35" s="52"/>
      <c r="F35" s="52"/>
      <c r="G35" s="52"/>
      <c r="H35" s="52"/>
      <c r="I35" s="52"/>
      <c r="J35" s="52"/>
      <c r="K35" s="52"/>
      <c r="L35" s="52"/>
    </row>
    <row r="36" spans="1:13" ht="15" thickBot="1" x14ac:dyDescent="0.35">
      <c r="B36" s="6" t="s">
        <v>22</v>
      </c>
      <c r="C36" s="52"/>
      <c r="D36" s="52"/>
      <c r="E36" s="52"/>
      <c r="F36" s="52"/>
      <c r="G36" s="52"/>
      <c r="H36" s="52"/>
      <c r="I36" s="52"/>
      <c r="J36" s="52"/>
      <c r="K36" s="52"/>
      <c r="L36" s="52"/>
    </row>
    <row r="37" spans="1:13" ht="15" thickBot="1" x14ac:dyDescent="0.35">
      <c r="B37" s="11"/>
      <c r="C37" s="52"/>
      <c r="D37" s="52"/>
      <c r="E37" s="52"/>
      <c r="F37" s="52"/>
      <c r="G37" s="52"/>
      <c r="H37" s="52"/>
      <c r="I37" s="52"/>
      <c r="J37" s="52"/>
      <c r="K37" s="52"/>
      <c r="L37" s="52"/>
    </row>
    <row r="38" spans="1:13" ht="15" thickBot="1" x14ac:dyDescent="0.35">
      <c r="B38" s="51"/>
      <c r="C38" s="52"/>
      <c r="D38" s="52"/>
      <c r="E38" s="52"/>
      <c r="F38" s="52"/>
      <c r="G38" s="52"/>
      <c r="H38" s="52"/>
      <c r="I38" s="52"/>
      <c r="J38" s="52"/>
      <c r="K38" s="52"/>
      <c r="L38" s="52"/>
    </row>
    <row r="39" spans="1:13" x14ac:dyDescent="0.3">
      <c r="B39" s="3" t="s">
        <v>21</v>
      </c>
    </row>
    <row r="40" spans="1:13" ht="15" customHeight="1" x14ac:dyDescent="0.3">
      <c r="A40" s="1">
        <v>1</v>
      </c>
      <c r="B40" s="127" t="s">
        <v>269</v>
      </c>
      <c r="C40" s="127"/>
      <c r="D40" s="127"/>
      <c r="E40" s="127"/>
      <c r="F40" s="127"/>
      <c r="G40" s="127"/>
      <c r="H40" s="127"/>
      <c r="I40" s="127"/>
      <c r="J40" s="127"/>
      <c r="K40" s="127"/>
      <c r="L40" s="127"/>
    </row>
    <row r="41" spans="1:13" x14ac:dyDescent="0.3">
      <c r="A41" s="1">
        <v>2</v>
      </c>
      <c r="B41" s="127" t="s">
        <v>243</v>
      </c>
      <c r="C41" s="127"/>
      <c r="D41" s="127"/>
      <c r="E41" s="127"/>
      <c r="F41" s="127"/>
      <c r="G41" s="127"/>
      <c r="H41" s="127"/>
      <c r="I41" s="127"/>
      <c r="J41" s="127"/>
      <c r="K41" s="127"/>
      <c r="L41" s="127"/>
    </row>
    <row r="42" spans="1:13" x14ac:dyDescent="0.3">
      <c r="A42" s="1"/>
      <c r="B42" s="49"/>
      <c r="C42" s="49"/>
      <c r="D42" s="49"/>
      <c r="E42" s="49"/>
      <c r="F42" s="49"/>
      <c r="G42" s="49"/>
      <c r="H42" s="49"/>
      <c r="I42" s="49"/>
      <c r="J42" s="49"/>
      <c r="K42" s="49"/>
      <c r="L42" s="49"/>
    </row>
    <row r="43" spans="1:13" x14ac:dyDescent="0.3">
      <c r="A43" s="1"/>
      <c r="B43" s="3" t="s">
        <v>13</v>
      </c>
      <c r="C43" s="2"/>
      <c r="D43" s="2"/>
      <c r="E43" s="2"/>
      <c r="F43" s="2"/>
      <c r="G43" s="2"/>
      <c r="H43" s="2"/>
      <c r="I43" s="2"/>
      <c r="J43" s="2"/>
      <c r="K43" s="2"/>
      <c r="L43" s="2"/>
      <c r="M43" s="2"/>
    </row>
    <row r="44" spans="1:13" ht="27" customHeight="1" x14ac:dyDescent="0.3">
      <c r="A44" s="1" t="s">
        <v>14</v>
      </c>
      <c r="B44" s="127" t="s">
        <v>268</v>
      </c>
      <c r="C44" s="127"/>
      <c r="D44" s="127"/>
      <c r="E44" s="127"/>
      <c r="F44" s="127"/>
      <c r="G44" s="127"/>
      <c r="H44" s="127"/>
      <c r="I44" s="127"/>
      <c r="J44" s="127"/>
      <c r="K44" s="127"/>
      <c r="L44" s="127"/>
      <c r="M44" s="127"/>
    </row>
    <row r="45" spans="1:13" ht="15" customHeight="1" x14ac:dyDescent="0.3">
      <c r="A45" s="1" t="s">
        <v>15</v>
      </c>
      <c r="B45" s="127" t="s">
        <v>260</v>
      </c>
      <c r="C45" s="127"/>
      <c r="D45" s="127"/>
      <c r="E45" s="127"/>
      <c r="F45" s="127"/>
      <c r="G45" s="127"/>
      <c r="H45" s="127"/>
      <c r="I45" s="127"/>
      <c r="J45" s="127"/>
      <c r="K45" s="127"/>
      <c r="L45" s="127"/>
      <c r="M45" s="127"/>
    </row>
    <row r="46" spans="1:13" x14ac:dyDescent="0.3">
      <c r="A46" s="1" t="s">
        <v>16</v>
      </c>
      <c r="B46" s="77" t="s">
        <v>259</v>
      </c>
      <c r="C46" s="49"/>
      <c r="D46" s="49"/>
      <c r="E46" s="49"/>
      <c r="F46" s="49"/>
      <c r="G46" s="49"/>
      <c r="H46" s="49"/>
      <c r="I46" s="49"/>
      <c r="J46" s="49"/>
      <c r="K46" s="49"/>
      <c r="L46" s="49"/>
      <c r="M46" s="49"/>
    </row>
    <row r="47" spans="1:13" x14ac:dyDescent="0.3">
      <c r="A47" s="1" t="s">
        <v>17</v>
      </c>
      <c r="B47" s="77" t="s">
        <v>258</v>
      </c>
      <c r="C47" s="49"/>
      <c r="D47" s="49"/>
      <c r="E47" s="49"/>
      <c r="F47" s="49"/>
      <c r="G47" s="49"/>
      <c r="H47" s="49"/>
      <c r="I47" s="49"/>
      <c r="J47" s="49"/>
      <c r="K47" s="49"/>
      <c r="L47" s="49"/>
      <c r="M47" s="49"/>
    </row>
    <row r="48" spans="1:13" x14ac:dyDescent="0.3">
      <c r="A48" s="1" t="s">
        <v>18</v>
      </c>
      <c r="B48" s="23" t="s">
        <v>257</v>
      </c>
      <c r="C48" s="23"/>
      <c r="D48" s="23"/>
      <c r="E48" s="23"/>
      <c r="F48" s="23"/>
      <c r="G48" s="23"/>
      <c r="H48" s="23"/>
      <c r="I48" s="23"/>
      <c r="J48" s="23"/>
      <c r="K48" s="23"/>
      <c r="L48" s="23"/>
      <c r="M48" s="23"/>
    </row>
    <row r="49" spans="1:13" x14ac:dyDescent="0.3">
      <c r="A49" s="1" t="s">
        <v>19</v>
      </c>
      <c r="B49" s="23" t="s">
        <v>267</v>
      </c>
      <c r="C49" s="49"/>
      <c r="D49" s="49"/>
      <c r="E49" s="49"/>
      <c r="F49" s="49"/>
      <c r="G49" s="49"/>
      <c r="H49" s="49"/>
      <c r="I49" s="49"/>
      <c r="J49" s="49"/>
      <c r="K49" s="49"/>
      <c r="L49" s="49"/>
      <c r="M49" s="49"/>
    </row>
    <row r="50" spans="1:13" x14ac:dyDescent="0.3">
      <c r="A50" s="1" t="s">
        <v>43</v>
      </c>
      <c r="B50" s="102" t="s">
        <v>266</v>
      </c>
      <c r="C50" s="101"/>
      <c r="D50" s="101"/>
      <c r="E50" s="101"/>
      <c r="F50" s="101"/>
      <c r="G50" s="101"/>
      <c r="H50" s="101"/>
      <c r="I50" s="101"/>
      <c r="J50" s="101"/>
      <c r="K50" s="101"/>
      <c r="L50" s="101"/>
      <c r="M50" s="101"/>
    </row>
    <row r="51" spans="1:13" x14ac:dyDescent="0.3">
      <c r="A51" s="1" t="s">
        <v>55</v>
      </c>
      <c r="B51" s="77" t="s">
        <v>254</v>
      </c>
      <c r="C51" s="23"/>
      <c r="D51" s="23"/>
      <c r="E51" s="23"/>
      <c r="F51" s="23"/>
      <c r="G51" s="23"/>
      <c r="H51" s="23"/>
      <c r="I51" s="23"/>
      <c r="J51" s="23"/>
      <c r="K51" s="23"/>
      <c r="L51" s="23"/>
      <c r="M51" s="23"/>
    </row>
    <row r="52" spans="1:13" x14ac:dyDescent="0.3">
      <c r="A52" s="1" t="s">
        <v>59</v>
      </c>
      <c r="B52" s="23" t="s">
        <v>252</v>
      </c>
      <c r="C52" s="23"/>
      <c r="D52" s="23"/>
      <c r="E52" s="23"/>
      <c r="F52" s="23"/>
      <c r="G52" s="23"/>
      <c r="H52" s="23"/>
      <c r="I52" s="23"/>
      <c r="J52" s="23"/>
      <c r="K52" s="23"/>
      <c r="L52" s="23"/>
      <c r="M52" s="23"/>
    </row>
    <row r="53" spans="1:13" x14ac:dyDescent="0.3">
      <c r="A53" s="1"/>
    </row>
    <row r="54" spans="1:13" x14ac:dyDescent="0.3">
      <c r="A54" s="1"/>
    </row>
    <row r="55" spans="1:13" x14ac:dyDescent="0.3">
      <c r="A55" s="1"/>
    </row>
  </sheetData>
  <mergeCells count="14">
    <mergeCell ref="B45:M45"/>
    <mergeCell ref="C2:L2"/>
    <mergeCell ref="B3:B4"/>
    <mergeCell ref="C3:C4"/>
    <mergeCell ref="D3:D4"/>
    <mergeCell ref="E3:E4"/>
    <mergeCell ref="F3:F4"/>
    <mergeCell ref="G3:H4"/>
    <mergeCell ref="I3:J4"/>
    <mergeCell ref="K3:K4"/>
    <mergeCell ref="L3:L4"/>
    <mergeCell ref="B40:L40"/>
    <mergeCell ref="B41:L41"/>
    <mergeCell ref="B44:M44"/>
  </mergeCells>
  <hyperlinks>
    <hyperlink ref="C2" location="INDEX" display="Energy Transport, Natural Gas Distribution, New distribution in existing suburban area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S51"/>
  <sheetViews>
    <sheetView workbookViewId="0">
      <selection activeCell="D18" sqref="D18"/>
    </sheetView>
  </sheetViews>
  <sheetFormatPr defaultColWidth="9.109375" defaultRowHeight="14.4" x14ac:dyDescent="0.3"/>
  <cols>
    <col min="1" max="1" width="2.33203125" style="4" bestFit="1" customWidth="1"/>
    <col min="2" max="2" width="41" style="4" customWidth="1"/>
    <col min="3" max="6" width="9.109375" style="4"/>
    <col min="7" max="8" width="10" style="4" bestFit="1" customWidth="1"/>
    <col min="9" max="10" width="9.109375" style="4"/>
    <col min="11" max="11" width="12.5546875" style="4" customWidth="1"/>
    <col min="12" max="13" width="9.109375" style="4"/>
    <col min="14" max="14" width="32.33203125" style="4" customWidth="1"/>
    <col min="15" max="15" width="29.109375" style="4" customWidth="1"/>
    <col min="16" max="18" width="9.109375" style="4"/>
    <col min="19" max="19" width="30.6640625" style="4" customWidth="1"/>
    <col min="20" max="20" width="29.33203125" style="4" customWidth="1"/>
    <col min="21" max="16384" width="9.109375" style="4"/>
  </cols>
  <sheetData>
    <row r="1" spans="2:19" ht="15" thickBot="1" x14ac:dyDescent="0.35">
      <c r="B1" s="53" t="s">
        <v>276</v>
      </c>
    </row>
    <row r="2" spans="2:19" ht="30.75" customHeight="1" thickBot="1" x14ac:dyDescent="0.35">
      <c r="B2" s="5" t="s">
        <v>0</v>
      </c>
      <c r="C2" s="130" t="s">
        <v>275</v>
      </c>
      <c r="D2" s="157"/>
      <c r="E2" s="157"/>
      <c r="F2" s="157"/>
      <c r="G2" s="157"/>
      <c r="H2" s="157"/>
      <c r="I2" s="157"/>
      <c r="J2" s="157"/>
      <c r="K2" s="157"/>
      <c r="L2" s="158"/>
      <c r="N2" s="97"/>
      <c r="S2" s="99"/>
    </row>
    <row r="3" spans="2:19" x14ac:dyDescent="0.3">
      <c r="B3" s="148"/>
      <c r="C3" s="150">
        <v>2015</v>
      </c>
      <c r="D3" s="150">
        <v>2020</v>
      </c>
      <c r="E3" s="150">
        <v>2030</v>
      </c>
      <c r="F3" s="150">
        <v>2050</v>
      </c>
      <c r="G3" s="152" t="s">
        <v>1</v>
      </c>
      <c r="H3" s="153"/>
      <c r="I3" s="152" t="s">
        <v>2</v>
      </c>
      <c r="J3" s="153"/>
      <c r="K3" s="150" t="s">
        <v>3</v>
      </c>
      <c r="L3" s="150" t="s">
        <v>4</v>
      </c>
      <c r="S3" s="99"/>
    </row>
    <row r="4" spans="2:19" ht="15" thickBot="1" x14ac:dyDescent="0.35">
      <c r="B4" s="149"/>
      <c r="C4" s="151"/>
      <c r="D4" s="151"/>
      <c r="E4" s="151"/>
      <c r="F4" s="151"/>
      <c r="G4" s="154"/>
      <c r="H4" s="155"/>
      <c r="I4" s="154"/>
      <c r="J4" s="155"/>
      <c r="K4" s="151"/>
      <c r="L4" s="151"/>
      <c r="S4" s="99"/>
    </row>
    <row r="5" spans="2:19" ht="15" thickBot="1" x14ac:dyDescent="0.35">
      <c r="B5" s="6" t="s">
        <v>5</v>
      </c>
      <c r="C5" s="7"/>
      <c r="D5" s="7"/>
      <c r="E5" s="7"/>
      <c r="F5" s="7"/>
      <c r="G5" s="8" t="s">
        <v>6</v>
      </c>
      <c r="H5" s="8" t="s">
        <v>7</v>
      </c>
      <c r="I5" s="8" t="s">
        <v>6</v>
      </c>
      <c r="J5" s="8" t="s">
        <v>7</v>
      </c>
      <c r="K5" s="7"/>
      <c r="L5" s="9"/>
      <c r="S5" s="99"/>
    </row>
    <row r="6" spans="2:19" ht="15" thickBot="1" x14ac:dyDescent="0.35">
      <c r="B6" s="51" t="s">
        <v>9</v>
      </c>
      <c r="C6" s="92" t="s">
        <v>247</v>
      </c>
      <c r="D6" s="92" t="s">
        <v>247</v>
      </c>
      <c r="E6" s="92" t="s">
        <v>247</v>
      </c>
      <c r="F6" s="92" t="s">
        <v>247</v>
      </c>
      <c r="G6" s="92" t="s">
        <v>247</v>
      </c>
      <c r="H6" s="92" t="s">
        <v>247</v>
      </c>
      <c r="I6" s="92" t="s">
        <v>247</v>
      </c>
      <c r="J6" s="92" t="s">
        <v>247</v>
      </c>
      <c r="K6" s="52" t="s">
        <v>14</v>
      </c>
      <c r="L6" s="52">
        <v>1</v>
      </c>
      <c r="S6" s="99"/>
    </row>
    <row r="7" spans="2:19" ht="15" thickBot="1" x14ac:dyDescent="0.35">
      <c r="B7" s="51" t="s">
        <v>180</v>
      </c>
      <c r="C7" s="100" t="s">
        <v>247</v>
      </c>
      <c r="D7" s="100" t="s">
        <v>247</v>
      </c>
      <c r="E7" s="100" t="s">
        <v>247</v>
      </c>
      <c r="F7" s="100" t="s">
        <v>247</v>
      </c>
      <c r="G7" s="100" t="s">
        <v>247</v>
      </c>
      <c r="H7" s="100" t="s">
        <v>247</v>
      </c>
      <c r="I7" s="100" t="s">
        <v>247</v>
      </c>
      <c r="J7" s="100" t="s">
        <v>247</v>
      </c>
      <c r="K7" s="52" t="s">
        <v>15</v>
      </c>
      <c r="L7" s="52">
        <v>1</v>
      </c>
      <c r="S7" s="99"/>
    </row>
    <row r="8" spans="2:19" ht="15" thickBot="1" x14ac:dyDescent="0.35">
      <c r="B8" s="51" t="s">
        <v>23</v>
      </c>
      <c r="C8" s="52">
        <v>0</v>
      </c>
      <c r="D8" s="52">
        <v>0</v>
      </c>
      <c r="E8" s="52">
        <v>0</v>
      </c>
      <c r="F8" s="52">
        <v>0</v>
      </c>
      <c r="G8" s="52">
        <v>0</v>
      </c>
      <c r="H8" s="52">
        <v>0</v>
      </c>
      <c r="I8" s="52">
        <v>0</v>
      </c>
      <c r="J8" s="52">
        <v>0</v>
      </c>
      <c r="K8" s="52" t="s">
        <v>16</v>
      </c>
      <c r="L8" s="52">
        <v>1</v>
      </c>
      <c r="R8" s="99"/>
    </row>
    <row r="9" spans="2:19" ht="15" thickBot="1" x14ac:dyDescent="0.35">
      <c r="B9" s="51" t="s">
        <v>10</v>
      </c>
      <c r="C9" s="52">
        <v>50</v>
      </c>
      <c r="D9" s="52">
        <v>50</v>
      </c>
      <c r="E9" s="52">
        <v>50</v>
      </c>
      <c r="F9" s="52">
        <v>50</v>
      </c>
      <c r="G9" s="52">
        <v>50</v>
      </c>
      <c r="H9" s="52">
        <v>80</v>
      </c>
      <c r="I9" s="52">
        <v>50</v>
      </c>
      <c r="J9" s="52">
        <v>80</v>
      </c>
      <c r="K9" s="52"/>
      <c r="L9" s="52">
        <v>1</v>
      </c>
    </row>
    <row r="10" spans="2:19" ht="15" thickBot="1" x14ac:dyDescent="0.35">
      <c r="B10" s="51" t="s">
        <v>24</v>
      </c>
      <c r="C10" s="52"/>
      <c r="D10" s="52"/>
      <c r="E10" s="52"/>
      <c r="F10" s="52"/>
      <c r="G10" s="52"/>
      <c r="H10" s="52"/>
      <c r="I10" s="52"/>
      <c r="J10" s="52"/>
      <c r="K10" s="52" t="s">
        <v>17</v>
      </c>
      <c r="L10" s="52"/>
    </row>
    <row r="11" spans="2:19" ht="15" thickBot="1" x14ac:dyDescent="0.35">
      <c r="B11" s="10" t="s">
        <v>20</v>
      </c>
      <c r="C11" s="52">
        <v>0.2</v>
      </c>
      <c r="D11" s="52" t="s">
        <v>50</v>
      </c>
      <c r="E11" s="52" t="s">
        <v>50</v>
      </c>
      <c r="F11" s="52" t="s">
        <v>50</v>
      </c>
      <c r="G11" s="52" t="s">
        <v>51</v>
      </c>
      <c r="H11" s="52" t="s">
        <v>49</v>
      </c>
      <c r="I11" s="52" t="s">
        <v>51</v>
      </c>
      <c r="J11" s="52" t="s">
        <v>49</v>
      </c>
      <c r="K11" s="52" t="s">
        <v>17</v>
      </c>
      <c r="L11" s="52"/>
    </row>
    <row r="12" spans="2:19" ht="15" thickBot="1" x14ac:dyDescent="0.35">
      <c r="B12" s="10" t="s">
        <v>11</v>
      </c>
      <c r="C12" s="30" t="s">
        <v>40</v>
      </c>
      <c r="D12" s="30" t="s">
        <v>40</v>
      </c>
      <c r="E12" s="30" t="s">
        <v>40</v>
      </c>
      <c r="F12" s="30" t="s">
        <v>40</v>
      </c>
      <c r="G12" s="30" t="s">
        <v>40</v>
      </c>
      <c r="H12" s="30" t="s">
        <v>40</v>
      </c>
      <c r="I12" s="30" t="s">
        <v>40</v>
      </c>
      <c r="J12" s="30" t="s">
        <v>40</v>
      </c>
      <c r="K12" s="52" t="s">
        <v>17</v>
      </c>
      <c r="L12" s="52"/>
    </row>
    <row r="13" spans="2:19" ht="15" thickBot="1" x14ac:dyDescent="0.35">
      <c r="B13" s="10" t="s">
        <v>25</v>
      </c>
      <c r="C13" s="52">
        <v>0.4</v>
      </c>
      <c r="D13" s="52">
        <v>0.4</v>
      </c>
      <c r="E13" s="52">
        <v>0.4</v>
      </c>
      <c r="F13" s="52">
        <v>0.4</v>
      </c>
      <c r="G13" s="52">
        <v>0.3</v>
      </c>
      <c r="H13" s="52">
        <v>0.5</v>
      </c>
      <c r="I13" s="52">
        <v>0.3</v>
      </c>
      <c r="J13" s="52">
        <v>0.5</v>
      </c>
      <c r="K13" s="52"/>
      <c r="L13" s="52">
        <v>1</v>
      </c>
    </row>
    <row r="14" spans="2:19" ht="15" thickBot="1" x14ac:dyDescent="0.35">
      <c r="B14" s="51"/>
      <c r="C14" s="90"/>
      <c r="D14" s="52"/>
      <c r="E14" s="52"/>
      <c r="F14" s="52"/>
      <c r="G14" s="52"/>
      <c r="H14" s="52"/>
      <c r="I14" s="52"/>
      <c r="J14" s="52"/>
      <c r="K14" s="52"/>
      <c r="L14" s="52"/>
    </row>
    <row r="15" spans="2:19" ht="15" thickBot="1" x14ac:dyDescent="0.35">
      <c r="B15" s="6" t="s">
        <v>8</v>
      </c>
      <c r="C15" s="90"/>
      <c r="D15" s="7"/>
      <c r="E15" s="7"/>
      <c r="F15" s="7"/>
      <c r="G15" s="7"/>
      <c r="H15" s="7"/>
      <c r="I15" s="7"/>
      <c r="J15" s="7"/>
      <c r="K15" s="7"/>
      <c r="L15" s="9"/>
    </row>
    <row r="16" spans="2:19" ht="15" thickBot="1" x14ac:dyDescent="0.35">
      <c r="B16" s="47" t="s">
        <v>73</v>
      </c>
      <c r="C16" s="52">
        <v>10</v>
      </c>
      <c r="D16" s="52">
        <v>10</v>
      </c>
      <c r="E16" s="52">
        <v>10</v>
      </c>
      <c r="F16" s="52">
        <v>10</v>
      </c>
      <c r="G16" s="52">
        <v>10</v>
      </c>
      <c r="H16" s="52">
        <v>10</v>
      </c>
      <c r="I16" s="52">
        <v>10</v>
      </c>
      <c r="J16" s="52">
        <v>10</v>
      </c>
      <c r="K16" s="52"/>
      <c r="L16" s="52">
        <v>1</v>
      </c>
    </row>
    <row r="17" spans="2:12" ht="15" customHeight="1" thickBot="1" x14ac:dyDescent="0.35">
      <c r="B17" s="47" t="s">
        <v>76</v>
      </c>
      <c r="C17" s="92" t="s">
        <v>247</v>
      </c>
      <c r="D17" s="92" t="s">
        <v>247</v>
      </c>
      <c r="E17" s="92" t="s">
        <v>247</v>
      </c>
      <c r="F17" s="92" t="s">
        <v>247</v>
      </c>
      <c r="G17" s="92" t="s">
        <v>247</v>
      </c>
      <c r="H17" s="92" t="s">
        <v>247</v>
      </c>
      <c r="I17" s="92" t="s">
        <v>247</v>
      </c>
      <c r="J17" s="92" t="s">
        <v>247</v>
      </c>
      <c r="K17" s="52"/>
      <c r="L17" s="52"/>
    </row>
    <row r="18" spans="2:12" ht="15" customHeight="1" thickBot="1" x14ac:dyDescent="0.35">
      <c r="B18" s="47" t="s">
        <v>77</v>
      </c>
      <c r="C18" s="100" t="s">
        <v>247</v>
      </c>
      <c r="D18" s="100" t="s">
        <v>247</v>
      </c>
      <c r="E18" s="100" t="s">
        <v>247</v>
      </c>
      <c r="F18" s="100" t="s">
        <v>247</v>
      </c>
      <c r="G18" s="100" t="s">
        <v>247</v>
      </c>
      <c r="H18" s="100" t="s">
        <v>247</v>
      </c>
      <c r="I18" s="100" t="s">
        <v>247</v>
      </c>
      <c r="J18" s="100" t="s">
        <v>247</v>
      </c>
      <c r="K18" s="52"/>
      <c r="L18" s="52"/>
    </row>
    <row r="19" spans="2:12" ht="15" thickBot="1" x14ac:dyDescent="0.35">
      <c r="B19" s="47" t="s">
        <v>78</v>
      </c>
      <c r="C19" s="92" t="s">
        <v>247</v>
      </c>
      <c r="D19" s="92" t="s">
        <v>247</v>
      </c>
      <c r="E19" s="92" t="s">
        <v>247</v>
      </c>
      <c r="F19" s="92" t="s">
        <v>247</v>
      </c>
      <c r="G19" s="92" t="s">
        <v>247</v>
      </c>
      <c r="H19" s="92" t="s">
        <v>247</v>
      </c>
      <c r="I19" s="92" t="s">
        <v>247</v>
      </c>
      <c r="J19" s="92" t="s">
        <v>247</v>
      </c>
      <c r="K19" s="52"/>
      <c r="L19" s="52"/>
    </row>
    <row r="20" spans="2:12" ht="15" thickBot="1" x14ac:dyDescent="0.35">
      <c r="B20" s="47" t="s">
        <v>79</v>
      </c>
      <c r="C20" s="18">
        <v>15000</v>
      </c>
      <c r="D20" s="18">
        <v>15000</v>
      </c>
      <c r="E20" s="18">
        <v>15000</v>
      </c>
      <c r="F20" s="18">
        <v>15000</v>
      </c>
      <c r="G20" s="52">
        <v>12000</v>
      </c>
      <c r="H20" s="52">
        <v>18000</v>
      </c>
      <c r="I20" s="52">
        <v>12000</v>
      </c>
      <c r="J20" s="52">
        <v>18000</v>
      </c>
      <c r="K20" s="52" t="s">
        <v>18</v>
      </c>
      <c r="L20" s="52">
        <v>1</v>
      </c>
    </row>
    <row r="21" spans="2:12" ht="15" thickBot="1" x14ac:dyDescent="0.35">
      <c r="B21" s="47" t="s">
        <v>80</v>
      </c>
      <c r="C21" s="24">
        <v>64</v>
      </c>
      <c r="D21" s="24">
        <v>64</v>
      </c>
      <c r="E21" s="24">
        <v>64</v>
      </c>
      <c r="F21" s="24">
        <v>64</v>
      </c>
      <c r="G21" s="24">
        <v>57.599999999999994</v>
      </c>
      <c r="H21" s="24">
        <v>70.400000000000006</v>
      </c>
      <c r="I21" s="24">
        <v>57.599999999999994</v>
      </c>
      <c r="J21" s="24">
        <v>70.400000000000006</v>
      </c>
      <c r="K21" s="52"/>
      <c r="L21" s="52">
        <v>1</v>
      </c>
    </row>
    <row r="22" spans="2:12" ht="15" thickBot="1" x14ac:dyDescent="0.35">
      <c r="B22" s="47" t="s">
        <v>81</v>
      </c>
      <c r="C22" s="24">
        <v>64</v>
      </c>
      <c r="D22" s="24">
        <v>64</v>
      </c>
      <c r="E22" s="24">
        <v>64</v>
      </c>
      <c r="F22" s="24">
        <v>64</v>
      </c>
      <c r="G22" s="24">
        <v>57.599999999999994</v>
      </c>
      <c r="H22" s="24">
        <v>70.400000000000006</v>
      </c>
      <c r="I22" s="24">
        <v>57.599999999999994</v>
      </c>
      <c r="J22" s="24">
        <v>70.400000000000006</v>
      </c>
      <c r="K22" s="52"/>
      <c r="L22" s="52">
        <v>1</v>
      </c>
    </row>
    <row r="23" spans="2:12" ht="15" thickBot="1" x14ac:dyDescent="0.35">
      <c r="B23" s="47" t="s">
        <v>82</v>
      </c>
      <c r="C23" s="24">
        <v>64</v>
      </c>
      <c r="D23" s="24">
        <v>64</v>
      </c>
      <c r="E23" s="24">
        <v>64</v>
      </c>
      <c r="F23" s="24">
        <v>64</v>
      </c>
      <c r="G23" s="24">
        <v>57.599999999999994</v>
      </c>
      <c r="H23" s="24">
        <v>70.400000000000006</v>
      </c>
      <c r="I23" s="24">
        <v>57.599999999999994</v>
      </c>
      <c r="J23" s="24">
        <v>70.400000000000006</v>
      </c>
      <c r="K23" s="52"/>
      <c r="L23" s="52">
        <v>1</v>
      </c>
    </row>
    <row r="24" spans="2:12" ht="15" thickBot="1" x14ac:dyDescent="0.35">
      <c r="B24" s="47" t="s">
        <v>83</v>
      </c>
      <c r="C24" s="24">
        <v>64</v>
      </c>
      <c r="D24" s="24">
        <v>64</v>
      </c>
      <c r="E24" s="24">
        <v>64</v>
      </c>
      <c r="F24" s="24">
        <v>64</v>
      </c>
      <c r="G24" s="24">
        <v>57.599999999999994</v>
      </c>
      <c r="H24" s="24">
        <v>70.400000000000006</v>
      </c>
      <c r="I24" s="24">
        <v>57.599999999999994</v>
      </c>
      <c r="J24" s="24">
        <v>70.400000000000006</v>
      </c>
      <c r="K24" s="52"/>
      <c r="L24" s="52">
        <v>1</v>
      </c>
    </row>
    <row r="25" spans="2:12" ht="15" thickBot="1" x14ac:dyDescent="0.35">
      <c r="B25" s="47" t="s">
        <v>84</v>
      </c>
      <c r="C25" s="24">
        <v>72</v>
      </c>
      <c r="D25" s="24">
        <v>72</v>
      </c>
      <c r="E25" s="24">
        <v>72</v>
      </c>
      <c r="F25" s="24">
        <v>72</v>
      </c>
      <c r="G25" s="24">
        <v>64.8</v>
      </c>
      <c r="H25" s="24">
        <v>79.2</v>
      </c>
      <c r="I25" s="24">
        <v>64.8</v>
      </c>
      <c r="J25" s="24">
        <v>79.2</v>
      </c>
      <c r="K25" s="52"/>
      <c r="L25" s="52">
        <v>1</v>
      </c>
    </row>
    <row r="26" spans="2:12" ht="15" thickBot="1" x14ac:dyDescent="0.35">
      <c r="B26" s="47" t="s">
        <v>85</v>
      </c>
      <c r="C26" s="24">
        <v>104</v>
      </c>
      <c r="D26" s="24">
        <v>104</v>
      </c>
      <c r="E26" s="24">
        <v>104</v>
      </c>
      <c r="F26" s="24">
        <v>104</v>
      </c>
      <c r="G26" s="24">
        <v>93.6</v>
      </c>
      <c r="H26" s="24">
        <v>114.4</v>
      </c>
      <c r="I26" s="24">
        <v>93.6</v>
      </c>
      <c r="J26" s="24">
        <v>114.4</v>
      </c>
      <c r="K26" s="52"/>
      <c r="L26" s="52">
        <v>1</v>
      </c>
    </row>
    <row r="27" spans="2:12" ht="15" thickBot="1" x14ac:dyDescent="0.35">
      <c r="B27" s="47" t="s">
        <v>86</v>
      </c>
      <c r="C27" s="92" t="s">
        <v>247</v>
      </c>
      <c r="D27" s="92" t="s">
        <v>247</v>
      </c>
      <c r="E27" s="92" t="s">
        <v>247</v>
      </c>
      <c r="F27" s="92" t="s">
        <v>247</v>
      </c>
      <c r="G27" s="92" t="s">
        <v>247</v>
      </c>
      <c r="H27" s="92" t="s">
        <v>247</v>
      </c>
      <c r="I27" s="92" t="s">
        <v>247</v>
      </c>
      <c r="J27" s="92" t="s">
        <v>247</v>
      </c>
      <c r="K27" s="52" t="s">
        <v>19</v>
      </c>
      <c r="L27" s="52"/>
    </row>
    <row r="28" spans="2:12" ht="15" thickBot="1" x14ac:dyDescent="0.35">
      <c r="B28" s="47" t="s">
        <v>88</v>
      </c>
      <c r="C28" s="100" t="s">
        <v>247</v>
      </c>
      <c r="D28" s="100" t="s">
        <v>247</v>
      </c>
      <c r="E28" s="100" t="s">
        <v>247</v>
      </c>
      <c r="F28" s="100" t="s">
        <v>247</v>
      </c>
      <c r="G28" s="100" t="s">
        <v>247</v>
      </c>
      <c r="H28" s="100" t="s">
        <v>247</v>
      </c>
      <c r="I28" s="100" t="s">
        <v>247</v>
      </c>
      <c r="J28" s="100" t="s">
        <v>247</v>
      </c>
      <c r="K28" s="52" t="s">
        <v>19</v>
      </c>
      <c r="L28" s="52"/>
    </row>
    <row r="29" spans="2:12" ht="15" thickBot="1" x14ac:dyDescent="0.35">
      <c r="B29" s="47" t="s">
        <v>263</v>
      </c>
      <c r="C29" s="92" t="s">
        <v>247</v>
      </c>
      <c r="D29" s="92" t="s">
        <v>247</v>
      </c>
      <c r="E29" s="92" t="s">
        <v>247</v>
      </c>
      <c r="F29" s="92" t="s">
        <v>247</v>
      </c>
      <c r="G29" s="92" t="s">
        <v>247</v>
      </c>
      <c r="H29" s="92" t="s">
        <v>247</v>
      </c>
      <c r="I29" s="92" t="s">
        <v>247</v>
      </c>
      <c r="J29" s="92" t="s">
        <v>247</v>
      </c>
      <c r="K29" s="52" t="s">
        <v>19</v>
      </c>
      <c r="L29" s="52"/>
    </row>
    <row r="30" spans="2:12" ht="15" customHeight="1" thickBot="1" x14ac:dyDescent="0.35">
      <c r="B30" s="47" t="s">
        <v>262</v>
      </c>
      <c r="C30" s="100" t="s">
        <v>247</v>
      </c>
      <c r="D30" s="100" t="s">
        <v>247</v>
      </c>
      <c r="E30" s="100" t="s">
        <v>247</v>
      </c>
      <c r="F30" s="100" t="s">
        <v>247</v>
      </c>
      <c r="G30" s="100" t="s">
        <v>247</v>
      </c>
      <c r="H30" s="100" t="s">
        <v>247</v>
      </c>
      <c r="I30" s="100" t="s">
        <v>247</v>
      </c>
      <c r="J30" s="100" t="s">
        <v>247</v>
      </c>
      <c r="K30" s="52" t="s">
        <v>19</v>
      </c>
      <c r="L30" s="52"/>
    </row>
    <row r="31" spans="2:12" ht="15" thickBot="1" x14ac:dyDescent="0.35">
      <c r="B31" s="47" t="s">
        <v>89</v>
      </c>
      <c r="C31" s="48">
        <v>0.8</v>
      </c>
      <c r="D31" s="48">
        <v>0.8</v>
      </c>
      <c r="E31" s="48">
        <v>0.8</v>
      </c>
      <c r="F31" s="48">
        <v>0.8</v>
      </c>
      <c r="G31" s="48">
        <v>0.7</v>
      </c>
      <c r="H31" s="48">
        <v>0.9</v>
      </c>
      <c r="I31" s="48">
        <v>0.7</v>
      </c>
      <c r="J31" s="48">
        <v>0.9</v>
      </c>
      <c r="K31" s="52"/>
      <c r="L31" s="52">
        <v>1</v>
      </c>
    </row>
    <row r="32" spans="2:12" ht="15" thickBot="1" x14ac:dyDescent="0.35">
      <c r="B32" s="47" t="s">
        <v>90</v>
      </c>
      <c r="C32" s="48">
        <v>0.2</v>
      </c>
      <c r="D32" s="48">
        <v>0.2</v>
      </c>
      <c r="E32" s="48">
        <v>0.2</v>
      </c>
      <c r="F32" s="48">
        <v>0.2</v>
      </c>
      <c r="G32" s="48">
        <v>0.1</v>
      </c>
      <c r="H32" s="48">
        <v>0.3</v>
      </c>
      <c r="I32" s="48">
        <v>0.1</v>
      </c>
      <c r="J32" s="48">
        <v>0.3</v>
      </c>
      <c r="K32" s="52"/>
      <c r="L32" s="52">
        <v>1</v>
      </c>
    </row>
    <row r="33" spans="1:13" ht="15" customHeight="1" thickBot="1" x14ac:dyDescent="0.35">
      <c r="B33" s="47" t="s">
        <v>12</v>
      </c>
      <c r="C33" s="24">
        <v>20</v>
      </c>
      <c r="D33" s="24">
        <v>20</v>
      </c>
      <c r="E33" s="24">
        <v>20</v>
      </c>
      <c r="F33" s="24">
        <v>20</v>
      </c>
      <c r="G33" s="52">
        <v>16</v>
      </c>
      <c r="H33" s="52">
        <v>24</v>
      </c>
      <c r="I33" s="52">
        <v>16</v>
      </c>
      <c r="J33" s="52">
        <v>24</v>
      </c>
      <c r="K33" s="52"/>
      <c r="L33" s="52">
        <v>1</v>
      </c>
    </row>
    <row r="34" spans="1:13" ht="15" thickBot="1" x14ac:dyDescent="0.35">
      <c r="B34" s="47" t="s">
        <v>26</v>
      </c>
      <c r="C34" s="52">
        <v>0</v>
      </c>
      <c r="D34" s="52">
        <v>0</v>
      </c>
      <c r="E34" s="52">
        <v>0</v>
      </c>
      <c r="F34" s="52">
        <v>0</v>
      </c>
      <c r="G34" s="52">
        <v>0</v>
      </c>
      <c r="H34" s="52">
        <v>0</v>
      </c>
      <c r="I34" s="52">
        <v>0</v>
      </c>
      <c r="J34" s="52">
        <v>0</v>
      </c>
      <c r="K34" s="52"/>
      <c r="L34" s="52">
        <v>1</v>
      </c>
    </row>
    <row r="35" spans="1:13" ht="15" thickBot="1" x14ac:dyDescent="0.35">
      <c r="B35" s="11"/>
      <c r="C35" s="90"/>
      <c r="D35" s="52"/>
      <c r="E35" s="52"/>
      <c r="F35" s="52"/>
      <c r="G35" s="52"/>
      <c r="H35" s="52"/>
      <c r="I35" s="52"/>
      <c r="J35" s="52"/>
      <c r="K35" s="52"/>
      <c r="L35" s="52"/>
    </row>
    <row r="36" spans="1:13" ht="15" thickBot="1" x14ac:dyDescent="0.35">
      <c r="B36" s="6" t="s">
        <v>22</v>
      </c>
      <c r="C36" s="52"/>
      <c r="D36" s="52"/>
      <c r="E36" s="52"/>
      <c r="F36" s="52"/>
      <c r="G36" s="52"/>
      <c r="H36" s="52"/>
      <c r="I36" s="52"/>
      <c r="J36" s="52"/>
      <c r="K36" s="52"/>
      <c r="L36" s="52"/>
    </row>
    <row r="37" spans="1:13" ht="15" thickBot="1" x14ac:dyDescent="0.35">
      <c r="B37" s="11"/>
      <c r="C37" s="52"/>
      <c r="D37" s="52"/>
      <c r="E37" s="52"/>
      <c r="F37" s="52"/>
      <c r="G37" s="52"/>
      <c r="H37" s="52"/>
      <c r="I37" s="52"/>
      <c r="J37" s="52"/>
      <c r="K37" s="52"/>
      <c r="L37" s="52"/>
    </row>
    <row r="38" spans="1:13" ht="15" thickBot="1" x14ac:dyDescent="0.35">
      <c r="B38" s="51"/>
      <c r="C38" s="52"/>
      <c r="D38" s="52"/>
      <c r="E38" s="52"/>
      <c r="F38" s="52"/>
      <c r="G38" s="52"/>
      <c r="H38" s="52"/>
      <c r="I38" s="52"/>
      <c r="J38" s="52"/>
      <c r="K38" s="52"/>
      <c r="L38" s="52"/>
    </row>
    <row r="39" spans="1:13" x14ac:dyDescent="0.3">
      <c r="B39" s="3" t="s">
        <v>21</v>
      </c>
    </row>
    <row r="40" spans="1:13" x14ac:dyDescent="0.3">
      <c r="A40" s="1">
        <v>1</v>
      </c>
      <c r="B40" s="127" t="s">
        <v>243</v>
      </c>
      <c r="C40" s="127"/>
      <c r="D40" s="127"/>
      <c r="E40" s="127"/>
      <c r="F40" s="127"/>
      <c r="G40" s="127"/>
      <c r="H40" s="127"/>
      <c r="I40" s="127"/>
      <c r="J40" s="127"/>
      <c r="K40" s="127"/>
      <c r="L40" s="127"/>
    </row>
    <row r="41" spans="1:13" x14ac:dyDescent="0.3">
      <c r="A41" s="1"/>
      <c r="B41" s="127"/>
      <c r="C41" s="127"/>
      <c r="D41" s="127"/>
      <c r="E41" s="127"/>
      <c r="F41" s="127"/>
      <c r="G41" s="127"/>
      <c r="H41" s="127"/>
      <c r="I41" s="127"/>
      <c r="J41" s="127"/>
      <c r="K41" s="127"/>
      <c r="L41" s="127"/>
    </row>
    <row r="42" spans="1:13" x14ac:dyDescent="0.3">
      <c r="A42" s="1"/>
      <c r="B42" s="3" t="s">
        <v>13</v>
      </c>
      <c r="C42" s="2"/>
      <c r="D42" s="2"/>
      <c r="E42" s="2"/>
      <c r="F42" s="2"/>
      <c r="G42" s="2"/>
      <c r="H42" s="2"/>
      <c r="I42" s="2"/>
      <c r="J42" s="2"/>
      <c r="K42" s="2"/>
      <c r="L42" s="2"/>
      <c r="M42" s="2"/>
    </row>
    <row r="43" spans="1:13" ht="43.5" customHeight="1" x14ac:dyDescent="0.3">
      <c r="A43" s="1" t="s">
        <v>14</v>
      </c>
      <c r="B43" s="127" t="s">
        <v>274</v>
      </c>
      <c r="C43" s="127"/>
      <c r="D43" s="127"/>
      <c r="E43" s="127"/>
      <c r="F43" s="127"/>
      <c r="G43" s="127"/>
      <c r="H43" s="127"/>
      <c r="I43" s="127"/>
      <c r="J43" s="127"/>
      <c r="K43" s="127"/>
      <c r="L43" s="127"/>
      <c r="M43" s="127"/>
    </row>
    <row r="44" spans="1:13" ht="15" customHeight="1" x14ac:dyDescent="0.3">
      <c r="A44" s="1" t="s">
        <v>15</v>
      </c>
      <c r="B44" s="127" t="s">
        <v>260</v>
      </c>
      <c r="C44" s="127"/>
      <c r="D44" s="127"/>
      <c r="E44" s="127"/>
      <c r="F44" s="127"/>
      <c r="G44" s="127"/>
      <c r="H44" s="127"/>
      <c r="I44" s="127"/>
      <c r="J44" s="127"/>
      <c r="K44" s="127"/>
      <c r="L44" s="127"/>
      <c r="M44" s="127"/>
    </row>
    <row r="45" spans="1:13" x14ac:dyDescent="0.3">
      <c r="A45" s="1" t="s">
        <v>16</v>
      </c>
      <c r="B45" s="77" t="s">
        <v>259</v>
      </c>
      <c r="C45" s="49"/>
      <c r="D45" s="49"/>
      <c r="E45" s="49"/>
      <c r="F45" s="49"/>
      <c r="G45" s="49"/>
      <c r="H45" s="49"/>
      <c r="I45" s="49"/>
      <c r="J45" s="49"/>
      <c r="K45" s="49"/>
      <c r="L45" s="49"/>
      <c r="M45" s="49"/>
    </row>
    <row r="46" spans="1:13" x14ac:dyDescent="0.3">
      <c r="A46" s="1" t="s">
        <v>17</v>
      </c>
      <c r="B46" s="77" t="s">
        <v>258</v>
      </c>
      <c r="C46" s="49"/>
      <c r="D46" s="49"/>
      <c r="E46" s="49"/>
      <c r="F46" s="49"/>
      <c r="G46" s="49"/>
      <c r="H46" s="49"/>
      <c r="I46" s="49"/>
      <c r="J46" s="49"/>
      <c r="K46" s="49"/>
      <c r="L46" s="49"/>
      <c r="M46" s="49"/>
    </row>
    <row r="47" spans="1:13" x14ac:dyDescent="0.3">
      <c r="A47" s="1" t="s">
        <v>18</v>
      </c>
      <c r="B47" s="23" t="s">
        <v>273</v>
      </c>
      <c r="C47" s="23"/>
      <c r="D47" s="23"/>
      <c r="E47" s="23"/>
      <c r="F47" s="23"/>
      <c r="G47" s="23"/>
      <c r="H47" s="23"/>
      <c r="I47" s="23"/>
      <c r="J47" s="23"/>
      <c r="K47" s="23"/>
      <c r="L47" s="23"/>
      <c r="M47" s="23"/>
    </row>
    <row r="48" spans="1:13" x14ac:dyDescent="0.3">
      <c r="A48" s="1" t="s">
        <v>19</v>
      </c>
      <c r="B48" s="77" t="s">
        <v>272</v>
      </c>
      <c r="C48" s="49"/>
      <c r="D48" s="49"/>
      <c r="E48" s="49"/>
      <c r="F48" s="49"/>
      <c r="G48" s="49"/>
      <c r="H48" s="49"/>
      <c r="I48" s="49"/>
      <c r="J48" s="49"/>
      <c r="K48" s="49"/>
      <c r="L48" s="49"/>
      <c r="M48" s="49"/>
    </row>
    <row r="49" spans="1:1" x14ac:dyDescent="0.3">
      <c r="A49" s="1"/>
    </row>
    <row r="50" spans="1:1" x14ac:dyDescent="0.3">
      <c r="A50" s="1"/>
    </row>
    <row r="51" spans="1:1" x14ac:dyDescent="0.3">
      <c r="A51" s="1"/>
    </row>
  </sheetData>
  <mergeCells count="14">
    <mergeCell ref="B41:L41"/>
    <mergeCell ref="B43:M43"/>
    <mergeCell ref="B44:M44"/>
    <mergeCell ref="C2:L2"/>
    <mergeCell ref="B3:B4"/>
    <mergeCell ref="C3:C4"/>
    <mergeCell ref="D3:D4"/>
    <mergeCell ref="E3:E4"/>
    <mergeCell ref="F3:F4"/>
    <mergeCell ref="G3:H4"/>
    <mergeCell ref="I3:J4"/>
    <mergeCell ref="K3:K4"/>
    <mergeCell ref="L3:L4"/>
    <mergeCell ref="B40:L40"/>
  </mergeCells>
  <hyperlinks>
    <hyperlink ref="C2" location="INDEX" display="Energy Transport Natural Gas Distribution, New distribution in existing city area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S56"/>
  <sheetViews>
    <sheetView workbookViewId="0">
      <selection activeCell="D18" sqref="D18"/>
    </sheetView>
  </sheetViews>
  <sheetFormatPr defaultColWidth="9.109375" defaultRowHeight="14.4" x14ac:dyDescent="0.3"/>
  <cols>
    <col min="1" max="1" width="2.33203125" style="4" bestFit="1" customWidth="1"/>
    <col min="2" max="2" width="41" style="4" customWidth="1"/>
    <col min="3" max="12" width="9.109375" style="4" customWidth="1"/>
    <col min="13" max="13" width="9.109375" style="4"/>
    <col min="14" max="14" width="32.33203125" style="4" customWidth="1"/>
    <col min="15" max="15" width="29.109375" style="4" customWidth="1"/>
    <col min="16" max="18" width="9.109375" style="4"/>
    <col min="19" max="19" width="30.6640625" style="4" customWidth="1"/>
    <col min="20" max="20" width="29.33203125" style="4" customWidth="1"/>
    <col min="21" max="16384" width="9.109375" style="4"/>
  </cols>
  <sheetData>
    <row r="1" spans="2:19" ht="15" thickBot="1" x14ac:dyDescent="0.35">
      <c r="B1" s="53" t="s">
        <v>281</v>
      </c>
    </row>
    <row r="2" spans="2:19" ht="32.25" customHeight="1" thickBot="1" x14ac:dyDescent="0.35">
      <c r="B2" s="5" t="s">
        <v>0</v>
      </c>
      <c r="C2" s="130" t="s">
        <v>280</v>
      </c>
      <c r="D2" s="157"/>
      <c r="E2" s="157"/>
      <c r="F2" s="157"/>
      <c r="G2" s="157"/>
      <c r="H2" s="157"/>
      <c r="I2" s="157"/>
      <c r="J2" s="157"/>
      <c r="K2" s="157"/>
      <c r="L2" s="158"/>
      <c r="N2" s="97"/>
      <c r="S2" s="99"/>
    </row>
    <row r="3" spans="2:19" x14ac:dyDescent="0.3">
      <c r="B3" s="148"/>
      <c r="C3" s="150">
        <v>2015</v>
      </c>
      <c r="D3" s="150">
        <v>2020</v>
      </c>
      <c r="E3" s="150">
        <v>2030</v>
      </c>
      <c r="F3" s="150">
        <v>2050</v>
      </c>
      <c r="G3" s="152" t="s">
        <v>1</v>
      </c>
      <c r="H3" s="153"/>
      <c r="I3" s="152" t="s">
        <v>2</v>
      </c>
      <c r="J3" s="153"/>
      <c r="K3" s="150" t="s">
        <v>3</v>
      </c>
      <c r="L3" s="150" t="s">
        <v>4</v>
      </c>
      <c r="S3" s="99"/>
    </row>
    <row r="4" spans="2:19" ht="15" thickBot="1" x14ac:dyDescent="0.35">
      <c r="B4" s="149"/>
      <c r="C4" s="151"/>
      <c r="D4" s="151"/>
      <c r="E4" s="151"/>
      <c r="F4" s="151"/>
      <c r="G4" s="154"/>
      <c r="H4" s="155"/>
      <c r="I4" s="154"/>
      <c r="J4" s="155"/>
      <c r="K4" s="151"/>
      <c r="L4" s="151"/>
      <c r="S4" s="99"/>
    </row>
    <row r="5" spans="2:19" ht="15" thickBot="1" x14ac:dyDescent="0.35">
      <c r="B5" s="6" t="s">
        <v>5</v>
      </c>
      <c r="C5" s="7"/>
      <c r="D5" s="7"/>
      <c r="E5" s="7"/>
      <c r="F5" s="7"/>
      <c r="G5" s="8" t="s">
        <v>6</v>
      </c>
      <c r="H5" s="8" t="s">
        <v>7</v>
      </c>
      <c r="I5" s="8" t="s">
        <v>6</v>
      </c>
      <c r="J5" s="8" t="s">
        <v>7</v>
      </c>
      <c r="K5" s="7"/>
      <c r="L5" s="9"/>
      <c r="S5" s="99"/>
    </row>
    <row r="6" spans="2:19" ht="15" thickBot="1" x14ac:dyDescent="0.35">
      <c r="B6" s="51" t="s">
        <v>9</v>
      </c>
      <c r="C6" s="92">
        <v>0.26307448603264283</v>
      </c>
      <c r="D6" s="92">
        <v>0.26307448603264283</v>
      </c>
      <c r="E6" s="92">
        <v>0.26307448603264283</v>
      </c>
      <c r="F6" s="92">
        <v>0.26307448603264283</v>
      </c>
      <c r="G6" s="52">
        <v>0.05</v>
      </c>
      <c r="H6" s="52">
        <v>0.3</v>
      </c>
      <c r="I6" s="52">
        <v>0.05</v>
      </c>
      <c r="J6" s="52">
        <v>0.3</v>
      </c>
      <c r="K6" s="52" t="s">
        <v>14</v>
      </c>
      <c r="L6" s="52">
        <v>1</v>
      </c>
      <c r="S6" s="99"/>
    </row>
    <row r="7" spans="2:19" ht="15" thickBot="1" x14ac:dyDescent="0.35">
      <c r="B7" s="51" t="s">
        <v>180</v>
      </c>
      <c r="C7" s="100" t="s">
        <v>247</v>
      </c>
      <c r="D7" s="100" t="s">
        <v>247</v>
      </c>
      <c r="E7" s="100" t="s">
        <v>247</v>
      </c>
      <c r="F7" s="100" t="s">
        <v>247</v>
      </c>
      <c r="G7" s="100" t="s">
        <v>247</v>
      </c>
      <c r="H7" s="100" t="s">
        <v>247</v>
      </c>
      <c r="I7" s="100" t="s">
        <v>247</v>
      </c>
      <c r="J7" s="100" t="s">
        <v>247</v>
      </c>
      <c r="K7" s="52" t="s">
        <v>15</v>
      </c>
      <c r="L7" s="52"/>
      <c r="S7" s="99"/>
    </row>
    <row r="8" spans="2:19" ht="15" thickBot="1" x14ac:dyDescent="0.35">
      <c r="B8" s="51" t="s">
        <v>23</v>
      </c>
      <c r="C8" s="52">
        <v>0</v>
      </c>
      <c r="D8" s="52">
        <v>0</v>
      </c>
      <c r="E8" s="52">
        <v>0</v>
      </c>
      <c r="F8" s="52">
        <v>0</v>
      </c>
      <c r="G8" s="52">
        <v>0</v>
      </c>
      <c r="H8" s="52">
        <v>0</v>
      </c>
      <c r="I8" s="52">
        <v>0</v>
      </c>
      <c r="J8" s="52">
        <v>0</v>
      </c>
      <c r="K8" s="52" t="s">
        <v>16</v>
      </c>
      <c r="L8" s="52"/>
      <c r="Q8" s="99"/>
    </row>
    <row r="9" spans="2:19" ht="15" thickBot="1" x14ac:dyDescent="0.35">
      <c r="B9" s="51" t="s">
        <v>10</v>
      </c>
      <c r="C9" s="52">
        <v>50</v>
      </c>
      <c r="D9" s="52">
        <v>50</v>
      </c>
      <c r="E9" s="52">
        <v>50</v>
      </c>
      <c r="F9" s="52">
        <v>50</v>
      </c>
      <c r="G9" s="52">
        <v>50</v>
      </c>
      <c r="H9" s="52">
        <v>80</v>
      </c>
      <c r="I9" s="52">
        <v>50</v>
      </c>
      <c r="J9" s="52">
        <v>80</v>
      </c>
      <c r="K9" s="52"/>
      <c r="L9" s="52">
        <v>2</v>
      </c>
    </row>
    <row r="10" spans="2:19" ht="15" thickBot="1" x14ac:dyDescent="0.35">
      <c r="B10" s="51" t="s">
        <v>24</v>
      </c>
      <c r="C10" s="100" t="s">
        <v>247</v>
      </c>
      <c r="D10" s="100" t="s">
        <v>247</v>
      </c>
      <c r="E10" s="100" t="s">
        <v>247</v>
      </c>
      <c r="F10" s="100" t="s">
        <v>247</v>
      </c>
      <c r="G10" s="100" t="s">
        <v>247</v>
      </c>
      <c r="H10" s="100" t="s">
        <v>247</v>
      </c>
      <c r="I10" s="100" t="s">
        <v>247</v>
      </c>
      <c r="J10" s="100" t="s">
        <v>247</v>
      </c>
      <c r="K10" s="52"/>
      <c r="L10" s="52"/>
    </row>
    <row r="11" spans="2:19" ht="15" thickBot="1" x14ac:dyDescent="0.35">
      <c r="B11" s="10" t="s">
        <v>20</v>
      </c>
      <c r="C11" s="52">
        <v>0.2</v>
      </c>
      <c r="D11" s="52">
        <v>0.2</v>
      </c>
      <c r="E11" s="52">
        <v>0.2</v>
      </c>
      <c r="F11" s="52">
        <v>0.2</v>
      </c>
      <c r="G11" s="52">
        <v>0.15</v>
      </c>
      <c r="H11" s="52">
        <v>0.25</v>
      </c>
      <c r="I11" s="52">
        <v>0.15</v>
      </c>
      <c r="J11" s="52">
        <v>0.25</v>
      </c>
      <c r="K11" s="52" t="s">
        <v>17</v>
      </c>
      <c r="L11" s="52"/>
    </row>
    <row r="12" spans="2:19" ht="15" thickBot="1" x14ac:dyDescent="0.35">
      <c r="B12" s="10" t="s">
        <v>11</v>
      </c>
      <c r="C12" s="52" t="s">
        <v>40</v>
      </c>
      <c r="D12" s="30" t="s">
        <v>40</v>
      </c>
      <c r="E12" s="30" t="s">
        <v>40</v>
      </c>
      <c r="F12" s="30" t="s">
        <v>40</v>
      </c>
      <c r="G12" s="52"/>
      <c r="H12" s="52"/>
      <c r="I12" s="52"/>
      <c r="J12" s="52"/>
      <c r="K12" s="52" t="s">
        <v>17</v>
      </c>
      <c r="L12" s="52"/>
    </row>
    <row r="13" spans="2:19" ht="15" thickBot="1" x14ac:dyDescent="0.35">
      <c r="B13" s="10" t="s">
        <v>25</v>
      </c>
      <c r="C13" s="52">
        <v>0.4</v>
      </c>
      <c r="D13" s="52">
        <v>0.4</v>
      </c>
      <c r="E13" s="52">
        <v>0.4</v>
      </c>
      <c r="F13" s="52">
        <v>0.4</v>
      </c>
      <c r="G13" s="52">
        <v>0.3</v>
      </c>
      <c r="H13" s="52">
        <v>0.5</v>
      </c>
      <c r="I13" s="52">
        <v>0.3</v>
      </c>
      <c r="J13" s="52">
        <v>0.5</v>
      </c>
      <c r="K13" s="52"/>
      <c r="L13" s="52">
        <v>2</v>
      </c>
    </row>
    <row r="14" spans="2:19" ht="15" thickBot="1" x14ac:dyDescent="0.35">
      <c r="B14" s="51"/>
      <c r="C14" s="90"/>
      <c r="D14" s="52"/>
      <c r="E14" s="52"/>
      <c r="F14" s="52"/>
      <c r="G14" s="52"/>
      <c r="H14" s="52"/>
      <c r="I14" s="52"/>
      <c r="J14" s="52"/>
      <c r="K14" s="52"/>
      <c r="L14" s="52"/>
    </row>
    <row r="15" spans="2:19" ht="15" thickBot="1" x14ac:dyDescent="0.35">
      <c r="B15" s="6" t="s">
        <v>8</v>
      </c>
      <c r="C15" s="90"/>
      <c r="D15" s="7"/>
      <c r="E15" s="7"/>
      <c r="F15" s="7"/>
      <c r="G15" s="7"/>
      <c r="H15" s="7"/>
      <c r="I15" s="7"/>
      <c r="J15" s="7"/>
      <c r="K15" s="7"/>
      <c r="L15" s="9"/>
    </row>
    <row r="16" spans="2:19" ht="15" thickBot="1" x14ac:dyDescent="0.35">
      <c r="B16" s="47" t="s">
        <v>73</v>
      </c>
      <c r="C16" s="52">
        <v>270</v>
      </c>
      <c r="D16" s="52">
        <v>270</v>
      </c>
      <c r="E16" s="52">
        <v>270</v>
      </c>
      <c r="F16" s="52">
        <v>270</v>
      </c>
      <c r="G16" s="52">
        <v>240</v>
      </c>
      <c r="H16" s="52">
        <v>300</v>
      </c>
      <c r="I16" s="52">
        <v>240</v>
      </c>
      <c r="J16" s="52">
        <v>300</v>
      </c>
      <c r="K16" s="52"/>
      <c r="L16" s="52">
        <v>2</v>
      </c>
    </row>
    <row r="17" spans="2:12" ht="15" customHeight="1" thickBot="1" x14ac:dyDescent="0.35">
      <c r="B17" s="47" t="s">
        <v>76</v>
      </c>
      <c r="C17" s="52">
        <v>1600</v>
      </c>
      <c r="D17" s="52">
        <v>1600</v>
      </c>
      <c r="E17" s="52">
        <v>1600</v>
      </c>
      <c r="F17" s="52">
        <v>1600</v>
      </c>
      <c r="G17" s="52">
        <v>1400</v>
      </c>
      <c r="H17" s="52">
        <v>1800</v>
      </c>
      <c r="I17" s="52">
        <v>1400</v>
      </c>
      <c r="J17" s="52">
        <v>1800</v>
      </c>
      <c r="K17" s="52"/>
      <c r="L17" s="52">
        <v>2</v>
      </c>
    </row>
    <row r="18" spans="2:12" ht="15" customHeight="1" thickBot="1" x14ac:dyDescent="0.35">
      <c r="B18" s="47" t="s">
        <v>77</v>
      </c>
      <c r="C18" s="52" t="s">
        <v>247</v>
      </c>
      <c r="D18" s="52" t="s">
        <v>247</v>
      </c>
      <c r="E18" s="52" t="s">
        <v>247</v>
      </c>
      <c r="F18" s="52" t="s">
        <v>247</v>
      </c>
      <c r="G18" s="52" t="s">
        <v>247</v>
      </c>
      <c r="H18" s="52" t="s">
        <v>247</v>
      </c>
      <c r="I18" s="52" t="s">
        <v>247</v>
      </c>
      <c r="J18" s="52" t="s">
        <v>247</v>
      </c>
      <c r="K18" s="52" t="s">
        <v>18</v>
      </c>
      <c r="L18" s="52"/>
    </row>
    <row r="19" spans="2:12" ht="15" thickBot="1" x14ac:dyDescent="0.35">
      <c r="B19" s="47" t="s">
        <v>78</v>
      </c>
      <c r="C19" s="52" t="s">
        <v>247</v>
      </c>
      <c r="D19" s="52" t="s">
        <v>247</v>
      </c>
      <c r="E19" s="52" t="s">
        <v>247</v>
      </c>
      <c r="F19" s="52" t="s">
        <v>247</v>
      </c>
      <c r="G19" s="52" t="s">
        <v>247</v>
      </c>
      <c r="H19" s="52" t="s">
        <v>247</v>
      </c>
      <c r="I19" s="52" t="s">
        <v>247</v>
      </c>
      <c r="J19" s="52" t="s">
        <v>247</v>
      </c>
      <c r="K19" s="52" t="s">
        <v>18</v>
      </c>
      <c r="L19" s="52"/>
    </row>
    <row r="20" spans="2:12" ht="15" thickBot="1" x14ac:dyDescent="0.35">
      <c r="B20" s="47" t="s">
        <v>79</v>
      </c>
      <c r="C20" s="52" t="s">
        <v>247</v>
      </c>
      <c r="D20" s="52" t="s">
        <v>247</v>
      </c>
      <c r="E20" s="52" t="s">
        <v>247</v>
      </c>
      <c r="F20" s="52" t="s">
        <v>247</v>
      </c>
      <c r="G20" s="52" t="s">
        <v>247</v>
      </c>
      <c r="H20" s="52" t="s">
        <v>247</v>
      </c>
      <c r="I20" s="52" t="s">
        <v>247</v>
      </c>
      <c r="J20" s="52" t="s">
        <v>247</v>
      </c>
      <c r="K20" s="52" t="s">
        <v>18</v>
      </c>
      <c r="L20" s="52"/>
    </row>
    <row r="21" spans="2:12" ht="15" thickBot="1" x14ac:dyDescent="0.35">
      <c r="B21" s="47" t="s">
        <v>80</v>
      </c>
      <c r="C21" s="24">
        <v>46.666666666666664</v>
      </c>
      <c r="D21" s="24">
        <v>46.666666666666664</v>
      </c>
      <c r="E21" s="24">
        <v>46.666666666666664</v>
      </c>
      <c r="F21" s="24">
        <v>46.666666666666664</v>
      </c>
      <c r="G21" s="52">
        <v>42</v>
      </c>
      <c r="H21" s="24">
        <v>51.333333333333336</v>
      </c>
      <c r="I21" s="52">
        <v>42</v>
      </c>
      <c r="J21" s="24">
        <v>51.333333333333336</v>
      </c>
      <c r="K21" s="52" t="s">
        <v>19</v>
      </c>
      <c r="L21" s="52"/>
    </row>
    <row r="22" spans="2:12" ht="15" thickBot="1" x14ac:dyDescent="0.35">
      <c r="B22" s="47" t="s">
        <v>81</v>
      </c>
      <c r="C22" s="98">
        <v>46.666666666666664</v>
      </c>
      <c r="D22" s="24">
        <v>46.666666666666664</v>
      </c>
      <c r="E22" s="24">
        <v>46.666666666666664</v>
      </c>
      <c r="F22" s="24">
        <v>46.666666666666664</v>
      </c>
      <c r="G22" s="52">
        <v>42</v>
      </c>
      <c r="H22" s="24">
        <v>51.333333333333336</v>
      </c>
      <c r="I22" s="52">
        <v>42</v>
      </c>
      <c r="J22" s="24">
        <v>51.333333333333336</v>
      </c>
      <c r="K22" s="52" t="s">
        <v>19</v>
      </c>
      <c r="L22" s="52"/>
    </row>
    <row r="23" spans="2:12" ht="15" thickBot="1" x14ac:dyDescent="0.35">
      <c r="B23" s="47" t="s">
        <v>82</v>
      </c>
      <c r="C23" s="24">
        <v>46.666666666666664</v>
      </c>
      <c r="D23" s="24">
        <v>46.666666666666664</v>
      </c>
      <c r="E23" s="24">
        <v>46.666666666666664</v>
      </c>
      <c r="F23" s="24">
        <v>46.666666666666664</v>
      </c>
      <c r="G23" s="52">
        <v>42</v>
      </c>
      <c r="H23" s="24">
        <v>51.333333333333336</v>
      </c>
      <c r="I23" s="52">
        <v>42</v>
      </c>
      <c r="J23" s="24">
        <v>51.333333333333336</v>
      </c>
      <c r="K23" s="52" t="s">
        <v>19</v>
      </c>
      <c r="L23" s="52"/>
    </row>
    <row r="24" spans="2:12" ht="15" thickBot="1" x14ac:dyDescent="0.35">
      <c r="B24" s="47" t="s">
        <v>83</v>
      </c>
      <c r="C24" s="24">
        <v>46.666666666666664</v>
      </c>
      <c r="D24" s="24">
        <v>46.666666666666664</v>
      </c>
      <c r="E24" s="24">
        <v>46.666666666666664</v>
      </c>
      <c r="F24" s="24">
        <v>46.666666666666664</v>
      </c>
      <c r="G24" s="52">
        <v>42</v>
      </c>
      <c r="H24" s="24">
        <v>51.333333333333336</v>
      </c>
      <c r="I24" s="52">
        <v>42</v>
      </c>
      <c r="J24" s="24">
        <v>51.333333333333336</v>
      </c>
      <c r="K24" s="52" t="s">
        <v>19</v>
      </c>
      <c r="L24" s="52"/>
    </row>
    <row r="25" spans="2:12" ht="15" thickBot="1" x14ac:dyDescent="0.35">
      <c r="B25" s="47" t="s">
        <v>84</v>
      </c>
      <c r="C25" s="24">
        <v>50</v>
      </c>
      <c r="D25" s="24">
        <v>50</v>
      </c>
      <c r="E25" s="24">
        <v>50</v>
      </c>
      <c r="F25" s="24">
        <v>50</v>
      </c>
      <c r="G25" s="52">
        <v>45</v>
      </c>
      <c r="H25" s="24">
        <v>55.000000000000007</v>
      </c>
      <c r="I25" s="52">
        <v>45</v>
      </c>
      <c r="J25" s="24">
        <v>55.000000000000007</v>
      </c>
      <c r="K25" s="52" t="s">
        <v>43</v>
      </c>
      <c r="L25" s="52"/>
    </row>
    <row r="26" spans="2:12" ht="15" thickBot="1" x14ac:dyDescent="0.35">
      <c r="B26" s="47" t="s">
        <v>85</v>
      </c>
      <c r="C26" s="24">
        <v>63.333333333333329</v>
      </c>
      <c r="D26" s="24">
        <v>63.333333333333329</v>
      </c>
      <c r="E26" s="24">
        <v>63.333333333333329</v>
      </c>
      <c r="F26" s="24">
        <v>63.333333333333329</v>
      </c>
      <c r="G26" s="52">
        <v>57</v>
      </c>
      <c r="H26" s="24">
        <v>69.666666666666671</v>
      </c>
      <c r="I26" s="52">
        <v>57</v>
      </c>
      <c r="J26" s="24">
        <v>69.666666666666671</v>
      </c>
      <c r="K26" s="52" t="s">
        <v>43</v>
      </c>
      <c r="L26" s="52"/>
    </row>
    <row r="27" spans="2:12" ht="15" thickBot="1" x14ac:dyDescent="0.35">
      <c r="B27" s="47" t="s">
        <v>86</v>
      </c>
      <c r="C27" s="52" t="s">
        <v>247</v>
      </c>
      <c r="D27" s="52" t="s">
        <v>247</v>
      </c>
      <c r="E27" s="52" t="s">
        <v>247</v>
      </c>
      <c r="F27" s="52" t="s">
        <v>247</v>
      </c>
      <c r="G27" s="52" t="s">
        <v>247</v>
      </c>
      <c r="H27" s="52" t="s">
        <v>247</v>
      </c>
      <c r="I27" s="52" t="s">
        <v>247</v>
      </c>
      <c r="J27" s="52" t="s">
        <v>247</v>
      </c>
      <c r="K27" s="52"/>
      <c r="L27" s="52"/>
    </row>
    <row r="28" spans="2:12" ht="15" thickBot="1" x14ac:dyDescent="0.35">
      <c r="B28" s="47" t="s">
        <v>88</v>
      </c>
      <c r="C28" s="52" t="s">
        <v>247</v>
      </c>
      <c r="D28" s="52" t="s">
        <v>247</v>
      </c>
      <c r="E28" s="52" t="s">
        <v>247</v>
      </c>
      <c r="F28" s="52" t="s">
        <v>247</v>
      </c>
      <c r="G28" s="52" t="s">
        <v>247</v>
      </c>
      <c r="H28" s="52" t="s">
        <v>247</v>
      </c>
      <c r="I28" s="52" t="s">
        <v>247</v>
      </c>
      <c r="J28" s="52" t="s">
        <v>247</v>
      </c>
      <c r="K28" s="52" t="s">
        <v>55</v>
      </c>
      <c r="L28" s="52"/>
    </row>
    <row r="29" spans="2:12" ht="15" thickBot="1" x14ac:dyDescent="0.35">
      <c r="B29" s="47" t="s">
        <v>263</v>
      </c>
      <c r="C29" s="52" t="s">
        <v>247</v>
      </c>
      <c r="D29" s="52" t="s">
        <v>247</v>
      </c>
      <c r="E29" s="52" t="s">
        <v>247</v>
      </c>
      <c r="F29" s="52" t="s">
        <v>247</v>
      </c>
      <c r="G29" s="52" t="s">
        <v>247</v>
      </c>
      <c r="H29" s="52" t="s">
        <v>247</v>
      </c>
      <c r="I29" s="52" t="s">
        <v>247</v>
      </c>
      <c r="J29" s="52" t="s">
        <v>247</v>
      </c>
      <c r="K29" s="52" t="s">
        <v>59</v>
      </c>
      <c r="L29" s="52"/>
    </row>
    <row r="30" spans="2:12" ht="15" customHeight="1" thickBot="1" x14ac:dyDescent="0.35">
      <c r="B30" s="47" t="s">
        <v>262</v>
      </c>
      <c r="C30" s="52" t="s">
        <v>247</v>
      </c>
      <c r="D30" s="52" t="s">
        <v>247</v>
      </c>
      <c r="E30" s="52" t="s">
        <v>247</v>
      </c>
      <c r="F30" s="52" t="s">
        <v>247</v>
      </c>
      <c r="G30" s="52" t="s">
        <v>247</v>
      </c>
      <c r="H30" s="52" t="s">
        <v>247</v>
      </c>
      <c r="I30" s="52" t="s">
        <v>247</v>
      </c>
      <c r="J30" s="52" t="s">
        <v>247</v>
      </c>
      <c r="K30" s="52" t="s">
        <v>59</v>
      </c>
      <c r="L30" s="52"/>
    </row>
    <row r="31" spans="2:12" ht="15" thickBot="1" x14ac:dyDescent="0.35">
      <c r="B31" s="47" t="s">
        <v>89</v>
      </c>
      <c r="C31" s="48">
        <v>0.8</v>
      </c>
      <c r="D31" s="48">
        <v>0.8</v>
      </c>
      <c r="E31" s="48">
        <v>0.8</v>
      </c>
      <c r="F31" s="48">
        <v>0.8</v>
      </c>
      <c r="G31" s="48">
        <v>0.7</v>
      </c>
      <c r="H31" s="48">
        <v>0.9</v>
      </c>
      <c r="I31" s="48">
        <v>0.7</v>
      </c>
      <c r="J31" s="48">
        <v>0.9</v>
      </c>
      <c r="K31" s="52"/>
      <c r="L31" s="52">
        <v>2</v>
      </c>
    </row>
    <row r="32" spans="2:12" ht="15" thickBot="1" x14ac:dyDescent="0.35">
      <c r="B32" s="47" t="s">
        <v>90</v>
      </c>
      <c r="C32" s="48">
        <v>0.2</v>
      </c>
      <c r="D32" s="48">
        <v>0.2</v>
      </c>
      <c r="E32" s="48">
        <v>0.2</v>
      </c>
      <c r="F32" s="48">
        <v>0.2</v>
      </c>
      <c r="G32" s="48">
        <v>0.1</v>
      </c>
      <c r="H32" s="48">
        <v>0.3</v>
      </c>
      <c r="I32" s="48">
        <v>0.1</v>
      </c>
      <c r="J32" s="48">
        <v>0.3</v>
      </c>
      <c r="K32" s="52"/>
      <c r="L32" s="52">
        <v>2</v>
      </c>
    </row>
    <row r="33" spans="1:13" ht="15" customHeight="1" thickBot="1" x14ac:dyDescent="0.35">
      <c r="B33" s="47" t="s">
        <v>12</v>
      </c>
      <c r="C33" s="24">
        <v>920</v>
      </c>
      <c r="D33" s="24">
        <v>920</v>
      </c>
      <c r="E33" s="24">
        <v>920</v>
      </c>
      <c r="F33" s="24">
        <v>920</v>
      </c>
      <c r="G33" s="24">
        <v>740</v>
      </c>
      <c r="H33" s="24">
        <v>1100</v>
      </c>
      <c r="I33" s="24">
        <v>740</v>
      </c>
      <c r="J33" s="24">
        <v>1100</v>
      </c>
      <c r="K33" s="52"/>
      <c r="L33" s="52">
        <v>2</v>
      </c>
    </row>
    <row r="34" spans="1:13" ht="15" thickBot="1" x14ac:dyDescent="0.35">
      <c r="B34" s="47" t="s">
        <v>26</v>
      </c>
      <c r="C34" s="24">
        <v>0</v>
      </c>
      <c r="D34" s="24">
        <v>0</v>
      </c>
      <c r="E34" s="24">
        <v>0</v>
      </c>
      <c r="F34" s="24">
        <v>0</v>
      </c>
      <c r="G34" s="24">
        <v>0</v>
      </c>
      <c r="H34" s="24">
        <v>0</v>
      </c>
      <c r="I34" s="24">
        <v>0</v>
      </c>
      <c r="J34" s="24">
        <v>0</v>
      </c>
      <c r="K34" s="52"/>
      <c r="L34" s="52">
        <v>2</v>
      </c>
    </row>
    <row r="35" spans="1:13" ht="15" thickBot="1" x14ac:dyDescent="0.35">
      <c r="B35" s="11"/>
      <c r="C35" s="90"/>
      <c r="D35" s="52"/>
      <c r="E35" s="52"/>
      <c r="F35" s="52"/>
      <c r="G35" s="52"/>
      <c r="H35" s="52"/>
      <c r="I35" s="52"/>
      <c r="J35" s="52"/>
      <c r="K35" s="52"/>
      <c r="L35" s="52"/>
    </row>
    <row r="36" spans="1:13" ht="15" thickBot="1" x14ac:dyDescent="0.35">
      <c r="B36" s="6" t="s">
        <v>22</v>
      </c>
      <c r="C36" s="52"/>
      <c r="D36" s="52"/>
      <c r="E36" s="52"/>
      <c r="F36" s="52"/>
      <c r="G36" s="52"/>
      <c r="H36" s="52"/>
      <c r="I36" s="52"/>
      <c r="J36" s="52"/>
      <c r="K36" s="52"/>
      <c r="L36" s="52"/>
    </row>
    <row r="37" spans="1:13" ht="15" thickBot="1" x14ac:dyDescent="0.35">
      <c r="B37" s="11"/>
      <c r="C37" s="52"/>
      <c r="D37" s="52"/>
      <c r="E37" s="52"/>
      <c r="F37" s="52"/>
      <c r="G37" s="52"/>
      <c r="H37" s="52"/>
      <c r="I37" s="52"/>
      <c r="J37" s="52"/>
      <c r="K37" s="52"/>
      <c r="L37" s="52"/>
    </row>
    <row r="38" spans="1:13" ht="15" thickBot="1" x14ac:dyDescent="0.35">
      <c r="B38" s="51"/>
      <c r="C38" s="52"/>
      <c r="D38" s="52"/>
      <c r="E38" s="52"/>
      <c r="F38" s="52"/>
      <c r="G38" s="52"/>
      <c r="H38" s="52"/>
      <c r="I38" s="52"/>
      <c r="J38" s="52"/>
      <c r="K38" s="52"/>
      <c r="L38" s="52"/>
    </row>
    <row r="39" spans="1:13" x14ac:dyDescent="0.3">
      <c r="B39" s="55"/>
      <c r="C39" s="45"/>
      <c r="D39" s="45"/>
      <c r="E39" s="45"/>
      <c r="F39" s="45"/>
      <c r="G39" s="45"/>
      <c r="H39" s="45"/>
      <c r="I39" s="45"/>
      <c r="J39" s="45"/>
      <c r="K39" s="45"/>
      <c r="L39" s="45"/>
    </row>
    <row r="40" spans="1:13" x14ac:dyDescent="0.3">
      <c r="B40" s="3" t="s">
        <v>21</v>
      </c>
    </row>
    <row r="41" spans="1:13" ht="15" customHeight="1" x14ac:dyDescent="0.3">
      <c r="A41" s="1">
        <v>1</v>
      </c>
      <c r="B41" s="156" t="s">
        <v>244</v>
      </c>
      <c r="C41" s="156"/>
      <c r="D41" s="156"/>
      <c r="E41" s="156"/>
      <c r="F41" s="156"/>
      <c r="G41" s="156"/>
      <c r="H41" s="156"/>
      <c r="I41" s="156"/>
      <c r="J41" s="156"/>
      <c r="K41" s="156"/>
      <c r="L41" s="156"/>
    </row>
    <row r="42" spans="1:13" x14ac:dyDescent="0.3">
      <c r="A42" s="1">
        <v>2</v>
      </c>
      <c r="B42" s="156" t="s">
        <v>243</v>
      </c>
      <c r="C42" s="156"/>
      <c r="D42" s="156"/>
      <c r="E42" s="156"/>
      <c r="F42" s="156"/>
      <c r="G42" s="156"/>
      <c r="H42" s="156"/>
      <c r="I42" s="156"/>
      <c r="J42" s="156"/>
      <c r="K42" s="156"/>
      <c r="L42" s="156"/>
    </row>
    <row r="43" spans="1:13" x14ac:dyDescent="0.3">
      <c r="A43" s="1"/>
      <c r="B43" s="103"/>
      <c r="C43" s="103"/>
      <c r="D43" s="103"/>
      <c r="E43" s="103"/>
      <c r="F43" s="103"/>
      <c r="G43" s="103"/>
      <c r="H43" s="103"/>
      <c r="I43" s="103"/>
      <c r="J43" s="103"/>
      <c r="K43" s="103"/>
      <c r="L43" s="103"/>
    </row>
    <row r="44" spans="1:13" x14ac:dyDescent="0.3">
      <c r="A44" s="1"/>
      <c r="B44" s="3" t="s">
        <v>13</v>
      </c>
      <c r="C44" s="2"/>
      <c r="D44" s="2"/>
      <c r="E44" s="2"/>
      <c r="F44" s="2"/>
      <c r="G44" s="2"/>
      <c r="H44" s="2"/>
      <c r="I44" s="2"/>
      <c r="J44" s="2"/>
      <c r="K44" s="2"/>
      <c r="L44" s="2"/>
      <c r="M44" s="2"/>
    </row>
    <row r="45" spans="1:13" ht="26.25" customHeight="1" x14ac:dyDescent="0.3">
      <c r="A45" s="1" t="s">
        <v>14</v>
      </c>
      <c r="B45" s="156" t="s">
        <v>279</v>
      </c>
      <c r="C45" s="156"/>
      <c r="D45" s="156"/>
      <c r="E45" s="156"/>
      <c r="F45" s="156"/>
      <c r="G45" s="156"/>
      <c r="H45" s="156"/>
      <c r="I45" s="156"/>
      <c r="J45" s="156"/>
      <c r="K45" s="156"/>
      <c r="L45" s="156"/>
      <c r="M45" s="156"/>
    </row>
    <row r="46" spans="1:13" ht="15" customHeight="1" x14ac:dyDescent="0.3">
      <c r="A46" s="1" t="s">
        <v>15</v>
      </c>
      <c r="B46" s="156" t="s">
        <v>260</v>
      </c>
      <c r="C46" s="156"/>
      <c r="D46" s="156"/>
      <c r="E46" s="156"/>
      <c r="F46" s="156"/>
      <c r="G46" s="156"/>
      <c r="H46" s="156"/>
      <c r="I46" s="156"/>
      <c r="J46" s="156"/>
      <c r="K46" s="156"/>
      <c r="L46" s="156"/>
      <c r="M46" s="156"/>
    </row>
    <row r="47" spans="1:13" x14ac:dyDescent="0.3">
      <c r="A47" s="1" t="s">
        <v>16</v>
      </c>
      <c r="B47" s="156" t="s">
        <v>278</v>
      </c>
      <c r="C47" s="156"/>
      <c r="D47" s="156"/>
      <c r="E47" s="156"/>
      <c r="F47" s="156"/>
      <c r="G47" s="156"/>
      <c r="H47" s="156"/>
      <c r="I47" s="156"/>
      <c r="J47" s="156"/>
      <c r="K47" s="156"/>
      <c r="L47" s="156"/>
      <c r="M47" s="156"/>
    </row>
    <row r="48" spans="1:13" x14ac:dyDescent="0.3">
      <c r="A48" s="1" t="s">
        <v>17</v>
      </c>
      <c r="B48" s="156" t="s">
        <v>258</v>
      </c>
      <c r="C48" s="156"/>
      <c r="D48" s="156"/>
      <c r="E48" s="156"/>
      <c r="F48" s="156"/>
      <c r="G48" s="156"/>
      <c r="H48" s="156"/>
      <c r="I48" s="156"/>
      <c r="J48" s="156"/>
      <c r="K48" s="156"/>
      <c r="L48" s="156"/>
      <c r="M48" s="156"/>
    </row>
    <row r="49" spans="1:14" x14ac:dyDescent="0.3">
      <c r="A49" s="1" t="s">
        <v>18</v>
      </c>
      <c r="B49" s="156" t="s">
        <v>257</v>
      </c>
      <c r="C49" s="156"/>
      <c r="D49" s="156"/>
      <c r="E49" s="156"/>
      <c r="F49" s="156"/>
      <c r="G49" s="156"/>
      <c r="H49" s="156"/>
      <c r="I49" s="156"/>
      <c r="J49" s="156"/>
      <c r="K49" s="156"/>
      <c r="L49" s="156"/>
      <c r="M49" s="156"/>
    </row>
    <row r="50" spans="1:14" ht="14.25" customHeight="1" x14ac:dyDescent="0.3">
      <c r="A50" s="1" t="s">
        <v>19</v>
      </c>
      <c r="B50" s="156" t="s">
        <v>277</v>
      </c>
      <c r="C50" s="156"/>
      <c r="D50" s="156"/>
      <c r="E50" s="156"/>
      <c r="F50" s="156"/>
      <c r="G50" s="156"/>
      <c r="H50" s="156"/>
      <c r="I50" s="156"/>
      <c r="J50" s="156"/>
      <c r="K50" s="156"/>
      <c r="L50" s="156"/>
      <c r="M50" s="156"/>
    </row>
    <row r="51" spans="1:14" x14ac:dyDescent="0.3">
      <c r="A51" s="1" t="s">
        <v>43</v>
      </c>
      <c r="B51" s="156" t="s">
        <v>237</v>
      </c>
      <c r="C51" s="156"/>
      <c r="D51" s="156"/>
      <c r="E51" s="156"/>
      <c r="F51" s="156"/>
      <c r="G51" s="156"/>
      <c r="H51" s="156"/>
      <c r="I51" s="156"/>
      <c r="J51" s="156"/>
      <c r="K51" s="156"/>
      <c r="L51" s="156"/>
      <c r="M51" s="156"/>
    </row>
    <row r="52" spans="1:14" x14ac:dyDescent="0.3">
      <c r="A52" s="1" t="s">
        <v>55</v>
      </c>
      <c r="B52" s="156" t="s">
        <v>254</v>
      </c>
      <c r="C52" s="156"/>
      <c r="D52" s="156"/>
      <c r="E52" s="156"/>
      <c r="F52" s="156"/>
      <c r="G52" s="156"/>
      <c r="H52" s="156"/>
      <c r="I52" s="156"/>
      <c r="J52" s="156"/>
      <c r="K52" s="156"/>
      <c r="L52" s="156"/>
      <c r="M52" s="156"/>
      <c r="N52" s="4" t="s">
        <v>253</v>
      </c>
    </row>
    <row r="53" spans="1:14" x14ac:dyDescent="0.3">
      <c r="A53" s="1" t="s">
        <v>59</v>
      </c>
      <c r="B53" s="156" t="s">
        <v>252</v>
      </c>
      <c r="C53" s="156"/>
      <c r="D53" s="156"/>
      <c r="E53" s="156"/>
      <c r="F53" s="156"/>
      <c r="G53" s="156"/>
      <c r="H53" s="156"/>
      <c r="I53" s="156"/>
      <c r="J53" s="156"/>
      <c r="K53" s="156"/>
      <c r="L53" s="156"/>
      <c r="M53" s="156"/>
    </row>
    <row r="54" spans="1:14" x14ac:dyDescent="0.3">
      <c r="A54" s="1"/>
    </row>
    <row r="55" spans="1:14" x14ac:dyDescent="0.3">
      <c r="A55" s="1"/>
    </row>
    <row r="56" spans="1:14" x14ac:dyDescent="0.3">
      <c r="A56" s="1"/>
    </row>
  </sheetData>
  <mergeCells count="21">
    <mergeCell ref="B52:M52"/>
    <mergeCell ref="B53:M53"/>
    <mergeCell ref="B42:L42"/>
    <mergeCell ref="B47:M47"/>
    <mergeCell ref="B48:M48"/>
    <mergeCell ref="B49:M49"/>
    <mergeCell ref="B50:M50"/>
    <mergeCell ref="B51:M51"/>
    <mergeCell ref="B45:M45"/>
    <mergeCell ref="B46:M46"/>
    <mergeCell ref="L3:L4"/>
    <mergeCell ref="B41:L41"/>
    <mergeCell ref="C2:L2"/>
    <mergeCell ref="B3:B4"/>
    <mergeCell ref="C3:C4"/>
    <mergeCell ref="D3:D4"/>
    <mergeCell ref="E3:E4"/>
    <mergeCell ref="F3:F4"/>
    <mergeCell ref="G3:H4"/>
    <mergeCell ref="I3:J4"/>
    <mergeCell ref="K3:K4"/>
  </mergeCells>
  <hyperlinks>
    <hyperlink ref="C2" location="INDEX" display="Energy Transport Natural Gas Distribution, New  developed residential areas"/>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59"/>
  <sheetViews>
    <sheetView workbookViewId="0">
      <selection activeCell="D18" sqref="D18"/>
    </sheetView>
  </sheetViews>
  <sheetFormatPr defaultColWidth="9.33203125" defaultRowHeight="14.4" x14ac:dyDescent="0.3"/>
  <cols>
    <col min="1" max="1" width="2.33203125" style="4" bestFit="1" customWidth="1"/>
    <col min="2" max="2" width="42.88671875" style="4" customWidth="1"/>
    <col min="3" max="12" width="9.109375" style="4" customWidth="1"/>
    <col min="13" max="16384" width="9.33203125" style="4"/>
  </cols>
  <sheetData>
    <row r="1" spans="2:12" ht="12.75" customHeight="1" thickBot="1" x14ac:dyDescent="0.35"/>
    <row r="2" spans="2:12" ht="16.5" customHeight="1" thickBot="1" x14ac:dyDescent="0.35">
      <c r="B2" s="5" t="s">
        <v>0</v>
      </c>
      <c r="C2" s="130" t="s">
        <v>129</v>
      </c>
      <c r="D2" s="146"/>
      <c r="E2" s="146"/>
      <c r="F2" s="146"/>
      <c r="G2" s="146"/>
      <c r="H2" s="146"/>
      <c r="I2" s="146"/>
      <c r="J2" s="146"/>
      <c r="K2" s="146"/>
      <c r="L2" s="147"/>
    </row>
    <row r="3" spans="2:12" x14ac:dyDescent="0.3">
      <c r="B3" s="148"/>
      <c r="C3" s="150">
        <v>2015</v>
      </c>
      <c r="D3" s="150">
        <v>2020</v>
      </c>
      <c r="E3" s="150">
        <v>2030</v>
      </c>
      <c r="F3" s="150">
        <v>2050</v>
      </c>
      <c r="G3" s="152" t="s">
        <v>1</v>
      </c>
      <c r="H3" s="153"/>
      <c r="I3" s="152" t="s">
        <v>2</v>
      </c>
      <c r="J3" s="153"/>
      <c r="K3" s="150" t="s">
        <v>3</v>
      </c>
      <c r="L3" s="150" t="s">
        <v>4</v>
      </c>
    </row>
    <row r="4" spans="2:12" ht="15" thickBot="1" x14ac:dyDescent="0.35">
      <c r="B4" s="149"/>
      <c r="C4" s="151"/>
      <c r="D4" s="151"/>
      <c r="E4" s="151"/>
      <c r="F4" s="151"/>
      <c r="G4" s="154"/>
      <c r="H4" s="155"/>
      <c r="I4" s="154"/>
      <c r="J4" s="155"/>
      <c r="K4" s="151"/>
      <c r="L4" s="151"/>
    </row>
    <row r="5" spans="2:12" ht="15" thickBot="1" x14ac:dyDescent="0.35">
      <c r="B5" s="6" t="s">
        <v>5</v>
      </c>
      <c r="C5" s="7"/>
      <c r="D5" s="7"/>
      <c r="E5" s="7"/>
      <c r="F5" s="7"/>
      <c r="G5" s="8" t="s">
        <v>6</v>
      </c>
      <c r="H5" s="8" t="s">
        <v>7</v>
      </c>
      <c r="I5" s="8" t="s">
        <v>6</v>
      </c>
      <c r="J5" s="8" t="s">
        <v>7</v>
      </c>
      <c r="K5" s="7"/>
      <c r="L5" s="9"/>
    </row>
    <row r="6" spans="2:12" ht="15" thickBot="1" x14ac:dyDescent="0.35">
      <c r="B6" s="51" t="s">
        <v>128</v>
      </c>
      <c r="C6" s="52">
        <v>3</v>
      </c>
      <c r="D6" s="52">
        <v>3</v>
      </c>
      <c r="E6" s="52">
        <v>3</v>
      </c>
      <c r="F6" s="52">
        <v>3</v>
      </c>
      <c r="G6" s="52">
        <v>1</v>
      </c>
      <c r="H6" s="52">
        <v>5</v>
      </c>
      <c r="I6" s="52">
        <v>1</v>
      </c>
      <c r="J6" s="52">
        <v>5</v>
      </c>
      <c r="K6" s="52" t="s">
        <v>14</v>
      </c>
      <c r="L6" s="52" t="s">
        <v>121</v>
      </c>
    </row>
    <row r="7" spans="2:12" ht="15" thickBot="1" x14ac:dyDescent="0.35">
      <c r="B7" s="51" t="s">
        <v>127</v>
      </c>
      <c r="C7" s="52">
        <v>1</v>
      </c>
      <c r="D7" s="52">
        <v>1</v>
      </c>
      <c r="E7" s="52">
        <v>1</v>
      </c>
      <c r="F7" s="52">
        <v>1</v>
      </c>
      <c r="G7" s="52" t="s">
        <v>27</v>
      </c>
      <c r="H7" s="52">
        <v>2</v>
      </c>
      <c r="I7" s="52" t="s">
        <v>27</v>
      </c>
      <c r="J7" s="52">
        <v>2</v>
      </c>
      <c r="K7" s="52" t="s">
        <v>14</v>
      </c>
      <c r="L7" s="52" t="s">
        <v>121</v>
      </c>
    </row>
    <row r="8" spans="2:12" ht="15" thickBot="1" x14ac:dyDescent="0.35">
      <c r="B8" s="51" t="s">
        <v>126</v>
      </c>
      <c r="C8" s="52" t="s">
        <v>27</v>
      </c>
      <c r="D8" s="52" t="s">
        <v>27</v>
      </c>
      <c r="E8" s="52" t="s">
        <v>27</v>
      </c>
      <c r="F8" s="52" t="s">
        <v>27</v>
      </c>
      <c r="G8" s="52" t="s">
        <v>50</v>
      </c>
      <c r="H8" s="52" t="s">
        <v>125</v>
      </c>
      <c r="I8" s="52" t="s">
        <v>50</v>
      </c>
      <c r="J8" s="52" t="s">
        <v>125</v>
      </c>
      <c r="K8" s="52" t="s">
        <v>14</v>
      </c>
      <c r="L8" s="52" t="s">
        <v>121</v>
      </c>
    </row>
    <row r="9" spans="2:12" ht="15" thickBot="1" x14ac:dyDescent="0.35">
      <c r="B9" s="51" t="s">
        <v>124</v>
      </c>
      <c r="C9" s="52">
        <v>5</v>
      </c>
      <c r="D9" s="52">
        <v>5</v>
      </c>
      <c r="E9" s="52">
        <v>5</v>
      </c>
      <c r="F9" s="52">
        <v>5</v>
      </c>
      <c r="G9" s="52">
        <v>2</v>
      </c>
      <c r="H9" s="52">
        <v>7</v>
      </c>
      <c r="I9" s="52">
        <v>2</v>
      </c>
      <c r="J9" s="52">
        <v>7</v>
      </c>
      <c r="K9" s="52"/>
      <c r="L9" s="52">
        <v>1</v>
      </c>
    </row>
    <row r="10" spans="2:12" ht="15" thickBot="1" x14ac:dyDescent="0.35">
      <c r="B10" s="51" t="s">
        <v>123</v>
      </c>
      <c r="C10" s="52" t="s">
        <v>40</v>
      </c>
      <c r="D10" s="52" t="s">
        <v>40</v>
      </c>
      <c r="E10" s="52" t="s">
        <v>40</v>
      </c>
      <c r="F10" s="52" t="s">
        <v>40</v>
      </c>
      <c r="G10" s="52" t="s">
        <v>40</v>
      </c>
      <c r="H10" s="52" t="s">
        <v>40</v>
      </c>
      <c r="I10" s="52" t="s">
        <v>40</v>
      </c>
      <c r="J10" s="52" t="s">
        <v>40</v>
      </c>
      <c r="K10" s="52" t="s">
        <v>43</v>
      </c>
      <c r="L10" s="52">
        <v>1</v>
      </c>
    </row>
    <row r="11" spans="2:12" ht="15" thickBot="1" x14ac:dyDescent="0.35">
      <c r="B11" s="51" t="s">
        <v>122</v>
      </c>
      <c r="C11" s="52">
        <v>2</v>
      </c>
      <c r="D11" s="52">
        <v>2</v>
      </c>
      <c r="E11" s="52">
        <v>2</v>
      </c>
      <c r="F11" s="52">
        <v>2</v>
      </c>
      <c r="G11" s="52" t="s">
        <v>27</v>
      </c>
      <c r="H11" s="52">
        <v>5</v>
      </c>
      <c r="I11" s="52" t="s">
        <v>27</v>
      </c>
      <c r="J11" s="52">
        <v>5</v>
      </c>
      <c r="K11" s="52"/>
      <c r="L11" s="52" t="s">
        <v>103</v>
      </c>
    </row>
    <row r="12" spans="2:12" ht="15" thickBot="1" x14ac:dyDescent="0.35">
      <c r="B12" s="51" t="s">
        <v>10</v>
      </c>
      <c r="C12" s="52">
        <v>40</v>
      </c>
      <c r="D12" s="52">
        <v>40</v>
      </c>
      <c r="E12" s="52">
        <v>40</v>
      </c>
      <c r="F12" s="52">
        <v>40</v>
      </c>
      <c r="G12" s="52">
        <v>30</v>
      </c>
      <c r="H12" s="52">
        <v>50</v>
      </c>
      <c r="I12" s="52">
        <v>30</v>
      </c>
      <c r="J12" s="52">
        <v>50</v>
      </c>
      <c r="K12" s="52" t="s">
        <v>15</v>
      </c>
      <c r="L12" s="52" t="s">
        <v>121</v>
      </c>
    </row>
    <row r="13" spans="2:12" ht="15" thickBot="1" x14ac:dyDescent="0.35">
      <c r="B13" s="51" t="s">
        <v>24</v>
      </c>
      <c r="C13" s="52" t="s">
        <v>27</v>
      </c>
      <c r="D13" s="52" t="s">
        <v>27</v>
      </c>
      <c r="E13" s="52" t="s">
        <v>27</v>
      </c>
      <c r="F13" s="52" t="s">
        <v>27</v>
      </c>
      <c r="G13" s="52" t="s">
        <v>120</v>
      </c>
      <c r="H13" s="52" t="s">
        <v>119</v>
      </c>
      <c r="I13" s="52" t="s">
        <v>120</v>
      </c>
      <c r="J13" s="52" t="s">
        <v>119</v>
      </c>
      <c r="K13" s="52"/>
      <c r="L13" s="52">
        <v>1</v>
      </c>
    </row>
    <row r="14" spans="2:12" ht="15" thickBot="1" x14ac:dyDescent="0.35">
      <c r="B14" s="51" t="s">
        <v>25</v>
      </c>
      <c r="C14" s="52">
        <v>4</v>
      </c>
      <c r="D14" s="52">
        <v>4</v>
      </c>
      <c r="E14" s="52">
        <v>4</v>
      </c>
      <c r="F14" s="52">
        <v>4</v>
      </c>
      <c r="G14" s="52">
        <v>3</v>
      </c>
      <c r="H14" s="52">
        <v>5</v>
      </c>
      <c r="I14" s="52">
        <v>3</v>
      </c>
      <c r="J14" s="52">
        <v>5</v>
      </c>
      <c r="K14" s="52"/>
      <c r="L14" s="52">
        <v>1</v>
      </c>
    </row>
    <row r="15" spans="2:12" ht="15" thickBot="1" x14ac:dyDescent="0.35">
      <c r="B15" s="51"/>
      <c r="C15" s="52"/>
      <c r="D15" s="52"/>
      <c r="E15" s="52"/>
      <c r="F15" s="52"/>
      <c r="G15" s="52"/>
      <c r="H15" s="52"/>
      <c r="I15" s="52"/>
      <c r="J15" s="52"/>
      <c r="K15" s="52"/>
      <c r="L15" s="52"/>
    </row>
    <row r="16" spans="2:12" ht="15" thickBot="1" x14ac:dyDescent="0.35">
      <c r="B16" s="6" t="s">
        <v>8</v>
      </c>
      <c r="C16" s="7"/>
      <c r="D16" s="7"/>
      <c r="E16" s="7"/>
      <c r="F16" s="7"/>
      <c r="G16" s="7"/>
      <c r="H16" s="7"/>
      <c r="I16" s="7"/>
      <c r="J16" s="7"/>
      <c r="K16" s="7"/>
      <c r="L16" s="9"/>
    </row>
    <row r="17" spans="2:12" ht="15" thickBot="1" x14ac:dyDescent="0.35">
      <c r="B17" s="58" t="s">
        <v>118</v>
      </c>
      <c r="C17" s="7"/>
      <c r="D17" s="7"/>
      <c r="E17" s="7"/>
      <c r="F17" s="7"/>
      <c r="G17" s="7"/>
      <c r="H17" s="7"/>
      <c r="I17" s="7"/>
      <c r="J17" s="7"/>
      <c r="K17" s="7"/>
      <c r="L17" s="9"/>
    </row>
    <row r="18" spans="2:12" ht="15" thickBot="1" x14ac:dyDescent="0.35">
      <c r="B18" s="57" t="s">
        <v>117</v>
      </c>
      <c r="C18" s="18">
        <v>25</v>
      </c>
      <c r="D18" s="18">
        <v>25</v>
      </c>
      <c r="E18" s="18">
        <v>25</v>
      </c>
      <c r="F18" s="18">
        <v>25</v>
      </c>
      <c r="G18" s="18" t="s">
        <v>53</v>
      </c>
      <c r="H18" s="18" t="s">
        <v>53</v>
      </c>
      <c r="I18" s="18" t="s">
        <v>53</v>
      </c>
      <c r="J18" s="18" t="s">
        <v>53</v>
      </c>
      <c r="K18" s="52" t="s">
        <v>113</v>
      </c>
      <c r="L18" s="52" t="s">
        <v>108</v>
      </c>
    </row>
    <row r="19" spans="2:12" ht="15" thickBot="1" x14ac:dyDescent="0.35">
      <c r="B19" s="57" t="s">
        <v>116</v>
      </c>
      <c r="C19" s="18">
        <v>12</v>
      </c>
      <c r="D19" s="18">
        <v>12</v>
      </c>
      <c r="E19" s="18">
        <v>12</v>
      </c>
      <c r="F19" s="18">
        <v>12</v>
      </c>
      <c r="G19" s="18" t="s">
        <v>53</v>
      </c>
      <c r="H19" s="18" t="s">
        <v>53</v>
      </c>
      <c r="I19" s="18" t="s">
        <v>53</v>
      </c>
      <c r="J19" s="18" t="s">
        <v>53</v>
      </c>
      <c r="K19" s="52" t="s">
        <v>113</v>
      </c>
      <c r="L19" s="52" t="s">
        <v>108</v>
      </c>
    </row>
    <row r="20" spans="2:12" ht="15" thickBot="1" x14ac:dyDescent="0.35">
      <c r="B20" s="57" t="s">
        <v>115</v>
      </c>
      <c r="C20" s="31">
        <v>9</v>
      </c>
      <c r="D20" s="18">
        <v>9</v>
      </c>
      <c r="E20" s="18">
        <v>9</v>
      </c>
      <c r="F20" s="18">
        <v>9</v>
      </c>
      <c r="G20" s="18" t="s">
        <v>53</v>
      </c>
      <c r="H20" s="18" t="s">
        <v>53</v>
      </c>
      <c r="I20" s="18" t="s">
        <v>53</v>
      </c>
      <c r="J20" s="18" t="s">
        <v>53</v>
      </c>
      <c r="K20" s="52" t="s">
        <v>113</v>
      </c>
      <c r="L20" s="52" t="s">
        <v>108</v>
      </c>
    </row>
    <row r="21" spans="2:12" ht="15" thickBot="1" x14ac:dyDescent="0.35">
      <c r="B21" s="57" t="s">
        <v>114</v>
      </c>
      <c r="C21" s="31">
        <v>6</v>
      </c>
      <c r="D21" s="18">
        <v>6</v>
      </c>
      <c r="E21" s="18">
        <v>6</v>
      </c>
      <c r="F21" s="18">
        <v>6</v>
      </c>
      <c r="G21" s="18" t="s">
        <v>53</v>
      </c>
      <c r="H21" s="18" t="s">
        <v>53</v>
      </c>
      <c r="I21" s="18" t="s">
        <v>53</v>
      </c>
      <c r="J21" s="18" t="s">
        <v>53</v>
      </c>
      <c r="K21" s="52" t="s">
        <v>113</v>
      </c>
      <c r="L21" s="52" t="s">
        <v>108</v>
      </c>
    </row>
    <row r="22" spans="2:12" ht="15" thickBot="1" x14ac:dyDescent="0.35">
      <c r="B22" s="57" t="s">
        <v>112</v>
      </c>
      <c r="C22" s="18" t="s">
        <v>40</v>
      </c>
      <c r="D22" s="18" t="s">
        <v>40</v>
      </c>
      <c r="E22" s="18" t="s">
        <v>40</v>
      </c>
      <c r="F22" s="18" t="s">
        <v>40</v>
      </c>
      <c r="G22" s="18" t="s">
        <v>40</v>
      </c>
      <c r="H22" s="18" t="s">
        <v>40</v>
      </c>
      <c r="I22" s="18" t="s">
        <v>40</v>
      </c>
      <c r="J22" s="18" t="s">
        <v>40</v>
      </c>
      <c r="K22" s="52"/>
      <c r="L22" s="52"/>
    </row>
    <row r="23" spans="2:12" ht="15" thickBot="1" x14ac:dyDescent="0.35">
      <c r="B23" s="57" t="s">
        <v>111</v>
      </c>
      <c r="C23" s="18" t="s">
        <v>40</v>
      </c>
      <c r="D23" s="18" t="s">
        <v>40</v>
      </c>
      <c r="E23" s="18" t="s">
        <v>40</v>
      </c>
      <c r="F23" s="18" t="s">
        <v>40</v>
      </c>
      <c r="G23" s="18" t="s">
        <v>40</v>
      </c>
      <c r="H23" s="18" t="s">
        <v>40</v>
      </c>
      <c r="I23" s="18" t="s">
        <v>40</v>
      </c>
      <c r="J23" s="18" t="s">
        <v>40</v>
      </c>
      <c r="K23" s="52"/>
      <c r="L23" s="52"/>
    </row>
    <row r="24" spans="2:12" ht="15" thickBot="1" x14ac:dyDescent="0.35">
      <c r="B24" s="57" t="s">
        <v>88</v>
      </c>
      <c r="C24" s="18" t="s">
        <v>40</v>
      </c>
      <c r="D24" s="18" t="s">
        <v>40</v>
      </c>
      <c r="E24" s="18" t="s">
        <v>40</v>
      </c>
      <c r="F24" s="18" t="s">
        <v>40</v>
      </c>
      <c r="G24" s="18" t="s">
        <v>40</v>
      </c>
      <c r="H24" s="18" t="s">
        <v>40</v>
      </c>
      <c r="I24" s="18" t="s">
        <v>40</v>
      </c>
      <c r="J24" s="18" t="s">
        <v>40</v>
      </c>
      <c r="K24" s="52" t="s">
        <v>18</v>
      </c>
      <c r="L24" s="52"/>
    </row>
    <row r="25" spans="2:12" ht="15" thickBot="1" x14ac:dyDescent="0.35">
      <c r="B25" s="57" t="s">
        <v>110</v>
      </c>
      <c r="C25" s="18">
        <v>115000</v>
      </c>
      <c r="D25" s="18">
        <v>115000</v>
      </c>
      <c r="E25" s="18">
        <v>115000</v>
      </c>
      <c r="F25" s="18">
        <v>115000</v>
      </c>
      <c r="G25" s="18">
        <v>92000</v>
      </c>
      <c r="H25" s="18">
        <v>138000</v>
      </c>
      <c r="I25" s="18">
        <v>92000</v>
      </c>
      <c r="J25" s="18">
        <v>138000</v>
      </c>
      <c r="K25" s="52"/>
      <c r="L25" s="52">
        <v>1</v>
      </c>
    </row>
    <row r="26" spans="2:12" ht="15" thickBot="1" x14ac:dyDescent="0.35">
      <c r="B26" s="57" t="s">
        <v>109</v>
      </c>
      <c r="C26" s="18">
        <v>105000</v>
      </c>
      <c r="D26" s="18">
        <v>105000</v>
      </c>
      <c r="E26" s="18">
        <v>105000</v>
      </c>
      <c r="F26" s="18">
        <v>105000</v>
      </c>
      <c r="G26" s="18">
        <v>84000</v>
      </c>
      <c r="H26" s="18">
        <v>126000</v>
      </c>
      <c r="I26" s="18">
        <v>84000</v>
      </c>
      <c r="J26" s="18">
        <v>126000</v>
      </c>
      <c r="K26" s="52"/>
      <c r="L26" s="52">
        <v>1</v>
      </c>
    </row>
    <row r="27" spans="2:12" ht="15" thickBot="1" x14ac:dyDescent="0.35">
      <c r="B27" s="57" t="s">
        <v>89</v>
      </c>
      <c r="C27" s="48">
        <v>0.6</v>
      </c>
      <c r="D27" s="48">
        <v>0.6</v>
      </c>
      <c r="E27" s="48">
        <v>0.6</v>
      </c>
      <c r="F27" s="48">
        <v>0.6</v>
      </c>
      <c r="G27" s="48">
        <v>0.5</v>
      </c>
      <c r="H27" s="48">
        <v>0.75</v>
      </c>
      <c r="I27" s="48">
        <v>0.5</v>
      </c>
      <c r="J27" s="48">
        <v>0.75</v>
      </c>
      <c r="K27" s="52" t="s">
        <v>16</v>
      </c>
      <c r="L27" s="52" t="s">
        <v>108</v>
      </c>
    </row>
    <row r="28" spans="2:12" ht="15" thickBot="1" x14ac:dyDescent="0.35">
      <c r="B28" s="57" t="s">
        <v>90</v>
      </c>
      <c r="C28" s="48">
        <v>0.4</v>
      </c>
      <c r="D28" s="48">
        <v>0.4</v>
      </c>
      <c r="E28" s="48">
        <v>0.4</v>
      </c>
      <c r="F28" s="48">
        <v>0.4</v>
      </c>
      <c r="G28" s="48">
        <v>0.25</v>
      </c>
      <c r="H28" s="48">
        <v>0.5</v>
      </c>
      <c r="I28" s="48">
        <v>0.25</v>
      </c>
      <c r="J28" s="48">
        <v>0.5</v>
      </c>
      <c r="K28" s="52" t="s">
        <v>16</v>
      </c>
      <c r="L28" s="52" t="s">
        <v>108</v>
      </c>
    </row>
    <row r="29" spans="2:12" ht="15" thickBot="1" x14ac:dyDescent="0.35">
      <c r="B29" s="57" t="s">
        <v>107</v>
      </c>
      <c r="C29" s="52" t="s">
        <v>40</v>
      </c>
      <c r="D29" s="52" t="s">
        <v>40</v>
      </c>
      <c r="E29" s="52" t="s">
        <v>40</v>
      </c>
      <c r="F29" s="52" t="s">
        <v>40</v>
      </c>
      <c r="G29" s="52" t="s">
        <v>40</v>
      </c>
      <c r="H29" s="52" t="s">
        <v>40</v>
      </c>
      <c r="I29" s="52" t="s">
        <v>40</v>
      </c>
      <c r="J29" s="52" t="s">
        <v>40</v>
      </c>
      <c r="K29" s="52"/>
      <c r="L29" s="52"/>
    </row>
    <row r="30" spans="2:12" ht="15" thickBot="1" x14ac:dyDescent="0.35">
      <c r="B30" s="57" t="s">
        <v>106</v>
      </c>
      <c r="C30" s="56" t="s">
        <v>105</v>
      </c>
      <c r="D30" s="56" t="s">
        <v>105</v>
      </c>
      <c r="E30" s="56" t="s">
        <v>105</v>
      </c>
      <c r="F30" s="56" t="s">
        <v>105</v>
      </c>
      <c r="G30" s="18" t="s">
        <v>104</v>
      </c>
      <c r="H30" s="18" t="s">
        <v>48</v>
      </c>
      <c r="I30" s="18" t="s">
        <v>104</v>
      </c>
      <c r="J30" s="18" t="s">
        <v>48</v>
      </c>
      <c r="K30" s="52"/>
      <c r="L30" s="52" t="s">
        <v>103</v>
      </c>
    </row>
    <row r="31" spans="2:12" ht="15" thickBot="1" x14ac:dyDescent="0.35">
      <c r="B31" s="11"/>
      <c r="C31" s="18"/>
      <c r="D31" s="18"/>
      <c r="E31" s="18"/>
      <c r="F31" s="18"/>
      <c r="G31" s="52"/>
      <c r="H31" s="52"/>
      <c r="I31" s="52"/>
      <c r="J31" s="52"/>
      <c r="K31" s="52"/>
      <c r="L31" s="52"/>
    </row>
    <row r="32" spans="2:12" ht="15" thickBot="1" x14ac:dyDescent="0.35">
      <c r="B32" s="6" t="s">
        <v>22</v>
      </c>
      <c r="C32" s="52"/>
      <c r="D32" s="52"/>
      <c r="E32" s="52"/>
      <c r="F32" s="52"/>
      <c r="G32" s="52"/>
      <c r="H32" s="52"/>
      <c r="I32" s="52"/>
      <c r="J32" s="52"/>
      <c r="K32" s="52"/>
      <c r="L32" s="52"/>
    </row>
    <row r="33" spans="1:12" ht="15" thickBot="1" x14ac:dyDescent="0.35">
      <c r="B33" s="11"/>
      <c r="C33" s="52"/>
      <c r="D33" s="52"/>
      <c r="E33" s="52"/>
      <c r="F33" s="52"/>
      <c r="G33" s="52"/>
      <c r="H33" s="52"/>
      <c r="I33" s="52"/>
      <c r="J33" s="52"/>
      <c r="K33" s="52"/>
      <c r="L33" s="52"/>
    </row>
    <row r="34" spans="1:12" ht="15" thickBot="1" x14ac:dyDescent="0.35">
      <c r="B34" s="51"/>
      <c r="C34" s="52"/>
      <c r="D34" s="52"/>
      <c r="E34" s="52"/>
      <c r="F34" s="52"/>
      <c r="G34" s="52"/>
      <c r="H34" s="52"/>
      <c r="I34" s="52"/>
      <c r="J34" s="52"/>
      <c r="K34" s="52"/>
      <c r="L34" s="52"/>
    </row>
    <row r="35" spans="1:12" x14ac:dyDescent="0.3">
      <c r="B35" s="55"/>
      <c r="C35" s="45"/>
      <c r="D35" s="45"/>
      <c r="E35" s="45"/>
      <c r="F35" s="45"/>
      <c r="G35" s="45"/>
      <c r="H35" s="45"/>
      <c r="I35" s="45"/>
      <c r="J35" s="45"/>
      <c r="K35" s="45"/>
      <c r="L35" s="45"/>
    </row>
    <row r="36" spans="1:12" x14ac:dyDescent="0.3">
      <c r="B36" s="3" t="s">
        <v>21</v>
      </c>
    </row>
    <row r="37" spans="1:12" x14ac:dyDescent="0.3">
      <c r="A37" s="1">
        <v>1</v>
      </c>
      <c r="B37" s="23" t="s">
        <v>32</v>
      </c>
    </row>
    <row r="38" spans="1:12" x14ac:dyDescent="0.3">
      <c r="A38" s="1">
        <v>2</v>
      </c>
      <c r="B38" s="23" t="s">
        <v>31</v>
      </c>
    </row>
    <row r="39" spans="1:12" x14ac:dyDescent="0.3">
      <c r="A39" s="1">
        <v>3</v>
      </c>
      <c r="B39" s="23" t="s">
        <v>38</v>
      </c>
      <c r="C39" s="2"/>
      <c r="D39" s="2"/>
      <c r="E39" s="2"/>
      <c r="F39" s="2"/>
      <c r="G39" s="2"/>
      <c r="H39" s="2"/>
      <c r="I39" s="2"/>
      <c r="J39" s="2"/>
      <c r="K39" s="2"/>
      <c r="L39" s="2"/>
    </row>
    <row r="40" spans="1:12" ht="22.8" x14ac:dyDescent="0.3">
      <c r="A40" s="1">
        <v>4</v>
      </c>
      <c r="B40" s="38" t="s">
        <v>47</v>
      </c>
      <c r="C40" s="127"/>
      <c r="D40" s="127"/>
      <c r="E40" s="127"/>
      <c r="F40" s="127"/>
      <c r="G40" s="127"/>
      <c r="H40" s="127"/>
      <c r="I40" s="127"/>
      <c r="J40" s="127"/>
      <c r="K40" s="127"/>
      <c r="L40" s="127"/>
    </row>
    <row r="41" spans="1:12" x14ac:dyDescent="0.3">
      <c r="A41" s="1"/>
      <c r="C41" s="159"/>
      <c r="D41" s="129"/>
      <c r="E41" s="129"/>
      <c r="F41" s="129"/>
      <c r="G41" s="129"/>
      <c r="H41" s="129"/>
      <c r="I41" s="129"/>
      <c r="J41" s="129"/>
      <c r="K41" s="129"/>
      <c r="L41" s="129"/>
    </row>
    <row r="42" spans="1:12" x14ac:dyDescent="0.3">
      <c r="A42" s="1"/>
      <c r="B42" s="3" t="s">
        <v>13</v>
      </c>
      <c r="C42" s="49"/>
      <c r="D42" s="49"/>
      <c r="E42" s="49"/>
      <c r="F42" s="49"/>
      <c r="G42" s="49"/>
      <c r="H42" s="49"/>
      <c r="I42" s="49"/>
      <c r="J42" s="49"/>
      <c r="K42" s="49"/>
      <c r="L42" s="49"/>
    </row>
    <row r="43" spans="1:12" x14ac:dyDescent="0.3">
      <c r="A43" s="1" t="s">
        <v>14</v>
      </c>
      <c r="B43" s="36" t="s">
        <v>102</v>
      </c>
      <c r="C43" s="49"/>
      <c r="D43" s="49"/>
      <c r="E43" s="49"/>
      <c r="F43" s="49"/>
      <c r="G43" s="49"/>
      <c r="H43" s="49"/>
      <c r="I43" s="49"/>
      <c r="J43" s="49"/>
      <c r="K43" s="49"/>
      <c r="L43" s="49"/>
    </row>
    <row r="44" spans="1:12" ht="45.6" x14ac:dyDescent="0.3">
      <c r="A44" s="1" t="s">
        <v>15</v>
      </c>
      <c r="B44" s="38" t="s">
        <v>101</v>
      </c>
      <c r="C44" s="49"/>
      <c r="D44" s="49"/>
      <c r="E44" s="49"/>
      <c r="F44" s="49"/>
      <c r="G44" s="49"/>
      <c r="H44" s="49"/>
      <c r="I44" s="49"/>
      <c r="J44" s="49"/>
      <c r="K44" s="49"/>
      <c r="L44" s="49"/>
    </row>
    <row r="45" spans="1:12" x14ac:dyDescent="0.3">
      <c r="A45" s="1" t="s">
        <v>16</v>
      </c>
      <c r="B45" s="36" t="s">
        <v>100</v>
      </c>
      <c r="C45" s="49"/>
      <c r="D45" s="49"/>
      <c r="E45" s="49"/>
      <c r="F45" s="49"/>
      <c r="G45" s="49"/>
      <c r="H45" s="49"/>
      <c r="I45" s="49"/>
      <c r="J45" s="49"/>
      <c r="K45" s="49"/>
      <c r="L45" s="49"/>
    </row>
    <row r="46" spans="1:12" ht="50.25" customHeight="1" x14ac:dyDescent="0.3">
      <c r="A46" s="1" t="s">
        <v>17</v>
      </c>
      <c r="B46" s="37" t="s">
        <v>99</v>
      </c>
    </row>
    <row r="47" spans="1:12" ht="34.200000000000003" x14ac:dyDescent="0.3">
      <c r="A47" s="1" t="s">
        <v>18</v>
      </c>
      <c r="B47" s="37" t="s">
        <v>98</v>
      </c>
    </row>
    <row r="48" spans="1:12" ht="22.8" x14ac:dyDescent="0.3">
      <c r="A48" s="1" t="s">
        <v>43</v>
      </c>
      <c r="B48" s="37" t="s">
        <v>97</v>
      </c>
    </row>
    <row r="49" spans="1:1" x14ac:dyDescent="0.3">
      <c r="A49" s="1"/>
    </row>
    <row r="50" spans="1:1" x14ac:dyDescent="0.3">
      <c r="A50" s="1"/>
    </row>
    <row r="51" spans="1:1" x14ac:dyDescent="0.3">
      <c r="A51" s="1"/>
    </row>
    <row r="52" spans="1:1" x14ac:dyDescent="0.3">
      <c r="A52" s="1"/>
    </row>
    <row r="53" spans="1:1" x14ac:dyDescent="0.3">
      <c r="A53" s="1"/>
    </row>
    <row r="54" spans="1:1" x14ac:dyDescent="0.3">
      <c r="A54" s="1"/>
    </row>
    <row r="55" spans="1:1" x14ac:dyDescent="0.3">
      <c r="A55" s="1"/>
    </row>
    <row r="56" spans="1:1" x14ac:dyDescent="0.3">
      <c r="A56" s="1"/>
    </row>
    <row r="57" spans="1:1" x14ac:dyDescent="0.3">
      <c r="A57" s="1"/>
    </row>
    <row r="58" spans="1:1" x14ac:dyDescent="0.3">
      <c r="A58" s="1"/>
    </row>
    <row r="59" spans="1:1" x14ac:dyDescent="0.3">
      <c r="A59" s="1"/>
    </row>
  </sheetData>
  <mergeCells count="12">
    <mergeCell ref="B3:B4"/>
    <mergeCell ref="C3:C4"/>
    <mergeCell ref="D3:D4"/>
    <mergeCell ref="E3:E4"/>
    <mergeCell ref="F3:F4"/>
    <mergeCell ref="K3:K4"/>
    <mergeCell ref="L3:L4"/>
    <mergeCell ref="C40:L40"/>
    <mergeCell ref="C41:L41"/>
    <mergeCell ref="C2:L2"/>
    <mergeCell ref="G3:H4"/>
    <mergeCell ref="I3:J4"/>
  </mergeCells>
  <hyperlinks>
    <hyperlink ref="C2" location="INDEX" display="Energy Transport District Heating Transmission"/>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55"/>
  <sheetViews>
    <sheetView workbookViewId="0">
      <selection activeCell="D18" sqref="D18"/>
    </sheetView>
  </sheetViews>
  <sheetFormatPr defaultColWidth="9.33203125" defaultRowHeight="14.4" x14ac:dyDescent="0.3"/>
  <cols>
    <col min="1" max="1" width="2.33203125" style="4" bestFit="1" customWidth="1"/>
    <col min="2" max="2" width="41" style="4" customWidth="1"/>
    <col min="3" max="12" width="9.109375" style="4" customWidth="1"/>
    <col min="13" max="16384" width="9.33203125" style="4"/>
  </cols>
  <sheetData>
    <row r="1" spans="2:12" ht="15" thickBot="1" x14ac:dyDescent="0.35">
      <c r="B1" s="53" t="s">
        <v>92</v>
      </c>
    </row>
    <row r="2" spans="2:12" ht="15" thickBot="1" x14ac:dyDescent="0.35">
      <c r="B2" s="5" t="s">
        <v>0</v>
      </c>
      <c r="C2" s="130" t="s">
        <v>41</v>
      </c>
      <c r="D2" s="157"/>
      <c r="E2" s="157"/>
      <c r="F2" s="157"/>
      <c r="G2" s="157"/>
      <c r="H2" s="157"/>
      <c r="I2" s="157"/>
      <c r="J2" s="157"/>
      <c r="K2" s="157"/>
      <c r="L2" s="158"/>
    </row>
    <row r="3" spans="2:12" x14ac:dyDescent="0.3">
      <c r="B3" s="148"/>
      <c r="C3" s="150">
        <v>2015</v>
      </c>
      <c r="D3" s="150">
        <v>2020</v>
      </c>
      <c r="E3" s="150">
        <v>2030</v>
      </c>
      <c r="F3" s="150">
        <v>2050</v>
      </c>
      <c r="G3" s="152" t="s">
        <v>1</v>
      </c>
      <c r="H3" s="153"/>
      <c r="I3" s="152" t="s">
        <v>2</v>
      </c>
      <c r="J3" s="153"/>
      <c r="K3" s="150" t="s">
        <v>3</v>
      </c>
      <c r="L3" s="150" t="s">
        <v>4</v>
      </c>
    </row>
    <row r="4" spans="2:12" ht="15" thickBot="1" x14ac:dyDescent="0.35">
      <c r="B4" s="149"/>
      <c r="C4" s="151"/>
      <c r="D4" s="151"/>
      <c r="E4" s="151"/>
      <c r="F4" s="151"/>
      <c r="G4" s="154"/>
      <c r="H4" s="155"/>
      <c r="I4" s="154"/>
      <c r="J4" s="155"/>
      <c r="K4" s="151"/>
      <c r="L4" s="151"/>
    </row>
    <row r="5" spans="2:12" ht="15" thickBot="1" x14ac:dyDescent="0.35">
      <c r="B5" s="6" t="s">
        <v>5</v>
      </c>
      <c r="C5" s="7"/>
      <c r="D5" s="7"/>
      <c r="E5" s="7"/>
      <c r="F5" s="7"/>
      <c r="G5" s="8" t="s">
        <v>6</v>
      </c>
      <c r="H5" s="8" t="s">
        <v>7</v>
      </c>
      <c r="I5" s="8" t="s">
        <v>6</v>
      </c>
      <c r="J5" s="8" t="s">
        <v>7</v>
      </c>
      <c r="K5" s="7"/>
      <c r="L5" s="9"/>
    </row>
    <row r="6" spans="2:12" ht="15" thickBot="1" x14ac:dyDescent="0.35">
      <c r="B6" s="26" t="s">
        <v>9</v>
      </c>
      <c r="C6" s="41">
        <v>15</v>
      </c>
      <c r="D6" s="32">
        <v>15</v>
      </c>
      <c r="E6" s="32">
        <v>15</v>
      </c>
      <c r="F6" s="32">
        <v>15</v>
      </c>
      <c r="G6" s="27">
        <v>10</v>
      </c>
      <c r="H6" s="27">
        <v>20</v>
      </c>
      <c r="I6" s="27">
        <v>10</v>
      </c>
      <c r="J6" s="27">
        <v>20</v>
      </c>
      <c r="K6" s="27" t="s">
        <v>29</v>
      </c>
      <c r="L6" s="27">
        <v>1</v>
      </c>
    </row>
    <row r="7" spans="2:12" ht="15" thickBot="1" x14ac:dyDescent="0.35">
      <c r="B7" s="40" t="s">
        <v>70</v>
      </c>
      <c r="C7" s="31">
        <v>5</v>
      </c>
      <c r="D7" s="31">
        <v>5</v>
      </c>
      <c r="E7" s="31">
        <v>5</v>
      </c>
      <c r="F7" s="31">
        <v>5</v>
      </c>
      <c r="G7" s="33">
        <v>2</v>
      </c>
      <c r="H7" s="33">
        <v>7</v>
      </c>
      <c r="I7" s="33">
        <v>2</v>
      </c>
      <c r="J7" s="33">
        <v>7</v>
      </c>
      <c r="K7" s="27" t="s">
        <v>16</v>
      </c>
      <c r="L7" s="27">
        <v>2</v>
      </c>
    </row>
    <row r="8" spans="2:12" ht="15" thickBot="1" x14ac:dyDescent="0.35">
      <c r="B8" s="40" t="s">
        <v>23</v>
      </c>
      <c r="C8" s="31">
        <v>2</v>
      </c>
      <c r="D8" s="31">
        <v>2</v>
      </c>
      <c r="E8" s="31">
        <v>2</v>
      </c>
      <c r="F8" s="31">
        <v>2</v>
      </c>
      <c r="G8" s="33">
        <v>0.5</v>
      </c>
      <c r="H8" s="33">
        <v>3</v>
      </c>
      <c r="I8" s="33">
        <v>0.5</v>
      </c>
      <c r="J8" s="33">
        <v>3</v>
      </c>
      <c r="K8" s="27"/>
      <c r="L8" s="27">
        <v>2</v>
      </c>
    </row>
    <row r="9" spans="2:12" ht="15" thickBot="1" x14ac:dyDescent="0.35">
      <c r="B9" s="26" t="s">
        <v>10</v>
      </c>
      <c r="C9" s="33">
        <v>40</v>
      </c>
      <c r="D9" s="33">
        <v>40</v>
      </c>
      <c r="E9" s="33">
        <v>40</v>
      </c>
      <c r="F9" s="33">
        <v>40</v>
      </c>
      <c r="G9" s="33">
        <v>30</v>
      </c>
      <c r="H9" s="33">
        <v>50</v>
      </c>
      <c r="I9" s="33">
        <v>30</v>
      </c>
      <c r="J9" s="33">
        <v>50</v>
      </c>
      <c r="K9" s="27" t="s">
        <v>17</v>
      </c>
      <c r="L9" s="27">
        <v>1</v>
      </c>
    </row>
    <row r="10" spans="2:12" ht="15" thickBot="1" x14ac:dyDescent="0.35">
      <c r="B10" s="26" t="s">
        <v>24</v>
      </c>
      <c r="C10" s="27"/>
      <c r="D10" s="27"/>
      <c r="E10" s="27"/>
      <c r="F10" s="27"/>
      <c r="G10" s="27"/>
      <c r="H10" s="27"/>
      <c r="I10" s="27"/>
      <c r="J10" s="27"/>
      <c r="K10" s="27"/>
      <c r="L10" s="27"/>
    </row>
    <row r="11" spans="2:12" ht="15" thickBot="1" x14ac:dyDescent="0.35">
      <c r="B11" s="10" t="s">
        <v>20</v>
      </c>
      <c r="C11" s="33" t="s">
        <v>50</v>
      </c>
      <c r="D11" s="31" t="s">
        <v>50</v>
      </c>
      <c r="E11" s="31" t="s">
        <v>50</v>
      </c>
      <c r="F11" s="31" t="s">
        <v>50</v>
      </c>
      <c r="G11" s="33" t="s">
        <v>51</v>
      </c>
      <c r="H11" s="33" t="s">
        <v>49</v>
      </c>
      <c r="I11" s="33" t="s">
        <v>51</v>
      </c>
      <c r="J11" s="33" t="s">
        <v>49</v>
      </c>
      <c r="K11" s="27"/>
      <c r="L11" s="27"/>
    </row>
    <row r="12" spans="2:12" ht="15" thickBot="1" x14ac:dyDescent="0.35">
      <c r="B12" s="10" t="s">
        <v>11</v>
      </c>
      <c r="C12" s="33" t="s">
        <v>40</v>
      </c>
      <c r="D12" s="30" t="s">
        <v>40</v>
      </c>
      <c r="E12" s="30" t="s">
        <v>40</v>
      </c>
      <c r="F12" s="30" t="s">
        <v>40</v>
      </c>
      <c r="G12" s="42" t="s">
        <v>40</v>
      </c>
      <c r="H12" s="30" t="s">
        <v>40</v>
      </c>
      <c r="I12" s="30" t="s">
        <v>40</v>
      </c>
      <c r="J12" s="30" t="s">
        <v>40</v>
      </c>
      <c r="K12" s="27"/>
      <c r="L12" s="27"/>
    </row>
    <row r="13" spans="2:12" ht="15" thickBot="1" x14ac:dyDescent="0.35">
      <c r="B13" s="10" t="s">
        <v>25</v>
      </c>
      <c r="C13" s="34">
        <v>1</v>
      </c>
      <c r="D13" s="34">
        <v>1</v>
      </c>
      <c r="E13" s="34">
        <v>1</v>
      </c>
      <c r="F13" s="34">
        <v>1</v>
      </c>
      <c r="G13" s="34" t="s">
        <v>27</v>
      </c>
      <c r="H13" s="34" t="s">
        <v>48</v>
      </c>
      <c r="I13" s="34" t="s">
        <v>27</v>
      </c>
      <c r="J13" s="34" t="s">
        <v>48</v>
      </c>
      <c r="K13" s="27"/>
      <c r="L13" s="27"/>
    </row>
    <row r="14" spans="2:12" ht="15" thickBot="1" x14ac:dyDescent="0.35">
      <c r="B14" s="26"/>
      <c r="C14" s="27"/>
      <c r="D14" s="27"/>
      <c r="E14" s="27"/>
      <c r="F14" s="27"/>
      <c r="G14" s="27"/>
      <c r="H14" s="27"/>
      <c r="I14" s="27"/>
      <c r="J14" s="27"/>
      <c r="K14" s="27"/>
      <c r="L14" s="27"/>
    </row>
    <row r="15" spans="2:12" ht="15" thickBot="1" x14ac:dyDescent="0.35">
      <c r="B15" s="6" t="s">
        <v>8</v>
      </c>
      <c r="C15" s="7"/>
      <c r="D15" s="7"/>
      <c r="E15" s="7"/>
      <c r="F15" s="7"/>
      <c r="G15" s="7"/>
      <c r="H15" s="7"/>
      <c r="I15" s="7"/>
      <c r="J15" s="7"/>
      <c r="K15" s="7"/>
      <c r="L15" s="9"/>
    </row>
    <row r="16" spans="2:12" ht="15" thickBot="1" x14ac:dyDescent="0.35">
      <c r="B16" s="47" t="s">
        <v>87</v>
      </c>
      <c r="C16" s="18">
        <v>720</v>
      </c>
      <c r="D16" s="18">
        <v>720</v>
      </c>
      <c r="E16" s="18">
        <v>720</v>
      </c>
      <c r="F16" s="18">
        <v>720</v>
      </c>
      <c r="G16" s="18" t="s">
        <v>53</v>
      </c>
      <c r="H16" s="18" t="s">
        <v>53</v>
      </c>
      <c r="I16" s="18" t="s">
        <v>53</v>
      </c>
      <c r="J16" s="18" t="s">
        <v>53</v>
      </c>
      <c r="K16" s="35" t="s">
        <v>39</v>
      </c>
      <c r="L16" s="27" t="s">
        <v>37</v>
      </c>
    </row>
    <row r="17" spans="2:12" ht="15" thickBot="1" x14ac:dyDescent="0.35">
      <c r="B17" s="47" t="s">
        <v>76</v>
      </c>
      <c r="C17" s="18">
        <v>3785</v>
      </c>
      <c r="D17" s="18">
        <v>3785</v>
      </c>
      <c r="E17" s="18">
        <v>3785</v>
      </c>
      <c r="F17" s="18">
        <v>3785</v>
      </c>
      <c r="G17" s="18" t="s">
        <v>53</v>
      </c>
      <c r="H17" s="18" t="s">
        <v>53</v>
      </c>
      <c r="I17" s="18" t="s">
        <v>53</v>
      </c>
      <c r="J17" s="18" t="s">
        <v>53</v>
      </c>
      <c r="K17" s="35" t="s">
        <v>54</v>
      </c>
      <c r="L17" s="27" t="s">
        <v>37</v>
      </c>
    </row>
    <row r="18" spans="2:12" ht="15" thickBot="1" x14ac:dyDescent="0.35">
      <c r="B18" s="47" t="s">
        <v>77</v>
      </c>
      <c r="C18" s="18">
        <v>4135</v>
      </c>
      <c r="D18" s="18">
        <v>4135</v>
      </c>
      <c r="E18" s="18">
        <v>4135</v>
      </c>
      <c r="F18" s="18">
        <v>4135</v>
      </c>
      <c r="G18" s="18" t="s">
        <v>53</v>
      </c>
      <c r="H18" s="18" t="s">
        <v>53</v>
      </c>
      <c r="I18" s="18" t="s">
        <v>53</v>
      </c>
      <c r="J18" s="18" t="s">
        <v>53</v>
      </c>
      <c r="K18" s="35" t="s">
        <v>54</v>
      </c>
      <c r="L18" s="27" t="s">
        <v>37</v>
      </c>
    </row>
    <row r="19" spans="2:12" ht="15" thickBot="1" x14ac:dyDescent="0.35">
      <c r="B19" s="47" t="s">
        <v>78</v>
      </c>
      <c r="C19" s="18">
        <v>4735</v>
      </c>
      <c r="D19" s="18">
        <v>4735</v>
      </c>
      <c r="E19" s="18">
        <v>4735</v>
      </c>
      <c r="F19" s="18">
        <v>4735</v>
      </c>
      <c r="G19" s="18" t="s">
        <v>53</v>
      </c>
      <c r="H19" s="18" t="s">
        <v>53</v>
      </c>
      <c r="I19" s="18" t="s">
        <v>53</v>
      </c>
      <c r="J19" s="18" t="s">
        <v>53</v>
      </c>
      <c r="K19" s="35" t="s">
        <v>54</v>
      </c>
      <c r="L19" s="27" t="s">
        <v>37</v>
      </c>
    </row>
    <row r="20" spans="2:12" ht="15" thickBot="1" x14ac:dyDescent="0.35">
      <c r="B20" s="47" t="s">
        <v>79</v>
      </c>
      <c r="C20" s="18" t="s">
        <v>40</v>
      </c>
      <c r="D20" s="18" t="s">
        <v>40</v>
      </c>
      <c r="E20" s="18" t="s">
        <v>40</v>
      </c>
      <c r="F20" s="18" t="s">
        <v>40</v>
      </c>
      <c r="G20" s="18" t="s">
        <v>40</v>
      </c>
      <c r="H20" s="18" t="s">
        <v>40</v>
      </c>
      <c r="I20" s="18" t="s">
        <v>40</v>
      </c>
      <c r="J20" s="18" t="s">
        <v>40</v>
      </c>
      <c r="K20" s="35"/>
      <c r="L20" s="27"/>
    </row>
    <row r="21" spans="2:12" ht="15" thickBot="1" x14ac:dyDescent="0.35">
      <c r="B21" s="47" t="s">
        <v>80</v>
      </c>
      <c r="C21" s="18">
        <v>279.5</v>
      </c>
      <c r="D21" s="18">
        <v>279.5</v>
      </c>
      <c r="E21" s="18">
        <v>279.5</v>
      </c>
      <c r="F21" s="18">
        <v>279.5</v>
      </c>
      <c r="G21" s="18" t="s">
        <v>53</v>
      </c>
      <c r="H21" s="18" t="s">
        <v>53</v>
      </c>
      <c r="I21" s="18" t="s">
        <v>53</v>
      </c>
      <c r="J21" s="18" t="s">
        <v>53</v>
      </c>
      <c r="K21" s="35" t="s">
        <v>58</v>
      </c>
      <c r="L21" s="27" t="s">
        <v>37</v>
      </c>
    </row>
    <row r="22" spans="2:12" ht="15" thickBot="1" x14ac:dyDescent="0.35">
      <c r="B22" s="47" t="s">
        <v>81</v>
      </c>
      <c r="C22" s="18">
        <v>354.5</v>
      </c>
      <c r="D22" s="18">
        <v>354.5</v>
      </c>
      <c r="E22" s="18">
        <v>354.5</v>
      </c>
      <c r="F22" s="18">
        <v>354.5</v>
      </c>
      <c r="G22" s="18" t="s">
        <v>53</v>
      </c>
      <c r="H22" s="18" t="s">
        <v>53</v>
      </c>
      <c r="I22" s="18" t="s">
        <v>53</v>
      </c>
      <c r="J22" s="18" t="s">
        <v>53</v>
      </c>
      <c r="K22" s="35" t="s">
        <v>58</v>
      </c>
      <c r="L22" s="27" t="s">
        <v>37</v>
      </c>
    </row>
    <row r="23" spans="2:12" ht="15" thickBot="1" x14ac:dyDescent="0.35">
      <c r="B23" s="47" t="s">
        <v>82</v>
      </c>
      <c r="C23" s="18">
        <v>369.5</v>
      </c>
      <c r="D23" s="18">
        <v>369.5</v>
      </c>
      <c r="E23" s="18">
        <v>369.5</v>
      </c>
      <c r="F23" s="18">
        <v>369.5</v>
      </c>
      <c r="G23" s="18" t="s">
        <v>53</v>
      </c>
      <c r="H23" s="18" t="s">
        <v>53</v>
      </c>
      <c r="I23" s="18" t="s">
        <v>53</v>
      </c>
      <c r="J23" s="18" t="s">
        <v>53</v>
      </c>
      <c r="K23" s="35" t="s">
        <v>58</v>
      </c>
      <c r="L23" s="27" t="s">
        <v>37</v>
      </c>
    </row>
    <row r="24" spans="2:12" ht="15" thickBot="1" x14ac:dyDescent="0.35">
      <c r="B24" s="47" t="s">
        <v>83</v>
      </c>
      <c r="C24" s="18">
        <v>460</v>
      </c>
      <c r="D24" s="18">
        <v>460</v>
      </c>
      <c r="E24" s="18">
        <v>460</v>
      </c>
      <c r="F24" s="18">
        <v>460</v>
      </c>
      <c r="G24" s="18" t="s">
        <v>53</v>
      </c>
      <c r="H24" s="18" t="s">
        <v>53</v>
      </c>
      <c r="I24" s="18" t="s">
        <v>53</v>
      </c>
      <c r="J24" s="18" t="s">
        <v>53</v>
      </c>
      <c r="K24" s="35" t="s">
        <v>58</v>
      </c>
      <c r="L24" s="27" t="s">
        <v>37</v>
      </c>
    </row>
    <row r="25" spans="2:12" ht="15" thickBot="1" x14ac:dyDescent="0.35">
      <c r="B25" s="47" t="s">
        <v>84</v>
      </c>
      <c r="C25" s="18">
        <v>640</v>
      </c>
      <c r="D25" s="18">
        <v>640</v>
      </c>
      <c r="E25" s="18">
        <v>640</v>
      </c>
      <c r="F25" s="18">
        <v>640</v>
      </c>
      <c r="G25" s="18" t="s">
        <v>53</v>
      </c>
      <c r="H25" s="18" t="s">
        <v>53</v>
      </c>
      <c r="I25" s="18" t="s">
        <v>53</v>
      </c>
      <c r="J25" s="18" t="s">
        <v>53</v>
      </c>
      <c r="K25" s="35" t="s">
        <v>58</v>
      </c>
      <c r="L25" s="27" t="s">
        <v>37</v>
      </c>
    </row>
    <row r="26" spans="2:12" ht="15" thickBot="1" x14ac:dyDescent="0.35">
      <c r="B26" s="47" t="s">
        <v>85</v>
      </c>
      <c r="C26" s="18">
        <v>1185</v>
      </c>
      <c r="D26" s="18">
        <v>1185</v>
      </c>
      <c r="E26" s="18">
        <v>1185</v>
      </c>
      <c r="F26" s="18">
        <v>1185</v>
      </c>
      <c r="G26" s="18" t="s">
        <v>53</v>
      </c>
      <c r="H26" s="18" t="s">
        <v>53</v>
      </c>
      <c r="I26" s="18" t="s">
        <v>53</v>
      </c>
      <c r="J26" s="18" t="s">
        <v>53</v>
      </c>
      <c r="K26" s="35" t="s">
        <v>58</v>
      </c>
      <c r="L26" s="27" t="s">
        <v>37</v>
      </c>
    </row>
    <row r="27" spans="2:12" ht="15" thickBot="1" x14ac:dyDescent="0.35">
      <c r="B27" s="47" t="s">
        <v>86</v>
      </c>
      <c r="C27" s="27" t="s">
        <v>40</v>
      </c>
      <c r="D27" s="24" t="s">
        <v>40</v>
      </c>
      <c r="E27" s="24" t="s">
        <v>40</v>
      </c>
      <c r="F27" s="24" t="s">
        <v>40</v>
      </c>
      <c r="G27" s="42" t="s">
        <v>40</v>
      </c>
      <c r="H27" s="24" t="s">
        <v>40</v>
      </c>
      <c r="I27" s="24" t="s">
        <v>40</v>
      </c>
      <c r="J27" s="24" t="s">
        <v>40</v>
      </c>
      <c r="K27" s="35"/>
      <c r="L27" s="27"/>
    </row>
    <row r="28" spans="2:12" ht="15" thickBot="1" x14ac:dyDescent="0.35">
      <c r="B28" s="47" t="s">
        <v>88</v>
      </c>
      <c r="C28" s="27" t="s">
        <v>40</v>
      </c>
      <c r="D28" s="24" t="s">
        <v>40</v>
      </c>
      <c r="E28" s="24" t="s">
        <v>40</v>
      </c>
      <c r="F28" s="24" t="s">
        <v>40</v>
      </c>
      <c r="G28" s="24" t="s">
        <v>40</v>
      </c>
      <c r="H28" s="24" t="s">
        <v>40</v>
      </c>
      <c r="I28" s="24" t="s">
        <v>40</v>
      </c>
      <c r="J28" s="24" t="s">
        <v>40</v>
      </c>
      <c r="K28" s="35"/>
      <c r="L28" s="27"/>
    </row>
    <row r="29" spans="2:12" ht="15" thickBot="1" x14ac:dyDescent="0.35">
      <c r="B29" s="47" t="s">
        <v>42</v>
      </c>
      <c r="C29" s="18">
        <v>100000</v>
      </c>
      <c r="D29" s="18">
        <v>100000</v>
      </c>
      <c r="E29" s="18">
        <v>100000</v>
      </c>
      <c r="F29" s="18">
        <v>100000</v>
      </c>
      <c r="G29" s="18">
        <v>80000</v>
      </c>
      <c r="H29" s="18">
        <v>120000</v>
      </c>
      <c r="I29" s="18">
        <v>80000</v>
      </c>
      <c r="J29" s="18">
        <v>120000</v>
      </c>
      <c r="K29" s="35" t="s">
        <v>59</v>
      </c>
      <c r="L29" s="27">
        <v>2</v>
      </c>
    </row>
    <row r="30" spans="2:12" ht="15" thickBot="1" x14ac:dyDescent="0.35">
      <c r="B30" s="47" t="s">
        <v>45</v>
      </c>
      <c r="C30" s="18">
        <v>90000</v>
      </c>
      <c r="D30" s="18">
        <v>90000</v>
      </c>
      <c r="E30" s="18">
        <v>90000</v>
      </c>
      <c r="F30" s="18">
        <v>90000</v>
      </c>
      <c r="G30" s="18">
        <v>72000</v>
      </c>
      <c r="H30" s="18">
        <v>108000</v>
      </c>
      <c r="I30" s="18">
        <v>72000</v>
      </c>
      <c r="J30" s="18">
        <v>108000</v>
      </c>
      <c r="K30" s="35" t="s">
        <v>59</v>
      </c>
      <c r="L30" s="27">
        <v>2</v>
      </c>
    </row>
    <row r="31" spans="2:12" ht="15" thickBot="1" x14ac:dyDescent="0.35">
      <c r="B31" s="47" t="s">
        <v>89</v>
      </c>
      <c r="C31" s="48">
        <v>0.85</v>
      </c>
      <c r="D31" s="48">
        <v>0.85</v>
      </c>
      <c r="E31" s="48">
        <v>0.85</v>
      </c>
      <c r="F31" s="48">
        <v>0.85</v>
      </c>
      <c r="G31" s="48">
        <v>0.8</v>
      </c>
      <c r="H31" s="48">
        <v>0.9</v>
      </c>
      <c r="I31" s="48">
        <v>0.8</v>
      </c>
      <c r="J31" s="48">
        <v>0.9</v>
      </c>
      <c r="K31" s="35" t="s">
        <v>19</v>
      </c>
      <c r="L31" s="27">
        <v>2</v>
      </c>
    </row>
    <row r="32" spans="2:12" ht="15" thickBot="1" x14ac:dyDescent="0.35">
      <c r="B32" s="47" t="s">
        <v>90</v>
      </c>
      <c r="C32" s="48">
        <v>0.15</v>
      </c>
      <c r="D32" s="48">
        <v>0.15</v>
      </c>
      <c r="E32" s="48">
        <v>0.15</v>
      </c>
      <c r="F32" s="48">
        <v>0.15</v>
      </c>
      <c r="G32" s="48">
        <v>0.1</v>
      </c>
      <c r="H32" s="48">
        <v>0.2</v>
      </c>
      <c r="I32" s="48">
        <v>0.1</v>
      </c>
      <c r="J32" s="48">
        <v>0.2</v>
      </c>
      <c r="K32" s="35" t="s">
        <v>19</v>
      </c>
      <c r="L32" s="27">
        <v>2</v>
      </c>
    </row>
    <row r="33" spans="1:13" ht="15" thickBot="1" x14ac:dyDescent="0.35">
      <c r="B33" s="47" t="s">
        <v>12</v>
      </c>
      <c r="C33" s="28" t="s">
        <v>40</v>
      </c>
      <c r="D33" s="28" t="s">
        <v>40</v>
      </c>
      <c r="E33" s="28" t="s">
        <v>40</v>
      </c>
      <c r="F33" s="28" t="s">
        <v>40</v>
      </c>
      <c r="G33" s="42" t="s">
        <v>40</v>
      </c>
      <c r="H33" s="42" t="s">
        <v>40</v>
      </c>
      <c r="I33" s="46" t="s">
        <v>40</v>
      </c>
      <c r="J33" s="46" t="s">
        <v>40</v>
      </c>
      <c r="K33" s="35"/>
      <c r="L33" s="28"/>
    </row>
    <row r="34" spans="1:13" ht="15" thickBot="1" x14ac:dyDescent="0.35">
      <c r="B34" s="47" t="s">
        <v>26</v>
      </c>
      <c r="C34" s="39" t="s">
        <v>48</v>
      </c>
      <c r="D34" s="39" t="s">
        <v>48</v>
      </c>
      <c r="E34" s="39" t="s">
        <v>48</v>
      </c>
      <c r="F34" s="39" t="s">
        <v>48</v>
      </c>
      <c r="G34" s="39">
        <v>1</v>
      </c>
      <c r="H34" s="39">
        <v>2</v>
      </c>
      <c r="I34" s="18">
        <v>1</v>
      </c>
      <c r="J34" s="18">
        <v>2</v>
      </c>
      <c r="K34" s="35"/>
      <c r="L34" s="28" t="s">
        <v>46</v>
      </c>
    </row>
    <row r="35" spans="1:13" ht="15" thickBot="1" x14ac:dyDescent="0.35">
      <c r="B35" s="11"/>
      <c r="C35" s="27"/>
      <c r="D35" s="27"/>
      <c r="E35" s="27"/>
      <c r="F35" s="27"/>
      <c r="G35" s="27"/>
      <c r="H35" s="27"/>
      <c r="I35" s="27"/>
      <c r="J35" s="27"/>
      <c r="K35" s="35"/>
      <c r="L35" s="27"/>
    </row>
    <row r="36" spans="1:13" ht="15" thickBot="1" x14ac:dyDescent="0.35">
      <c r="B36" s="6" t="s">
        <v>22</v>
      </c>
      <c r="C36" s="27"/>
      <c r="D36" s="27"/>
      <c r="E36" s="27"/>
      <c r="F36" s="27"/>
      <c r="G36" s="27"/>
      <c r="H36" s="27"/>
      <c r="I36" s="27"/>
      <c r="J36" s="27"/>
      <c r="K36" s="35"/>
      <c r="L36" s="27"/>
    </row>
    <row r="37" spans="1:13" ht="15" thickBot="1" x14ac:dyDescent="0.35">
      <c r="B37" s="47" t="s">
        <v>71</v>
      </c>
      <c r="C37" s="18">
        <v>265000</v>
      </c>
      <c r="D37" s="18">
        <v>265000</v>
      </c>
      <c r="E37" s="18">
        <v>265000</v>
      </c>
      <c r="F37" s="18">
        <v>265000</v>
      </c>
      <c r="G37" s="18">
        <v>212000</v>
      </c>
      <c r="H37" s="18">
        <v>318000</v>
      </c>
      <c r="I37" s="18">
        <v>212000</v>
      </c>
      <c r="J37" s="18">
        <v>318000</v>
      </c>
      <c r="K37" s="18"/>
      <c r="L37" s="18">
        <v>2</v>
      </c>
    </row>
    <row r="38" spans="1:13" ht="15" thickBot="1" x14ac:dyDescent="0.35">
      <c r="B38" s="47" t="s">
        <v>72</v>
      </c>
      <c r="C38" s="18">
        <v>240000</v>
      </c>
      <c r="D38" s="18">
        <v>240000</v>
      </c>
      <c r="E38" s="18">
        <v>240000</v>
      </c>
      <c r="F38" s="18">
        <v>240000</v>
      </c>
      <c r="G38" s="18">
        <v>192000</v>
      </c>
      <c r="H38" s="18">
        <v>288000</v>
      </c>
      <c r="I38" s="18">
        <v>192000</v>
      </c>
      <c r="J38" s="18">
        <v>288000</v>
      </c>
      <c r="K38" s="18"/>
      <c r="L38" s="18">
        <v>2</v>
      </c>
    </row>
    <row r="39" spans="1:13" x14ac:dyDescent="0.3">
      <c r="B39" s="43"/>
      <c r="C39" s="44"/>
      <c r="D39" s="44"/>
      <c r="E39" s="44"/>
      <c r="F39" s="44"/>
      <c r="G39" s="44"/>
      <c r="H39" s="44"/>
      <c r="I39" s="44"/>
      <c r="J39" s="44"/>
      <c r="K39" s="44"/>
      <c r="L39" s="44"/>
    </row>
    <row r="40" spans="1:13" x14ac:dyDescent="0.3">
      <c r="B40" s="3" t="s">
        <v>21</v>
      </c>
    </row>
    <row r="41" spans="1:13" x14ac:dyDescent="0.3">
      <c r="A41" s="23">
        <v>1</v>
      </c>
      <c r="B41" s="23" t="s">
        <v>31</v>
      </c>
    </row>
    <row r="42" spans="1:13" x14ac:dyDescent="0.3">
      <c r="A42" s="23">
        <v>2</v>
      </c>
      <c r="B42" s="23" t="s">
        <v>32</v>
      </c>
    </row>
    <row r="43" spans="1:13" x14ac:dyDescent="0.3">
      <c r="A43" s="23">
        <v>3</v>
      </c>
      <c r="B43" s="23" t="s">
        <v>38</v>
      </c>
      <c r="C43" s="2"/>
      <c r="D43" s="2"/>
      <c r="E43" s="2"/>
      <c r="F43" s="2"/>
      <c r="G43" s="2"/>
      <c r="H43" s="2"/>
      <c r="I43" s="2"/>
      <c r="J43" s="2"/>
      <c r="K43" s="2"/>
      <c r="L43" s="2"/>
      <c r="M43" s="2"/>
    </row>
    <row r="44" spans="1:13" x14ac:dyDescent="0.3">
      <c r="A44" s="23">
        <v>4</v>
      </c>
      <c r="B44" s="23" t="s">
        <v>47</v>
      </c>
      <c r="C44" s="2"/>
      <c r="D44" s="2"/>
      <c r="E44" s="2"/>
      <c r="F44" s="2"/>
      <c r="G44" s="2"/>
      <c r="H44" s="2"/>
      <c r="I44" s="2"/>
      <c r="J44" s="2"/>
      <c r="K44" s="2"/>
      <c r="L44" s="2"/>
      <c r="M44" s="2"/>
    </row>
    <row r="45" spans="1:13" x14ac:dyDescent="0.3">
      <c r="C45" s="127"/>
      <c r="D45" s="127"/>
      <c r="E45" s="127"/>
      <c r="F45" s="127"/>
      <c r="G45" s="127"/>
      <c r="H45" s="127"/>
      <c r="I45" s="127"/>
      <c r="J45" s="127"/>
      <c r="K45" s="127"/>
      <c r="L45" s="127"/>
      <c r="M45" s="127"/>
    </row>
    <row r="46" spans="1:13" x14ac:dyDescent="0.3">
      <c r="B46" s="3" t="s">
        <v>13</v>
      </c>
      <c r="C46" s="159"/>
      <c r="D46" s="129"/>
      <c r="E46" s="129"/>
      <c r="F46" s="129"/>
      <c r="G46" s="129"/>
      <c r="H46" s="129"/>
      <c r="I46" s="129"/>
      <c r="J46" s="129"/>
      <c r="K46" s="129"/>
      <c r="L46" s="129"/>
      <c r="M46" s="129"/>
    </row>
    <row r="47" spans="1:13" x14ac:dyDescent="0.3">
      <c r="A47" s="1" t="s">
        <v>14</v>
      </c>
      <c r="B47" s="36" t="s">
        <v>28</v>
      </c>
      <c r="C47" s="25"/>
      <c r="D47" s="25"/>
      <c r="E47" s="25"/>
      <c r="F47" s="25"/>
      <c r="G47" s="25"/>
      <c r="H47" s="25"/>
      <c r="I47" s="25"/>
      <c r="J47" s="25"/>
      <c r="K47" s="25"/>
      <c r="L47" s="25"/>
      <c r="M47" s="25"/>
    </row>
    <row r="48" spans="1:13" x14ac:dyDescent="0.3">
      <c r="A48" s="1" t="s">
        <v>15</v>
      </c>
      <c r="B48" s="36" t="s">
        <v>30</v>
      </c>
      <c r="C48" s="25"/>
      <c r="D48" s="25"/>
      <c r="E48" s="25"/>
      <c r="F48" s="25"/>
      <c r="G48" s="25"/>
      <c r="H48" s="25"/>
      <c r="I48" s="25"/>
      <c r="J48" s="25"/>
      <c r="K48" s="25"/>
      <c r="L48" s="25"/>
      <c r="M48" s="25"/>
    </row>
    <row r="49" spans="1:13" ht="34.200000000000003" x14ac:dyDescent="0.3">
      <c r="A49" s="1" t="s">
        <v>16</v>
      </c>
      <c r="B49" s="37" t="s">
        <v>36</v>
      </c>
      <c r="C49" s="25"/>
      <c r="D49" s="25"/>
      <c r="E49" s="25"/>
      <c r="F49" s="25"/>
      <c r="G49" s="25"/>
      <c r="H49" s="25"/>
      <c r="I49" s="25"/>
      <c r="J49" s="25"/>
      <c r="K49" s="25"/>
      <c r="L49" s="25"/>
      <c r="M49" s="25"/>
    </row>
    <row r="50" spans="1:13" ht="45.6" x14ac:dyDescent="0.3">
      <c r="A50" s="1" t="s">
        <v>17</v>
      </c>
      <c r="B50" s="38" t="s">
        <v>52</v>
      </c>
      <c r="C50" s="25"/>
      <c r="D50" s="25"/>
      <c r="E50" s="25"/>
      <c r="F50" s="25"/>
      <c r="G50" s="25"/>
      <c r="H50" s="25"/>
      <c r="I50" s="25"/>
      <c r="J50" s="25"/>
      <c r="K50" s="25"/>
      <c r="L50" s="25"/>
      <c r="M50" s="25"/>
    </row>
    <row r="51" spans="1:13" ht="45.6" x14ac:dyDescent="0.3">
      <c r="A51" s="1" t="s">
        <v>18</v>
      </c>
      <c r="B51" s="37" t="s">
        <v>56</v>
      </c>
    </row>
    <row r="52" spans="1:13" ht="34.200000000000003" x14ac:dyDescent="0.3">
      <c r="A52" s="1" t="s">
        <v>19</v>
      </c>
      <c r="B52" s="37" t="s">
        <v>61</v>
      </c>
    </row>
    <row r="53" spans="1:13" ht="68.400000000000006" x14ac:dyDescent="0.3">
      <c r="A53" s="1" t="s">
        <v>43</v>
      </c>
      <c r="B53" s="37" t="s">
        <v>60</v>
      </c>
    </row>
    <row r="54" spans="1:13" ht="57" x14ac:dyDescent="0.3">
      <c r="A54" s="1" t="s">
        <v>55</v>
      </c>
      <c r="B54" s="37" t="s">
        <v>67</v>
      </c>
    </row>
    <row r="55" spans="1:13" ht="45.6" x14ac:dyDescent="0.3">
      <c r="A55" s="1" t="s">
        <v>59</v>
      </c>
      <c r="B55" s="37" t="s">
        <v>68</v>
      </c>
    </row>
  </sheetData>
  <mergeCells count="12">
    <mergeCell ref="C45:M45"/>
    <mergeCell ref="C46:M46"/>
    <mergeCell ref="C2:L2"/>
    <mergeCell ref="B3:B4"/>
    <mergeCell ref="C3:C4"/>
    <mergeCell ref="D3:D4"/>
    <mergeCell ref="E3:E4"/>
    <mergeCell ref="F3:F4"/>
    <mergeCell ref="G3:H4"/>
    <mergeCell ref="I3:J4"/>
    <mergeCell ref="K3:K4"/>
    <mergeCell ref="L3:L4"/>
  </mergeCells>
  <hyperlinks>
    <hyperlink ref="C2" location="INDEX" display="Energy Transport District Heating Distribution, Rural"/>
  </hyperlinks>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55"/>
  <sheetViews>
    <sheetView workbookViewId="0">
      <selection activeCell="D18" sqref="D18"/>
    </sheetView>
  </sheetViews>
  <sheetFormatPr defaultColWidth="9.33203125" defaultRowHeight="14.4" x14ac:dyDescent="0.3"/>
  <cols>
    <col min="1" max="1" width="2.33203125" style="4" bestFit="1" customWidth="1"/>
    <col min="2" max="2" width="44.5546875" style="4" customWidth="1"/>
    <col min="3" max="12" width="9.109375" style="4" customWidth="1"/>
    <col min="13" max="16384" width="9.33203125" style="4"/>
  </cols>
  <sheetData>
    <row r="1" spans="2:12" ht="15" thickBot="1" x14ac:dyDescent="0.35">
      <c r="B1" s="53" t="s">
        <v>93</v>
      </c>
    </row>
    <row r="2" spans="2:12" ht="15" thickBot="1" x14ac:dyDescent="0.35">
      <c r="B2" s="5" t="s">
        <v>0</v>
      </c>
      <c r="C2" s="130" t="s">
        <v>69</v>
      </c>
      <c r="D2" s="157"/>
      <c r="E2" s="157"/>
      <c r="F2" s="157"/>
      <c r="G2" s="157"/>
      <c r="H2" s="157"/>
      <c r="I2" s="157"/>
      <c r="J2" s="157"/>
      <c r="K2" s="157"/>
      <c r="L2" s="158"/>
    </row>
    <row r="3" spans="2:12" x14ac:dyDescent="0.3">
      <c r="B3" s="148"/>
      <c r="C3" s="150">
        <v>2015</v>
      </c>
      <c r="D3" s="150">
        <v>2020</v>
      </c>
      <c r="E3" s="150">
        <v>2030</v>
      </c>
      <c r="F3" s="150">
        <v>2050</v>
      </c>
      <c r="G3" s="152" t="s">
        <v>1</v>
      </c>
      <c r="H3" s="153"/>
      <c r="I3" s="152" t="s">
        <v>2</v>
      </c>
      <c r="J3" s="153"/>
      <c r="K3" s="150" t="s">
        <v>3</v>
      </c>
      <c r="L3" s="150" t="s">
        <v>4</v>
      </c>
    </row>
    <row r="4" spans="2:12" ht="15" thickBot="1" x14ac:dyDescent="0.35">
      <c r="B4" s="149"/>
      <c r="C4" s="151"/>
      <c r="D4" s="151"/>
      <c r="E4" s="151"/>
      <c r="F4" s="151"/>
      <c r="G4" s="154"/>
      <c r="H4" s="155"/>
      <c r="I4" s="154"/>
      <c r="J4" s="155"/>
      <c r="K4" s="151"/>
      <c r="L4" s="151"/>
    </row>
    <row r="5" spans="2:12" ht="15" thickBot="1" x14ac:dyDescent="0.35">
      <c r="B5" s="6" t="s">
        <v>5</v>
      </c>
      <c r="C5" s="7"/>
      <c r="D5" s="7"/>
      <c r="E5" s="7"/>
      <c r="F5" s="7"/>
      <c r="G5" s="8" t="s">
        <v>6</v>
      </c>
      <c r="H5" s="8" t="s">
        <v>7</v>
      </c>
      <c r="I5" s="8" t="s">
        <v>6</v>
      </c>
      <c r="J5" s="8" t="s">
        <v>7</v>
      </c>
      <c r="K5" s="7"/>
      <c r="L5" s="9"/>
    </row>
    <row r="6" spans="2:12" ht="15" thickBot="1" x14ac:dyDescent="0.35">
      <c r="B6" s="26" t="s">
        <v>9</v>
      </c>
      <c r="C6" s="41">
        <v>14</v>
      </c>
      <c r="D6" s="41">
        <f>C6</f>
        <v>14</v>
      </c>
      <c r="E6" s="41">
        <f t="shared" ref="E6:F6" si="0">D6</f>
        <v>14</v>
      </c>
      <c r="F6" s="41">
        <f t="shared" si="0"/>
        <v>14</v>
      </c>
      <c r="G6" s="27">
        <v>10</v>
      </c>
      <c r="H6" s="27">
        <v>17</v>
      </c>
      <c r="I6" s="27">
        <v>10</v>
      </c>
      <c r="J6" s="27">
        <v>17</v>
      </c>
      <c r="K6" s="27" t="s">
        <v>29</v>
      </c>
      <c r="L6" s="27">
        <v>1</v>
      </c>
    </row>
    <row r="7" spans="2:12" ht="15" thickBot="1" x14ac:dyDescent="0.35">
      <c r="B7" s="40" t="s">
        <v>70</v>
      </c>
      <c r="C7" s="31">
        <v>5</v>
      </c>
      <c r="D7" s="31">
        <f t="shared" ref="D7:F8" si="1">C7</f>
        <v>5</v>
      </c>
      <c r="E7" s="31">
        <f t="shared" si="1"/>
        <v>5</v>
      </c>
      <c r="F7" s="31">
        <f t="shared" si="1"/>
        <v>5</v>
      </c>
      <c r="G7" s="33">
        <v>2</v>
      </c>
      <c r="H7" s="33">
        <v>7</v>
      </c>
      <c r="I7" s="33">
        <f t="shared" ref="I7:J9" si="2">G7</f>
        <v>2</v>
      </c>
      <c r="J7" s="33">
        <f t="shared" si="2"/>
        <v>7</v>
      </c>
      <c r="K7" s="27" t="s">
        <v>16</v>
      </c>
      <c r="L7" s="27">
        <v>2</v>
      </c>
    </row>
    <row r="8" spans="2:12" ht="15" thickBot="1" x14ac:dyDescent="0.35">
      <c r="B8" s="40" t="s">
        <v>23</v>
      </c>
      <c r="C8" s="31">
        <v>2</v>
      </c>
      <c r="D8" s="31">
        <f t="shared" si="1"/>
        <v>2</v>
      </c>
      <c r="E8" s="31">
        <f t="shared" si="1"/>
        <v>2</v>
      </c>
      <c r="F8" s="31">
        <f t="shared" si="1"/>
        <v>2</v>
      </c>
      <c r="G8" s="33">
        <v>0.5</v>
      </c>
      <c r="H8" s="33">
        <v>3</v>
      </c>
      <c r="I8" s="33">
        <f t="shared" si="2"/>
        <v>0.5</v>
      </c>
      <c r="J8" s="33">
        <f t="shared" si="2"/>
        <v>3</v>
      </c>
      <c r="K8" s="27"/>
      <c r="L8" s="27">
        <v>2</v>
      </c>
    </row>
    <row r="9" spans="2:12" ht="15" thickBot="1" x14ac:dyDescent="0.35">
      <c r="B9" s="26" t="s">
        <v>10</v>
      </c>
      <c r="C9" s="33">
        <v>40</v>
      </c>
      <c r="D9" s="33">
        <f>C9</f>
        <v>40</v>
      </c>
      <c r="E9" s="33">
        <f t="shared" ref="E9:F9" si="3">D9</f>
        <v>40</v>
      </c>
      <c r="F9" s="33">
        <f t="shared" si="3"/>
        <v>40</v>
      </c>
      <c r="G9" s="33">
        <v>30</v>
      </c>
      <c r="H9" s="33">
        <v>50</v>
      </c>
      <c r="I9" s="33">
        <f t="shared" si="2"/>
        <v>30</v>
      </c>
      <c r="J9" s="33">
        <f t="shared" si="2"/>
        <v>50</v>
      </c>
      <c r="K9" s="27" t="s">
        <v>17</v>
      </c>
      <c r="L9" s="27">
        <v>1</v>
      </c>
    </row>
    <row r="10" spans="2:12" ht="15" thickBot="1" x14ac:dyDescent="0.35">
      <c r="B10" s="26" t="s">
        <v>24</v>
      </c>
      <c r="C10" s="27"/>
      <c r="D10" s="27"/>
      <c r="E10" s="27"/>
      <c r="F10" s="27"/>
      <c r="G10" s="27"/>
      <c r="H10" s="27"/>
      <c r="I10" s="27"/>
      <c r="J10" s="27"/>
      <c r="K10" s="27"/>
      <c r="L10" s="27"/>
    </row>
    <row r="11" spans="2:12" ht="15" thickBot="1" x14ac:dyDescent="0.35">
      <c r="B11" s="10" t="s">
        <v>20</v>
      </c>
      <c r="C11" s="33" t="s">
        <v>50</v>
      </c>
      <c r="D11" s="31" t="str">
        <f t="shared" ref="D11:F13" si="4">C11</f>
        <v>0.2</v>
      </c>
      <c r="E11" s="31" t="str">
        <f t="shared" si="4"/>
        <v>0.2</v>
      </c>
      <c r="F11" s="31" t="str">
        <f t="shared" si="4"/>
        <v>0.2</v>
      </c>
      <c r="G11" s="33" t="s">
        <v>51</v>
      </c>
      <c r="H11" s="33" t="s">
        <v>49</v>
      </c>
      <c r="I11" s="33" t="s">
        <v>51</v>
      </c>
      <c r="J11" s="33" t="s">
        <v>49</v>
      </c>
      <c r="K11" s="27"/>
      <c r="L11" s="27"/>
    </row>
    <row r="12" spans="2:12" ht="15" thickBot="1" x14ac:dyDescent="0.35">
      <c r="B12" s="10" t="s">
        <v>11</v>
      </c>
      <c r="C12" s="33" t="s">
        <v>40</v>
      </c>
      <c r="D12" s="30" t="str">
        <f t="shared" si="4"/>
        <v>N/A</v>
      </c>
      <c r="E12" s="30" t="str">
        <f t="shared" si="4"/>
        <v>N/A</v>
      </c>
      <c r="F12" s="30" t="str">
        <f t="shared" si="4"/>
        <v>N/A</v>
      </c>
      <c r="G12" s="33"/>
      <c r="H12" s="33"/>
      <c r="I12" s="33"/>
      <c r="J12" s="33"/>
      <c r="K12" s="27"/>
      <c r="L12" s="27"/>
    </row>
    <row r="13" spans="2:12" ht="15" thickBot="1" x14ac:dyDescent="0.35">
      <c r="B13" s="10" t="s">
        <v>25</v>
      </c>
      <c r="C13" s="34">
        <v>1</v>
      </c>
      <c r="D13" s="34">
        <f>C13</f>
        <v>1</v>
      </c>
      <c r="E13" s="34">
        <f t="shared" si="4"/>
        <v>1</v>
      </c>
      <c r="F13" s="34">
        <f t="shared" si="4"/>
        <v>1</v>
      </c>
      <c r="G13" s="34" t="s">
        <v>27</v>
      </c>
      <c r="H13" s="34" t="s">
        <v>48</v>
      </c>
      <c r="I13" s="34" t="str">
        <f t="shared" ref="I13:J13" si="5">G13</f>
        <v>0.5</v>
      </c>
      <c r="J13" s="34" t="str">
        <f t="shared" si="5"/>
        <v>1.5</v>
      </c>
      <c r="K13" s="27"/>
      <c r="L13" s="27"/>
    </row>
    <row r="14" spans="2:12" ht="15" thickBot="1" x14ac:dyDescent="0.35">
      <c r="B14" s="26"/>
      <c r="C14" s="27"/>
      <c r="D14" s="27"/>
      <c r="E14" s="27"/>
      <c r="F14" s="27"/>
      <c r="G14" s="27"/>
      <c r="H14" s="27"/>
      <c r="I14" s="27"/>
      <c r="J14" s="27"/>
      <c r="K14" s="27"/>
      <c r="L14" s="27"/>
    </row>
    <row r="15" spans="2:12" ht="15" thickBot="1" x14ac:dyDescent="0.35">
      <c r="B15" s="6" t="s">
        <v>8</v>
      </c>
      <c r="C15" s="7"/>
      <c r="D15" s="7"/>
      <c r="E15" s="7"/>
      <c r="F15" s="7"/>
      <c r="G15" s="7"/>
      <c r="H15" s="7"/>
      <c r="I15" s="7"/>
      <c r="J15" s="7"/>
      <c r="K15" s="7"/>
      <c r="L15" s="9"/>
    </row>
    <row r="16" spans="2:12" ht="15" thickBot="1" x14ac:dyDescent="0.35">
      <c r="B16" s="47" t="s">
        <v>74</v>
      </c>
      <c r="C16" s="27">
        <v>655</v>
      </c>
      <c r="D16" s="27">
        <f>C16</f>
        <v>655</v>
      </c>
      <c r="E16" s="27">
        <f t="shared" ref="E16:F16" si="6">D16</f>
        <v>655</v>
      </c>
      <c r="F16" s="27">
        <f t="shared" si="6"/>
        <v>655</v>
      </c>
      <c r="G16" s="18" t="s">
        <v>53</v>
      </c>
      <c r="H16" s="18" t="s">
        <v>53</v>
      </c>
      <c r="I16" s="18" t="str">
        <f>G16</f>
        <v>See Note</v>
      </c>
      <c r="J16" s="18" t="str">
        <f>H16</f>
        <v>See Note</v>
      </c>
      <c r="K16" s="35" t="s">
        <v>39</v>
      </c>
      <c r="L16" s="27" t="s">
        <v>37</v>
      </c>
    </row>
    <row r="17" spans="2:12" ht="15" thickBot="1" x14ac:dyDescent="0.35">
      <c r="B17" s="47" t="s">
        <v>76</v>
      </c>
      <c r="C17" s="18">
        <f>'113_12 DH_Distribu Rural'!C17</f>
        <v>3785</v>
      </c>
      <c r="D17" s="18">
        <f>'113_12 DH_Distribu Rural'!D17</f>
        <v>3785</v>
      </c>
      <c r="E17" s="18">
        <f>'113_12 DH_Distribu Rural'!E17</f>
        <v>3785</v>
      </c>
      <c r="F17" s="18">
        <f>'113_12 DH_Distribu Rural'!F17</f>
        <v>3785</v>
      </c>
      <c r="G17" s="18" t="s">
        <v>53</v>
      </c>
      <c r="H17" s="18" t="s">
        <v>53</v>
      </c>
      <c r="I17" s="18" t="str">
        <f t="shared" ref="I17:J26" si="7">G17</f>
        <v>See Note</v>
      </c>
      <c r="J17" s="18" t="str">
        <f t="shared" si="7"/>
        <v>See Note</v>
      </c>
      <c r="K17" s="35" t="s">
        <v>54</v>
      </c>
      <c r="L17" s="27" t="s">
        <v>37</v>
      </c>
    </row>
    <row r="18" spans="2:12" ht="15" thickBot="1" x14ac:dyDescent="0.35">
      <c r="B18" s="47" t="s">
        <v>77</v>
      </c>
      <c r="C18" s="18">
        <f>'113_12 DH_Distribu Rural'!C18</f>
        <v>4135</v>
      </c>
      <c r="D18" s="18">
        <f>'113_12 DH_Distribu Rural'!D18</f>
        <v>4135</v>
      </c>
      <c r="E18" s="18">
        <f>'113_12 DH_Distribu Rural'!E18</f>
        <v>4135</v>
      </c>
      <c r="F18" s="18">
        <f>'113_12 DH_Distribu Rural'!F18</f>
        <v>4135</v>
      </c>
      <c r="G18" s="18" t="s">
        <v>53</v>
      </c>
      <c r="H18" s="18" t="s">
        <v>53</v>
      </c>
      <c r="I18" s="18" t="str">
        <f t="shared" si="7"/>
        <v>See Note</v>
      </c>
      <c r="J18" s="18" t="str">
        <f t="shared" si="7"/>
        <v>See Note</v>
      </c>
      <c r="K18" s="35" t="s">
        <v>54</v>
      </c>
      <c r="L18" s="27" t="s">
        <v>37</v>
      </c>
    </row>
    <row r="19" spans="2:12" ht="15" thickBot="1" x14ac:dyDescent="0.35">
      <c r="B19" s="47" t="s">
        <v>78</v>
      </c>
      <c r="C19" s="18">
        <f>'113_12 DH_Distribu Rural'!C19</f>
        <v>4735</v>
      </c>
      <c r="D19" s="18">
        <f>'113_12 DH_Distribu Rural'!D19</f>
        <v>4735</v>
      </c>
      <c r="E19" s="18">
        <f>'113_12 DH_Distribu Rural'!E19</f>
        <v>4735</v>
      </c>
      <c r="F19" s="18">
        <f>'113_12 DH_Distribu Rural'!F19</f>
        <v>4735</v>
      </c>
      <c r="G19" s="18" t="s">
        <v>53</v>
      </c>
      <c r="H19" s="18" t="s">
        <v>53</v>
      </c>
      <c r="I19" s="18" t="str">
        <f t="shared" si="7"/>
        <v>See Note</v>
      </c>
      <c r="J19" s="18" t="str">
        <f t="shared" si="7"/>
        <v>See Note</v>
      </c>
      <c r="K19" s="35" t="s">
        <v>54</v>
      </c>
      <c r="L19" s="27" t="s">
        <v>37</v>
      </c>
    </row>
    <row r="20" spans="2:12" ht="15" thickBot="1" x14ac:dyDescent="0.35">
      <c r="B20" s="47" t="s">
        <v>79</v>
      </c>
      <c r="C20" s="18" t="str">
        <f>'113_12 DH_Distribu Rural'!C20</f>
        <v>N/A</v>
      </c>
      <c r="D20" s="18" t="str">
        <f>'113_12 DH_Distribu Rural'!D20</f>
        <v>N/A</v>
      </c>
      <c r="E20" s="18" t="str">
        <f>'113_12 DH_Distribu Rural'!E20</f>
        <v>N/A</v>
      </c>
      <c r="F20" s="18" t="str">
        <f>'113_12 DH_Distribu Rural'!F20</f>
        <v>N/A</v>
      </c>
      <c r="G20" s="18" t="str">
        <f>'113_12 DH_Distribu Rural'!G20</f>
        <v>N/A</v>
      </c>
      <c r="H20" s="18" t="str">
        <f>'113_12 DH_Distribu Rural'!H20</f>
        <v>N/A</v>
      </c>
      <c r="I20" s="18" t="str">
        <f t="shared" si="7"/>
        <v>N/A</v>
      </c>
      <c r="J20" s="18" t="str">
        <f t="shared" si="7"/>
        <v>N/A</v>
      </c>
      <c r="K20" s="35"/>
      <c r="L20" s="27"/>
    </row>
    <row r="21" spans="2:12" ht="15" thickBot="1" x14ac:dyDescent="0.35">
      <c r="B21" s="47" t="s">
        <v>80</v>
      </c>
      <c r="C21" s="18">
        <f>'113_12 DH_Distribu Rural'!C21</f>
        <v>279.5</v>
      </c>
      <c r="D21" s="18">
        <f>'113_12 DH_Distribu Rural'!D21</f>
        <v>279.5</v>
      </c>
      <c r="E21" s="18">
        <f>'113_12 DH_Distribu Rural'!E21</f>
        <v>279.5</v>
      </c>
      <c r="F21" s="18">
        <f>'113_12 DH_Distribu Rural'!F21</f>
        <v>279.5</v>
      </c>
      <c r="G21" s="18" t="s">
        <v>53</v>
      </c>
      <c r="H21" s="18" t="s">
        <v>53</v>
      </c>
      <c r="I21" s="18" t="str">
        <f t="shared" si="7"/>
        <v>See Note</v>
      </c>
      <c r="J21" s="18" t="str">
        <f t="shared" si="7"/>
        <v>See Note</v>
      </c>
      <c r="K21" s="35" t="s">
        <v>58</v>
      </c>
      <c r="L21" s="27" t="s">
        <v>37</v>
      </c>
    </row>
    <row r="22" spans="2:12" ht="15" thickBot="1" x14ac:dyDescent="0.35">
      <c r="B22" s="47" t="s">
        <v>81</v>
      </c>
      <c r="C22" s="18">
        <f>'113_12 DH_Distribu Rural'!C22</f>
        <v>354.5</v>
      </c>
      <c r="D22" s="18">
        <f>'113_12 DH_Distribu Rural'!D22</f>
        <v>354.5</v>
      </c>
      <c r="E22" s="18">
        <f>'113_12 DH_Distribu Rural'!E22</f>
        <v>354.5</v>
      </c>
      <c r="F22" s="18">
        <f>'113_12 DH_Distribu Rural'!F22</f>
        <v>354.5</v>
      </c>
      <c r="G22" s="18" t="s">
        <v>53</v>
      </c>
      <c r="H22" s="18" t="s">
        <v>53</v>
      </c>
      <c r="I22" s="18" t="str">
        <f t="shared" si="7"/>
        <v>See Note</v>
      </c>
      <c r="J22" s="18" t="str">
        <f t="shared" si="7"/>
        <v>See Note</v>
      </c>
      <c r="K22" s="35" t="s">
        <v>58</v>
      </c>
      <c r="L22" s="27" t="s">
        <v>37</v>
      </c>
    </row>
    <row r="23" spans="2:12" ht="15" thickBot="1" x14ac:dyDescent="0.35">
      <c r="B23" s="47" t="s">
        <v>82</v>
      </c>
      <c r="C23" s="18">
        <f>'113_12 DH_Distribu Rural'!C23</f>
        <v>369.5</v>
      </c>
      <c r="D23" s="18">
        <f>'113_12 DH_Distribu Rural'!D23</f>
        <v>369.5</v>
      </c>
      <c r="E23" s="18">
        <f>'113_12 DH_Distribu Rural'!E23</f>
        <v>369.5</v>
      </c>
      <c r="F23" s="18">
        <f>'113_12 DH_Distribu Rural'!F23</f>
        <v>369.5</v>
      </c>
      <c r="G23" s="18" t="s">
        <v>53</v>
      </c>
      <c r="H23" s="18" t="s">
        <v>53</v>
      </c>
      <c r="I23" s="18" t="str">
        <f t="shared" si="7"/>
        <v>See Note</v>
      </c>
      <c r="J23" s="18" t="str">
        <f t="shared" si="7"/>
        <v>See Note</v>
      </c>
      <c r="K23" s="35" t="s">
        <v>58</v>
      </c>
      <c r="L23" s="27" t="s">
        <v>37</v>
      </c>
    </row>
    <row r="24" spans="2:12" ht="15" thickBot="1" x14ac:dyDescent="0.35">
      <c r="B24" s="47" t="s">
        <v>83</v>
      </c>
      <c r="C24" s="18">
        <f>'113_12 DH_Distribu Rural'!C24</f>
        <v>460</v>
      </c>
      <c r="D24" s="18">
        <f>'113_12 DH_Distribu Rural'!D24</f>
        <v>460</v>
      </c>
      <c r="E24" s="18">
        <f>'113_12 DH_Distribu Rural'!E24</f>
        <v>460</v>
      </c>
      <c r="F24" s="18">
        <f>'113_12 DH_Distribu Rural'!F24</f>
        <v>460</v>
      </c>
      <c r="G24" s="18" t="s">
        <v>53</v>
      </c>
      <c r="H24" s="18" t="s">
        <v>53</v>
      </c>
      <c r="I24" s="18" t="str">
        <f t="shared" si="7"/>
        <v>See Note</v>
      </c>
      <c r="J24" s="18" t="str">
        <f t="shared" si="7"/>
        <v>See Note</v>
      </c>
      <c r="K24" s="35" t="s">
        <v>58</v>
      </c>
      <c r="L24" s="27" t="s">
        <v>37</v>
      </c>
    </row>
    <row r="25" spans="2:12" ht="15" thickBot="1" x14ac:dyDescent="0.35">
      <c r="B25" s="47" t="s">
        <v>84</v>
      </c>
      <c r="C25" s="18">
        <f>'113_12 DH_Distribu Rural'!C25</f>
        <v>640</v>
      </c>
      <c r="D25" s="18">
        <f>'113_12 DH_Distribu Rural'!D25</f>
        <v>640</v>
      </c>
      <c r="E25" s="18">
        <f>'113_12 DH_Distribu Rural'!E25</f>
        <v>640</v>
      </c>
      <c r="F25" s="18">
        <f>'113_12 DH_Distribu Rural'!F25</f>
        <v>640</v>
      </c>
      <c r="G25" s="18" t="s">
        <v>53</v>
      </c>
      <c r="H25" s="18" t="s">
        <v>53</v>
      </c>
      <c r="I25" s="18" t="str">
        <f t="shared" si="7"/>
        <v>See Note</v>
      </c>
      <c r="J25" s="18" t="str">
        <f t="shared" si="7"/>
        <v>See Note</v>
      </c>
      <c r="K25" s="35" t="s">
        <v>58</v>
      </c>
      <c r="L25" s="27" t="s">
        <v>37</v>
      </c>
    </row>
    <row r="26" spans="2:12" ht="15" thickBot="1" x14ac:dyDescent="0.35">
      <c r="B26" s="47" t="s">
        <v>85</v>
      </c>
      <c r="C26" s="18">
        <f>'113_12 DH_Distribu Rural'!C26</f>
        <v>1185</v>
      </c>
      <c r="D26" s="18">
        <f>'113_12 DH_Distribu Rural'!D26</f>
        <v>1185</v>
      </c>
      <c r="E26" s="18">
        <f>'113_12 DH_Distribu Rural'!E26</f>
        <v>1185</v>
      </c>
      <c r="F26" s="18">
        <f>'113_12 DH_Distribu Rural'!F26</f>
        <v>1185</v>
      </c>
      <c r="G26" s="18" t="s">
        <v>53</v>
      </c>
      <c r="H26" s="18" t="s">
        <v>53</v>
      </c>
      <c r="I26" s="18" t="str">
        <f t="shared" si="7"/>
        <v>See Note</v>
      </c>
      <c r="J26" s="18" t="str">
        <f t="shared" si="7"/>
        <v>See Note</v>
      </c>
      <c r="K26" s="35" t="s">
        <v>58</v>
      </c>
      <c r="L26" s="27" t="s">
        <v>37</v>
      </c>
    </row>
    <row r="27" spans="2:12" ht="15" thickBot="1" x14ac:dyDescent="0.35">
      <c r="B27" s="47" t="s">
        <v>86</v>
      </c>
      <c r="C27" s="27" t="s">
        <v>40</v>
      </c>
      <c r="D27" s="24" t="str">
        <f t="shared" ref="D27:F30" si="8">C27</f>
        <v>N/A</v>
      </c>
      <c r="E27" s="24" t="str">
        <f t="shared" si="8"/>
        <v>N/A</v>
      </c>
      <c r="F27" s="24" t="str">
        <f t="shared" si="8"/>
        <v>N/A</v>
      </c>
      <c r="G27" s="24" t="str">
        <f t="shared" ref="G27:G28" si="9">F27</f>
        <v>N/A</v>
      </c>
      <c r="H27" s="24" t="str">
        <f t="shared" ref="H27:H28" si="10">G27</f>
        <v>N/A</v>
      </c>
      <c r="I27" s="24" t="str">
        <f t="shared" ref="I27:I28" si="11">H27</f>
        <v>N/A</v>
      </c>
      <c r="J27" s="24" t="str">
        <f t="shared" ref="J27:J28" si="12">I27</f>
        <v>N/A</v>
      </c>
      <c r="K27" s="35"/>
      <c r="L27" s="27"/>
    </row>
    <row r="28" spans="2:12" ht="15" thickBot="1" x14ac:dyDescent="0.35">
      <c r="B28" s="47" t="s">
        <v>88</v>
      </c>
      <c r="C28" s="27" t="str">
        <f>C27</f>
        <v>N/A</v>
      </c>
      <c r="D28" s="24" t="str">
        <f t="shared" si="8"/>
        <v>N/A</v>
      </c>
      <c r="E28" s="24" t="str">
        <f t="shared" si="8"/>
        <v>N/A</v>
      </c>
      <c r="F28" s="24" t="str">
        <f t="shared" si="8"/>
        <v>N/A</v>
      </c>
      <c r="G28" s="24" t="str">
        <f t="shared" si="9"/>
        <v>N/A</v>
      </c>
      <c r="H28" s="24" t="str">
        <f t="shared" si="10"/>
        <v>N/A</v>
      </c>
      <c r="I28" s="24" t="str">
        <f t="shared" si="11"/>
        <v>N/A</v>
      </c>
      <c r="J28" s="24" t="str">
        <f t="shared" si="12"/>
        <v>N/A</v>
      </c>
      <c r="K28" s="35"/>
      <c r="L28" s="27"/>
    </row>
    <row r="29" spans="2:12" ht="15" thickBot="1" x14ac:dyDescent="0.35">
      <c r="B29" s="47" t="s">
        <v>42</v>
      </c>
      <c r="C29" s="18">
        <f>'112_15 DH_Distribu New area'!C29</f>
        <v>100000</v>
      </c>
      <c r="D29" s="18">
        <f t="shared" si="8"/>
        <v>100000</v>
      </c>
      <c r="E29" s="18">
        <f t="shared" si="8"/>
        <v>100000</v>
      </c>
      <c r="F29" s="18">
        <f t="shared" si="8"/>
        <v>100000</v>
      </c>
      <c r="G29" s="18">
        <f>'112_15 DH_Distribu New area'!G29</f>
        <v>80000</v>
      </c>
      <c r="H29" s="18">
        <f>'112_15 DH_Distribu New area'!H29</f>
        <v>120000</v>
      </c>
      <c r="I29" s="18">
        <f t="shared" ref="I29:J30" si="13">G29</f>
        <v>80000</v>
      </c>
      <c r="J29" s="18">
        <f t="shared" si="13"/>
        <v>120000</v>
      </c>
      <c r="K29" s="35" t="s">
        <v>59</v>
      </c>
      <c r="L29" s="27">
        <v>2</v>
      </c>
    </row>
    <row r="30" spans="2:12" ht="15" thickBot="1" x14ac:dyDescent="0.35">
      <c r="B30" s="47" t="s">
        <v>45</v>
      </c>
      <c r="C30" s="18">
        <f>'112_15 DH_Distribu New area'!C30</f>
        <v>90000</v>
      </c>
      <c r="D30" s="18">
        <f t="shared" si="8"/>
        <v>90000</v>
      </c>
      <c r="E30" s="18">
        <f t="shared" si="8"/>
        <v>90000</v>
      </c>
      <c r="F30" s="18">
        <f t="shared" si="8"/>
        <v>90000</v>
      </c>
      <c r="G30" s="18">
        <f>'112_15 DH_Distribu New area'!G30</f>
        <v>72000</v>
      </c>
      <c r="H30" s="18">
        <f>'112_15 DH_Distribu New area'!H30</f>
        <v>108000</v>
      </c>
      <c r="I30" s="18">
        <f t="shared" si="13"/>
        <v>72000</v>
      </c>
      <c r="J30" s="18">
        <f t="shared" si="13"/>
        <v>108000</v>
      </c>
      <c r="K30" s="35" t="s">
        <v>59</v>
      </c>
      <c r="L30" s="27">
        <v>2</v>
      </c>
    </row>
    <row r="31" spans="2:12" ht="15" thickBot="1" x14ac:dyDescent="0.35">
      <c r="B31" s="47" t="s">
        <v>89</v>
      </c>
      <c r="C31" s="48">
        <v>0.85</v>
      </c>
      <c r="D31" s="48">
        <v>0.85</v>
      </c>
      <c r="E31" s="48">
        <v>0.85</v>
      </c>
      <c r="F31" s="48">
        <v>0.85</v>
      </c>
      <c r="G31" s="48">
        <v>0.8</v>
      </c>
      <c r="H31" s="48">
        <v>0.9</v>
      </c>
      <c r="I31" s="48">
        <v>0.8</v>
      </c>
      <c r="J31" s="48">
        <v>0.9</v>
      </c>
      <c r="K31" s="35" t="s">
        <v>19</v>
      </c>
      <c r="L31" s="27">
        <v>2</v>
      </c>
    </row>
    <row r="32" spans="2:12" ht="15" thickBot="1" x14ac:dyDescent="0.35">
      <c r="B32" s="47" t="s">
        <v>90</v>
      </c>
      <c r="C32" s="48">
        <v>0.15</v>
      </c>
      <c r="D32" s="48">
        <v>0.15</v>
      </c>
      <c r="E32" s="48">
        <v>0.15</v>
      </c>
      <c r="F32" s="48">
        <v>0.15</v>
      </c>
      <c r="G32" s="48">
        <v>0.1</v>
      </c>
      <c r="H32" s="48">
        <v>0.2</v>
      </c>
      <c r="I32" s="48">
        <v>0.1</v>
      </c>
      <c r="J32" s="48">
        <v>0.2</v>
      </c>
      <c r="K32" s="35" t="s">
        <v>19</v>
      </c>
      <c r="L32" s="27">
        <v>2</v>
      </c>
    </row>
    <row r="33" spans="1:13" ht="15" thickBot="1" x14ac:dyDescent="0.35">
      <c r="B33" s="47" t="s">
        <v>12</v>
      </c>
      <c r="C33" s="28" t="s">
        <v>40</v>
      </c>
      <c r="D33" s="28" t="str">
        <f>C33</f>
        <v>N/A</v>
      </c>
      <c r="E33" s="28" t="str">
        <f t="shared" ref="E33:F33" si="14">D33</f>
        <v>N/A</v>
      </c>
      <c r="F33" s="28" t="str">
        <f t="shared" si="14"/>
        <v>N/A</v>
      </c>
      <c r="G33" s="42" t="str">
        <f t="shared" ref="G33" si="15">F33</f>
        <v>N/A</v>
      </c>
      <c r="H33" s="42" t="str">
        <f t="shared" ref="H33" si="16">G33</f>
        <v>N/A</v>
      </c>
      <c r="I33" s="42" t="str">
        <f t="shared" ref="I33" si="17">H33</f>
        <v>N/A</v>
      </c>
      <c r="J33" s="42" t="str">
        <f t="shared" ref="J33" si="18">I33</f>
        <v>N/A</v>
      </c>
      <c r="K33" s="35"/>
      <c r="L33" s="28"/>
    </row>
    <row r="34" spans="1:13" ht="15" thickBot="1" x14ac:dyDescent="0.35">
      <c r="B34" s="47" t="s">
        <v>26</v>
      </c>
      <c r="C34" s="39" t="str">
        <f>'112_15 DH_Distribu New area'!C34</f>
        <v>1.5</v>
      </c>
      <c r="D34" s="39" t="str">
        <f>'112_15 DH_Distribu New area'!D34</f>
        <v>1.5</v>
      </c>
      <c r="E34" s="39" t="str">
        <f>'112_15 DH_Distribu New area'!E34</f>
        <v>1.5</v>
      </c>
      <c r="F34" s="39" t="str">
        <f>'112_15 DH_Distribu New area'!F34</f>
        <v>1.5</v>
      </c>
      <c r="G34" s="39">
        <f>'112_15 DH_Distribu New area'!G34</f>
        <v>1</v>
      </c>
      <c r="H34" s="39">
        <f>'112_15 DH_Distribu New area'!H34</f>
        <v>2</v>
      </c>
      <c r="I34" s="18">
        <f t="shared" ref="I34:J34" si="19">G34</f>
        <v>1</v>
      </c>
      <c r="J34" s="18">
        <f t="shared" si="19"/>
        <v>2</v>
      </c>
      <c r="K34" s="35"/>
      <c r="L34" s="28" t="s">
        <v>46</v>
      </c>
    </row>
    <row r="35" spans="1:13" ht="15" thickBot="1" x14ac:dyDescent="0.35">
      <c r="B35" s="11"/>
      <c r="C35" s="27"/>
      <c r="D35" s="27"/>
      <c r="E35" s="27"/>
      <c r="F35" s="27"/>
      <c r="G35" s="27"/>
      <c r="H35" s="27"/>
      <c r="I35" s="27"/>
      <c r="J35" s="27"/>
      <c r="K35" s="35"/>
      <c r="L35" s="27"/>
    </row>
    <row r="36" spans="1:13" ht="15" thickBot="1" x14ac:dyDescent="0.35">
      <c r="B36" s="6" t="s">
        <v>22</v>
      </c>
      <c r="C36" s="27"/>
      <c r="D36" s="27"/>
      <c r="E36" s="27"/>
      <c r="F36" s="27"/>
      <c r="G36" s="27"/>
      <c r="H36" s="27"/>
      <c r="I36" s="27"/>
      <c r="J36" s="27"/>
      <c r="K36" s="35"/>
      <c r="L36" s="27"/>
    </row>
    <row r="37" spans="1:13" ht="15" thickBot="1" x14ac:dyDescent="0.35">
      <c r="B37" s="47" t="str">
        <f>'112_15 DH_Distribu New area'!B37</f>
        <v>Heat exchanger station below 1 MW(EUR/MW)</v>
      </c>
      <c r="C37" s="18">
        <f>'112_15 DH_Distribu New area'!C37</f>
        <v>265000</v>
      </c>
      <c r="D37" s="18">
        <f>'112_15 DH_Distribu New area'!D37</f>
        <v>265000</v>
      </c>
      <c r="E37" s="18">
        <f>'112_15 DH_Distribu New area'!E37</f>
        <v>265000</v>
      </c>
      <c r="F37" s="18">
        <f>'112_15 DH_Distribu New area'!F37</f>
        <v>265000</v>
      </c>
      <c r="G37" s="18">
        <f>'112_15 DH_Distribu New area'!G37</f>
        <v>212000</v>
      </c>
      <c r="H37" s="18">
        <f>'112_15 DH_Distribu New area'!H37</f>
        <v>318000</v>
      </c>
      <c r="I37" s="18">
        <f>'112_15 DH_Distribu New area'!I37</f>
        <v>212000</v>
      </c>
      <c r="J37" s="18">
        <f>'112_15 DH_Distribu New area'!J37</f>
        <v>318000</v>
      </c>
      <c r="K37" s="18"/>
      <c r="L37" s="18">
        <f>'112_15 DH_Distribu New area'!L37</f>
        <v>2</v>
      </c>
    </row>
    <row r="38" spans="1:13" ht="15" thickBot="1" x14ac:dyDescent="0.35">
      <c r="B38" s="47" t="str">
        <f>'112_15 DH_Distribu New area'!B38</f>
        <v>Pumping station below 1 MW (EUR/MW)</v>
      </c>
      <c r="C38" s="18">
        <f>'112_15 DH_Distribu New area'!C38</f>
        <v>240000</v>
      </c>
      <c r="D38" s="18">
        <f>'112_15 DH_Distribu New area'!D38</f>
        <v>240000</v>
      </c>
      <c r="E38" s="18">
        <f>'112_15 DH_Distribu New area'!E38</f>
        <v>240000</v>
      </c>
      <c r="F38" s="18">
        <f>'112_15 DH_Distribu New area'!F38</f>
        <v>240000</v>
      </c>
      <c r="G38" s="18">
        <f>'112_15 DH_Distribu New area'!G38</f>
        <v>192000</v>
      </c>
      <c r="H38" s="18">
        <f>'112_15 DH_Distribu New area'!H38</f>
        <v>288000</v>
      </c>
      <c r="I38" s="18">
        <f>'112_15 DH_Distribu New area'!I38</f>
        <v>192000</v>
      </c>
      <c r="J38" s="18">
        <f>'112_15 DH_Distribu New area'!J38</f>
        <v>288000</v>
      </c>
      <c r="K38" s="18"/>
      <c r="L38" s="18">
        <f>'112_15 DH_Distribu New area'!L38</f>
        <v>2</v>
      </c>
    </row>
    <row r="39" spans="1:13" x14ac:dyDescent="0.3">
      <c r="B39" s="43"/>
      <c r="C39" s="44"/>
      <c r="D39" s="44"/>
      <c r="E39" s="44"/>
      <c r="F39" s="44"/>
      <c r="G39" s="44"/>
      <c r="H39" s="44"/>
      <c r="I39" s="44"/>
      <c r="J39" s="44"/>
      <c r="K39" s="44"/>
      <c r="L39" s="44"/>
    </row>
    <row r="40" spans="1:13" x14ac:dyDescent="0.3">
      <c r="B40" s="3" t="s">
        <v>21</v>
      </c>
    </row>
    <row r="41" spans="1:13" x14ac:dyDescent="0.3">
      <c r="A41" s="23">
        <v>1</v>
      </c>
      <c r="B41" s="23" t="s">
        <v>31</v>
      </c>
    </row>
    <row r="42" spans="1:13" x14ac:dyDescent="0.3">
      <c r="A42" s="23">
        <v>2</v>
      </c>
      <c r="B42" s="23" t="s">
        <v>32</v>
      </c>
    </row>
    <row r="43" spans="1:13" x14ac:dyDescent="0.3">
      <c r="A43" s="23">
        <v>3</v>
      </c>
      <c r="B43" s="23" t="s">
        <v>38</v>
      </c>
      <c r="C43" s="2"/>
      <c r="D43" s="2"/>
      <c r="E43" s="2"/>
      <c r="F43" s="2"/>
      <c r="G43" s="2"/>
      <c r="H43" s="2"/>
      <c r="I43" s="2"/>
      <c r="J43" s="2"/>
      <c r="K43" s="2"/>
      <c r="L43" s="2"/>
      <c r="M43" s="2"/>
    </row>
    <row r="44" spans="1:13" x14ac:dyDescent="0.3">
      <c r="A44" s="23">
        <v>4</v>
      </c>
      <c r="B44" s="23" t="s">
        <v>47</v>
      </c>
      <c r="C44" s="2"/>
      <c r="D44" s="2"/>
      <c r="E44" s="2"/>
      <c r="F44" s="2"/>
      <c r="G44" s="2"/>
      <c r="H44" s="2"/>
      <c r="I44" s="2"/>
      <c r="J44" s="2"/>
      <c r="K44" s="2"/>
      <c r="L44" s="2"/>
      <c r="M44" s="2"/>
    </row>
    <row r="45" spans="1:13" x14ac:dyDescent="0.3">
      <c r="C45" s="127"/>
      <c r="D45" s="127"/>
      <c r="E45" s="127"/>
      <c r="F45" s="127"/>
      <c r="G45" s="127"/>
      <c r="H45" s="127"/>
      <c r="I45" s="127"/>
      <c r="J45" s="127"/>
      <c r="K45" s="127"/>
      <c r="L45" s="127"/>
      <c r="M45" s="127"/>
    </row>
    <row r="46" spans="1:13" x14ac:dyDescent="0.3">
      <c r="B46" s="3" t="s">
        <v>13</v>
      </c>
      <c r="C46" s="159"/>
      <c r="D46" s="129"/>
      <c r="E46" s="129"/>
      <c r="F46" s="129"/>
      <c r="G46" s="129"/>
      <c r="H46" s="129"/>
      <c r="I46" s="129"/>
      <c r="J46" s="129"/>
      <c r="K46" s="129"/>
      <c r="L46" s="129"/>
      <c r="M46" s="129"/>
    </row>
    <row r="47" spans="1:13" x14ac:dyDescent="0.3">
      <c r="A47" s="1" t="s">
        <v>14</v>
      </c>
      <c r="B47" s="36" t="s">
        <v>28</v>
      </c>
      <c r="C47" s="25"/>
      <c r="D47" s="25"/>
      <c r="E47" s="25"/>
      <c r="F47" s="25"/>
      <c r="G47" s="25"/>
      <c r="H47" s="25"/>
      <c r="I47" s="25"/>
      <c r="J47" s="25"/>
      <c r="K47" s="25"/>
      <c r="L47" s="25"/>
      <c r="M47" s="25"/>
    </row>
    <row r="48" spans="1:13" x14ac:dyDescent="0.3">
      <c r="A48" s="1" t="s">
        <v>15</v>
      </c>
      <c r="B48" s="36" t="s">
        <v>30</v>
      </c>
      <c r="C48" s="25"/>
      <c r="D48" s="25"/>
      <c r="E48" s="25"/>
      <c r="F48" s="25"/>
      <c r="G48" s="25"/>
      <c r="H48" s="25"/>
      <c r="I48" s="25"/>
      <c r="J48" s="25"/>
      <c r="K48" s="25"/>
      <c r="L48" s="25"/>
      <c r="M48" s="25"/>
    </row>
    <row r="49" spans="1:13" ht="34.200000000000003" x14ac:dyDescent="0.3">
      <c r="A49" s="1" t="s">
        <v>16</v>
      </c>
      <c r="B49" s="37" t="s">
        <v>36</v>
      </c>
      <c r="C49" s="25"/>
      <c r="D49" s="25"/>
      <c r="E49" s="25"/>
      <c r="F49" s="25"/>
      <c r="G49" s="25"/>
      <c r="H49" s="25"/>
      <c r="I49" s="25"/>
      <c r="J49" s="25"/>
      <c r="K49" s="25"/>
      <c r="L49" s="25"/>
      <c r="M49" s="25"/>
    </row>
    <row r="50" spans="1:13" ht="45.6" x14ac:dyDescent="0.3">
      <c r="A50" s="1" t="s">
        <v>17</v>
      </c>
      <c r="B50" s="38" t="s">
        <v>52</v>
      </c>
      <c r="C50" s="25"/>
      <c r="D50" s="25"/>
      <c r="E50" s="25"/>
      <c r="F50" s="25"/>
      <c r="G50" s="25"/>
      <c r="H50" s="25"/>
      <c r="I50" s="25"/>
      <c r="J50" s="25"/>
      <c r="K50" s="25"/>
      <c r="L50" s="25"/>
      <c r="M50" s="25"/>
    </row>
    <row r="51" spans="1:13" ht="34.200000000000003" x14ac:dyDescent="0.3">
      <c r="A51" s="1" t="s">
        <v>18</v>
      </c>
      <c r="B51" s="37" t="s">
        <v>56</v>
      </c>
    </row>
    <row r="52" spans="1:13" ht="34.200000000000003" x14ac:dyDescent="0.3">
      <c r="A52" s="1" t="s">
        <v>19</v>
      </c>
      <c r="B52" s="37" t="s">
        <v>61</v>
      </c>
    </row>
    <row r="53" spans="1:13" ht="68.400000000000006" x14ac:dyDescent="0.3">
      <c r="A53" s="1" t="s">
        <v>43</v>
      </c>
      <c r="B53" s="37" t="s">
        <v>60</v>
      </c>
    </row>
    <row r="54" spans="1:13" ht="57" x14ac:dyDescent="0.3">
      <c r="A54" s="1" t="s">
        <v>55</v>
      </c>
      <c r="B54" s="37" t="s">
        <v>67</v>
      </c>
    </row>
    <row r="55" spans="1:13" ht="45.6" x14ac:dyDescent="0.3">
      <c r="A55" s="1" t="s">
        <v>59</v>
      </c>
      <c r="B55" s="37" t="s">
        <v>68</v>
      </c>
    </row>
  </sheetData>
  <mergeCells count="12">
    <mergeCell ref="C45:M45"/>
    <mergeCell ref="C46:M46"/>
    <mergeCell ref="C2:L2"/>
    <mergeCell ref="B3:B4"/>
    <mergeCell ref="C3:C4"/>
    <mergeCell ref="D3:D4"/>
    <mergeCell ref="E3:E4"/>
    <mergeCell ref="F3:F4"/>
    <mergeCell ref="G3:H4"/>
    <mergeCell ref="I3:J4"/>
    <mergeCell ref="K3:K4"/>
    <mergeCell ref="L3:L4"/>
  </mergeCells>
  <hyperlinks>
    <hyperlink ref="C2" location="INDEX" display="Energy Transport District Heating Distribution, Suburban"/>
  </hyperlinks>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60"/>
  <sheetViews>
    <sheetView workbookViewId="0">
      <selection activeCell="D18" sqref="D18"/>
    </sheetView>
  </sheetViews>
  <sheetFormatPr defaultColWidth="9.33203125" defaultRowHeight="14.4" x14ac:dyDescent="0.3"/>
  <cols>
    <col min="1" max="1" width="2.33203125" style="4" bestFit="1" customWidth="1"/>
    <col min="2" max="2" width="44.5546875" style="4" customWidth="1"/>
    <col min="3" max="12" width="9.109375" style="4" customWidth="1"/>
    <col min="13" max="16384" width="9.33203125" style="4"/>
  </cols>
  <sheetData>
    <row r="1" spans="2:12" ht="15" thickBot="1" x14ac:dyDescent="0.35">
      <c r="B1" s="53" t="s">
        <v>94</v>
      </c>
    </row>
    <row r="2" spans="2:12" ht="15" thickBot="1" x14ac:dyDescent="0.35">
      <c r="B2" s="5" t="s">
        <v>0</v>
      </c>
      <c r="C2" s="130" t="s">
        <v>35</v>
      </c>
      <c r="D2" s="157"/>
      <c r="E2" s="157"/>
      <c r="F2" s="157"/>
      <c r="G2" s="157"/>
      <c r="H2" s="157"/>
      <c r="I2" s="157"/>
      <c r="J2" s="157"/>
      <c r="K2" s="157"/>
      <c r="L2" s="158"/>
    </row>
    <row r="3" spans="2:12" x14ac:dyDescent="0.3">
      <c r="B3" s="148"/>
      <c r="C3" s="150">
        <v>2015</v>
      </c>
      <c r="D3" s="150">
        <v>2020</v>
      </c>
      <c r="E3" s="150">
        <v>2030</v>
      </c>
      <c r="F3" s="150">
        <v>2050</v>
      </c>
      <c r="G3" s="152" t="s">
        <v>1</v>
      </c>
      <c r="H3" s="153"/>
      <c r="I3" s="152" t="s">
        <v>2</v>
      </c>
      <c r="J3" s="153"/>
      <c r="K3" s="150" t="s">
        <v>3</v>
      </c>
      <c r="L3" s="150" t="s">
        <v>4</v>
      </c>
    </row>
    <row r="4" spans="2:12" ht="15" thickBot="1" x14ac:dyDescent="0.35">
      <c r="B4" s="149"/>
      <c r="C4" s="151"/>
      <c r="D4" s="151"/>
      <c r="E4" s="151"/>
      <c r="F4" s="151"/>
      <c r="G4" s="154"/>
      <c r="H4" s="155"/>
      <c r="I4" s="154"/>
      <c r="J4" s="155"/>
      <c r="K4" s="151"/>
      <c r="L4" s="151"/>
    </row>
    <row r="5" spans="2:12" ht="15" thickBot="1" x14ac:dyDescent="0.35">
      <c r="B5" s="6" t="s">
        <v>5</v>
      </c>
      <c r="C5" s="7"/>
      <c r="D5" s="7"/>
      <c r="E5" s="7"/>
      <c r="F5" s="7"/>
      <c r="G5" s="8" t="s">
        <v>6</v>
      </c>
      <c r="H5" s="8" t="s">
        <v>7</v>
      </c>
      <c r="I5" s="8" t="s">
        <v>6</v>
      </c>
      <c r="J5" s="8" t="s">
        <v>7</v>
      </c>
      <c r="K5" s="7"/>
      <c r="L5" s="9"/>
    </row>
    <row r="6" spans="2:12" ht="15" thickBot="1" x14ac:dyDescent="0.35">
      <c r="B6" s="20" t="s">
        <v>9</v>
      </c>
      <c r="C6" s="41">
        <v>5</v>
      </c>
      <c r="D6" s="41">
        <f>C6</f>
        <v>5</v>
      </c>
      <c r="E6" s="41">
        <f t="shared" ref="E6:F6" si="0">D6</f>
        <v>5</v>
      </c>
      <c r="F6" s="41">
        <f t="shared" si="0"/>
        <v>5</v>
      </c>
      <c r="G6" s="21">
        <v>3</v>
      </c>
      <c r="H6" s="21">
        <v>8</v>
      </c>
      <c r="I6" s="21">
        <v>3</v>
      </c>
      <c r="J6" s="21">
        <v>8</v>
      </c>
      <c r="K6" s="21" t="s">
        <v>29</v>
      </c>
      <c r="L6" s="21">
        <v>1</v>
      </c>
    </row>
    <row r="7" spans="2:12" ht="15" thickBot="1" x14ac:dyDescent="0.35">
      <c r="B7" s="40" t="s">
        <v>70</v>
      </c>
      <c r="C7" s="31">
        <v>5</v>
      </c>
      <c r="D7" s="31">
        <f t="shared" ref="D7:F8" si="1">C7</f>
        <v>5</v>
      </c>
      <c r="E7" s="31">
        <f t="shared" si="1"/>
        <v>5</v>
      </c>
      <c r="F7" s="31">
        <f t="shared" si="1"/>
        <v>5</v>
      </c>
      <c r="G7" s="33">
        <v>2</v>
      </c>
      <c r="H7" s="33">
        <v>7</v>
      </c>
      <c r="I7" s="33">
        <f t="shared" ref="I7:J9" si="2">G7</f>
        <v>2</v>
      </c>
      <c r="J7" s="33">
        <f t="shared" si="2"/>
        <v>7</v>
      </c>
      <c r="K7" s="21" t="s">
        <v>16</v>
      </c>
      <c r="L7" s="21">
        <v>2</v>
      </c>
    </row>
    <row r="8" spans="2:12" ht="15" thickBot="1" x14ac:dyDescent="0.35">
      <c r="B8" s="40" t="s">
        <v>23</v>
      </c>
      <c r="C8" s="31">
        <v>2</v>
      </c>
      <c r="D8" s="31">
        <f t="shared" si="1"/>
        <v>2</v>
      </c>
      <c r="E8" s="31">
        <f t="shared" si="1"/>
        <v>2</v>
      </c>
      <c r="F8" s="31">
        <f t="shared" si="1"/>
        <v>2</v>
      </c>
      <c r="G8" s="33">
        <v>0.5</v>
      </c>
      <c r="H8" s="33">
        <v>3</v>
      </c>
      <c r="I8" s="33">
        <f t="shared" si="2"/>
        <v>0.5</v>
      </c>
      <c r="J8" s="33">
        <f t="shared" si="2"/>
        <v>3</v>
      </c>
      <c r="K8" s="21"/>
      <c r="L8" s="21">
        <v>2</v>
      </c>
    </row>
    <row r="9" spans="2:12" ht="15" thickBot="1" x14ac:dyDescent="0.35">
      <c r="B9" s="20" t="s">
        <v>10</v>
      </c>
      <c r="C9" s="33">
        <v>40</v>
      </c>
      <c r="D9" s="33">
        <f>C9</f>
        <v>40</v>
      </c>
      <c r="E9" s="33">
        <f t="shared" ref="E9:F9" si="3">D9</f>
        <v>40</v>
      </c>
      <c r="F9" s="33">
        <f t="shared" si="3"/>
        <v>40</v>
      </c>
      <c r="G9" s="33">
        <v>30</v>
      </c>
      <c r="H9" s="33">
        <v>50</v>
      </c>
      <c r="I9" s="33">
        <f t="shared" si="2"/>
        <v>30</v>
      </c>
      <c r="J9" s="33">
        <f t="shared" si="2"/>
        <v>50</v>
      </c>
      <c r="K9" s="21" t="s">
        <v>17</v>
      </c>
      <c r="L9" s="21">
        <v>1</v>
      </c>
    </row>
    <row r="10" spans="2:12" ht="15" thickBot="1" x14ac:dyDescent="0.35">
      <c r="B10" s="20" t="s">
        <v>24</v>
      </c>
      <c r="C10" s="21"/>
      <c r="D10" s="30"/>
      <c r="E10" s="30"/>
      <c r="F10" s="30"/>
      <c r="G10" s="21"/>
      <c r="H10" s="21"/>
      <c r="I10" s="21"/>
      <c r="J10" s="21"/>
      <c r="K10" s="21"/>
      <c r="L10" s="21"/>
    </row>
    <row r="11" spans="2:12" ht="15" thickBot="1" x14ac:dyDescent="0.35">
      <c r="B11" s="10" t="s">
        <v>20</v>
      </c>
      <c r="C11" s="22" t="s">
        <v>50</v>
      </c>
      <c r="D11" s="31" t="str">
        <f t="shared" ref="D11:F13" si="4">C11</f>
        <v>0.2</v>
      </c>
      <c r="E11" s="31" t="str">
        <f t="shared" si="4"/>
        <v>0.2</v>
      </c>
      <c r="F11" s="31" t="str">
        <f t="shared" si="4"/>
        <v>0.2</v>
      </c>
      <c r="G11" s="21" t="s">
        <v>51</v>
      </c>
      <c r="H11" s="21" t="s">
        <v>49</v>
      </c>
      <c r="I11" s="33" t="s">
        <v>51</v>
      </c>
      <c r="J11" s="33" t="s">
        <v>49</v>
      </c>
      <c r="K11" s="21"/>
      <c r="L11" s="21"/>
    </row>
    <row r="12" spans="2:12" ht="15" thickBot="1" x14ac:dyDescent="0.35">
      <c r="B12" s="10" t="s">
        <v>11</v>
      </c>
      <c r="C12" s="21" t="s">
        <v>40</v>
      </c>
      <c r="D12" s="30" t="str">
        <f t="shared" si="4"/>
        <v>N/A</v>
      </c>
      <c r="E12" s="30" t="str">
        <f t="shared" si="4"/>
        <v>N/A</v>
      </c>
      <c r="F12" s="30" t="str">
        <f t="shared" si="4"/>
        <v>N/A</v>
      </c>
      <c r="G12" s="30" t="str">
        <f t="shared" ref="G12" si="5">F12</f>
        <v>N/A</v>
      </c>
      <c r="H12" s="30" t="str">
        <f t="shared" ref="H12" si="6">G12</f>
        <v>N/A</v>
      </c>
      <c r="I12" s="30" t="str">
        <f t="shared" ref="I12" si="7">H12</f>
        <v>N/A</v>
      </c>
      <c r="J12" s="30" t="str">
        <f t="shared" ref="J12" si="8">I12</f>
        <v>N/A</v>
      </c>
      <c r="K12" s="21"/>
      <c r="L12" s="21"/>
    </row>
    <row r="13" spans="2:12" ht="15" thickBot="1" x14ac:dyDescent="0.35">
      <c r="B13" s="10" t="s">
        <v>25</v>
      </c>
      <c r="C13" s="34">
        <v>1</v>
      </c>
      <c r="D13" s="34">
        <f>C13</f>
        <v>1</v>
      </c>
      <c r="E13" s="34">
        <f t="shared" si="4"/>
        <v>1</v>
      </c>
      <c r="F13" s="34">
        <f t="shared" si="4"/>
        <v>1</v>
      </c>
      <c r="G13" s="34" t="s">
        <v>27</v>
      </c>
      <c r="H13" s="34" t="s">
        <v>48</v>
      </c>
      <c r="I13" s="34" t="str">
        <f t="shared" ref="I13:J13" si="9">G13</f>
        <v>0.5</v>
      </c>
      <c r="J13" s="34" t="str">
        <f t="shared" si="9"/>
        <v>1.5</v>
      </c>
      <c r="K13" s="21"/>
      <c r="L13" s="21"/>
    </row>
    <row r="14" spans="2:12" ht="15" thickBot="1" x14ac:dyDescent="0.35">
      <c r="B14" s="20"/>
      <c r="C14" s="21"/>
      <c r="D14" s="21"/>
      <c r="E14" s="21"/>
      <c r="F14" s="21"/>
      <c r="G14" s="21"/>
      <c r="H14" s="21"/>
      <c r="I14" s="21"/>
      <c r="J14" s="21"/>
      <c r="K14" s="21"/>
      <c r="L14" s="21"/>
    </row>
    <row r="15" spans="2:12" ht="15" thickBot="1" x14ac:dyDescent="0.35">
      <c r="B15" s="6" t="s">
        <v>8</v>
      </c>
      <c r="C15" s="7"/>
      <c r="D15" s="7"/>
      <c r="E15" s="7"/>
      <c r="F15" s="7"/>
      <c r="G15" s="7"/>
      <c r="H15" s="7"/>
      <c r="I15" s="7"/>
      <c r="J15" s="7"/>
      <c r="K15" s="7"/>
      <c r="L15" s="9"/>
    </row>
    <row r="16" spans="2:12" ht="15" thickBot="1" x14ac:dyDescent="0.35">
      <c r="B16" s="47" t="s">
        <v>73</v>
      </c>
      <c r="C16" s="18">
        <f>150</f>
        <v>150</v>
      </c>
      <c r="D16" s="18">
        <f>C16</f>
        <v>150</v>
      </c>
      <c r="E16" s="18">
        <f t="shared" ref="E16:F16" si="10">D16</f>
        <v>150</v>
      </c>
      <c r="F16" s="18">
        <f t="shared" si="10"/>
        <v>150</v>
      </c>
      <c r="G16" s="18" t="s">
        <v>53</v>
      </c>
      <c r="H16" s="18" t="s">
        <v>53</v>
      </c>
      <c r="I16" s="18" t="str">
        <f>G16</f>
        <v>See Note</v>
      </c>
      <c r="J16" s="18" t="str">
        <f>H16</f>
        <v>See Note</v>
      </c>
      <c r="K16" s="35" t="s">
        <v>39</v>
      </c>
      <c r="L16" s="21" t="s">
        <v>37</v>
      </c>
    </row>
    <row r="17" spans="2:12" ht="15" thickBot="1" x14ac:dyDescent="0.35">
      <c r="B17" s="47" t="s">
        <v>76</v>
      </c>
      <c r="C17" s="18">
        <v>4645</v>
      </c>
      <c r="D17" s="18">
        <f t="shared" ref="D17:F30" si="11">C17</f>
        <v>4645</v>
      </c>
      <c r="E17" s="18">
        <f t="shared" si="11"/>
        <v>4645</v>
      </c>
      <c r="F17" s="18">
        <f t="shared" si="11"/>
        <v>4645</v>
      </c>
      <c r="G17" s="18" t="s">
        <v>53</v>
      </c>
      <c r="H17" s="18" t="s">
        <v>53</v>
      </c>
      <c r="I17" s="18" t="str">
        <f t="shared" ref="I17:J26" si="12">G17</f>
        <v>See Note</v>
      </c>
      <c r="J17" s="18" t="str">
        <f t="shared" si="12"/>
        <v>See Note</v>
      </c>
      <c r="K17" s="35" t="s">
        <v>54</v>
      </c>
      <c r="L17" s="27" t="s">
        <v>37</v>
      </c>
    </row>
    <row r="18" spans="2:12" ht="15" thickBot="1" x14ac:dyDescent="0.35">
      <c r="B18" s="47" t="s">
        <v>77</v>
      </c>
      <c r="C18" s="18">
        <v>5025</v>
      </c>
      <c r="D18" s="18">
        <f t="shared" si="11"/>
        <v>5025</v>
      </c>
      <c r="E18" s="18">
        <f t="shared" si="11"/>
        <v>5025</v>
      </c>
      <c r="F18" s="18">
        <f t="shared" si="11"/>
        <v>5025</v>
      </c>
      <c r="G18" s="18" t="s">
        <v>53</v>
      </c>
      <c r="H18" s="18" t="s">
        <v>53</v>
      </c>
      <c r="I18" s="18" t="str">
        <f t="shared" si="12"/>
        <v>See Note</v>
      </c>
      <c r="J18" s="18" t="str">
        <f t="shared" si="12"/>
        <v>See Note</v>
      </c>
      <c r="K18" s="35" t="s">
        <v>54</v>
      </c>
      <c r="L18" s="27" t="s">
        <v>37</v>
      </c>
    </row>
    <row r="19" spans="2:12" ht="15" thickBot="1" x14ac:dyDescent="0.35">
      <c r="B19" s="47" t="s">
        <v>78</v>
      </c>
      <c r="C19" s="18">
        <v>5685</v>
      </c>
      <c r="D19" s="18">
        <f t="shared" si="11"/>
        <v>5685</v>
      </c>
      <c r="E19" s="18">
        <f t="shared" si="11"/>
        <v>5685</v>
      </c>
      <c r="F19" s="18">
        <f t="shared" si="11"/>
        <v>5685</v>
      </c>
      <c r="G19" s="18" t="s">
        <v>53</v>
      </c>
      <c r="H19" s="18" t="s">
        <v>53</v>
      </c>
      <c r="I19" s="18" t="str">
        <f t="shared" si="12"/>
        <v>See Note</v>
      </c>
      <c r="J19" s="18" t="str">
        <f t="shared" si="12"/>
        <v>See Note</v>
      </c>
      <c r="K19" s="35" t="s">
        <v>54</v>
      </c>
      <c r="L19" s="27" t="s">
        <v>37</v>
      </c>
    </row>
    <row r="20" spans="2:12" ht="15" thickBot="1" x14ac:dyDescent="0.35">
      <c r="B20" s="47" t="s">
        <v>79</v>
      </c>
      <c r="C20" s="18">
        <v>6195</v>
      </c>
      <c r="D20" s="18">
        <f t="shared" si="11"/>
        <v>6195</v>
      </c>
      <c r="E20" s="18">
        <f t="shared" si="11"/>
        <v>6195</v>
      </c>
      <c r="F20" s="18">
        <f t="shared" si="11"/>
        <v>6195</v>
      </c>
      <c r="G20" s="18" t="s">
        <v>53</v>
      </c>
      <c r="H20" s="18" t="s">
        <v>53</v>
      </c>
      <c r="I20" s="18" t="s">
        <v>53</v>
      </c>
      <c r="J20" s="18" t="s">
        <v>53</v>
      </c>
      <c r="K20" s="35" t="s">
        <v>65</v>
      </c>
      <c r="L20" s="27" t="s">
        <v>37</v>
      </c>
    </row>
    <row r="21" spans="2:12" ht="15" thickBot="1" x14ac:dyDescent="0.35">
      <c r="B21" s="47" t="s">
        <v>80</v>
      </c>
      <c r="C21" s="18">
        <f>'113_13 DH_Distribu Suburb'!C21</f>
        <v>279.5</v>
      </c>
      <c r="D21" s="18">
        <f t="shared" si="11"/>
        <v>279.5</v>
      </c>
      <c r="E21" s="18">
        <f t="shared" si="11"/>
        <v>279.5</v>
      </c>
      <c r="F21" s="18">
        <f t="shared" si="11"/>
        <v>279.5</v>
      </c>
      <c r="G21" s="18" t="s">
        <v>53</v>
      </c>
      <c r="H21" s="18" t="s">
        <v>53</v>
      </c>
      <c r="I21" s="18" t="str">
        <f t="shared" si="12"/>
        <v>See Note</v>
      </c>
      <c r="J21" s="18" t="str">
        <f t="shared" si="12"/>
        <v>See Note</v>
      </c>
      <c r="K21" s="35" t="s">
        <v>66</v>
      </c>
      <c r="L21" s="27" t="s">
        <v>37</v>
      </c>
    </row>
    <row r="22" spans="2:12" ht="15" thickBot="1" x14ac:dyDescent="0.35">
      <c r="B22" s="47" t="s">
        <v>81</v>
      </c>
      <c r="C22" s="18">
        <f>'113_13 DH_Distribu Suburb'!C22</f>
        <v>354.5</v>
      </c>
      <c r="D22" s="18">
        <f t="shared" si="11"/>
        <v>354.5</v>
      </c>
      <c r="E22" s="18">
        <f t="shared" si="11"/>
        <v>354.5</v>
      </c>
      <c r="F22" s="18">
        <f t="shared" si="11"/>
        <v>354.5</v>
      </c>
      <c r="G22" s="18" t="s">
        <v>53</v>
      </c>
      <c r="H22" s="18" t="s">
        <v>53</v>
      </c>
      <c r="I22" s="18" t="str">
        <f t="shared" si="12"/>
        <v>See Note</v>
      </c>
      <c r="J22" s="18" t="str">
        <f t="shared" si="12"/>
        <v>See Note</v>
      </c>
      <c r="K22" s="35" t="s">
        <v>66</v>
      </c>
      <c r="L22" s="27" t="s">
        <v>37</v>
      </c>
    </row>
    <row r="23" spans="2:12" ht="15" thickBot="1" x14ac:dyDescent="0.35">
      <c r="B23" s="47" t="s">
        <v>82</v>
      </c>
      <c r="C23" s="18">
        <f>'113_13 DH_Distribu Suburb'!C23</f>
        <v>369.5</v>
      </c>
      <c r="D23" s="18">
        <f t="shared" si="11"/>
        <v>369.5</v>
      </c>
      <c r="E23" s="18">
        <f t="shared" si="11"/>
        <v>369.5</v>
      </c>
      <c r="F23" s="18">
        <f t="shared" si="11"/>
        <v>369.5</v>
      </c>
      <c r="G23" s="18" t="s">
        <v>53</v>
      </c>
      <c r="H23" s="18" t="s">
        <v>53</v>
      </c>
      <c r="I23" s="18" t="str">
        <f t="shared" si="12"/>
        <v>See Note</v>
      </c>
      <c r="J23" s="18" t="str">
        <f t="shared" si="12"/>
        <v>See Note</v>
      </c>
      <c r="K23" s="35" t="s">
        <v>66</v>
      </c>
      <c r="L23" s="27" t="s">
        <v>37</v>
      </c>
    </row>
    <row r="24" spans="2:12" ht="15" thickBot="1" x14ac:dyDescent="0.35">
      <c r="B24" s="47" t="s">
        <v>83</v>
      </c>
      <c r="C24" s="18">
        <f>'113_13 DH_Distribu Suburb'!C24</f>
        <v>460</v>
      </c>
      <c r="D24" s="18">
        <f t="shared" si="11"/>
        <v>460</v>
      </c>
      <c r="E24" s="18">
        <f t="shared" si="11"/>
        <v>460</v>
      </c>
      <c r="F24" s="18">
        <f t="shared" si="11"/>
        <v>460</v>
      </c>
      <c r="G24" s="18" t="s">
        <v>53</v>
      </c>
      <c r="H24" s="18" t="s">
        <v>53</v>
      </c>
      <c r="I24" s="18" t="str">
        <f t="shared" si="12"/>
        <v>See Note</v>
      </c>
      <c r="J24" s="18" t="str">
        <f t="shared" si="12"/>
        <v>See Note</v>
      </c>
      <c r="K24" s="35" t="s">
        <v>66</v>
      </c>
      <c r="L24" s="27" t="s">
        <v>37</v>
      </c>
    </row>
    <row r="25" spans="2:12" ht="15" thickBot="1" x14ac:dyDescent="0.35">
      <c r="B25" s="47" t="s">
        <v>84</v>
      </c>
      <c r="C25" s="18">
        <f>'113_13 DH_Distribu Suburb'!C25</f>
        <v>640</v>
      </c>
      <c r="D25" s="18">
        <f t="shared" si="11"/>
        <v>640</v>
      </c>
      <c r="E25" s="18">
        <f t="shared" si="11"/>
        <v>640</v>
      </c>
      <c r="F25" s="18">
        <f t="shared" si="11"/>
        <v>640</v>
      </c>
      <c r="G25" s="18" t="s">
        <v>53</v>
      </c>
      <c r="H25" s="18" t="s">
        <v>53</v>
      </c>
      <c r="I25" s="18" t="str">
        <f t="shared" si="12"/>
        <v>See Note</v>
      </c>
      <c r="J25" s="18" t="str">
        <f t="shared" si="12"/>
        <v>See Note</v>
      </c>
      <c r="K25" s="35" t="s">
        <v>66</v>
      </c>
      <c r="L25" s="27" t="s">
        <v>37</v>
      </c>
    </row>
    <row r="26" spans="2:12" ht="15" thickBot="1" x14ac:dyDescent="0.35">
      <c r="B26" s="47" t="s">
        <v>85</v>
      </c>
      <c r="C26" s="18">
        <f>'113_13 DH_Distribu Suburb'!C26</f>
        <v>1185</v>
      </c>
      <c r="D26" s="18">
        <f t="shared" si="11"/>
        <v>1185</v>
      </c>
      <c r="E26" s="18">
        <f t="shared" si="11"/>
        <v>1185</v>
      </c>
      <c r="F26" s="18">
        <f t="shared" si="11"/>
        <v>1185</v>
      </c>
      <c r="G26" s="18" t="s">
        <v>53</v>
      </c>
      <c r="H26" s="18" t="s">
        <v>53</v>
      </c>
      <c r="I26" s="18" t="str">
        <f t="shared" si="12"/>
        <v>See Note</v>
      </c>
      <c r="J26" s="18" t="str">
        <f t="shared" si="12"/>
        <v>See Note</v>
      </c>
      <c r="K26" s="35" t="s">
        <v>66</v>
      </c>
      <c r="L26" s="27" t="s">
        <v>37</v>
      </c>
    </row>
    <row r="27" spans="2:12" ht="15" thickBot="1" x14ac:dyDescent="0.35">
      <c r="B27" s="47" t="s">
        <v>86</v>
      </c>
      <c r="C27" s="18" t="str">
        <f>'113_13 DH_Distribu Suburb'!C27</f>
        <v>N/A</v>
      </c>
      <c r="D27" s="18" t="str">
        <f t="shared" si="11"/>
        <v>N/A</v>
      </c>
      <c r="E27" s="18" t="str">
        <f t="shared" si="11"/>
        <v>N/A</v>
      </c>
      <c r="F27" s="18" t="str">
        <f t="shared" si="11"/>
        <v>N/A</v>
      </c>
      <c r="G27" s="18" t="str">
        <f t="shared" ref="G27:G28" si="13">F27</f>
        <v>N/A</v>
      </c>
      <c r="H27" s="18" t="str">
        <f t="shared" ref="H27:H28" si="14">G27</f>
        <v>N/A</v>
      </c>
      <c r="I27" s="18" t="str">
        <f t="shared" ref="I27:I28" si="15">H27</f>
        <v>N/A</v>
      </c>
      <c r="J27" s="18" t="str">
        <f t="shared" ref="J27:J28" si="16">I27</f>
        <v>N/A</v>
      </c>
      <c r="K27" s="35"/>
      <c r="L27" s="21"/>
    </row>
    <row r="28" spans="2:12" ht="15" thickBot="1" x14ac:dyDescent="0.35">
      <c r="B28" s="47" t="s">
        <v>88</v>
      </c>
      <c r="C28" s="18" t="str">
        <f>'113_13 DH_Distribu Suburb'!C28</f>
        <v>N/A</v>
      </c>
      <c r="D28" s="18" t="str">
        <f t="shared" si="11"/>
        <v>N/A</v>
      </c>
      <c r="E28" s="18" t="str">
        <f t="shared" si="11"/>
        <v>N/A</v>
      </c>
      <c r="F28" s="18" t="str">
        <f t="shared" si="11"/>
        <v>N/A</v>
      </c>
      <c r="G28" s="18" t="str">
        <f t="shared" si="13"/>
        <v>N/A</v>
      </c>
      <c r="H28" s="18" t="str">
        <f t="shared" si="14"/>
        <v>N/A</v>
      </c>
      <c r="I28" s="18" t="str">
        <f t="shared" si="15"/>
        <v>N/A</v>
      </c>
      <c r="J28" s="18" t="str">
        <f t="shared" si="16"/>
        <v>N/A</v>
      </c>
      <c r="K28" s="35"/>
      <c r="L28" s="21"/>
    </row>
    <row r="29" spans="2:12" ht="15" thickBot="1" x14ac:dyDescent="0.35">
      <c r="B29" s="47" t="s">
        <v>42</v>
      </c>
      <c r="C29" s="18">
        <f>'112_15 DH_Distribu New area'!C29</f>
        <v>100000</v>
      </c>
      <c r="D29" s="18">
        <f t="shared" si="11"/>
        <v>100000</v>
      </c>
      <c r="E29" s="18">
        <f t="shared" si="11"/>
        <v>100000</v>
      </c>
      <c r="F29" s="18">
        <f t="shared" si="11"/>
        <v>100000</v>
      </c>
      <c r="G29" s="18">
        <f>'112_15 DH_Distribu New area'!G29</f>
        <v>80000</v>
      </c>
      <c r="H29" s="18">
        <f>'112_15 DH_Distribu New area'!H29</f>
        <v>120000</v>
      </c>
      <c r="I29" s="18">
        <f t="shared" ref="I29:J30" si="17">G29</f>
        <v>80000</v>
      </c>
      <c r="J29" s="18">
        <f t="shared" si="17"/>
        <v>120000</v>
      </c>
      <c r="K29" s="35" t="s">
        <v>64</v>
      </c>
      <c r="L29" s="21">
        <v>2</v>
      </c>
    </row>
    <row r="30" spans="2:12" ht="15" thickBot="1" x14ac:dyDescent="0.35">
      <c r="B30" s="47" t="s">
        <v>45</v>
      </c>
      <c r="C30" s="18">
        <f>'112_15 DH_Distribu New area'!C30</f>
        <v>90000</v>
      </c>
      <c r="D30" s="18">
        <f t="shared" si="11"/>
        <v>90000</v>
      </c>
      <c r="E30" s="18">
        <f t="shared" si="11"/>
        <v>90000</v>
      </c>
      <c r="F30" s="18">
        <f t="shared" si="11"/>
        <v>90000</v>
      </c>
      <c r="G30" s="18">
        <f>'112_15 DH_Distribu New area'!G30</f>
        <v>72000</v>
      </c>
      <c r="H30" s="18">
        <f>'112_15 DH_Distribu New area'!H30</f>
        <v>108000</v>
      </c>
      <c r="I30" s="18">
        <f t="shared" si="17"/>
        <v>72000</v>
      </c>
      <c r="J30" s="18">
        <f t="shared" si="17"/>
        <v>108000</v>
      </c>
      <c r="K30" s="35" t="s">
        <v>64</v>
      </c>
      <c r="L30" s="21">
        <v>2</v>
      </c>
    </row>
    <row r="31" spans="2:12" ht="15" thickBot="1" x14ac:dyDescent="0.35">
      <c r="B31" s="47" t="s">
        <v>89</v>
      </c>
      <c r="C31" s="48">
        <v>0.85</v>
      </c>
      <c r="D31" s="48">
        <v>0.85</v>
      </c>
      <c r="E31" s="48">
        <v>0.85</v>
      </c>
      <c r="F31" s="48">
        <v>0.85</v>
      </c>
      <c r="G31" s="48">
        <v>0.8</v>
      </c>
      <c r="H31" s="48">
        <v>0.9</v>
      </c>
      <c r="I31" s="48">
        <v>0.8</v>
      </c>
      <c r="J31" s="48">
        <v>0.9</v>
      </c>
      <c r="K31" s="35" t="s">
        <v>19</v>
      </c>
      <c r="L31" s="21">
        <v>2</v>
      </c>
    </row>
    <row r="32" spans="2:12" ht="15" thickBot="1" x14ac:dyDescent="0.35">
      <c r="B32" s="47" t="s">
        <v>90</v>
      </c>
      <c r="C32" s="48">
        <v>0.15</v>
      </c>
      <c r="D32" s="48">
        <v>0.15</v>
      </c>
      <c r="E32" s="48">
        <v>0.15</v>
      </c>
      <c r="F32" s="48">
        <v>0.15</v>
      </c>
      <c r="G32" s="48">
        <v>0.1</v>
      </c>
      <c r="H32" s="48">
        <v>0.2</v>
      </c>
      <c r="I32" s="48">
        <v>0.1</v>
      </c>
      <c r="J32" s="48">
        <v>0.2</v>
      </c>
      <c r="K32" s="35" t="s">
        <v>19</v>
      </c>
      <c r="L32" s="21">
        <v>2</v>
      </c>
    </row>
    <row r="33" spans="1:13" ht="15" thickBot="1" x14ac:dyDescent="0.35">
      <c r="B33" s="47" t="s">
        <v>12</v>
      </c>
      <c r="C33" s="27" t="s">
        <v>40</v>
      </c>
      <c r="D33" s="27" t="str">
        <f>C33</f>
        <v>N/A</v>
      </c>
      <c r="E33" s="28" t="str">
        <f t="shared" ref="E33:F33" si="18">D33</f>
        <v>N/A</v>
      </c>
      <c r="F33" s="28" t="str">
        <f t="shared" si="18"/>
        <v>N/A</v>
      </c>
      <c r="G33" s="42" t="str">
        <f t="shared" ref="G33" si="19">F33</f>
        <v>N/A</v>
      </c>
      <c r="H33" s="42" t="str">
        <f t="shared" ref="H33" si="20">G33</f>
        <v>N/A</v>
      </c>
      <c r="I33" s="42" t="str">
        <f t="shared" ref="I33" si="21">H33</f>
        <v>N/A</v>
      </c>
      <c r="J33" s="42" t="str">
        <f t="shared" ref="J33" si="22">I33</f>
        <v>N/A</v>
      </c>
      <c r="K33" s="35"/>
      <c r="L33" s="21"/>
    </row>
    <row r="34" spans="1:13" ht="15" thickBot="1" x14ac:dyDescent="0.35">
      <c r="B34" s="47" t="s">
        <v>26</v>
      </c>
      <c r="C34" s="39" t="str">
        <f>'112_15 DH_Distribu New area'!C34</f>
        <v>1.5</v>
      </c>
      <c r="D34" s="39" t="str">
        <f>'112_15 DH_Distribu New area'!D34</f>
        <v>1.5</v>
      </c>
      <c r="E34" s="39" t="str">
        <f>'112_15 DH_Distribu New area'!E34</f>
        <v>1.5</v>
      </c>
      <c r="F34" s="39" t="str">
        <f>'112_15 DH_Distribu New area'!F34</f>
        <v>1.5</v>
      </c>
      <c r="G34" s="39">
        <f>'112_15 DH_Distribu New area'!G34</f>
        <v>1</v>
      </c>
      <c r="H34" s="39">
        <f>'112_15 DH_Distribu New area'!H34</f>
        <v>2</v>
      </c>
      <c r="I34" s="18">
        <f t="shared" ref="I34:J34" si="23">G34</f>
        <v>1</v>
      </c>
      <c r="J34" s="18">
        <f t="shared" si="23"/>
        <v>2</v>
      </c>
      <c r="K34" s="35"/>
      <c r="L34" s="21" t="s">
        <v>46</v>
      </c>
    </row>
    <row r="35" spans="1:13" ht="15" thickBot="1" x14ac:dyDescent="0.35">
      <c r="B35" s="11"/>
      <c r="C35" s="21"/>
      <c r="D35" s="21"/>
      <c r="E35" s="21"/>
      <c r="F35" s="21"/>
      <c r="G35" s="21"/>
      <c r="H35" s="21"/>
      <c r="I35" s="21"/>
      <c r="J35" s="21"/>
      <c r="K35" s="35"/>
      <c r="L35" s="21"/>
    </row>
    <row r="36" spans="1:13" ht="15" thickBot="1" x14ac:dyDescent="0.35">
      <c r="B36" s="6" t="s">
        <v>22</v>
      </c>
      <c r="C36" s="21"/>
      <c r="D36" s="21"/>
      <c r="E36" s="21"/>
      <c r="F36" s="21"/>
      <c r="G36" s="21"/>
      <c r="H36" s="21"/>
      <c r="I36" s="21"/>
      <c r="J36" s="21"/>
      <c r="K36" s="35"/>
      <c r="L36" s="21"/>
    </row>
    <row r="37" spans="1:13" ht="15" thickBot="1" x14ac:dyDescent="0.35">
      <c r="B37" s="47" t="str">
        <f>'112_15 DH_Distribu New area'!B37</f>
        <v>Heat exchanger station below 1 MW(EUR/MW)</v>
      </c>
      <c r="C37" s="18">
        <f>'112_15 DH_Distribu New area'!C37</f>
        <v>265000</v>
      </c>
      <c r="D37" s="18">
        <f>'112_15 DH_Distribu New area'!D37</f>
        <v>265000</v>
      </c>
      <c r="E37" s="18">
        <f>'112_15 DH_Distribu New area'!E37</f>
        <v>265000</v>
      </c>
      <c r="F37" s="18">
        <f>'112_15 DH_Distribu New area'!F37</f>
        <v>265000</v>
      </c>
      <c r="G37" s="18">
        <f>'112_15 DH_Distribu New area'!G37</f>
        <v>212000</v>
      </c>
      <c r="H37" s="18">
        <f>'112_15 DH_Distribu New area'!H37</f>
        <v>318000</v>
      </c>
      <c r="I37" s="18">
        <f>'112_15 DH_Distribu New area'!I37</f>
        <v>212000</v>
      </c>
      <c r="J37" s="18">
        <f>'112_15 DH_Distribu New area'!J37</f>
        <v>318000</v>
      </c>
      <c r="K37" s="18"/>
      <c r="L37" s="18">
        <f>'112_15 DH_Distribu New area'!L37</f>
        <v>2</v>
      </c>
    </row>
    <row r="38" spans="1:13" ht="15" thickBot="1" x14ac:dyDescent="0.35">
      <c r="B38" s="47" t="str">
        <f>'112_15 DH_Distribu New area'!B38</f>
        <v>Pumping station below 1 MW (EUR/MW)</v>
      </c>
      <c r="C38" s="18">
        <f>'112_15 DH_Distribu New area'!C38</f>
        <v>240000</v>
      </c>
      <c r="D38" s="18">
        <f>'112_15 DH_Distribu New area'!D38</f>
        <v>240000</v>
      </c>
      <c r="E38" s="18">
        <f>'112_15 DH_Distribu New area'!E38</f>
        <v>240000</v>
      </c>
      <c r="F38" s="18">
        <f>'112_15 DH_Distribu New area'!F38</f>
        <v>240000</v>
      </c>
      <c r="G38" s="18">
        <f>'112_15 DH_Distribu New area'!G38</f>
        <v>192000</v>
      </c>
      <c r="H38" s="18">
        <f>'112_15 DH_Distribu New area'!H38</f>
        <v>288000</v>
      </c>
      <c r="I38" s="18">
        <f>'112_15 DH_Distribu New area'!I38</f>
        <v>192000</v>
      </c>
      <c r="J38" s="18">
        <f>'112_15 DH_Distribu New area'!J38</f>
        <v>288000</v>
      </c>
      <c r="K38" s="18"/>
      <c r="L38" s="18">
        <f>'112_15 DH_Distribu New area'!L38</f>
        <v>2</v>
      </c>
    </row>
    <row r="39" spans="1:13" x14ac:dyDescent="0.3">
      <c r="B39" s="43"/>
      <c r="C39" s="44"/>
      <c r="D39" s="44"/>
      <c r="E39" s="44"/>
      <c r="F39" s="44"/>
      <c r="G39" s="44"/>
      <c r="H39" s="44"/>
      <c r="I39" s="44"/>
      <c r="J39" s="44"/>
      <c r="K39" s="44"/>
      <c r="L39" s="44"/>
    </row>
    <row r="40" spans="1:13" x14ac:dyDescent="0.3">
      <c r="B40" s="3" t="s">
        <v>21</v>
      </c>
    </row>
    <row r="41" spans="1:13" x14ac:dyDescent="0.3">
      <c r="A41" s="23">
        <v>1</v>
      </c>
      <c r="B41" s="23" t="s">
        <v>31</v>
      </c>
    </row>
    <row r="42" spans="1:13" x14ac:dyDescent="0.3">
      <c r="A42" s="23">
        <v>2</v>
      </c>
      <c r="B42" s="23" t="s">
        <v>32</v>
      </c>
    </row>
    <row r="43" spans="1:13" x14ac:dyDescent="0.3">
      <c r="A43" s="23">
        <v>3</v>
      </c>
      <c r="B43" s="23" t="s">
        <v>38</v>
      </c>
    </row>
    <row r="44" spans="1:13" x14ac:dyDescent="0.3">
      <c r="A44" s="23">
        <v>4</v>
      </c>
      <c r="B44" s="23" t="s">
        <v>47</v>
      </c>
    </row>
    <row r="46" spans="1:13" x14ac:dyDescent="0.3">
      <c r="B46" s="3" t="s">
        <v>13</v>
      </c>
      <c r="C46" s="2"/>
      <c r="D46" s="2"/>
      <c r="E46" s="2"/>
      <c r="F46" s="2"/>
      <c r="G46" s="2"/>
      <c r="H46" s="2"/>
      <c r="I46" s="2"/>
      <c r="J46" s="2"/>
      <c r="K46" s="2"/>
      <c r="L46" s="2"/>
      <c r="M46" s="2"/>
    </row>
    <row r="47" spans="1:13" x14ac:dyDescent="0.3">
      <c r="A47" s="1" t="s">
        <v>14</v>
      </c>
      <c r="B47" s="36" t="s">
        <v>28</v>
      </c>
      <c r="C47" s="127"/>
      <c r="D47" s="127"/>
      <c r="E47" s="127"/>
      <c r="F47" s="127"/>
      <c r="G47" s="127"/>
      <c r="H47" s="127"/>
      <c r="I47" s="127"/>
      <c r="J47" s="127"/>
      <c r="K47" s="127"/>
      <c r="L47" s="127"/>
      <c r="M47" s="127"/>
    </row>
    <row r="48" spans="1:13" x14ac:dyDescent="0.3">
      <c r="A48" s="1" t="s">
        <v>15</v>
      </c>
      <c r="B48" s="37" t="s">
        <v>30</v>
      </c>
      <c r="C48" s="159"/>
      <c r="D48" s="129"/>
      <c r="E48" s="129"/>
      <c r="F48" s="129"/>
      <c r="G48" s="129"/>
      <c r="H48" s="129"/>
      <c r="I48" s="129"/>
      <c r="J48" s="129"/>
      <c r="K48" s="129"/>
      <c r="L48" s="129"/>
      <c r="M48" s="129"/>
    </row>
    <row r="49" spans="1:13" ht="34.200000000000003" x14ac:dyDescent="0.3">
      <c r="A49" s="1" t="s">
        <v>16</v>
      </c>
      <c r="B49" s="37" t="s">
        <v>36</v>
      </c>
      <c r="C49" s="19"/>
      <c r="D49" s="19"/>
      <c r="E49" s="19"/>
      <c r="F49" s="19"/>
      <c r="G49" s="19"/>
      <c r="H49" s="19"/>
      <c r="I49" s="19"/>
      <c r="J49" s="19"/>
      <c r="K49" s="19"/>
      <c r="L49" s="19"/>
      <c r="M49" s="19"/>
    </row>
    <row r="50" spans="1:13" ht="45.6" x14ac:dyDescent="0.3">
      <c r="A50" s="1" t="s">
        <v>17</v>
      </c>
      <c r="B50" s="38" t="s">
        <v>52</v>
      </c>
      <c r="C50" s="19"/>
      <c r="D50" s="19"/>
      <c r="E50" s="19"/>
      <c r="F50" s="19"/>
      <c r="G50" s="19"/>
      <c r="H50" s="19"/>
      <c r="I50" s="19"/>
      <c r="J50" s="19"/>
      <c r="K50" s="19"/>
      <c r="L50" s="19"/>
      <c r="M50" s="19"/>
    </row>
    <row r="51" spans="1:13" ht="34.200000000000003" x14ac:dyDescent="0.3">
      <c r="A51" s="1" t="s">
        <v>18</v>
      </c>
      <c r="B51" s="37" t="s">
        <v>56</v>
      </c>
      <c r="C51" s="19"/>
      <c r="D51" s="19"/>
      <c r="E51" s="19"/>
      <c r="F51" s="19"/>
      <c r="G51" s="19"/>
      <c r="H51" s="19"/>
      <c r="I51" s="19"/>
      <c r="J51" s="19"/>
      <c r="K51" s="19"/>
      <c r="L51" s="19"/>
      <c r="M51" s="19"/>
    </row>
    <row r="52" spans="1:13" ht="22.8" x14ac:dyDescent="0.3">
      <c r="A52" s="1" t="s">
        <v>19</v>
      </c>
      <c r="B52" s="37" t="s">
        <v>62</v>
      </c>
      <c r="C52" s="19"/>
      <c r="D52" s="19"/>
      <c r="E52" s="19"/>
      <c r="F52" s="19"/>
      <c r="G52" s="19"/>
      <c r="H52" s="19"/>
      <c r="I52" s="19"/>
      <c r="J52" s="19"/>
      <c r="K52" s="19"/>
      <c r="L52" s="19"/>
      <c r="M52" s="19"/>
    </row>
    <row r="53" spans="1:13" ht="45.6" x14ac:dyDescent="0.3">
      <c r="A53" s="1" t="s">
        <v>43</v>
      </c>
      <c r="B53" s="37" t="s">
        <v>63</v>
      </c>
    </row>
    <row r="54" spans="1:13" ht="34.200000000000003" x14ac:dyDescent="0.3">
      <c r="A54" s="1" t="s">
        <v>55</v>
      </c>
      <c r="B54" s="37" t="s">
        <v>44</v>
      </c>
    </row>
    <row r="55" spans="1:13" ht="57" x14ac:dyDescent="0.3">
      <c r="A55" s="1" t="s">
        <v>59</v>
      </c>
      <c r="B55" s="37" t="s">
        <v>67</v>
      </c>
    </row>
    <row r="56" spans="1:13" ht="45.6" x14ac:dyDescent="0.3">
      <c r="A56" s="1" t="s">
        <v>64</v>
      </c>
      <c r="B56" s="37" t="s">
        <v>68</v>
      </c>
    </row>
    <row r="60" spans="1:13" x14ac:dyDescent="0.3">
      <c r="A60" s="1"/>
      <c r="B60" s="29"/>
    </row>
  </sheetData>
  <mergeCells count="12">
    <mergeCell ref="C47:M47"/>
    <mergeCell ref="C48:M48"/>
    <mergeCell ref="C2:L2"/>
    <mergeCell ref="B3:B4"/>
    <mergeCell ref="C3:C4"/>
    <mergeCell ref="D3:D4"/>
    <mergeCell ref="E3:E4"/>
    <mergeCell ref="F3:F4"/>
    <mergeCell ref="G3:H4"/>
    <mergeCell ref="I3:J4"/>
    <mergeCell ref="K3:K4"/>
    <mergeCell ref="L3:L4"/>
  </mergeCells>
  <hyperlinks>
    <hyperlink ref="C2" location="INDEX" display="Energy Transport District Heating Distribution, City"/>
  </hyperlinks>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55"/>
  <sheetViews>
    <sheetView zoomScaleNormal="100" workbookViewId="0">
      <selection activeCell="D18" sqref="D18"/>
    </sheetView>
  </sheetViews>
  <sheetFormatPr defaultColWidth="9.33203125" defaultRowHeight="14.4" x14ac:dyDescent="0.3"/>
  <cols>
    <col min="1" max="1" width="2.33203125" style="4" bestFit="1" customWidth="1"/>
    <col min="2" max="2" width="44.5546875" style="4" customWidth="1"/>
    <col min="3" max="12" width="9.109375" style="4" customWidth="1"/>
    <col min="13" max="16384" width="9.33203125" style="4"/>
  </cols>
  <sheetData>
    <row r="1" spans="2:12" ht="29.4" thickBot="1" x14ac:dyDescent="0.35">
      <c r="B1" s="53" t="s">
        <v>95</v>
      </c>
    </row>
    <row r="2" spans="2:12" ht="15" thickBot="1" x14ac:dyDescent="0.35">
      <c r="B2" s="5" t="s">
        <v>0</v>
      </c>
      <c r="C2" s="130" t="s">
        <v>33</v>
      </c>
      <c r="D2" s="157"/>
      <c r="E2" s="157"/>
      <c r="F2" s="157"/>
      <c r="G2" s="157"/>
      <c r="H2" s="157"/>
      <c r="I2" s="157"/>
      <c r="J2" s="157"/>
      <c r="K2" s="157"/>
      <c r="L2" s="158"/>
    </row>
    <row r="3" spans="2:12" x14ac:dyDescent="0.3">
      <c r="B3" s="148"/>
      <c r="C3" s="150">
        <v>2015</v>
      </c>
      <c r="D3" s="150">
        <v>2020</v>
      </c>
      <c r="E3" s="150">
        <v>2030</v>
      </c>
      <c r="F3" s="150">
        <v>2050</v>
      </c>
      <c r="G3" s="152" t="s">
        <v>1</v>
      </c>
      <c r="H3" s="153"/>
      <c r="I3" s="152" t="s">
        <v>2</v>
      </c>
      <c r="J3" s="153"/>
      <c r="K3" s="150" t="s">
        <v>3</v>
      </c>
      <c r="L3" s="150" t="s">
        <v>4</v>
      </c>
    </row>
    <row r="4" spans="2:12" ht="15" thickBot="1" x14ac:dyDescent="0.35">
      <c r="B4" s="149"/>
      <c r="C4" s="151"/>
      <c r="D4" s="151"/>
      <c r="E4" s="151"/>
      <c r="F4" s="151"/>
      <c r="G4" s="154"/>
      <c r="H4" s="155"/>
      <c r="I4" s="154"/>
      <c r="J4" s="155"/>
      <c r="K4" s="151"/>
      <c r="L4" s="151"/>
    </row>
    <row r="5" spans="2:12" ht="15" thickBot="1" x14ac:dyDescent="0.35">
      <c r="B5" s="6" t="s">
        <v>5</v>
      </c>
      <c r="C5" s="7"/>
      <c r="D5" s="7"/>
      <c r="E5" s="7"/>
      <c r="F5" s="7"/>
      <c r="G5" s="8" t="s">
        <v>6</v>
      </c>
      <c r="H5" s="8" t="s">
        <v>7</v>
      </c>
      <c r="I5" s="8" t="s">
        <v>6</v>
      </c>
      <c r="J5" s="8" t="s">
        <v>7</v>
      </c>
      <c r="K5" s="7"/>
      <c r="L5" s="9"/>
    </row>
    <row r="6" spans="2:12" ht="15" thickBot="1" x14ac:dyDescent="0.35">
      <c r="B6" s="13" t="s">
        <v>9</v>
      </c>
      <c r="C6" s="41">
        <v>18</v>
      </c>
      <c r="D6" s="31">
        <v>18</v>
      </c>
      <c r="E6" s="31">
        <v>18</v>
      </c>
      <c r="F6" s="31">
        <v>18</v>
      </c>
      <c r="G6" s="14">
        <v>10</v>
      </c>
      <c r="H6" s="14">
        <v>25</v>
      </c>
      <c r="I6" s="14">
        <v>10</v>
      </c>
      <c r="J6" s="33">
        <v>25</v>
      </c>
      <c r="K6" s="27" t="s">
        <v>29</v>
      </c>
      <c r="L6" s="27">
        <v>1</v>
      </c>
    </row>
    <row r="7" spans="2:12" ht="15" thickBot="1" x14ac:dyDescent="0.35">
      <c r="B7" s="13" t="s">
        <v>70</v>
      </c>
      <c r="C7" s="31">
        <v>5</v>
      </c>
      <c r="D7" s="31">
        <v>5</v>
      </c>
      <c r="E7" s="31">
        <v>5</v>
      </c>
      <c r="F7" s="31">
        <v>5</v>
      </c>
      <c r="G7" s="33">
        <v>2</v>
      </c>
      <c r="H7" s="33">
        <v>7</v>
      </c>
      <c r="I7" s="33">
        <v>2</v>
      </c>
      <c r="J7" s="33">
        <v>7</v>
      </c>
      <c r="K7" s="27" t="s">
        <v>16</v>
      </c>
      <c r="L7" s="27">
        <v>2</v>
      </c>
    </row>
    <row r="8" spans="2:12" ht="15" thickBot="1" x14ac:dyDescent="0.35">
      <c r="B8" s="13" t="s">
        <v>23</v>
      </c>
      <c r="C8" s="31">
        <v>2</v>
      </c>
      <c r="D8" s="31">
        <v>2</v>
      </c>
      <c r="E8" s="31">
        <v>2</v>
      </c>
      <c r="F8" s="31">
        <v>2</v>
      </c>
      <c r="G8" s="33">
        <v>0.5</v>
      </c>
      <c r="H8" s="33">
        <v>3</v>
      </c>
      <c r="I8" s="33">
        <v>0.5</v>
      </c>
      <c r="J8" s="33">
        <v>3</v>
      </c>
      <c r="K8" s="27"/>
      <c r="L8" s="27">
        <v>2</v>
      </c>
    </row>
    <row r="9" spans="2:12" ht="15" thickBot="1" x14ac:dyDescent="0.35">
      <c r="B9" s="13" t="s">
        <v>10</v>
      </c>
      <c r="C9" s="14">
        <v>40</v>
      </c>
      <c r="D9" s="14">
        <v>40</v>
      </c>
      <c r="E9" s="17">
        <v>40</v>
      </c>
      <c r="F9" s="17">
        <v>40</v>
      </c>
      <c r="G9" s="33">
        <v>30</v>
      </c>
      <c r="H9" s="33">
        <v>50</v>
      </c>
      <c r="I9" s="33">
        <v>30</v>
      </c>
      <c r="J9" s="33">
        <v>50</v>
      </c>
      <c r="K9" s="27" t="s">
        <v>17</v>
      </c>
      <c r="L9" s="27">
        <v>1</v>
      </c>
    </row>
    <row r="10" spans="2:12" ht="15" thickBot="1" x14ac:dyDescent="0.35">
      <c r="B10" s="13" t="s">
        <v>24</v>
      </c>
      <c r="C10" s="14"/>
      <c r="D10" s="14"/>
      <c r="E10" s="14"/>
      <c r="F10" s="14"/>
      <c r="G10" s="33"/>
      <c r="H10" s="33"/>
      <c r="I10" s="33"/>
      <c r="J10" s="33"/>
      <c r="K10" s="27"/>
      <c r="L10" s="27"/>
    </row>
    <row r="11" spans="2:12" ht="15" thickBot="1" x14ac:dyDescent="0.35">
      <c r="B11" s="10" t="s">
        <v>20</v>
      </c>
      <c r="C11" s="33" t="s">
        <v>50</v>
      </c>
      <c r="D11" s="31" t="s">
        <v>50</v>
      </c>
      <c r="E11" s="31" t="s">
        <v>50</v>
      </c>
      <c r="F11" s="31" t="s">
        <v>50</v>
      </c>
      <c r="G11" s="33" t="s">
        <v>51</v>
      </c>
      <c r="H11" s="33" t="s">
        <v>49</v>
      </c>
      <c r="I11" s="33" t="s">
        <v>51</v>
      </c>
      <c r="J11" s="33" t="s">
        <v>49</v>
      </c>
      <c r="K11" s="27"/>
      <c r="L11" s="27"/>
    </row>
    <row r="12" spans="2:12" ht="15" thickBot="1" x14ac:dyDescent="0.35">
      <c r="B12" s="10" t="s">
        <v>11</v>
      </c>
      <c r="C12" s="33" t="s">
        <v>40</v>
      </c>
      <c r="D12" s="30" t="s">
        <v>40</v>
      </c>
      <c r="E12" s="30" t="s">
        <v>40</v>
      </c>
      <c r="F12" s="30" t="s">
        <v>40</v>
      </c>
      <c r="G12" s="30" t="s">
        <v>40</v>
      </c>
      <c r="H12" s="30" t="s">
        <v>40</v>
      </c>
      <c r="I12" s="30" t="s">
        <v>40</v>
      </c>
      <c r="J12" s="30" t="s">
        <v>40</v>
      </c>
      <c r="K12" s="27"/>
      <c r="L12" s="27"/>
    </row>
    <row r="13" spans="2:12" ht="15" thickBot="1" x14ac:dyDescent="0.35">
      <c r="B13" s="10" t="s">
        <v>25</v>
      </c>
      <c r="C13" s="34">
        <v>1</v>
      </c>
      <c r="D13" s="34">
        <v>1</v>
      </c>
      <c r="E13" s="34">
        <v>1</v>
      </c>
      <c r="F13" s="34">
        <v>1</v>
      </c>
      <c r="G13" s="34" t="s">
        <v>27</v>
      </c>
      <c r="H13" s="34" t="s">
        <v>48</v>
      </c>
      <c r="I13" s="34" t="s">
        <v>27</v>
      </c>
      <c r="J13" s="34" t="s">
        <v>48</v>
      </c>
      <c r="K13" s="27"/>
      <c r="L13" s="27"/>
    </row>
    <row r="14" spans="2:12" ht="15" thickBot="1" x14ac:dyDescent="0.35">
      <c r="B14" s="13"/>
      <c r="C14" s="14"/>
      <c r="D14" s="14"/>
      <c r="E14" s="14"/>
      <c r="F14" s="14"/>
      <c r="G14" s="33"/>
      <c r="H14" s="33"/>
      <c r="I14" s="33"/>
      <c r="J14" s="33"/>
      <c r="K14" s="27"/>
      <c r="L14" s="27"/>
    </row>
    <row r="15" spans="2:12" ht="15" thickBot="1" x14ac:dyDescent="0.35">
      <c r="B15" s="6" t="s">
        <v>8</v>
      </c>
      <c r="C15" s="7"/>
      <c r="D15" s="7"/>
      <c r="E15" s="7"/>
      <c r="F15" s="7"/>
      <c r="G15" s="7"/>
      <c r="H15" s="7"/>
      <c r="I15" s="7"/>
      <c r="J15" s="7"/>
      <c r="K15" s="7"/>
      <c r="L15" s="9"/>
    </row>
    <row r="16" spans="2:12" ht="21" thickBot="1" x14ac:dyDescent="0.35">
      <c r="B16" s="47" t="s">
        <v>75</v>
      </c>
      <c r="C16" s="14">
        <v>655</v>
      </c>
      <c r="D16" s="14">
        <v>655</v>
      </c>
      <c r="E16" s="27">
        <v>655</v>
      </c>
      <c r="F16" s="27">
        <v>655</v>
      </c>
      <c r="G16" s="18" t="s">
        <v>53</v>
      </c>
      <c r="H16" s="18" t="s">
        <v>53</v>
      </c>
      <c r="I16" s="18" t="s">
        <v>53</v>
      </c>
      <c r="J16" s="18" t="s">
        <v>53</v>
      </c>
      <c r="K16" s="35" t="s">
        <v>39</v>
      </c>
      <c r="L16" s="27" t="s">
        <v>37</v>
      </c>
    </row>
    <row r="17" spans="2:12" ht="15" thickBot="1" x14ac:dyDescent="0.35">
      <c r="B17" s="47" t="s">
        <v>76</v>
      </c>
      <c r="C17" s="18">
        <v>2925</v>
      </c>
      <c r="D17" s="18">
        <v>2925</v>
      </c>
      <c r="E17" s="18">
        <v>2925</v>
      </c>
      <c r="F17" s="18">
        <v>2925</v>
      </c>
      <c r="G17" s="18" t="s">
        <v>53</v>
      </c>
      <c r="H17" s="18" t="s">
        <v>53</v>
      </c>
      <c r="I17" s="18" t="s">
        <v>53</v>
      </c>
      <c r="J17" s="18" t="s">
        <v>53</v>
      </c>
      <c r="K17" s="35" t="s">
        <v>54</v>
      </c>
      <c r="L17" s="27" t="s">
        <v>37</v>
      </c>
    </row>
    <row r="18" spans="2:12" ht="15" thickBot="1" x14ac:dyDescent="0.35">
      <c r="B18" s="47" t="s">
        <v>77</v>
      </c>
      <c r="C18" s="18">
        <v>3375</v>
      </c>
      <c r="D18" s="18">
        <v>3375</v>
      </c>
      <c r="E18" s="18">
        <v>3375</v>
      </c>
      <c r="F18" s="18">
        <v>3375</v>
      </c>
      <c r="G18" s="18" t="s">
        <v>53</v>
      </c>
      <c r="H18" s="18" t="s">
        <v>53</v>
      </c>
      <c r="I18" s="18" t="s">
        <v>53</v>
      </c>
      <c r="J18" s="18" t="s">
        <v>53</v>
      </c>
      <c r="K18" s="35" t="s">
        <v>54</v>
      </c>
      <c r="L18" s="27" t="s">
        <v>37</v>
      </c>
    </row>
    <row r="19" spans="2:12" ht="15" thickBot="1" x14ac:dyDescent="0.35">
      <c r="B19" s="47" t="s">
        <v>78</v>
      </c>
      <c r="C19" s="18">
        <v>3775</v>
      </c>
      <c r="D19" s="18">
        <v>3775</v>
      </c>
      <c r="E19" s="18">
        <v>3775</v>
      </c>
      <c r="F19" s="18">
        <v>3775</v>
      </c>
      <c r="G19" s="18" t="s">
        <v>53</v>
      </c>
      <c r="H19" s="18" t="s">
        <v>53</v>
      </c>
      <c r="I19" s="18" t="s">
        <v>53</v>
      </c>
      <c r="J19" s="18" t="s">
        <v>53</v>
      </c>
      <c r="K19" s="35" t="s">
        <v>54</v>
      </c>
      <c r="L19" s="27" t="s">
        <v>37</v>
      </c>
    </row>
    <row r="20" spans="2:12" ht="15" thickBot="1" x14ac:dyDescent="0.35">
      <c r="B20" s="47" t="s">
        <v>79</v>
      </c>
      <c r="C20" s="18" t="s">
        <v>40</v>
      </c>
      <c r="D20" s="18" t="s">
        <v>40</v>
      </c>
      <c r="E20" s="18" t="s">
        <v>40</v>
      </c>
      <c r="F20" s="18" t="s">
        <v>40</v>
      </c>
      <c r="G20" s="18" t="s">
        <v>40</v>
      </c>
      <c r="H20" s="18" t="s">
        <v>40</v>
      </c>
      <c r="I20" s="18" t="s">
        <v>40</v>
      </c>
      <c r="J20" s="18" t="s">
        <v>40</v>
      </c>
      <c r="K20" s="35"/>
      <c r="L20" s="27"/>
    </row>
    <row r="21" spans="2:12" ht="15" thickBot="1" x14ac:dyDescent="0.35">
      <c r="B21" s="47" t="s">
        <v>80</v>
      </c>
      <c r="C21" s="18">
        <v>180</v>
      </c>
      <c r="D21" s="18">
        <v>180</v>
      </c>
      <c r="E21" s="18">
        <v>180</v>
      </c>
      <c r="F21" s="18">
        <v>180</v>
      </c>
      <c r="G21" s="18" t="s">
        <v>53</v>
      </c>
      <c r="H21" s="18" t="s">
        <v>53</v>
      </c>
      <c r="I21" s="18" t="s">
        <v>53</v>
      </c>
      <c r="J21" s="18" t="s">
        <v>53</v>
      </c>
      <c r="K21" s="35" t="s">
        <v>58</v>
      </c>
      <c r="L21" s="27" t="s">
        <v>37</v>
      </c>
    </row>
    <row r="22" spans="2:12" ht="15" thickBot="1" x14ac:dyDescent="0.35">
      <c r="B22" s="47" t="s">
        <v>81</v>
      </c>
      <c r="C22" s="18">
        <v>234.5</v>
      </c>
      <c r="D22" s="18">
        <v>234.5</v>
      </c>
      <c r="E22" s="18">
        <v>234.5</v>
      </c>
      <c r="F22" s="18">
        <v>234.5</v>
      </c>
      <c r="G22" s="18" t="s">
        <v>53</v>
      </c>
      <c r="H22" s="18" t="s">
        <v>53</v>
      </c>
      <c r="I22" s="18" t="s">
        <v>53</v>
      </c>
      <c r="J22" s="18" t="s">
        <v>53</v>
      </c>
      <c r="K22" s="35" t="s">
        <v>58</v>
      </c>
      <c r="L22" s="27" t="s">
        <v>37</v>
      </c>
    </row>
    <row r="23" spans="2:12" ht="15" thickBot="1" x14ac:dyDescent="0.35">
      <c r="B23" s="47" t="s">
        <v>82</v>
      </c>
      <c r="C23" s="18">
        <v>250</v>
      </c>
      <c r="D23" s="18">
        <v>250</v>
      </c>
      <c r="E23" s="18">
        <v>250</v>
      </c>
      <c r="F23" s="18">
        <v>250</v>
      </c>
      <c r="G23" s="18" t="s">
        <v>53</v>
      </c>
      <c r="H23" s="18" t="s">
        <v>53</v>
      </c>
      <c r="I23" s="18" t="s">
        <v>53</v>
      </c>
      <c r="J23" s="18" t="s">
        <v>53</v>
      </c>
      <c r="K23" s="35" t="s">
        <v>58</v>
      </c>
      <c r="L23" s="27" t="s">
        <v>37</v>
      </c>
    </row>
    <row r="24" spans="2:12" ht="15" thickBot="1" x14ac:dyDescent="0.35">
      <c r="B24" s="47" t="s">
        <v>83</v>
      </c>
      <c r="C24" s="18">
        <v>320</v>
      </c>
      <c r="D24" s="18">
        <v>320</v>
      </c>
      <c r="E24" s="18">
        <v>320</v>
      </c>
      <c r="F24" s="18">
        <v>320</v>
      </c>
      <c r="G24" s="18" t="s">
        <v>53</v>
      </c>
      <c r="H24" s="18" t="s">
        <v>53</v>
      </c>
      <c r="I24" s="18" t="s">
        <v>53</v>
      </c>
      <c r="J24" s="18" t="s">
        <v>53</v>
      </c>
      <c r="K24" s="35" t="s">
        <v>58</v>
      </c>
      <c r="L24" s="27" t="s">
        <v>37</v>
      </c>
    </row>
    <row r="25" spans="2:12" ht="15" thickBot="1" x14ac:dyDescent="0.35">
      <c r="B25" s="47" t="s">
        <v>84</v>
      </c>
      <c r="C25" s="18">
        <v>455</v>
      </c>
      <c r="D25" s="18">
        <v>455</v>
      </c>
      <c r="E25" s="18">
        <v>455</v>
      </c>
      <c r="F25" s="18">
        <v>455</v>
      </c>
      <c r="G25" s="18" t="s">
        <v>53</v>
      </c>
      <c r="H25" s="18" t="s">
        <v>53</v>
      </c>
      <c r="I25" s="18" t="s">
        <v>53</v>
      </c>
      <c r="J25" s="18" t="s">
        <v>53</v>
      </c>
      <c r="K25" s="35" t="s">
        <v>58</v>
      </c>
      <c r="L25" s="27" t="s">
        <v>37</v>
      </c>
    </row>
    <row r="26" spans="2:12" ht="15" thickBot="1" x14ac:dyDescent="0.35">
      <c r="B26" s="47" t="s">
        <v>85</v>
      </c>
      <c r="C26" s="18">
        <v>900</v>
      </c>
      <c r="D26" s="18">
        <v>900</v>
      </c>
      <c r="E26" s="18">
        <v>900</v>
      </c>
      <c r="F26" s="18">
        <v>900</v>
      </c>
      <c r="G26" s="18" t="s">
        <v>53</v>
      </c>
      <c r="H26" s="18" t="s">
        <v>53</v>
      </c>
      <c r="I26" s="18" t="s">
        <v>53</v>
      </c>
      <c r="J26" s="18" t="s">
        <v>53</v>
      </c>
      <c r="K26" s="35" t="s">
        <v>58</v>
      </c>
      <c r="L26" s="27" t="s">
        <v>37</v>
      </c>
    </row>
    <row r="27" spans="2:12" ht="15" thickBot="1" x14ac:dyDescent="0.35">
      <c r="B27" s="47" t="s">
        <v>86</v>
      </c>
      <c r="C27" s="18" t="s">
        <v>40</v>
      </c>
      <c r="D27" s="18" t="s">
        <v>40</v>
      </c>
      <c r="E27" s="18" t="s">
        <v>40</v>
      </c>
      <c r="F27" s="18" t="s">
        <v>40</v>
      </c>
      <c r="G27" s="18" t="s">
        <v>40</v>
      </c>
      <c r="H27" s="18" t="s">
        <v>40</v>
      </c>
      <c r="I27" s="18" t="s">
        <v>40</v>
      </c>
      <c r="J27" s="18" t="s">
        <v>40</v>
      </c>
      <c r="K27" s="35"/>
      <c r="L27" s="27"/>
    </row>
    <row r="28" spans="2:12" ht="15" thickBot="1" x14ac:dyDescent="0.35">
      <c r="B28" s="47" t="s">
        <v>88</v>
      </c>
      <c r="C28" s="18" t="s">
        <v>40</v>
      </c>
      <c r="D28" s="18" t="s">
        <v>40</v>
      </c>
      <c r="E28" s="18" t="s">
        <v>40</v>
      </c>
      <c r="F28" s="18" t="s">
        <v>40</v>
      </c>
      <c r="G28" s="18" t="s">
        <v>40</v>
      </c>
      <c r="H28" s="18" t="s">
        <v>40</v>
      </c>
      <c r="I28" s="18" t="s">
        <v>40</v>
      </c>
      <c r="J28" s="18" t="s">
        <v>40</v>
      </c>
      <c r="K28" s="35"/>
      <c r="L28" s="27"/>
    </row>
    <row r="29" spans="2:12" ht="15" thickBot="1" x14ac:dyDescent="0.35">
      <c r="B29" s="47" t="s">
        <v>42</v>
      </c>
      <c r="C29" s="18">
        <v>100000</v>
      </c>
      <c r="D29" s="18">
        <v>100000</v>
      </c>
      <c r="E29" s="18">
        <v>100000</v>
      </c>
      <c r="F29" s="18">
        <v>100000</v>
      </c>
      <c r="G29" s="18">
        <v>80000</v>
      </c>
      <c r="H29" s="18">
        <v>120000</v>
      </c>
      <c r="I29" s="18">
        <v>80000</v>
      </c>
      <c r="J29" s="18">
        <v>120000</v>
      </c>
      <c r="K29" s="35" t="s">
        <v>59</v>
      </c>
      <c r="L29" s="27">
        <v>2</v>
      </c>
    </row>
    <row r="30" spans="2:12" ht="15" thickBot="1" x14ac:dyDescent="0.35">
      <c r="B30" s="47" t="s">
        <v>45</v>
      </c>
      <c r="C30" s="18">
        <v>90000</v>
      </c>
      <c r="D30" s="18">
        <v>90000</v>
      </c>
      <c r="E30" s="18">
        <v>90000</v>
      </c>
      <c r="F30" s="18">
        <v>90000</v>
      </c>
      <c r="G30" s="18">
        <v>72000</v>
      </c>
      <c r="H30" s="18">
        <v>108000</v>
      </c>
      <c r="I30" s="18">
        <v>72000</v>
      </c>
      <c r="J30" s="18">
        <v>108000</v>
      </c>
      <c r="K30" s="35" t="s">
        <v>59</v>
      </c>
      <c r="L30" s="27">
        <v>2</v>
      </c>
    </row>
    <row r="31" spans="2:12" ht="15" thickBot="1" x14ac:dyDescent="0.35">
      <c r="B31" s="47" t="s">
        <v>89</v>
      </c>
      <c r="C31" s="48">
        <v>0.75</v>
      </c>
      <c r="D31" s="48">
        <v>0.75</v>
      </c>
      <c r="E31" s="48">
        <v>0.75</v>
      </c>
      <c r="F31" s="48">
        <v>0.75</v>
      </c>
      <c r="G31" s="48">
        <v>0.65</v>
      </c>
      <c r="H31" s="48">
        <v>0.8</v>
      </c>
      <c r="I31" s="48">
        <v>0.65</v>
      </c>
      <c r="J31" s="48">
        <v>0.8</v>
      </c>
      <c r="K31" s="35" t="s">
        <v>19</v>
      </c>
      <c r="L31" s="27">
        <v>2</v>
      </c>
    </row>
    <row r="32" spans="2:12" ht="15" thickBot="1" x14ac:dyDescent="0.35">
      <c r="B32" s="47" t="s">
        <v>90</v>
      </c>
      <c r="C32" s="48">
        <v>0.25</v>
      </c>
      <c r="D32" s="48">
        <v>0.25</v>
      </c>
      <c r="E32" s="48">
        <v>0.25</v>
      </c>
      <c r="F32" s="48">
        <v>0.25</v>
      </c>
      <c r="G32" s="48">
        <v>0.2</v>
      </c>
      <c r="H32" s="48">
        <v>0.35</v>
      </c>
      <c r="I32" s="48">
        <v>0.2</v>
      </c>
      <c r="J32" s="48">
        <v>0.35</v>
      </c>
      <c r="K32" s="35" t="s">
        <v>19</v>
      </c>
      <c r="L32" s="27">
        <v>2</v>
      </c>
    </row>
    <row r="33" spans="1:13" ht="15" thickBot="1" x14ac:dyDescent="0.35">
      <c r="B33" s="47" t="s">
        <v>12</v>
      </c>
      <c r="C33" s="28" t="s">
        <v>40</v>
      </c>
      <c r="D33" s="28" t="s">
        <v>40</v>
      </c>
      <c r="E33" s="28" t="s">
        <v>40</v>
      </c>
      <c r="F33" s="28" t="s">
        <v>40</v>
      </c>
      <c r="G33" s="42" t="s">
        <v>40</v>
      </c>
      <c r="H33" s="42" t="s">
        <v>40</v>
      </c>
      <c r="I33" s="42" t="s">
        <v>40</v>
      </c>
      <c r="J33" s="42" t="s">
        <v>40</v>
      </c>
      <c r="K33" s="35"/>
      <c r="L33" s="28"/>
    </row>
    <row r="34" spans="1:13" ht="15" thickBot="1" x14ac:dyDescent="0.35">
      <c r="B34" s="47" t="s">
        <v>26</v>
      </c>
      <c r="C34" s="28" t="s">
        <v>48</v>
      </c>
      <c r="D34" s="28" t="s">
        <v>48</v>
      </c>
      <c r="E34" s="28" t="s">
        <v>48</v>
      </c>
      <c r="F34" s="28" t="s">
        <v>48</v>
      </c>
      <c r="G34" s="18">
        <v>1</v>
      </c>
      <c r="H34" s="18">
        <v>2</v>
      </c>
      <c r="I34" s="18">
        <v>1</v>
      </c>
      <c r="J34" s="18">
        <v>2</v>
      </c>
      <c r="K34" s="35"/>
      <c r="L34" s="28" t="s">
        <v>46</v>
      </c>
    </row>
    <row r="35" spans="1:13" ht="15" thickBot="1" x14ac:dyDescent="0.35">
      <c r="B35" s="11"/>
      <c r="C35" s="14"/>
      <c r="D35" s="14"/>
      <c r="E35" s="14"/>
      <c r="F35" s="14"/>
      <c r="G35" s="14"/>
      <c r="H35" s="14"/>
      <c r="I35" s="14"/>
      <c r="J35" s="14"/>
      <c r="K35" s="35"/>
      <c r="L35" s="27"/>
    </row>
    <row r="36" spans="1:13" ht="15" thickBot="1" x14ac:dyDescent="0.35">
      <c r="B36" s="6" t="s">
        <v>22</v>
      </c>
      <c r="C36" s="14"/>
      <c r="D36" s="14"/>
      <c r="E36" s="14"/>
      <c r="F36" s="14"/>
      <c r="G36" s="14"/>
      <c r="H36" s="14"/>
      <c r="I36" s="14"/>
      <c r="J36" s="14"/>
      <c r="K36" s="35"/>
      <c r="L36" s="27"/>
    </row>
    <row r="37" spans="1:13" ht="15" thickBot="1" x14ac:dyDescent="0.35">
      <c r="B37" s="47" t="s">
        <v>71</v>
      </c>
      <c r="C37" s="18">
        <v>265000</v>
      </c>
      <c r="D37" s="18">
        <v>265000</v>
      </c>
      <c r="E37" s="18">
        <v>265000</v>
      </c>
      <c r="F37" s="18">
        <v>265000</v>
      </c>
      <c r="G37" s="18">
        <v>212000</v>
      </c>
      <c r="H37" s="18">
        <v>318000</v>
      </c>
      <c r="I37" s="18">
        <v>212000</v>
      </c>
      <c r="J37" s="18">
        <v>318000</v>
      </c>
      <c r="K37" s="35"/>
      <c r="L37" s="27">
        <v>2</v>
      </c>
    </row>
    <row r="38" spans="1:13" ht="15" thickBot="1" x14ac:dyDescent="0.35">
      <c r="B38" s="47" t="s">
        <v>72</v>
      </c>
      <c r="C38" s="18">
        <v>240000</v>
      </c>
      <c r="D38" s="18">
        <v>240000</v>
      </c>
      <c r="E38" s="18">
        <v>240000</v>
      </c>
      <c r="F38" s="18">
        <v>240000</v>
      </c>
      <c r="G38" s="18">
        <v>192000</v>
      </c>
      <c r="H38" s="18">
        <v>288000</v>
      </c>
      <c r="I38" s="18">
        <v>192000</v>
      </c>
      <c r="J38" s="18">
        <v>288000</v>
      </c>
      <c r="K38" s="35"/>
      <c r="L38" s="27">
        <v>2</v>
      </c>
    </row>
    <row r="39" spans="1:13" x14ac:dyDescent="0.3">
      <c r="B39" s="43"/>
      <c r="C39" s="44"/>
      <c r="D39" s="44"/>
      <c r="E39" s="44"/>
      <c r="F39" s="44"/>
      <c r="G39" s="44"/>
      <c r="H39" s="44"/>
      <c r="I39" s="44"/>
      <c r="J39" s="44"/>
      <c r="K39" s="45"/>
      <c r="L39" s="45"/>
    </row>
    <row r="40" spans="1:13" x14ac:dyDescent="0.3">
      <c r="B40" s="3" t="s">
        <v>21</v>
      </c>
    </row>
    <row r="41" spans="1:13" x14ac:dyDescent="0.3">
      <c r="A41" s="23">
        <v>1</v>
      </c>
      <c r="B41" s="23" t="s">
        <v>31</v>
      </c>
    </row>
    <row r="42" spans="1:13" x14ac:dyDescent="0.3">
      <c r="A42" s="23">
        <v>2</v>
      </c>
      <c r="B42" s="23" t="s">
        <v>32</v>
      </c>
    </row>
    <row r="43" spans="1:13" x14ac:dyDescent="0.3">
      <c r="A43" s="23">
        <v>3</v>
      </c>
      <c r="B43" s="23" t="s">
        <v>38</v>
      </c>
      <c r="C43" s="2"/>
      <c r="D43" s="2"/>
      <c r="E43" s="2"/>
      <c r="F43" s="2"/>
      <c r="G43" s="2"/>
      <c r="H43" s="2"/>
      <c r="I43" s="2"/>
      <c r="J43" s="2"/>
      <c r="K43" s="2"/>
      <c r="L43" s="2"/>
      <c r="M43" s="2"/>
    </row>
    <row r="44" spans="1:13" x14ac:dyDescent="0.3">
      <c r="A44" s="23">
        <v>4</v>
      </c>
      <c r="B44" s="23" t="s">
        <v>47</v>
      </c>
      <c r="C44" s="2"/>
      <c r="D44" s="2"/>
      <c r="E44" s="2"/>
      <c r="F44" s="2"/>
      <c r="G44" s="2"/>
      <c r="H44" s="2"/>
      <c r="I44" s="2"/>
      <c r="J44" s="2"/>
      <c r="K44" s="2"/>
      <c r="L44" s="2"/>
      <c r="M44" s="2"/>
    </row>
    <row r="45" spans="1:13" x14ac:dyDescent="0.3">
      <c r="C45" s="127"/>
      <c r="D45" s="127"/>
      <c r="E45" s="127"/>
      <c r="F45" s="127"/>
      <c r="G45" s="127"/>
      <c r="H45" s="127"/>
      <c r="I45" s="127"/>
      <c r="J45" s="127"/>
      <c r="K45" s="127"/>
      <c r="L45" s="127"/>
      <c r="M45" s="127"/>
    </row>
    <row r="46" spans="1:13" x14ac:dyDescent="0.3">
      <c r="B46" s="3" t="s">
        <v>13</v>
      </c>
      <c r="C46" s="159"/>
      <c r="D46" s="129"/>
      <c r="E46" s="129"/>
      <c r="F46" s="129"/>
      <c r="G46" s="129"/>
      <c r="H46" s="129"/>
      <c r="I46" s="129"/>
      <c r="J46" s="129"/>
      <c r="K46" s="129"/>
      <c r="L46" s="129"/>
      <c r="M46" s="129"/>
    </row>
    <row r="47" spans="1:13" x14ac:dyDescent="0.3">
      <c r="A47" s="1" t="s">
        <v>14</v>
      </c>
      <c r="B47" s="36" t="s">
        <v>28</v>
      </c>
      <c r="C47" s="12"/>
      <c r="D47" s="12"/>
      <c r="E47" s="12"/>
      <c r="F47" s="12"/>
      <c r="G47" s="12"/>
      <c r="H47" s="12"/>
      <c r="I47" s="12"/>
      <c r="J47" s="12"/>
      <c r="K47" s="12"/>
      <c r="L47" s="12"/>
      <c r="M47" s="12"/>
    </row>
    <row r="48" spans="1:13" x14ac:dyDescent="0.3">
      <c r="A48" s="1" t="s">
        <v>15</v>
      </c>
      <c r="B48" s="36" t="s">
        <v>30</v>
      </c>
      <c r="C48" s="12"/>
      <c r="D48" s="12"/>
      <c r="E48" s="12"/>
      <c r="F48" s="12"/>
      <c r="G48" s="12"/>
      <c r="H48" s="12"/>
      <c r="I48" s="12"/>
      <c r="J48" s="12"/>
      <c r="K48" s="12"/>
      <c r="L48" s="12"/>
      <c r="M48" s="12"/>
    </row>
    <row r="49" spans="1:13" ht="34.200000000000003" x14ac:dyDescent="0.3">
      <c r="A49" s="1" t="s">
        <v>16</v>
      </c>
      <c r="B49" s="37" t="s">
        <v>36</v>
      </c>
      <c r="C49" s="12"/>
      <c r="D49" s="12"/>
      <c r="E49" s="12"/>
      <c r="F49" s="12"/>
      <c r="G49" s="12"/>
      <c r="H49" s="12"/>
      <c r="I49" s="12"/>
      <c r="J49" s="12"/>
      <c r="K49" s="12"/>
      <c r="L49" s="12"/>
      <c r="M49" s="12"/>
    </row>
    <row r="50" spans="1:13" ht="45.6" x14ac:dyDescent="0.3">
      <c r="A50" s="1" t="s">
        <v>17</v>
      </c>
      <c r="B50" s="38" t="s">
        <v>52</v>
      </c>
      <c r="C50" s="12"/>
      <c r="D50" s="12"/>
      <c r="E50" s="12"/>
      <c r="F50" s="12"/>
      <c r="G50" s="12"/>
      <c r="H50" s="12"/>
      <c r="I50" s="12"/>
      <c r="J50" s="12"/>
      <c r="K50" s="12"/>
      <c r="L50" s="12"/>
      <c r="M50" s="12"/>
    </row>
    <row r="51" spans="1:13" ht="34.200000000000003" x14ac:dyDescent="0.3">
      <c r="A51" s="1" t="s">
        <v>18</v>
      </c>
      <c r="B51" s="37" t="s">
        <v>56</v>
      </c>
    </row>
    <row r="52" spans="1:13" x14ac:dyDescent="0.3">
      <c r="A52" s="1" t="s">
        <v>19</v>
      </c>
      <c r="B52" s="37" t="s">
        <v>57</v>
      </c>
    </row>
    <row r="53" spans="1:13" ht="68.400000000000006" x14ac:dyDescent="0.3">
      <c r="A53" s="1" t="s">
        <v>43</v>
      </c>
      <c r="B53" s="37" t="s">
        <v>60</v>
      </c>
    </row>
    <row r="54" spans="1:13" ht="57" x14ac:dyDescent="0.3">
      <c r="A54" s="1" t="s">
        <v>55</v>
      </c>
      <c r="B54" s="37" t="s">
        <v>67</v>
      </c>
    </row>
    <row r="55" spans="1:13" ht="45.6" x14ac:dyDescent="0.3">
      <c r="A55" s="1" t="s">
        <v>59</v>
      </c>
      <c r="B55" s="37" t="s">
        <v>68</v>
      </c>
    </row>
  </sheetData>
  <mergeCells count="12">
    <mergeCell ref="C45:M45"/>
    <mergeCell ref="C46:M46"/>
    <mergeCell ref="C2:L2"/>
    <mergeCell ref="B3:B4"/>
    <mergeCell ref="C3:C4"/>
    <mergeCell ref="D3:D4"/>
    <mergeCell ref="E3:E4"/>
    <mergeCell ref="F3:F4"/>
    <mergeCell ref="G3:H4"/>
    <mergeCell ref="I3:J4"/>
    <mergeCell ref="K3:K4"/>
    <mergeCell ref="L3:L4"/>
  </mergeCells>
  <hyperlinks>
    <hyperlink ref="C2" location="INDEX" display="Energy Transport District Heating Distribution, New Area"/>
  </hyperlinks>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55"/>
  <sheetViews>
    <sheetView workbookViewId="0">
      <selection activeCell="D18" sqref="D18"/>
    </sheetView>
  </sheetViews>
  <sheetFormatPr defaultColWidth="9.33203125" defaultRowHeight="14.4" x14ac:dyDescent="0.3"/>
  <cols>
    <col min="1" max="1" width="2.33203125" style="4" bestFit="1" customWidth="1"/>
    <col min="2" max="2" width="42.88671875" style="4" customWidth="1"/>
    <col min="3" max="12" width="9.109375" style="4" customWidth="1"/>
    <col min="13" max="16384" width="9.33203125" style="4"/>
  </cols>
  <sheetData>
    <row r="1" spans="2:12" ht="16.2" thickBot="1" x14ac:dyDescent="0.35">
      <c r="B1" s="54" t="s">
        <v>96</v>
      </c>
    </row>
    <row r="2" spans="2:12" ht="15" thickBot="1" x14ac:dyDescent="0.35">
      <c r="B2" s="5" t="s">
        <v>0</v>
      </c>
      <c r="C2" s="130" t="s">
        <v>34</v>
      </c>
      <c r="D2" s="157"/>
      <c r="E2" s="157"/>
      <c r="F2" s="157"/>
      <c r="G2" s="157"/>
      <c r="H2" s="157"/>
      <c r="I2" s="157"/>
      <c r="J2" s="157"/>
      <c r="K2" s="157"/>
      <c r="L2" s="158"/>
    </row>
    <row r="3" spans="2:12" x14ac:dyDescent="0.3">
      <c r="B3" s="148"/>
      <c r="C3" s="150">
        <v>2015</v>
      </c>
      <c r="D3" s="150">
        <v>2020</v>
      </c>
      <c r="E3" s="150">
        <v>2030</v>
      </c>
      <c r="F3" s="150">
        <v>2050</v>
      </c>
      <c r="G3" s="152" t="s">
        <v>1</v>
      </c>
      <c r="H3" s="153"/>
      <c r="I3" s="152" t="s">
        <v>2</v>
      </c>
      <c r="J3" s="153"/>
      <c r="K3" s="150" t="s">
        <v>3</v>
      </c>
      <c r="L3" s="150" t="s">
        <v>4</v>
      </c>
    </row>
    <row r="4" spans="2:12" ht="15" thickBot="1" x14ac:dyDescent="0.35">
      <c r="B4" s="149"/>
      <c r="C4" s="151"/>
      <c r="D4" s="151"/>
      <c r="E4" s="151"/>
      <c r="F4" s="151"/>
      <c r="G4" s="154"/>
      <c r="H4" s="155"/>
      <c r="I4" s="154"/>
      <c r="J4" s="155"/>
      <c r="K4" s="151"/>
      <c r="L4" s="151"/>
    </row>
    <row r="5" spans="2:12" ht="15" thickBot="1" x14ac:dyDescent="0.35">
      <c r="B5" s="6" t="s">
        <v>5</v>
      </c>
      <c r="C5" s="7"/>
      <c r="D5" s="7"/>
      <c r="E5" s="7"/>
      <c r="F5" s="7"/>
      <c r="G5" s="8" t="s">
        <v>6</v>
      </c>
      <c r="H5" s="8" t="s">
        <v>7</v>
      </c>
      <c r="I5" s="8" t="s">
        <v>6</v>
      </c>
      <c r="J5" s="8" t="s">
        <v>7</v>
      </c>
      <c r="K5" s="7"/>
      <c r="L5" s="9"/>
    </row>
    <row r="6" spans="2:12" ht="15" thickBot="1" x14ac:dyDescent="0.35">
      <c r="B6" s="16" t="s">
        <v>9</v>
      </c>
      <c r="C6" s="41">
        <v>10</v>
      </c>
      <c r="D6" s="41">
        <v>10</v>
      </c>
      <c r="E6" s="41">
        <v>10</v>
      </c>
      <c r="F6" s="41">
        <v>10</v>
      </c>
      <c r="G6" s="17">
        <v>8</v>
      </c>
      <c r="H6" s="17">
        <v>12</v>
      </c>
      <c r="I6" s="17">
        <v>8</v>
      </c>
      <c r="J6" s="17">
        <v>12</v>
      </c>
      <c r="K6" s="27" t="s">
        <v>29</v>
      </c>
      <c r="L6" s="27">
        <v>1</v>
      </c>
    </row>
    <row r="7" spans="2:12" ht="15" thickBot="1" x14ac:dyDescent="0.35">
      <c r="B7" s="40" t="s">
        <v>70</v>
      </c>
      <c r="C7" s="31">
        <v>5</v>
      </c>
      <c r="D7" s="31">
        <v>5</v>
      </c>
      <c r="E7" s="31">
        <v>5</v>
      </c>
      <c r="F7" s="31">
        <v>5</v>
      </c>
      <c r="G7" s="33">
        <v>2</v>
      </c>
      <c r="H7" s="33">
        <v>7</v>
      </c>
      <c r="I7" s="33">
        <v>2</v>
      </c>
      <c r="J7" s="33">
        <v>7</v>
      </c>
      <c r="K7" s="27" t="s">
        <v>16</v>
      </c>
      <c r="L7" s="27">
        <v>2</v>
      </c>
    </row>
    <row r="8" spans="2:12" ht="15" thickBot="1" x14ac:dyDescent="0.35">
      <c r="B8" s="40" t="s">
        <v>23</v>
      </c>
      <c r="C8" s="31">
        <v>2</v>
      </c>
      <c r="D8" s="31">
        <v>2</v>
      </c>
      <c r="E8" s="31">
        <v>2</v>
      </c>
      <c r="F8" s="31">
        <v>2</v>
      </c>
      <c r="G8" s="33">
        <v>0.5</v>
      </c>
      <c r="H8" s="33">
        <v>3</v>
      </c>
      <c r="I8" s="33">
        <v>0.5</v>
      </c>
      <c r="J8" s="33">
        <v>3</v>
      </c>
      <c r="K8" s="27"/>
      <c r="L8" s="27">
        <v>2</v>
      </c>
    </row>
    <row r="9" spans="2:12" ht="15" thickBot="1" x14ac:dyDescent="0.35">
      <c r="B9" s="16" t="s">
        <v>10</v>
      </c>
      <c r="C9" s="33">
        <v>40</v>
      </c>
      <c r="D9" s="33">
        <v>40</v>
      </c>
      <c r="E9" s="33">
        <v>40</v>
      </c>
      <c r="F9" s="33">
        <v>40</v>
      </c>
      <c r="G9" s="33">
        <v>30</v>
      </c>
      <c r="H9" s="33">
        <v>50</v>
      </c>
      <c r="I9" s="33">
        <v>30</v>
      </c>
      <c r="J9" s="33">
        <v>50</v>
      </c>
      <c r="K9" s="27" t="s">
        <v>17</v>
      </c>
      <c r="L9" s="27">
        <v>1</v>
      </c>
    </row>
    <row r="10" spans="2:12" ht="15" thickBot="1" x14ac:dyDescent="0.35">
      <c r="B10" s="16" t="s">
        <v>24</v>
      </c>
      <c r="C10" s="17"/>
      <c r="D10" s="17"/>
      <c r="E10" s="17"/>
      <c r="F10" s="17"/>
      <c r="G10" s="17"/>
      <c r="H10" s="17"/>
      <c r="I10" s="17"/>
      <c r="J10" s="17"/>
      <c r="K10" s="27"/>
      <c r="L10" s="27"/>
    </row>
    <row r="11" spans="2:12" ht="15" thickBot="1" x14ac:dyDescent="0.35">
      <c r="B11" s="10" t="s">
        <v>20</v>
      </c>
      <c r="C11" s="33" t="s">
        <v>50</v>
      </c>
      <c r="D11" s="31" t="s">
        <v>50</v>
      </c>
      <c r="E11" s="31" t="s">
        <v>50</v>
      </c>
      <c r="F11" s="31" t="s">
        <v>50</v>
      </c>
      <c r="G11" s="33" t="s">
        <v>51</v>
      </c>
      <c r="H11" s="33" t="s">
        <v>49</v>
      </c>
      <c r="I11" s="33" t="s">
        <v>51</v>
      </c>
      <c r="J11" s="33" t="s">
        <v>49</v>
      </c>
      <c r="K11" s="27"/>
      <c r="L11" s="27"/>
    </row>
    <row r="12" spans="2:12" ht="15" thickBot="1" x14ac:dyDescent="0.35">
      <c r="B12" s="10" t="s">
        <v>11</v>
      </c>
      <c r="C12" s="33" t="s">
        <v>40</v>
      </c>
      <c r="D12" s="30" t="s">
        <v>40</v>
      </c>
      <c r="E12" s="30" t="s">
        <v>40</v>
      </c>
      <c r="F12" s="30" t="s">
        <v>40</v>
      </c>
      <c r="G12" s="30" t="s">
        <v>40</v>
      </c>
      <c r="H12" s="30" t="s">
        <v>40</v>
      </c>
      <c r="I12" s="30" t="s">
        <v>40</v>
      </c>
      <c r="J12" s="30" t="s">
        <v>40</v>
      </c>
      <c r="K12" s="27"/>
      <c r="L12" s="27"/>
    </row>
    <row r="13" spans="2:12" ht="15" thickBot="1" x14ac:dyDescent="0.35">
      <c r="B13" s="10" t="s">
        <v>25</v>
      </c>
      <c r="C13" s="17">
        <v>1</v>
      </c>
      <c r="D13" s="17">
        <v>1</v>
      </c>
      <c r="E13" s="17">
        <v>1</v>
      </c>
      <c r="F13" s="17">
        <v>1</v>
      </c>
      <c r="G13" s="33" t="s">
        <v>27</v>
      </c>
      <c r="H13" s="33" t="s">
        <v>48</v>
      </c>
      <c r="I13" s="33" t="s">
        <v>27</v>
      </c>
      <c r="J13" s="33" t="s">
        <v>48</v>
      </c>
      <c r="K13" s="27"/>
      <c r="L13" s="27"/>
    </row>
    <row r="14" spans="2:12" ht="15" thickBot="1" x14ac:dyDescent="0.35">
      <c r="B14" s="16"/>
      <c r="C14" s="17"/>
      <c r="D14" s="17"/>
      <c r="E14" s="17"/>
      <c r="F14" s="17"/>
      <c r="G14" s="17"/>
      <c r="H14" s="17"/>
      <c r="I14" s="17"/>
      <c r="J14" s="17"/>
      <c r="K14" s="27"/>
      <c r="L14" s="27"/>
    </row>
    <row r="15" spans="2:12" ht="15" thickBot="1" x14ac:dyDescent="0.35">
      <c r="B15" s="6" t="s">
        <v>8</v>
      </c>
      <c r="C15" s="7"/>
      <c r="D15" s="7"/>
      <c r="E15" s="7"/>
      <c r="F15" s="7"/>
      <c r="G15" s="7"/>
      <c r="H15" s="7"/>
      <c r="I15" s="7"/>
      <c r="J15" s="7"/>
      <c r="K15" s="7"/>
      <c r="L15" s="9"/>
    </row>
    <row r="16" spans="2:12" ht="21" thickBot="1" x14ac:dyDescent="0.35">
      <c r="B16" s="47" t="s">
        <v>91</v>
      </c>
      <c r="C16" s="17">
        <v>680</v>
      </c>
      <c r="D16" s="17">
        <v>680</v>
      </c>
      <c r="E16" s="27">
        <v>680</v>
      </c>
      <c r="F16" s="27">
        <v>680</v>
      </c>
      <c r="G16" s="18" t="s">
        <v>53</v>
      </c>
      <c r="H16" s="18" t="s">
        <v>53</v>
      </c>
      <c r="I16" s="18" t="s">
        <v>53</v>
      </c>
      <c r="J16" s="18" t="s">
        <v>53</v>
      </c>
      <c r="K16" s="27" t="s">
        <v>39</v>
      </c>
      <c r="L16" s="27" t="s">
        <v>37</v>
      </c>
    </row>
    <row r="17" spans="2:12" ht="15" thickBot="1" x14ac:dyDescent="0.35">
      <c r="B17" s="47" t="s">
        <v>76</v>
      </c>
      <c r="C17" s="18">
        <v>3200</v>
      </c>
      <c r="D17" s="18">
        <v>3200</v>
      </c>
      <c r="E17" s="18">
        <v>3200</v>
      </c>
      <c r="F17" s="18">
        <v>3200</v>
      </c>
      <c r="G17" s="18" t="s">
        <v>53</v>
      </c>
      <c r="H17" s="18" t="s">
        <v>53</v>
      </c>
      <c r="I17" s="18" t="s">
        <v>53</v>
      </c>
      <c r="J17" s="18" t="s">
        <v>53</v>
      </c>
      <c r="K17" s="35" t="s">
        <v>54</v>
      </c>
      <c r="L17" s="27" t="s">
        <v>37</v>
      </c>
    </row>
    <row r="18" spans="2:12" ht="15" thickBot="1" x14ac:dyDescent="0.35">
      <c r="B18" s="47" t="s">
        <v>77</v>
      </c>
      <c r="C18" s="18">
        <v>3375</v>
      </c>
      <c r="D18" s="18">
        <v>3375</v>
      </c>
      <c r="E18" s="18">
        <v>3375</v>
      </c>
      <c r="F18" s="18">
        <v>3375</v>
      </c>
      <c r="G18" s="18" t="s">
        <v>53</v>
      </c>
      <c r="H18" s="18" t="s">
        <v>53</v>
      </c>
      <c r="I18" s="18" t="s">
        <v>53</v>
      </c>
      <c r="J18" s="18" t="s">
        <v>53</v>
      </c>
      <c r="K18" s="35" t="s">
        <v>54</v>
      </c>
      <c r="L18" s="27" t="s">
        <v>37</v>
      </c>
    </row>
    <row r="19" spans="2:12" ht="15" thickBot="1" x14ac:dyDescent="0.35">
      <c r="B19" s="47" t="s">
        <v>78</v>
      </c>
      <c r="C19" s="18">
        <v>3850</v>
      </c>
      <c r="D19" s="18">
        <v>3850</v>
      </c>
      <c r="E19" s="18">
        <v>3850</v>
      </c>
      <c r="F19" s="18">
        <v>3850</v>
      </c>
      <c r="G19" s="18" t="s">
        <v>53</v>
      </c>
      <c r="H19" s="18" t="s">
        <v>53</v>
      </c>
      <c r="I19" s="18" t="s">
        <v>53</v>
      </c>
      <c r="J19" s="18" t="s">
        <v>53</v>
      </c>
      <c r="K19" s="35" t="s">
        <v>54</v>
      </c>
      <c r="L19" s="27" t="s">
        <v>37</v>
      </c>
    </row>
    <row r="20" spans="2:12" ht="15" thickBot="1" x14ac:dyDescent="0.35">
      <c r="B20" s="47" t="s">
        <v>79</v>
      </c>
      <c r="C20" s="18" t="s">
        <v>40</v>
      </c>
      <c r="D20" s="18" t="s">
        <v>40</v>
      </c>
      <c r="E20" s="18" t="s">
        <v>40</v>
      </c>
      <c r="F20" s="18" t="s">
        <v>40</v>
      </c>
      <c r="G20" s="18" t="s">
        <v>40</v>
      </c>
      <c r="H20" s="18" t="s">
        <v>40</v>
      </c>
      <c r="I20" s="18" t="s">
        <v>40</v>
      </c>
      <c r="J20" s="18" t="s">
        <v>40</v>
      </c>
      <c r="K20" s="27"/>
      <c r="L20" s="27"/>
    </row>
    <row r="21" spans="2:12" ht="15" thickBot="1" x14ac:dyDescent="0.35">
      <c r="B21" s="47" t="s">
        <v>80</v>
      </c>
      <c r="C21" s="18">
        <v>180</v>
      </c>
      <c r="D21" s="18">
        <v>180</v>
      </c>
      <c r="E21" s="18">
        <v>180</v>
      </c>
      <c r="F21" s="18">
        <v>180</v>
      </c>
      <c r="G21" s="18" t="s">
        <v>53</v>
      </c>
      <c r="H21" s="18" t="s">
        <v>53</v>
      </c>
      <c r="I21" s="18" t="s">
        <v>53</v>
      </c>
      <c r="J21" s="18" t="s">
        <v>53</v>
      </c>
      <c r="K21" s="27" t="s">
        <v>58</v>
      </c>
      <c r="L21" s="27" t="s">
        <v>37</v>
      </c>
    </row>
    <row r="22" spans="2:12" ht="15" thickBot="1" x14ac:dyDescent="0.35">
      <c r="B22" s="47" t="s">
        <v>81</v>
      </c>
      <c r="C22" s="18">
        <v>234.5</v>
      </c>
      <c r="D22" s="18">
        <v>234.5</v>
      </c>
      <c r="E22" s="18">
        <v>234.5</v>
      </c>
      <c r="F22" s="18">
        <v>234.5</v>
      </c>
      <c r="G22" s="18" t="s">
        <v>53</v>
      </c>
      <c r="H22" s="18" t="s">
        <v>53</v>
      </c>
      <c r="I22" s="18" t="s">
        <v>53</v>
      </c>
      <c r="J22" s="18" t="s">
        <v>53</v>
      </c>
      <c r="K22" s="35" t="s">
        <v>58</v>
      </c>
      <c r="L22" s="27" t="s">
        <v>37</v>
      </c>
    </row>
    <row r="23" spans="2:12" ht="15" thickBot="1" x14ac:dyDescent="0.35">
      <c r="B23" s="47" t="s">
        <v>82</v>
      </c>
      <c r="C23" s="18">
        <v>250</v>
      </c>
      <c r="D23" s="18">
        <v>250</v>
      </c>
      <c r="E23" s="18">
        <v>250</v>
      </c>
      <c r="F23" s="18">
        <v>250</v>
      </c>
      <c r="G23" s="18" t="s">
        <v>53</v>
      </c>
      <c r="H23" s="18" t="s">
        <v>53</v>
      </c>
      <c r="I23" s="18" t="s">
        <v>53</v>
      </c>
      <c r="J23" s="18" t="s">
        <v>53</v>
      </c>
      <c r="K23" s="35" t="s">
        <v>58</v>
      </c>
      <c r="L23" s="27" t="s">
        <v>37</v>
      </c>
    </row>
    <row r="24" spans="2:12" ht="15" thickBot="1" x14ac:dyDescent="0.35">
      <c r="B24" s="47" t="s">
        <v>83</v>
      </c>
      <c r="C24" s="18">
        <v>370</v>
      </c>
      <c r="D24" s="18">
        <v>370</v>
      </c>
      <c r="E24" s="18">
        <v>370</v>
      </c>
      <c r="F24" s="18">
        <v>370</v>
      </c>
      <c r="G24" s="18" t="s">
        <v>53</v>
      </c>
      <c r="H24" s="18" t="s">
        <v>53</v>
      </c>
      <c r="I24" s="18" t="s">
        <v>53</v>
      </c>
      <c r="J24" s="18" t="s">
        <v>53</v>
      </c>
      <c r="K24" s="35" t="s">
        <v>58</v>
      </c>
      <c r="L24" s="27" t="s">
        <v>37</v>
      </c>
    </row>
    <row r="25" spans="2:12" ht="15" thickBot="1" x14ac:dyDescent="0.35">
      <c r="B25" s="47" t="s">
        <v>84</v>
      </c>
      <c r="C25" s="18">
        <v>540</v>
      </c>
      <c r="D25" s="18">
        <v>540</v>
      </c>
      <c r="E25" s="18">
        <v>540</v>
      </c>
      <c r="F25" s="18">
        <v>540</v>
      </c>
      <c r="G25" s="18" t="s">
        <v>53</v>
      </c>
      <c r="H25" s="18" t="s">
        <v>53</v>
      </c>
      <c r="I25" s="18" t="s">
        <v>53</v>
      </c>
      <c r="J25" s="18" t="s">
        <v>53</v>
      </c>
      <c r="K25" s="35" t="s">
        <v>58</v>
      </c>
      <c r="L25" s="27" t="s">
        <v>37</v>
      </c>
    </row>
    <row r="26" spans="2:12" ht="15" thickBot="1" x14ac:dyDescent="0.35">
      <c r="B26" s="47" t="s">
        <v>85</v>
      </c>
      <c r="C26" s="18">
        <v>955</v>
      </c>
      <c r="D26" s="18">
        <v>955</v>
      </c>
      <c r="E26" s="18">
        <v>955</v>
      </c>
      <c r="F26" s="18">
        <v>955</v>
      </c>
      <c r="G26" s="18" t="s">
        <v>53</v>
      </c>
      <c r="H26" s="18" t="s">
        <v>53</v>
      </c>
      <c r="I26" s="18" t="s">
        <v>53</v>
      </c>
      <c r="J26" s="18" t="s">
        <v>53</v>
      </c>
      <c r="K26" s="35" t="s">
        <v>58</v>
      </c>
      <c r="L26" s="27" t="s">
        <v>37</v>
      </c>
    </row>
    <row r="27" spans="2:12" ht="15" thickBot="1" x14ac:dyDescent="0.35">
      <c r="B27" s="47" t="s">
        <v>86</v>
      </c>
      <c r="C27" s="17" t="s">
        <v>40</v>
      </c>
      <c r="D27" s="27" t="s">
        <v>40</v>
      </c>
      <c r="E27" s="27" t="s">
        <v>40</v>
      </c>
      <c r="F27" s="27" t="s">
        <v>40</v>
      </c>
      <c r="G27" s="42" t="s">
        <v>40</v>
      </c>
      <c r="H27" s="42" t="s">
        <v>40</v>
      </c>
      <c r="I27" s="42" t="s">
        <v>40</v>
      </c>
      <c r="J27" s="42" t="s">
        <v>40</v>
      </c>
      <c r="K27" s="27"/>
      <c r="L27" s="27"/>
    </row>
    <row r="28" spans="2:12" ht="15" thickBot="1" x14ac:dyDescent="0.35">
      <c r="B28" s="47" t="s">
        <v>88</v>
      </c>
      <c r="C28" s="17" t="s">
        <v>40</v>
      </c>
      <c r="D28" s="27" t="s">
        <v>40</v>
      </c>
      <c r="E28" s="27" t="s">
        <v>40</v>
      </c>
      <c r="F28" s="27" t="s">
        <v>40</v>
      </c>
      <c r="G28" s="42" t="s">
        <v>40</v>
      </c>
      <c r="H28" s="42" t="s">
        <v>40</v>
      </c>
      <c r="I28" s="42" t="s">
        <v>40</v>
      </c>
      <c r="J28" s="42" t="s">
        <v>40</v>
      </c>
      <c r="K28" s="27"/>
      <c r="L28" s="27"/>
    </row>
    <row r="29" spans="2:12" ht="15" thickBot="1" x14ac:dyDescent="0.35">
      <c r="B29" s="47" t="s">
        <v>42</v>
      </c>
      <c r="C29" s="18">
        <v>100000</v>
      </c>
      <c r="D29" s="18">
        <v>100000</v>
      </c>
      <c r="E29" s="18">
        <v>100000</v>
      </c>
      <c r="F29" s="18">
        <v>100000</v>
      </c>
      <c r="G29" s="18">
        <v>80000</v>
      </c>
      <c r="H29" s="18">
        <v>120000</v>
      </c>
      <c r="I29" s="18">
        <v>80000</v>
      </c>
      <c r="J29" s="18">
        <v>120000</v>
      </c>
      <c r="K29" s="28" t="s">
        <v>59</v>
      </c>
      <c r="L29" s="27">
        <v>2</v>
      </c>
    </row>
    <row r="30" spans="2:12" ht="15" thickBot="1" x14ac:dyDescent="0.35">
      <c r="B30" s="47" t="s">
        <v>45</v>
      </c>
      <c r="C30" s="18">
        <v>90000</v>
      </c>
      <c r="D30" s="18">
        <v>90000</v>
      </c>
      <c r="E30" s="18">
        <v>90000</v>
      </c>
      <c r="F30" s="18">
        <v>90000</v>
      </c>
      <c r="G30" s="18">
        <v>72000</v>
      </c>
      <c r="H30" s="18">
        <v>108000</v>
      </c>
      <c r="I30" s="18">
        <v>72000</v>
      </c>
      <c r="J30" s="18">
        <v>108000</v>
      </c>
      <c r="K30" s="28" t="s">
        <v>59</v>
      </c>
      <c r="L30" s="27">
        <v>2</v>
      </c>
    </row>
    <row r="31" spans="2:12" ht="15" thickBot="1" x14ac:dyDescent="0.35">
      <c r="B31" s="47" t="s">
        <v>89</v>
      </c>
      <c r="C31" s="48">
        <v>0.75</v>
      </c>
      <c r="D31" s="48">
        <v>0.75</v>
      </c>
      <c r="E31" s="48">
        <v>0.75</v>
      </c>
      <c r="F31" s="48">
        <v>0.75</v>
      </c>
      <c r="G31" s="48">
        <v>0.65</v>
      </c>
      <c r="H31" s="48">
        <v>0.8</v>
      </c>
      <c r="I31" s="48">
        <v>0.65</v>
      </c>
      <c r="J31" s="48">
        <v>0.8</v>
      </c>
      <c r="K31" s="27" t="s">
        <v>19</v>
      </c>
      <c r="L31" s="27">
        <v>2</v>
      </c>
    </row>
    <row r="32" spans="2:12" ht="15" thickBot="1" x14ac:dyDescent="0.35">
      <c r="B32" s="47" t="s">
        <v>90</v>
      </c>
      <c r="C32" s="48">
        <v>0.25</v>
      </c>
      <c r="D32" s="48">
        <v>0.25</v>
      </c>
      <c r="E32" s="48">
        <v>0.25</v>
      </c>
      <c r="F32" s="48">
        <v>0.25</v>
      </c>
      <c r="G32" s="48">
        <v>0.2</v>
      </c>
      <c r="H32" s="48">
        <v>0.35</v>
      </c>
      <c r="I32" s="48">
        <v>0.2</v>
      </c>
      <c r="J32" s="48">
        <v>0.35</v>
      </c>
      <c r="K32" s="27" t="s">
        <v>19</v>
      </c>
      <c r="L32" s="27">
        <v>2</v>
      </c>
    </row>
    <row r="33" spans="1:13" ht="15" thickBot="1" x14ac:dyDescent="0.35">
      <c r="B33" s="47" t="s">
        <v>12</v>
      </c>
      <c r="C33" s="28" t="s">
        <v>40</v>
      </c>
      <c r="D33" s="28" t="s">
        <v>40</v>
      </c>
      <c r="E33" s="28" t="s">
        <v>40</v>
      </c>
      <c r="F33" s="28" t="s">
        <v>40</v>
      </c>
      <c r="G33" s="42" t="s">
        <v>40</v>
      </c>
      <c r="H33" s="42" t="s">
        <v>40</v>
      </c>
      <c r="I33" s="42" t="s">
        <v>40</v>
      </c>
      <c r="J33" s="42" t="s">
        <v>40</v>
      </c>
      <c r="K33" s="28"/>
      <c r="L33" s="28"/>
    </row>
    <row r="34" spans="1:13" ht="15" thickBot="1" x14ac:dyDescent="0.35">
      <c r="B34" s="47" t="s">
        <v>26</v>
      </c>
      <c r="C34" s="28" t="s">
        <v>48</v>
      </c>
      <c r="D34" s="39" t="s">
        <v>48</v>
      </c>
      <c r="E34" s="39" t="s">
        <v>48</v>
      </c>
      <c r="F34" s="39" t="s">
        <v>48</v>
      </c>
      <c r="G34" s="39">
        <v>1</v>
      </c>
      <c r="H34" s="39">
        <v>2</v>
      </c>
      <c r="I34" s="18">
        <v>1</v>
      </c>
      <c r="J34" s="18">
        <v>2</v>
      </c>
      <c r="K34" s="28"/>
      <c r="L34" s="28" t="s">
        <v>46</v>
      </c>
    </row>
    <row r="35" spans="1:13" ht="15" thickBot="1" x14ac:dyDescent="0.35">
      <c r="B35" s="11"/>
      <c r="C35" s="17"/>
      <c r="D35" s="17"/>
      <c r="E35" s="17"/>
      <c r="F35" s="17"/>
      <c r="G35" s="17"/>
      <c r="H35" s="17"/>
      <c r="I35" s="17"/>
      <c r="J35" s="17"/>
      <c r="K35" s="27"/>
      <c r="L35" s="27"/>
    </row>
    <row r="36" spans="1:13" ht="15" thickBot="1" x14ac:dyDescent="0.35">
      <c r="B36" s="6" t="s">
        <v>22</v>
      </c>
      <c r="C36" s="17"/>
      <c r="D36" s="17"/>
      <c r="E36" s="17"/>
      <c r="F36" s="17"/>
      <c r="G36" s="17"/>
      <c r="H36" s="17"/>
      <c r="I36" s="17"/>
      <c r="J36" s="17"/>
      <c r="K36" s="27"/>
      <c r="L36" s="27"/>
    </row>
    <row r="37" spans="1:13" ht="15" thickBot="1" x14ac:dyDescent="0.35">
      <c r="B37" s="47" t="s">
        <v>71</v>
      </c>
      <c r="C37" s="18">
        <v>265000</v>
      </c>
      <c r="D37" s="18">
        <v>265000</v>
      </c>
      <c r="E37" s="18">
        <v>265000</v>
      </c>
      <c r="F37" s="18">
        <v>265000</v>
      </c>
      <c r="G37" s="18">
        <v>212000</v>
      </c>
      <c r="H37" s="18">
        <v>318000</v>
      </c>
      <c r="I37" s="18">
        <v>212000</v>
      </c>
      <c r="J37" s="18">
        <v>318000</v>
      </c>
      <c r="K37" s="18"/>
      <c r="L37" s="18">
        <v>2</v>
      </c>
    </row>
    <row r="38" spans="1:13" ht="15" thickBot="1" x14ac:dyDescent="0.35">
      <c r="B38" s="47" t="s">
        <v>72</v>
      </c>
      <c r="C38" s="18">
        <v>240000</v>
      </c>
      <c r="D38" s="18">
        <v>240000</v>
      </c>
      <c r="E38" s="18">
        <v>240000</v>
      </c>
      <c r="F38" s="18">
        <v>240000</v>
      </c>
      <c r="G38" s="18">
        <v>192000</v>
      </c>
      <c r="H38" s="18">
        <v>288000</v>
      </c>
      <c r="I38" s="18">
        <v>192000</v>
      </c>
      <c r="J38" s="18">
        <v>288000</v>
      </c>
      <c r="K38" s="18"/>
      <c r="L38" s="18">
        <v>2</v>
      </c>
    </row>
    <row r="39" spans="1:13" x14ac:dyDescent="0.3">
      <c r="B39" s="43"/>
      <c r="C39" s="44"/>
      <c r="D39" s="44"/>
      <c r="E39" s="44"/>
      <c r="F39" s="44"/>
      <c r="G39" s="44"/>
      <c r="H39" s="44"/>
      <c r="I39" s="44"/>
      <c r="J39" s="44"/>
      <c r="K39" s="44"/>
      <c r="L39" s="44"/>
    </row>
    <row r="40" spans="1:13" x14ac:dyDescent="0.3">
      <c r="B40" s="3" t="s">
        <v>21</v>
      </c>
    </row>
    <row r="41" spans="1:13" x14ac:dyDescent="0.3">
      <c r="A41" s="23">
        <v>1</v>
      </c>
      <c r="B41" s="23" t="s">
        <v>31</v>
      </c>
    </row>
    <row r="42" spans="1:13" x14ac:dyDescent="0.3">
      <c r="A42" s="23">
        <v>2</v>
      </c>
      <c r="B42" s="23" t="s">
        <v>32</v>
      </c>
    </row>
    <row r="43" spans="1:13" x14ac:dyDescent="0.3">
      <c r="A43" s="23">
        <v>3</v>
      </c>
      <c r="B43" s="23" t="s">
        <v>38</v>
      </c>
      <c r="C43" s="2"/>
      <c r="D43" s="2"/>
      <c r="E43" s="2"/>
      <c r="F43" s="2"/>
      <c r="G43" s="2"/>
      <c r="H43" s="2"/>
      <c r="I43" s="2"/>
      <c r="J43" s="2"/>
      <c r="K43" s="2"/>
      <c r="L43" s="2"/>
      <c r="M43" s="2"/>
    </row>
    <row r="44" spans="1:13" x14ac:dyDescent="0.3">
      <c r="A44" s="23">
        <v>4</v>
      </c>
      <c r="B44" s="23" t="s">
        <v>47</v>
      </c>
      <c r="C44" s="2"/>
      <c r="D44" s="2"/>
      <c r="E44" s="2"/>
      <c r="F44" s="2"/>
      <c r="G44" s="2"/>
      <c r="H44" s="2"/>
      <c r="I44" s="2"/>
      <c r="J44" s="2"/>
      <c r="K44" s="2"/>
      <c r="L44" s="2"/>
      <c r="M44" s="2"/>
    </row>
    <row r="45" spans="1:13" x14ac:dyDescent="0.3">
      <c r="C45" s="127"/>
      <c r="D45" s="127"/>
      <c r="E45" s="127"/>
      <c r="F45" s="127"/>
      <c r="G45" s="127"/>
      <c r="H45" s="127"/>
      <c r="I45" s="127"/>
      <c r="J45" s="127"/>
      <c r="K45" s="127"/>
      <c r="L45" s="127"/>
      <c r="M45" s="127"/>
    </row>
    <row r="46" spans="1:13" x14ac:dyDescent="0.3">
      <c r="B46" s="3" t="s">
        <v>13</v>
      </c>
      <c r="C46" s="159"/>
      <c r="D46" s="129"/>
      <c r="E46" s="129"/>
      <c r="F46" s="129"/>
      <c r="G46" s="129"/>
      <c r="H46" s="129"/>
      <c r="I46" s="129"/>
      <c r="J46" s="129"/>
      <c r="K46" s="129"/>
      <c r="L46" s="129"/>
      <c r="M46" s="129"/>
    </row>
    <row r="47" spans="1:13" x14ac:dyDescent="0.3">
      <c r="A47" s="1" t="s">
        <v>14</v>
      </c>
      <c r="B47" s="36" t="s">
        <v>28</v>
      </c>
      <c r="C47" s="15"/>
      <c r="D47" s="15"/>
      <c r="E47" s="15"/>
      <c r="F47" s="15"/>
      <c r="G47" s="15"/>
      <c r="H47" s="15"/>
      <c r="I47" s="15"/>
      <c r="J47" s="15"/>
      <c r="K47" s="15"/>
      <c r="L47" s="15"/>
      <c r="M47" s="15"/>
    </row>
    <row r="48" spans="1:13" x14ac:dyDescent="0.3">
      <c r="A48" s="1" t="s">
        <v>15</v>
      </c>
      <c r="B48" s="36" t="s">
        <v>30</v>
      </c>
      <c r="C48" s="15"/>
      <c r="D48" s="15"/>
      <c r="E48" s="15"/>
      <c r="F48" s="15"/>
      <c r="G48" s="15"/>
      <c r="H48" s="15"/>
      <c r="I48" s="15"/>
      <c r="J48" s="15"/>
      <c r="K48" s="15"/>
      <c r="L48" s="15"/>
      <c r="M48" s="15"/>
    </row>
    <row r="49" spans="1:13" ht="34.200000000000003" x14ac:dyDescent="0.3">
      <c r="A49" s="1" t="s">
        <v>16</v>
      </c>
      <c r="B49" s="37" t="s">
        <v>36</v>
      </c>
      <c r="C49" s="15"/>
      <c r="D49" s="15"/>
      <c r="E49" s="15"/>
      <c r="F49" s="15"/>
      <c r="G49" s="15"/>
      <c r="H49" s="15"/>
      <c r="I49" s="15"/>
      <c r="J49" s="15"/>
      <c r="K49" s="15"/>
      <c r="L49" s="15"/>
      <c r="M49" s="15"/>
    </row>
    <row r="50" spans="1:13" ht="45.6" x14ac:dyDescent="0.3">
      <c r="A50" s="1" t="s">
        <v>17</v>
      </c>
      <c r="B50" s="38" t="s">
        <v>52</v>
      </c>
      <c r="C50" s="15"/>
      <c r="D50" s="15"/>
      <c r="E50" s="15"/>
      <c r="F50" s="15"/>
      <c r="G50" s="15"/>
      <c r="H50" s="15"/>
      <c r="I50" s="15"/>
      <c r="J50" s="15"/>
      <c r="K50" s="15"/>
      <c r="L50" s="15"/>
      <c r="M50" s="15"/>
    </row>
    <row r="51" spans="1:13" ht="34.200000000000003" x14ac:dyDescent="0.3">
      <c r="A51" s="1" t="s">
        <v>18</v>
      </c>
      <c r="B51" s="37" t="s">
        <v>56</v>
      </c>
    </row>
    <row r="52" spans="1:13" x14ac:dyDescent="0.3">
      <c r="A52" s="1" t="s">
        <v>19</v>
      </c>
      <c r="B52" s="37" t="s">
        <v>57</v>
      </c>
    </row>
    <row r="53" spans="1:13" ht="68.400000000000006" x14ac:dyDescent="0.3">
      <c r="A53" s="1" t="s">
        <v>43</v>
      </c>
      <c r="B53" s="37" t="s">
        <v>60</v>
      </c>
    </row>
    <row r="54" spans="1:13" ht="57" x14ac:dyDescent="0.3">
      <c r="A54" s="1" t="s">
        <v>55</v>
      </c>
      <c r="B54" s="37" t="s">
        <v>67</v>
      </c>
    </row>
    <row r="55" spans="1:13" ht="45.6" x14ac:dyDescent="0.3">
      <c r="A55" s="1" t="s">
        <v>59</v>
      </c>
      <c r="B55" s="37" t="s">
        <v>68</v>
      </c>
    </row>
  </sheetData>
  <mergeCells count="12">
    <mergeCell ref="C45:M45"/>
    <mergeCell ref="C46:M46"/>
    <mergeCell ref="C2:L2"/>
    <mergeCell ref="B3:B4"/>
    <mergeCell ref="C3:C4"/>
    <mergeCell ref="D3:D4"/>
    <mergeCell ref="E3:E4"/>
    <mergeCell ref="F3:F4"/>
    <mergeCell ref="G3:H4"/>
    <mergeCell ref="I3:J4"/>
    <mergeCell ref="K3:K4"/>
    <mergeCell ref="L3:L4"/>
  </mergeCells>
  <hyperlinks>
    <hyperlink ref="C2" location="INDEX" display="Energy Transport District Heating Distribution, New Area Low Temperature"/>
  </hyperlinks>
  <pageMargins left="0.7" right="0.7" top="0.75" bottom="0.75" header="0.3" footer="0.3"/>
  <pageSetup paperSize="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Q55"/>
  <sheetViews>
    <sheetView zoomScale="110" zoomScaleNormal="110" workbookViewId="0">
      <selection activeCell="C2" sqref="C2:K2"/>
    </sheetView>
  </sheetViews>
  <sheetFormatPr defaultColWidth="9.33203125" defaultRowHeight="14.4" x14ac:dyDescent="0.3"/>
  <cols>
    <col min="1" max="1" width="2.33203125" style="4" bestFit="1" customWidth="1"/>
    <col min="2" max="2" width="56.109375" style="4" customWidth="1"/>
    <col min="3" max="5" width="9.33203125" style="4"/>
    <col min="6" max="7" width="10" style="4" bestFit="1" customWidth="1"/>
    <col min="8" max="16" width="9.33203125" style="4"/>
    <col min="17" max="17" width="30.6640625" style="4" customWidth="1"/>
    <col min="18" max="18" width="18.5546875" style="4" customWidth="1"/>
    <col min="19" max="19" width="14.44140625" style="4" customWidth="1"/>
    <col min="20" max="20" width="10.33203125" style="4" customWidth="1"/>
    <col min="21" max="21" width="34.5546875" style="4" customWidth="1"/>
    <col min="22" max="22" width="45.6640625" style="4" customWidth="1"/>
    <col min="23" max="16384" width="9.33203125" style="4"/>
  </cols>
  <sheetData>
    <row r="1" spans="2:17" ht="15" thickBot="1" x14ac:dyDescent="0.35">
      <c r="B1" s="53"/>
    </row>
    <row r="2" spans="2:17" ht="15" thickBot="1" x14ac:dyDescent="0.35">
      <c r="B2" s="5" t="s">
        <v>0</v>
      </c>
      <c r="C2" s="160" t="s">
        <v>302</v>
      </c>
      <c r="D2" s="146"/>
      <c r="E2" s="146"/>
      <c r="F2" s="146"/>
      <c r="G2" s="146"/>
      <c r="H2" s="146"/>
      <c r="I2" s="146"/>
      <c r="J2" s="146"/>
      <c r="K2" s="147"/>
      <c r="M2" s="97"/>
    </row>
    <row r="3" spans="2:17" x14ac:dyDescent="0.3">
      <c r="B3" s="148"/>
      <c r="C3" s="150">
        <v>2020</v>
      </c>
      <c r="D3" s="150">
        <v>2030</v>
      </c>
      <c r="E3" s="150">
        <v>2050</v>
      </c>
      <c r="F3" s="152" t="s">
        <v>1</v>
      </c>
      <c r="G3" s="153"/>
      <c r="H3" s="152" t="s">
        <v>2</v>
      </c>
      <c r="I3" s="153"/>
      <c r="J3" s="150" t="s">
        <v>3</v>
      </c>
      <c r="K3" s="150" t="s">
        <v>4</v>
      </c>
      <c r="M3" s="95"/>
      <c r="Q3" s="95"/>
    </row>
    <row r="4" spans="2:17" ht="15" thickBot="1" x14ac:dyDescent="0.35">
      <c r="B4" s="149"/>
      <c r="C4" s="151"/>
      <c r="D4" s="151"/>
      <c r="E4" s="151"/>
      <c r="F4" s="154"/>
      <c r="G4" s="155"/>
      <c r="H4" s="154"/>
      <c r="I4" s="155"/>
      <c r="J4" s="151"/>
      <c r="K4" s="151"/>
      <c r="Q4" s="95"/>
    </row>
    <row r="5" spans="2:17" ht="15" thickBot="1" x14ac:dyDescent="0.35">
      <c r="B5" s="6" t="s">
        <v>5</v>
      </c>
      <c r="C5" s="7"/>
      <c r="D5" s="7"/>
      <c r="E5" s="7"/>
      <c r="F5" s="8" t="s">
        <v>6</v>
      </c>
      <c r="G5" s="8" t="s">
        <v>7</v>
      </c>
      <c r="H5" s="8" t="s">
        <v>6</v>
      </c>
      <c r="I5" s="8" t="s">
        <v>7</v>
      </c>
      <c r="J5" s="7"/>
      <c r="K5" s="9"/>
      <c r="Q5" s="95"/>
    </row>
    <row r="6" spans="2:17" ht="15" thickBot="1" x14ac:dyDescent="0.35">
      <c r="B6" s="106" t="s">
        <v>301</v>
      </c>
      <c r="C6" s="107">
        <v>0.06</v>
      </c>
      <c r="D6" s="107">
        <v>0.06</v>
      </c>
      <c r="E6" s="107">
        <v>0.06</v>
      </c>
      <c r="F6" s="107">
        <v>0.05</v>
      </c>
      <c r="G6" s="107">
        <v>0.75</v>
      </c>
      <c r="H6" s="107">
        <v>0.05</v>
      </c>
      <c r="I6" s="107">
        <v>0.75</v>
      </c>
      <c r="J6" s="107" t="s">
        <v>14</v>
      </c>
      <c r="K6" s="107">
        <v>3</v>
      </c>
      <c r="Q6" s="95"/>
    </row>
    <row r="7" spans="2:17" ht="15" thickBot="1" x14ac:dyDescent="0.35">
      <c r="B7" s="106" t="s">
        <v>300</v>
      </c>
      <c r="C7" s="107">
        <v>0.04</v>
      </c>
      <c r="D7" s="107">
        <v>0.04</v>
      </c>
      <c r="E7" s="107">
        <v>0.04</v>
      </c>
      <c r="F7" s="107">
        <v>0.03</v>
      </c>
      <c r="G7" s="107">
        <v>0.05</v>
      </c>
      <c r="H7" s="107">
        <v>0.03</v>
      </c>
      <c r="I7" s="107">
        <v>0.05</v>
      </c>
      <c r="J7" s="107" t="s">
        <v>14</v>
      </c>
      <c r="K7" s="107">
        <v>3</v>
      </c>
      <c r="Q7" s="95"/>
    </row>
    <row r="8" spans="2:17" ht="15" thickBot="1" x14ac:dyDescent="0.35">
      <c r="B8" s="106" t="s">
        <v>299</v>
      </c>
      <c r="C8" s="107">
        <v>0.02</v>
      </c>
      <c r="D8" s="107">
        <v>0.02</v>
      </c>
      <c r="E8" s="107">
        <v>0.02</v>
      </c>
      <c r="F8" s="107">
        <v>1.4999999999999999E-2</v>
      </c>
      <c r="G8" s="107">
        <v>2.5000000000000001E-2</v>
      </c>
      <c r="H8" s="107">
        <v>1.4999999999999999E-2</v>
      </c>
      <c r="I8" s="107">
        <v>2.5000000000000001E-2</v>
      </c>
      <c r="J8" s="107" t="s">
        <v>14</v>
      </c>
      <c r="K8" s="107">
        <v>3</v>
      </c>
      <c r="Q8" s="95"/>
    </row>
    <row r="9" spans="2:17" ht="15" thickBot="1" x14ac:dyDescent="0.35">
      <c r="B9" s="106" t="s">
        <v>10</v>
      </c>
      <c r="C9" s="107">
        <v>50</v>
      </c>
      <c r="D9" s="107">
        <v>50</v>
      </c>
      <c r="E9" s="107">
        <v>50</v>
      </c>
      <c r="F9" s="107">
        <v>45</v>
      </c>
      <c r="G9" s="107">
        <v>55</v>
      </c>
      <c r="H9" s="107">
        <v>45</v>
      </c>
      <c r="I9" s="107">
        <v>55</v>
      </c>
      <c r="J9" s="107"/>
      <c r="K9" s="107">
        <v>1</v>
      </c>
      <c r="Q9" s="95"/>
    </row>
    <row r="10" spans="2:17" ht="15" thickBot="1" x14ac:dyDescent="0.35">
      <c r="B10" s="106" t="s">
        <v>25</v>
      </c>
      <c r="C10" s="107">
        <v>1</v>
      </c>
      <c r="D10" s="107">
        <v>1</v>
      </c>
      <c r="E10" s="107">
        <v>1</v>
      </c>
      <c r="F10" s="107">
        <v>0.7</v>
      </c>
      <c r="G10" s="107">
        <v>1.5</v>
      </c>
      <c r="H10" s="107">
        <v>0.5</v>
      </c>
      <c r="I10" s="107">
        <v>1.5</v>
      </c>
      <c r="J10" s="107"/>
      <c r="K10" s="107">
        <v>1</v>
      </c>
      <c r="M10" s="95"/>
      <c r="O10" s="95"/>
    </row>
    <row r="11" spans="2:17" ht="15" thickBot="1" x14ac:dyDescent="0.35">
      <c r="B11" s="6" t="s">
        <v>8</v>
      </c>
      <c r="C11" s="7"/>
      <c r="D11" s="7"/>
      <c r="E11" s="7"/>
      <c r="F11" s="7"/>
      <c r="G11" s="7"/>
      <c r="H11" s="7"/>
      <c r="I11" s="7"/>
      <c r="J11" s="7"/>
      <c r="K11" s="9"/>
      <c r="M11" s="95"/>
    </row>
    <row r="12" spans="2:17" ht="15" thickBot="1" x14ac:dyDescent="0.35">
      <c r="B12" s="58" t="s">
        <v>118</v>
      </c>
      <c r="C12" s="7"/>
      <c r="D12" s="7"/>
      <c r="E12" s="7"/>
      <c r="F12" s="7"/>
      <c r="G12" s="7"/>
      <c r="H12" s="7"/>
      <c r="I12" s="7"/>
      <c r="J12" s="7"/>
      <c r="K12" s="9"/>
    </row>
    <row r="13" spans="2:17" ht="16.2" customHeight="1" thickBot="1" x14ac:dyDescent="0.35">
      <c r="B13" s="105" t="s">
        <v>298</v>
      </c>
      <c r="C13" s="24">
        <v>15</v>
      </c>
      <c r="D13" s="24">
        <v>15</v>
      </c>
      <c r="E13" s="24">
        <v>15</v>
      </c>
      <c r="F13" s="24">
        <v>12</v>
      </c>
      <c r="G13" s="24">
        <v>20</v>
      </c>
      <c r="H13" s="24">
        <v>12</v>
      </c>
      <c r="I13" s="24">
        <v>20</v>
      </c>
      <c r="J13" s="107" t="s">
        <v>15</v>
      </c>
      <c r="K13" s="107">
        <v>3</v>
      </c>
    </row>
    <row r="14" spans="2:17" ht="15" thickBot="1" x14ac:dyDescent="0.35">
      <c r="B14" s="105" t="s">
        <v>297</v>
      </c>
      <c r="C14" s="24">
        <v>8</v>
      </c>
      <c r="D14" s="24">
        <v>8</v>
      </c>
      <c r="E14" s="24">
        <v>8</v>
      </c>
      <c r="F14" s="24">
        <v>6</v>
      </c>
      <c r="G14" s="24">
        <v>10</v>
      </c>
      <c r="H14" s="24">
        <v>6</v>
      </c>
      <c r="I14" s="24">
        <v>10</v>
      </c>
      <c r="J14" s="107" t="s">
        <v>15</v>
      </c>
      <c r="K14" s="107">
        <v>3</v>
      </c>
    </row>
    <row r="15" spans="2:17" ht="15" thickBot="1" x14ac:dyDescent="0.35">
      <c r="B15" s="105" t="s">
        <v>296</v>
      </c>
      <c r="C15" s="94">
        <v>2.2999999999999998</v>
      </c>
      <c r="D15" s="94">
        <v>2.2999999999999998</v>
      </c>
      <c r="E15" s="94">
        <v>2.2999999999999998</v>
      </c>
      <c r="F15" s="94">
        <v>1.8</v>
      </c>
      <c r="G15" s="24">
        <v>3</v>
      </c>
      <c r="H15" s="94">
        <v>1.8</v>
      </c>
      <c r="I15" s="24">
        <v>3</v>
      </c>
      <c r="J15" s="107" t="s">
        <v>15</v>
      </c>
      <c r="K15" s="107">
        <v>3</v>
      </c>
    </row>
    <row r="16" spans="2:17" ht="15" thickBot="1" x14ac:dyDescent="0.35">
      <c r="B16" s="105" t="s">
        <v>295</v>
      </c>
      <c r="C16" s="24">
        <v>4</v>
      </c>
      <c r="D16" s="24">
        <v>4</v>
      </c>
      <c r="E16" s="24">
        <v>4</v>
      </c>
      <c r="F16" s="24">
        <v>3</v>
      </c>
      <c r="G16" s="24">
        <v>7</v>
      </c>
      <c r="H16" s="24">
        <v>3</v>
      </c>
      <c r="I16" s="24">
        <v>7</v>
      </c>
      <c r="J16" s="107" t="s">
        <v>16</v>
      </c>
      <c r="K16" s="107">
        <v>2</v>
      </c>
      <c r="M16" s="108"/>
    </row>
    <row r="17" spans="1:12" ht="15" thickBot="1" x14ac:dyDescent="0.35">
      <c r="B17" s="105" t="s">
        <v>294</v>
      </c>
      <c r="C17" s="93">
        <v>75</v>
      </c>
      <c r="D17" s="93">
        <v>75</v>
      </c>
      <c r="E17" s="93">
        <v>75</v>
      </c>
      <c r="F17" s="93"/>
      <c r="G17" s="93"/>
      <c r="H17" s="93"/>
      <c r="I17" s="93"/>
      <c r="J17" s="107"/>
      <c r="K17" s="107">
        <v>1</v>
      </c>
    </row>
    <row r="18" spans="1:12" ht="15" thickBot="1" x14ac:dyDescent="0.35">
      <c r="B18" s="105" t="s">
        <v>293</v>
      </c>
      <c r="C18" s="93">
        <v>25</v>
      </c>
      <c r="D18" s="93">
        <v>25</v>
      </c>
      <c r="E18" s="93">
        <v>25</v>
      </c>
      <c r="F18" s="93"/>
      <c r="G18" s="93"/>
      <c r="H18" s="93"/>
      <c r="I18" s="93"/>
      <c r="J18" s="107"/>
      <c r="K18" s="107">
        <v>1</v>
      </c>
    </row>
    <row r="19" spans="1:12" ht="15" thickBot="1" x14ac:dyDescent="0.35">
      <c r="B19" s="105" t="s">
        <v>292</v>
      </c>
      <c r="C19" s="24">
        <v>4</v>
      </c>
      <c r="D19" s="24">
        <v>4</v>
      </c>
      <c r="E19" s="24">
        <v>4</v>
      </c>
      <c r="F19" s="107">
        <v>2</v>
      </c>
      <c r="G19" s="107">
        <v>6</v>
      </c>
      <c r="H19" s="107">
        <v>2</v>
      </c>
      <c r="I19" s="107">
        <v>6</v>
      </c>
      <c r="J19" s="107" t="s">
        <v>17</v>
      </c>
      <c r="K19" s="107">
        <v>3</v>
      </c>
    </row>
    <row r="20" spans="1:12" ht="15" thickBot="1" x14ac:dyDescent="0.35">
      <c r="B20" s="105" t="s">
        <v>291</v>
      </c>
      <c r="C20" s="24">
        <v>20</v>
      </c>
      <c r="D20" s="24">
        <v>20</v>
      </c>
      <c r="E20" s="24">
        <v>20</v>
      </c>
      <c r="F20" s="24">
        <v>10</v>
      </c>
      <c r="G20" s="24">
        <v>30</v>
      </c>
      <c r="H20" s="24">
        <v>10</v>
      </c>
      <c r="I20" s="24">
        <v>30</v>
      </c>
      <c r="J20" s="107" t="s">
        <v>18</v>
      </c>
      <c r="K20" s="107">
        <v>2</v>
      </c>
    </row>
    <row r="21" spans="1:12" ht="15" thickBot="1" x14ac:dyDescent="0.35">
      <c r="B21" s="105" t="s">
        <v>290</v>
      </c>
      <c r="C21" s="24">
        <v>0</v>
      </c>
      <c r="D21" s="24">
        <v>0</v>
      </c>
      <c r="E21" s="24">
        <v>0</v>
      </c>
      <c r="F21" s="91"/>
      <c r="G21" s="91"/>
      <c r="H21" s="91"/>
      <c r="I21" s="91"/>
      <c r="J21" s="107"/>
      <c r="K21" s="107"/>
    </row>
    <row r="22" spans="1:12" ht="15" thickBot="1" x14ac:dyDescent="0.35">
      <c r="B22" s="11"/>
      <c r="C22" s="107"/>
      <c r="D22" s="107"/>
      <c r="E22" s="107"/>
      <c r="F22" s="107"/>
      <c r="G22" s="107"/>
      <c r="H22" s="107"/>
      <c r="I22" s="107"/>
      <c r="J22" s="107"/>
      <c r="K22" s="107"/>
    </row>
    <row r="23" spans="1:12" ht="15" thickBot="1" x14ac:dyDescent="0.35">
      <c r="B23" s="6" t="s">
        <v>22</v>
      </c>
      <c r="C23" s="107"/>
      <c r="D23" s="107"/>
      <c r="E23" s="107"/>
      <c r="F23" s="107"/>
      <c r="G23" s="107"/>
      <c r="H23" s="107"/>
      <c r="I23" s="107"/>
      <c r="J23" s="107"/>
      <c r="K23" s="107"/>
    </row>
    <row r="24" spans="1:12" ht="15" thickBot="1" x14ac:dyDescent="0.35">
      <c r="B24" s="11"/>
      <c r="C24" s="107"/>
      <c r="D24" s="107"/>
      <c r="E24" s="107"/>
      <c r="F24" s="107"/>
      <c r="G24" s="107"/>
      <c r="H24" s="107"/>
      <c r="I24" s="107"/>
      <c r="J24" s="107"/>
      <c r="K24" s="107"/>
    </row>
    <row r="25" spans="1:12" ht="15" thickBot="1" x14ac:dyDescent="0.35">
      <c r="B25" s="106"/>
      <c r="C25" s="107"/>
      <c r="D25" s="107"/>
      <c r="E25" s="107"/>
      <c r="F25" s="107"/>
      <c r="G25" s="107"/>
      <c r="H25" s="107"/>
      <c r="I25" s="107"/>
      <c r="J25" s="107"/>
      <c r="K25" s="107"/>
    </row>
    <row r="26" spans="1:12" x14ac:dyDescent="0.3">
      <c r="B26" s="3" t="s">
        <v>21</v>
      </c>
    </row>
    <row r="27" spans="1:12" x14ac:dyDescent="0.3">
      <c r="A27" s="1">
        <v>1</v>
      </c>
      <c r="B27" s="127" t="s">
        <v>289</v>
      </c>
      <c r="C27" s="127"/>
      <c r="D27" s="127"/>
      <c r="E27" s="127"/>
      <c r="F27" s="127"/>
      <c r="G27" s="127"/>
      <c r="H27" s="127"/>
      <c r="I27" s="127"/>
      <c r="J27" s="127"/>
      <c r="K27" s="127"/>
    </row>
    <row r="28" spans="1:12" x14ac:dyDescent="0.3">
      <c r="A28" s="1">
        <v>2</v>
      </c>
      <c r="B28" s="127" t="s">
        <v>288</v>
      </c>
      <c r="C28" s="127"/>
      <c r="D28" s="127"/>
      <c r="E28" s="127"/>
      <c r="F28" s="127"/>
      <c r="G28" s="127"/>
      <c r="H28" s="127"/>
      <c r="I28" s="127"/>
      <c r="J28" s="127"/>
      <c r="K28" s="127"/>
    </row>
    <row r="29" spans="1:12" x14ac:dyDescent="0.3">
      <c r="A29" s="1">
        <v>3</v>
      </c>
      <c r="B29" s="104" t="s">
        <v>287</v>
      </c>
      <c r="C29" s="104"/>
      <c r="D29" s="104"/>
      <c r="E29" s="104"/>
      <c r="F29" s="104"/>
      <c r="G29" s="104"/>
      <c r="H29" s="104"/>
      <c r="I29" s="104"/>
      <c r="J29" s="104"/>
      <c r="K29" s="104"/>
    </row>
    <row r="30" spans="1:12" x14ac:dyDescent="0.3">
      <c r="A30" s="1"/>
      <c r="B30" s="127"/>
      <c r="C30" s="127"/>
      <c r="D30" s="127"/>
      <c r="E30" s="127"/>
      <c r="F30" s="127"/>
      <c r="G30" s="127"/>
      <c r="H30" s="127"/>
      <c r="I30" s="127"/>
      <c r="J30" s="127"/>
      <c r="K30" s="127"/>
    </row>
    <row r="31" spans="1:12" x14ac:dyDescent="0.3">
      <c r="A31" s="1"/>
      <c r="B31" s="3" t="s">
        <v>13</v>
      </c>
      <c r="C31" s="2"/>
      <c r="D31" s="2"/>
      <c r="E31" s="2"/>
      <c r="F31" s="2"/>
      <c r="G31" s="2"/>
      <c r="H31" s="2"/>
      <c r="I31" s="2"/>
      <c r="J31" s="2"/>
      <c r="K31" s="2"/>
      <c r="L31" s="2"/>
    </row>
    <row r="32" spans="1:12" s="89" customFormat="1" ht="26.7" customHeight="1" x14ac:dyDescent="0.3">
      <c r="A32" s="29" t="s">
        <v>14</v>
      </c>
      <c r="B32" s="127" t="s">
        <v>286</v>
      </c>
      <c r="C32" s="127"/>
      <c r="D32" s="127"/>
      <c r="E32" s="127"/>
      <c r="F32" s="127"/>
      <c r="G32" s="127"/>
      <c r="H32" s="127"/>
      <c r="I32" s="127"/>
      <c r="J32" s="127"/>
      <c r="K32" s="127"/>
    </row>
    <row r="33" spans="1:12" s="89" customFormat="1" ht="44.1" customHeight="1" x14ac:dyDescent="0.3">
      <c r="A33" s="29" t="s">
        <v>15</v>
      </c>
      <c r="B33" s="127" t="s">
        <v>285</v>
      </c>
      <c r="C33" s="127"/>
      <c r="D33" s="127"/>
      <c r="E33" s="127"/>
      <c r="F33" s="127"/>
      <c r="G33" s="127"/>
      <c r="H33" s="127"/>
      <c r="I33" s="127"/>
      <c r="J33" s="127"/>
      <c r="K33" s="127"/>
    </row>
    <row r="34" spans="1:12" s="89" customFormat="1" ht="24.9" customHeight="1" x14ac:dyDescent="0.3">
      <c r="A34" s="29" t="s">
        <v>16</v>
      </c>
      <c r="B34" s="127" t="s">
        <v>284</v>
      </c>
      <c r="C34" s="127"/>
      <c r="D34" s="127"/>
      <c r="E34" s="127"/>
      <c r="F34" s="127"/>
      <c r="G34" s="127"/>
      <c r="H34" s="127"/>
      <c r="I34" s="127"/>
      <c r="J34" s="127"/>
      <c r="K34" s="127"/>
    </row>
    <row r="35" spans="1:12" s="89" customFormat="1" ht="30" customHeight="1" x14ac:dyDescent="0.3">
      <c r="A35" s="29" t="s">
        <v>17</v>
      </c>
      <c r="B35" s="127" t="s">
        <v>283</v>
      </c>
      <c r="C35" s="127"/>
      <c r="D35" s="127"/>
      <c r="E35" s="127"/>
      <c r="F35" s="127"/>
      <c r="G35" s="127"/>
      <c r="H35" s="127"/>
      <c r="I35" s="127"/>
      <c r="J35" s="127"/>
      <c r="K35" s="127"/>
    </row>
    <row r="36" spans="1:12" s="89" customFormat="1" ht="12.75" customHeight="1" x14ac:dyDescent="0.3">
      <c r="A36" s="29" t="s">
        <v>18</v>
      </c>
      <c r="B36" s="127" t="s">
        <v>282</v>
      </c>
      <c r="C36" s="127"/>
      <c r="D36" s="127"/>
      <c r="E36" s="127"/>
      <c r="F36" s="127"/>
      <c r="G36" s="127"/>
      <c r="H36" s="127"/>
      <c r="I36" s="127"/>
      <c r="J36" s="127"/>
      <c r="K36" s="127"/>
    </row>
    <row r="37" spans="1:12" s="89" customFormat="1" x14ac:dyDescent="0.3">
      <c r="A37" s="29"/>
      <c r="B37" s="127"/>
      <c r="C37" s="127"/>
      <c r="D37" s="127"/>
      <c r="E37" s="127"/>
      <c r="F37" s="127"/>
      <c r="G37" s="127"/>
      <c r="H37" s="127"/>
      <c r="I37" s="127"/>
      <c r="J37" s="127"/>
      <c r="K37" s="127"/>
    </row>
    <row r="38" spans="1:12" s="89" customFormat="1" ht="15" customHeight="1" x14ac:dyDescent="0.3">
      <c r="A38" s="29"/>
      <c r="B38" s="127"/>
      <c r="C38" s="127"/>
      <c r="D38" s="127"/>
      <c r="E38" s="127"/>
      <c r="F38" s="127"/>
      <c r="G38" s="127"/>
      <c r="H38" s="127"/>
      <c r="I38" s="127"/>
      <c r="J38" s="127"/>
      <c r="K38" s="127"/>
    </row>
    <row r="39" spans="1:12" s="89" customFormat="1" ht="15" customHeight="1" x14ac:dyDescent="0.3">
      <c r="A39" s="29"/>
      <c r="B39" s="127"/>
      <c r="C39" s="127"/>
      <c r="D39" s="127"/>
      <c r="E39" s="127"/>
      <c r="F39" s="127"/>
      <c r="G39" s="127"/>
      <c r="H39" s="127"/>
      <c r="I39" s="127"/>
      <c r="J39" s="127"/>
      <c r="K39" s="127"/>
    </row>
    <row r="40" spans="1:12" s="89" customFormat="1" x14ac:dyDescent="0.3">
      <c r="A40" s="29"/>
    </row>
    <row r="41" spans="1:12" s="89" customFormat="1" ht="15" customHeight="1" x14ac:dyDescent="0.3">
      <c r="A41" s="29"/>
      <c r="B41" s="127"/>
      <c r="C41" s="127"/>
      <c r="D41" s="127"/>
      <c r="E41" s="127"/>
      <c r="F41" s="127"/>
      <c r="G41" s="127"/>
      <c r="H41" s="127"/>
      <c r="I41" s="127"/>
      <c r="J41" s="127"/>
      <c r="K41" s="127"/>
    </row>
    <row r="42" spans="1:12" s="89" customFormat="1" ht="39.75" customHeight="1" x14ac:dyDescent="0.3">
      <c r="A42" s="29"/>
      <c r="B42" s="127"/>
      <c r="C42" s="127"/>
      <c r="D42" s="127"/>
      <c r="E42" s="127"/>
      <c r="F42" s="127"/>
      <c r="G42" s="127"/>
      <c r="H42" s="127"/>
      <c r="I42" s="127"/>
      <c r="J42" s="127"/>
      <c r="K42" s="127"/>
    </row>
    <row r="43" spans="1:12" x14ac:dyDescent="0.3">
      <c r="A43" s="1"/>
    </row>
    <row r="44" spans="1:12" ht="36.75" customHeight="1" x14ac:dyDescent="0.3">
      <c r="A44" s="1"/>
      <c r="C44" s="127"/>
      <c r="D44" s="127"/>
      <c r="E44" s="127"/>
      <c r="F44" s="127"/>
      <c r="G44" s="127"/>
      <c r="H44" s="127"/>
      <c r="I44" s="127"/>
      <c r="J44" s="127"/>
      <c r="K44" s="127"/>
      <c r="L44" s="127"/>
    </row>
    <row r="45" spans="1:12" ht="39" customHeight="1" x14ac:dyDescent="0.3">
      <c r="A45" s="1"/>
      <c r="C45" s="127"/>
      <c r="D45" s="127"/>
      <c r="E45" s="127"/>
      <c r="F45" s="127"/>
      <c r="G45" s="127"/>
      <c r="H45" s="127"/>
      <c r="I45" s="127"/>
      <c r="J45" s="127"/>
      <c r="K45" s="127"/>
      <c r="L45" s="127"/>
    </row>
    <row r="46" spans="1:12" x14ac:dyDescent="0.3">
      <c r="A46" s="1"/>
    </row>
    <row r="47" spans="1:12" x14ac:dyDescent="0.3">
      <c r="A47" s="1"/>
    </row>
    <row r="48" spans="1:12" x14ac:dyDescent="0.3">
      <c r="A48" s="1"/>
    </row>
    <row r="49" spans="1:1" x14ac:dyDescent="0.3">
      <c r="A49" s="1"/>
    </row>
    <row r="50" spans="1:1" x14ac:dyDescent="0.3">
      <c r="A50" s="1"/>
    </row>
    <row r="51" spans="1:1" x14ac:dyDescent="0.3">
      <c r="A51" s="1"/>
    </row>
    <row r="52" spans="1:1" x14ac:dyDescent="0.3">
      <c r="A52" s="1"/>
    </row>
    <row r="53" spans="1:1" x14ac:dyDescent="0.3">
      <c r="A53" s="1"/>
    </row>
    <row r="54" spans="1:1" x14ac:dyDescent="0.3">
      <c r="A54" s="1"/>
    </row>
    <row r="55" spans="1:1" x14ac:dyDescent="0.3">
      <c r="A55" s="1"/>
    </row>
  </sheetData>
  <mergeCells count="24">
    <mergeCell ref="B41:K41"/>
    <mergeCell ref="B42:K42"/>
    <mergeCell ref="C44:L44"/>
    <mergeCell ref="C45:L45"/>
    <mergeCell ref="B35:K35"/>
    <mergeCell ref="B36:K36"/>
    <mergeCell ref="B38:K38"/>
    <mergeCell ref="B39:K39"/>
    <mergeCell ref="B37:K37"/>
    <mergeCell ref="B33:K33"/>
    <mergeCell ref="B34:K34"/>
    <mergeCell ref="C2:K2"/>
    <mergeCell ref="B3:B4"/>
    <mergeCell ref="C3:C4"/>
    <mergeCell ref="D3:D4"/>
    <mergeCell ref="E3:E4"/>
    <mergeCell ref="F3:G4"/>
    <mergeCell ref="H3:I4"/>
    <mergeCell ref="J3:J4"/>
    <mergeCell ref="K3:K4"/>
    <mergeCell ref="B27:K27"/>
    <mergeCell ref="B28:K28"/>
    <mergeCell ref="B30:K30"/>
    <mergeCell ref="B32:K32"/>
  </mergeCells>
  <hyperlinks>
    <hyperlink ref="C2" location="INDEX" display="CO2 pipeline transport "/>
  </hyperlinks>
  <pageMargins left="0.7" right="0.7" top="0.75" bottom="0.75" header="0.3" footer="0.3"/>
  <pageSetup paperSize="9" scale="2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R31"/>
  <sheetViews>
    <sheetView zoomScaleNormal="100" workbookViewId="0">
      <selection activeCell="D18" sqref="D18"/>
    </sheetView>
  </sheetViews>
  <sheetFormatPr defaultColWidth="9.33203125" defaultRowHeight="14.4" x14ac:dyDescent="0.3"/>
  <cols>
    <col min="1" max="1" width="2.33203125" style="4" bestFit="1" customWidth="1"/>
    <col min="2" max="2" width="41" style="4" customWidth="1"/>
    <col min="3" max="5" width="9.33203125" style="4"/>
    <col min="6" max="7" width="10" style="4" bestFit="1" customWidth="1"/>
    <col min="8" max="9" width="9.33203125" style="4"/>
    <col min="10" max="10" width="12.5546875" style="4" customWidth="1"/>
    <col min="11" max="12" width="9.33203125" style="4"/>
    <col min="13" max="13" width="32.33203125" style="4" customWidth="1"/>
    <col min="14" max="14" width="29.33203125" style="4" customWidth="1"/>
    <col min="15" max="17" width="9.33203125" style="4"/>
    <col min="18" max="18" width="30.6640625" style="4" customWidth="1"/>
    <col min="19" max="19" width="29.33203125" style="4" customWidth="1"/>
    <col min="20" max="16384" width="9.33203125" style="4"/>
  </cols>
  <sheetData>
    <row r="1" spans="2:18" ht="15" thickBot="1" x14ac:dyDescent="0.35">
      <c r="B1" s="53"/>
    </row>
    <row r="2" spans="2:18" ht="15" thickBot="1" x14ac:dyDescent="0.35">
      <c r="B2" s="5" t="s">
        <v>0</v>
      </c>
      <c r="C2" s="160" t="s">
        <v>310</v>
      </c>
      <c r="D2" s="157"/>
      <c r="E2" s="157"/>
      <c r="F2" s="157"/>
      <c r="G2" s="157"/>
      <c r="H2" s="157"/>
      <c r="I2" s="157"/>
      <c r="J2" s="157"/>
      <c r="K2" s="158"/>
      <c r="M2" s="97"/>
      <c r="R2" s="99"/>
    </row>
    <row r="3" spans="2:18" x14ac:dyDescent="0.3">
      <c r="B3" s="148"/>
      <c r="C3" s="150">
        <v>2020</v>
      </c>
      <c r="D3" s="150">
        <v>2030</v>
      </c>
      <c r="E3" s="150">
        <v>2050</v>
      </c>
      <c r="F3" s="152" t="s">
        <v>1</v>
      </c>
      <c r="G3" s="153"/>
      <c r="H3" s="152" t="s">
        <v>2</v>
      </c>
      <c r="I3" s="153"/>
      <c r="J3" s="150" t="s">
        <v>3</v>
      </c>
      <c r="K3" s="150" t="s">
        <v>4</v>
      </c>
      <c r="R3" s="99"/>
    </row>
    <row r="4" spans="2:18" ht="15" thickBot="1" x14ac:dyDescent="0.35">
      <c r="B4" s="149"/>
      <c r="C4" s="151"/>
      <c r="D4" s="151"/>
      <c r="E4" s="151"/>
      <c r="F4" s="154"/>
      <c r="G4" s="155"/>
      <c r="H4" s="154"/>
      <c r="I4" s="155"/>
      <c r="J4" s="151"/>
      <c r="K4" s="151"/>
      <c r="R4" s="99"/>
    </row>
    <row r="5" spans="2:18" ht="15" thickBot="1" x14ac:dyDescent="0.35">
      <c r="B5" s="6" t="s">
        <v>5</v>
      </c>
      <c r="C5" s="7"/>
      <c r="D5" s="7"/>
      <c r="E5" s="7"/>
      <c r="F5" s="8" t="s">
        <v>6</v>
      </c>
      <c r="G5" s="8" t="s">
        <v>7</v>
      </c>
      <c r="H5" s="8" t="s">
        <v>6</v>
      </c>
      <c r="I5" s="8" t="s">
        <v>7</v>
      </c>
      <c r="J5" s="7"/>
      <c r="K5" s="9"/>
      <c r="P5" s="99"/>
    </row>
    <row r="6" spans="2:18" ht="15" thickBot="1" x14ac:dyDescent="0.35">
      <c r="B6" s="106"/>
      <c r="C6" s="92"/>
      <c r="D6" s="92"/>
      <c r="E6" s="92"/>
      <c r="F6" s="107"/>
      <c r="G6" s="107"/>
      <c r="H6" s="107"/>
      <c r="I6" s="107"/>
      <c r="J6" s="107"/>
      <c r="K6" s="107"/>
      <c r="P6" s="99"/>
    </row>
    <row r="7" spans="2:18" ht="15" thickBot="1" x14ac:dyDescent="0.35">
      <c r="B7" s="105" t="s">
        <v>309</v>
      </c>
      <c r="C7" s="100">
        <v>0.17</v>
      </c>
      <c r="D7" s="100">
        <v>0.16</v>
      </c>
      <c r="E7" s="100">
        <v>0.13</v>
      </c>
      <c r="F7" s="100"/>
      <c r="G7" s="100"/>
      <c r="H7" s="100"/>
      <c r="I7" s="100"/>
      <c r="J7" s="107" t="s">
        <v>14</v>
      </c>
      <c r="K7" s="107">
        <v>1</v>
      </c>
      <c r="P7" s="99"/>
    </row>
    <row r="8" spans="2:18" ht="15" thickBot="1" x14ac:dyDescent="0.35">
      <c r="B8" s="106" t="s">
        <v>10</v>
      </c>
      <c r="C8" s="107">
        <v>10</v>
      </c>
      <c r="D8" s="107">
        <v>10</v>
      </c>
      <c r="E8" s="107">
        <v>10</v>
      </c>
      <c r="F8" s="107"/>
      <c r="G8" s="107"/>
      <c r="H8" s="107"/>
      <c r="I8" s="107"/>
      <c r="J8" s="107" t="s">
        <v>15</v>
      </c>
      <c r="K8" s="107"/>
    </row>
    <row r="9" spans="2:18" ht="15" thickBot="1" x14ac:dyDescent="0.35">
      <c r="B9" s="10" t="s">
        <v>25</v>
      </c>
      <c r="C9" s="107">
        <v>0.5</v>
      </c>
      <c r="D9" s="107">
        <v>0.5</v>
      </c>
      <c r="E9" s="107">
        <v>0.5</v>
      </c>
      <c r="F9" s="107"/>
      <c r="G9" s="107"/>
      <c r="H9" s="107"/>
      <c r="I9" s="107"/>
      <c r="J9" s="107"/>
      <c r="K9" s="107"/>
    </row>
    <row r="10" spans="2:18" ht="15" thickBot="1" x14ac:dyDescent="0.35">
      <c r="B10" s="106"/>
      <c r="C10" s="107"/>
      <c r="D10" s="107"/>
      <c r="E10" s="107"/>
      <c r="F10" s="107"/>
      <c r="G10" s="107"/>
      <c r="H10" s="107"/>
      <c r="I10" s="107"/>
      <c r="J10" s="107"/>
      <c r="K10" s="107"/>
    </row>
    <row r="11" spans="2:18" ht="15" thickBot="1" x14ac:dyDescent="0.35">
      <c r="B11" s="6" t="s">
        <v>8</v>
      </c>
      <c r="C11" s="7"/>
      <c r="D11" s="7"/>
      <c r="E11" s="7"/>
      <c r="F11" s="7"/>
      <c r="G11" s="7"/>
      <c r="H11" s="7"/>
      <c r="I11" s="7"/>
      <c r="J11" s="7"/>
      <c r="K11" s="9"/>
    </row>
    <row r="12" spans="2:18" ht="15" customHeight="1" thickBot="1" x14ac:dyDescent="0.35">
      <c r="B12" s="47" t="s">
        <v>308</v>
      </c>
      <c r="C12" s="107">
        <v>3.8</v>
      </c>
      <c r="D12" s="107">
        <v>3.8</v>
      </c>
      <c r="E12" s="107">
        <v>3.8</v>
      </c>
      <c r="F12" s="107"/>
      <c r="G12" s="107"/>
      <c r="H12" s="107"/>
      <c r="I12" s="107"/>
      <c r="J12" s="107" t="s">
        <v>16</v>
      </c>
      <c r="K12" s="107">
        <v>2</v>
      </c>
    </row>
    <row r="13" spans="2:18" ht="15" customHeight="1" thickBot="1" x14ac:dyDescent="0.35">
      <c r="B13" s="47" t="s">
        <v>307</v>
      </c>
      <c r="C13" s="107">
        <v>0.14000000000000001</v>
      </c>
      <c r="D13" s="107">
        <v>0.14000000000000001</v>
      </c>
      <c r="E13" s="107">
        <v>0.14000000000000001</v>
      </c>
      <c r="F13" s="107"/>
      <c r="G13" s="107"/>
      <c r="H13" s="107"/>
      <c r="I13" s="107"/>
      <c r="J13" s="107" t="s">
        <v>16</v>
      </c>
      <c r="K13" s="107">
        <v>2</v>
      </c>
    </row>
    <row r="14" spans="2:18" ht="15" thickBot="1" x14ac:dyDescent="0.35">
      <c r="B14" s="47"/>
      <c r="C14" s="107"/>
      <c r="D14" s="107"/>
      <c r="E14" s="107"/>
      <c r="F14" s="107"/>
      <c r="G14" s="107"/>
      <c r="H14" s="107"/>
      <c r="I14" s="107"/>
      <c r="J14" s="107"/>
      <c r="K14" s="107"/>
    </row>
    <row r="15" spans="2:18" ht="15" thickBot="1" x14ac:dyDescent="0.35">
      <c r="B15" s="11"/>
      <c r="C15" s="107"/>
      <c r="D15" s="107"/>
      <c r="E15" s="107"/>
      <c r="F15" s="107"/>
      <c r="G15" s="107"/>
      <c r="H15" s="107"/>
      <c r="I15" s="107"/>
      <c r="J15" s="107"/>
      <c r="K15" s="107"/>
    </row>
    <row r="16" spans="2:18" ht="15" thickBot="1" x14ac:dyDescent="0.35">
      <c r="B16" s="6" t="s">
        <v>22</v>
      </c>
      <c r="C16" s="107"/>
      <c r="D16" s="107"/>
      <c r="E16" s="107"/>
      <c r="F16" s="107"/>
      <c r="G16" s="107"/>
      <c r="H16" s="107"/>
      <c r="I16" s="107"/>
      <c r="J16" s="107"/>
      <c r="K16" s="107"/>
    </row>
    <row r="17" spans="1:13" ht="15" thickBot="1" x14ac:dyDescent="0.35">
      <c r="B17" s="11"/>
      <c r="C17" s="107"/>
      <c r="D17" s="107"/>
      <c r="E17" s="107"/>
      <c r="F17" s="107"/>
      <c r="G17" s="107"/>
      <c r="H17" s="107"/>
      <c r="I17" s="107"/>
      <c r="J17" s="107"/>
      <c r="K17" s="107"/>
    </row>
    <row r="18" spans="1:13" ht="15" thickBot="1" x14ac:dyDescent="0.35">
      <c r="B18" s="106"/>
      <c r="C18" s="107"/>
      <c r="D18" s="107"/>
      <c r="E18" s="107"/>
      <c r="F18" s="107"/>
      <c r="G18" s="107"/>
      <c r="H18" s="107"/>
      <c r="I18" s="107"/>
      <c r="J18" s="107"/>
      <c r="K18" s="107"/>
    </row>
    <row r="19" spans="1:13" x14ac:dyDescent="0.3">
      <c r="B19" s="3" t="s">
        <v>21</v>
      </c>
    </row>
    <row r="20" spans="1:13" ht="15" customHeight="1" x14ac:dyDescent="0.3">
      <c r="A20" s="1">
        <v>1</v>
      </c>
      <c r="B20" s="156" t="s">
        <v>306</v>
      </c>
      <c r="C20" s="156"/>
      <c r="D20" s="156"/>
      <c r="E20" s="156"/>
      <c r="F20" s="156"/>
      <c r="G20" s="156"/>
      <c r="H20" s="156"/>
      <c r="I20" s="156"/>
      <c r="J20" s="156"/>
      <c r="K20" s="156"/>
    </row>
    <row r="21" spans="1:13" x14ac:dyDescent="0.3">
      <c r="A21" s="1">
        <v>2</v>
      </c>
      <c r="B21" s="156" t="s">
        <v>287</v>
      </c>
      <c r="C21" s="156"/>
      <c r="D21" s="156"/>
      <c r="E21" s="156"/>
      <c r="F21" s="156"/>
      <c r="G21" s="156"/>
      <c r="H21" s="156"/>
      <c r="I21" s="156"/>
      <c r="J21" s="156"/>
      <c r="K21" s="156"/>
    </row>
    <row r="22" spans="1:13" ht="23.25" customHeight="1" x14ac:dyDescent="0.3">
      <c r="A22" s="1"/>
      <c r="B22" s="3" t="s">
        <v>13</v>
      </c>
      <c r="C22" s="2"/>
      <c r="D22" s="2"/>
      <c r="E22" s="2"/>
      <c r="F22" s="2"/>
      <c r="G22" s="2"/>
      <c r="H22" s="2"/>
      <c r="I22" s="2"/>
      <c r="J22" s="2"/>
      <c r="K22" s="2"/>
      <c r="L22" s="2"/>
    </row>
    <row r="23" spans="1:13" x14ac:dyDescent="0.3">
      <c r="A23" s="29" t="s">
        <v>14</v>
      </c>
      <c r="B23" s="127" t="s">
        <v>305</v>
      </c>
      <c r="C23" s="127"/>
      <c r="D23" s="127"/>
      <c r="E23" s="127"/>
      <c r="F23" s="127"/>
      <c r="G23" s="127"/>
      <c r="H23" s="127"/>
      <c r="I23" s="127"/>
      <c r="J23" s="127"/>
      <c r="K23" s="127"/>
      <c r="L23" s="104"/>
    </row>
    <row r="24" spans="1:13" ht="15" customHeight="1" x14ac:dyDescent="0.3">
      <c r="A24" s="29" t="s">
        <v>15</v>
      </c>
      <c r="B24" s="127" t="s">
        <v>304</v>
      </c>
      <c r="C24" s="127"/>
      <c r="D24" s="127"/>
      <c r="E24" s="127"/>
      <c r="F24" s="127"/>
      <c r="G24" s="127"/>
      <c r="H24" s="127"/>
      <c r="I24" s="127"/>
      <c r="J24" s="127"/>
      <c r="K24" s="127"/>
      <c r="L24" s="104"/>
    </row>
    <row r="25" spans="1:13" ht="39.75" customHeight="1" x14ac:dyDescent="0.3">
      <c r="A25" s="29" t="s">
        <v>16</v>
      </c>
      <c r="B25" s="127" t="s">
        <v>303</v>
      </c>
      <c r="C25" s="127"/>
      <c r="D25" s="127"/>
      <c r="E25" s="127"/>
      <c r="F25" s="127"/>
      <c r="G25" s="127"/>
      <c r="H25" s="127"/>
      <c r="I25" s="127"/>
      <c r="J25" s="127"/>
      <c r="K25" s="127"/>
      <c r="L25" s="104"/>
    </row>
    <row r="26" spans="1:13" x14ac:dyDescent="0.3">
      <c r="A26" s="29" t="s">
        <v>17</v>
      </c>
      <c r="B26" s="127"/>
      <c r="C26" s="127"/>
      <c r="D26" s="127"/>
      <c r="E26" s="127"/>
      <c r="F26" s="127"/>
      <c r="G26" s="127"/>
      <c r="H26" s="127"/>
      <c r="I26" s="127"/>
      <c r="J26" s="127"/>
      <c r="K26" s="127"/>
      <c r="L26" s="104"/>
    </row>
    <row r="27" spans="1:13" x14ac:dyDescent="0.3">
      <c r="A27" s="29" t="s">
        <v>18</v>
      </c>
      <c r="B27" s="127"/>
      <c r="C27" s="127"/>
      <c r="D27" s="127"/>
      <c r="E27" s="127"/>
      <c r="F27" s="127"/>
      <c r="G27" s="127"/>
      <c r="H27" s="127"/>
      <c r="I27" s="127"/>
      <c r="J27" s="127"/>
      <c r="K27" s="127"/>
      <c r="L27" s="104"/>
    </row>
    <row r="28" spans="1:13" ht="14.25" customHeight="1" x14ac:dyDescent="0.3">
      <c r="A28" s="29"/>
      <c r="B28" s="127"/>
      <c r="C28" s="127"/>
      <c r="D28" s="127"/>
      <c r="E28" s="127"/>
      <c r="F28" s="127"/>
      <c r="G28" s="127"/>
      <c r="H28" s="127"/>
      <c r="I28" s="127"/>
      <c r="J28" s="127"/>
      <c r="K28" s="127"/>
      <c r="L28" s="104"/>
    </row>
    <row r="29" spans="1:13" ht="15" customHeight="1" x14ac:dyDescent="0.3">
      <c r="A29" s="29"/>
      <c r="B29" s="127"/>
      <c r="C29" s="127"/>
      <c r="D29" s="127"/>
      <c r="E29" s="127"/>
      <c r="F29" s="127"/>
      <c r="G29" s="127"/>
      <c r="H29" s="127"/>
      <c r="I29" s="127"/>
      <c r="J29" s="127"/>
      <c r="K29" s="127"/>
      <c r="L29" s="104"/>
    </row>
    <row r="30" spans="1:13" x14ac:dyDescent="0.3">
      <c r="A30" s="29"/>
      <c r="B30" s="127"/>
      <c r="C30" s="127"/>
      <c r="D30" s="127"/>
      <c r="E30" s="127"/>
      <c r="F30" s="127"/>
      <c r="G30" s="127"/>
      <c r="H30" s="127"/>
      <c r="I30" s="127"/>
      <c r="J30" s="127"/>
      <c r="K30" s="127"/>
      <c r="L30" s="104"/>
      <c r="M30" s="4" t="s">
        <v>253</v>
      </c>
    </row>
    <row r="31" spans="1:13" ht="15" customHeight="1" x14ac:dyDescent="0.3">
      <c r="A31" s="29"/>
      <c r="B31" s="127"/>
      <c r="C31" s="127"/>
      <c r="D31" s="127"/>
      <c r="E31" s="127"/>
      <c r="F31" s="127"/>
      <c r="G31" s="127"/>
      <c r="H31" s="127"/>
      <c r="I31" s="127"/>
      <c r="J31" s="127"/>
      <c r="K31" s="127"/>
      <c r="L31" s="104"/>
    </row>
  </sheetData>
  <mergeCells count="20">
    <mergeCell ref="B31:K31"/>
    <mergeCell ref="B25:K25"/>
    <mergeCell ref="B26:K26"/>
    <mergeCell ref="B27:K27"/>
    <mergeCell ref="B28:K28"/>
    <mergeCell ref="B29:K29"/>
    <mergeCell ref="B30:K30"/>
    <mergeCell ref="B20:K20"/>
    <mergeCell ref="B21:K21"/>
    <mergeCell ref="B23:K23"/>
    <mergeCell ref="B24:K24"/>
    <mergeCell ref="C2:K2"/>
    <mergeCell ref="B3:B4"/>
    <mergeCell ref="C3:C4"/>
    <mergeCell ref="D3:D4"/>
    <mergeCell ref="E3:E4"/>
    <mergeCell ref="F3:G4"/>
    <mergeCell ref="H3:I4"/>
    <mergeCell ref="J3:J4"/>
    <mergeCell ref="K3:K4"/>
  </mergeCells>
  <hyperlinks>
    <hyperlink ref="C2" location="INDEX" display="CO₂ road transport by tanker truck"/>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R37"/>
  <sheetViews>
    <sheetView zoomScaleNormal="100" workbookViewId="0">
      <selection activeCell="D18" sqref="D18"/>
    </sheetView>
  </sheetViews>
  <sheetFormatPr defaultColWidth="9.33203125" defaultRowHeight="14.4" x14ac:dyDescent="0.3"/>
  <cols>
    <col min="1" max="1" width="2.33203125" style="4" bestFit="1" customWidth="1"/>
    <col min="2" max="2" width="41" style="4" customWidth="1"/>
    <col min="3" max="5" width="9.33203125" style="4"/>
    <col min="6" max="7" width="10" style="4" bestFit="1" customWidth="1"/>
    <col min="8" max="9" width="9.33203125" style="4"/>
    <col min="10" max="10" width="12.5546875" style="4" customWidth="1"/>
    <col min="11" max="12" width="9.33203125" style="4"/>
    <col min="13" max="13" width="32.33203125" style="4" customWidth="1"/>
    <col min="14" max="14" width="29.33203125" style="4" customWidth="1"/>
    <col min="15" max="17" width="9.33203125" style="4"/>
    <col min="18" max="18" width="30.6640625" style="4" customWidth="1"/>
    <col min="19" max="19" width="29.33203125" style="4" customWidth="1"/>
    <col min="20" max="16384" width="9.33203125" style="4"/>
  </cols>
  <sheetData>
    <row r="1" spans="2:18" ht="15" thickBot="1" x14ac:dyDescent="0.35">
      <c r="B1" s="53"/>
    </row>
    <row r="2" spans="2:18" ht="15" thickBot="1" x14ac:dyDescent="0.35">
      <c r="B2" s="5" t="s">
        <v>0</v>
      </c>
      <c r="C2" s="160" t="s">
        <v>327</v>
      </c>
      <c r="D2" s="157"/>
      <c r="E2" s="157"/>
      <c r="F2" s="157"/>
      <c r="G2" s="157"/>
      <c r="H2" s="157"/>
      <c r="I2" s="157"/>
      <c r="J2" s="157"/>
      <c r="K2" s="158"/>
      <c r="M2" s="97"/>
      <c r="R2" s="99"/>
    </row>
    <row r="3" spans="2:18" x14ac:dyDescent="0.3">
      <c r="B3" s="148"/>
      <c r="C3" s="150">
        <v>2020</v>
      </c>
      <c r="D3" s="150">
        <v>2030</v>
      </c>
      <c r="E3" s="150">
        <v>2050</v>
      </c>
      <c r="F3" s="152" t="s">
        <v>1</v>
      </c>
      <c r="G3" s="153"/>
      <c r="H3" s="152" t="s">
        <v>2</v>
      </c>
      <c r="I3" s="153"/>
      <c r="J3" s="150" t="s">
        <v>3</v>
      </c>
      <c r="K3" s="150" t="s">
        <v>4</v>
      </c>
      <c r="R3" s="99"/>
    </row>
    <row r="4" spans="2:18" ht="15" thickBot="1" x14ac:dyDescent="0.35">
      <c r="B4" s="149"/>
      <c r="C4" s="151"/>
      <c r="D4" s="151"/>
      <c r="E4" s="151"/>
      <c r="F4" s="154"/>
      <c r="G4" s="155"/>
      <c r="H4" s="154"/>
      <c r="I4" s="155"/>
      <c r="J4" s="151"/>
      <c r="K4" s="151"/>
      <c r="R4" s="99"/>
    </row>
    <row r="5" spans="2:18" ht="15" thickBot="1" x14ac:dyDescent="0.35">
      <c r="B5" s="6" t="s">
        <v>5</v>
      </c>
      <c r="C5" s="7"/>
      <c r="D5" s="7"/>
      <c r="E5" s="7"/>
      <c r="F5" s="8" t="s">
        <v>6</v>
      </c>
      <c r="G5" s="8" t="s">
        <v>7</v>
      </c>
      <c r="H5" s="8" t="s">
        <v>6</v>
      </c>
      <c r="I5" s="8" t="s">
        <v>7</v>
      </c>
      <c r="J5" s="7"/>
      <c r="K5" s="9"/>
      <c r="P5" s="99"/>
    </row>
    <row r="6" spans="2:18" ht="15" thickBot="1" x14ac:dyDescent="0.35">
      <c r="B6" s="106" t="s">
        <v>326</v>
      </c>
      <c r="C6" s="24">
        <v>90</v>
      </c>
      <c r="D6" s="24">
        <v>90</v>
      </c>
      <c r="E6" s="24">
        <v>80</v>
      </c>
      <c r="F6" s="107">
        <v>80</v>
      </c>
      <c r="G6" s="107">
        <v>200</v>
      </c>
      <c r="H6" s="107">
        <v>60</v>
      </c>
      <c r="I6" s="107">
        <v>160</v>
      </c>
      <c r="J6" s="107" t="s">
        <v>14</v>
      </c>
      <c r="K6" s="107">
        <v>1</v>
      </c>
      <c r="P6" s="99"/>
    </row>
    <row r="7" spans="2:18" ht="15" thickBot="1" x14ac:dyDescent="0.35">
      <c r="B7" s="106" t="s">
        <v>325</v>
      </c>
      <c r="C7" s="100">
        <v>180</v>
      </c>
      <c r="D7" s="111">
        <v>180</v>
      </c>
      <c r="E7" s="111">
        <v>150</v>
      </c>
      <c r="F7" s="100">
        <v>160</v>
      </c>
      <c r="G7" s="100">
        <v>280</v>
      </c>
      <c r="H7" s="100">
        <v>140</v>
      </c>
      <c r="I7" s="100">
        <v>240</v>
      </c>
      <c r="J7" s="107" t="s">
        <v>14</v>
      </c>
      <c r="K7" s="107">
        <v>1</v>
      </c>
      <c r="P7" s="99"/>
    </row>
    <row r="8" spans="2:18" ht="15" thickBot="1" x14ac:dyDescent="0.35">
      <c r="B8" s="106" t="s">
        <v>324</v>
      </c>
      <c r="C8" s="107">
        <v>40</v>
      </c>
      <c r="D8" s="107">
        <v>40</v>
      </c>
      <c r="E8" s="107">
        <v>40</v>
      </c>
      <c r="F8" s="107"/>
      <c r="G8" s="107"/>
      <c r="H8" s="107"/>
      <c r="I8" s="107"/>
      <c r="J8" s="107"/>
      <c r="K8" s="107">
        <v>2</v>
      </c>
    </row>
    <row r="9" spans="2:18" ht="15" thickBot="1" x14ac:dyDescent="0.35">
      <c r="B9" s="10" t="s">
        <v>25</v>
      </c>
      <c r="C9" s="107">
        <v>2</v>
      </c>
      <c r="D9" s="107">
        <v>2</v>
      </c>
      <c r="E9" s="107">
        <v>2</v>
      </c>
      <c r="F9" s="107">
        <v>1.5</v>
      </c>
      <c r="G9" s="107">
        <v>2.5</v>
      </c>
      <c r="H9" s="107">
        <v>1.5</v>
      </c>
      <c r="I9" s="107">
        <v>2.5</v>
      </c>
      <c r="J9" s="107"/>
      <c r="K9" s="107"/>
    </row>
    <row r="10" spans="2:18" ht="15" thickBot="1" x14ac:dyDescent="0.35">
      <c r="B10" s="106"/>
      <c r="C10" s="107"/>
      <c r="D10" s="107"/>
      <c r="E10" s="107"/>
      <c r="F10" s="107"/>
      <c r="G10" s="107"/>
      <c r="H10" s="107"/>
      <c r="I10" s="107"/>
      <c r="J10" s="107"/>
      <c r="K10" s="107"/>
    </row>
    <row r="11" spans="2:18" ht="15" thickBot="1" x14ac:dyDescent="0.35">
      <c r="B11" s="6" t="s">
        <v>8</v>
      </c>
      <c r="C11" s="7"/>
      <c r="D11" s="7"/>
      <c r="E11" s="7"/>
      <c r="F11" s="7"/>
      <c r="G11" s="7"/>
      <c r="H11" s="7"/>
      <c r="I11" s="7"/>
      <c r="J11" s="7"/>
      <c r="K11" s="9"/>
    </row>
    <row r="12" spans="2:18" ht="15" thickBot="1" x14ac:dyDescent="0.35">
      <c r="B12" s="110" t="s">
        <v>323</v>
      </c>
      <c r="C12" s="109">
        <v>10000</v>
      </c>
      <c r="D12" s="109">
        <v>9500</v>
      </c>
      <c r="E12" s="109">
        <v>8000</v>
      </c>
      <c r="F12" s="109">
        <v>7000</v>
      </c>
      <c r="G12" s="109">
        <v>13000</v>
      </c>
      <c r="H12" s="109">
        <v>5000</v>
      </c>
      <c r="I12" s="109">
        <v>10000</v>
      </c>
      <c r="J12" s="109" t="s">
        <v>15</v>
      </c>
      <c r="K12" s="109">
        <v>3</v>
      </c>
    </row>
    <row r="13" spans="2:18" ht="15" customHeight="1" thickBot="1" x14ac:dyDescent="0.35">
      <c r="B13" s="110" t="s">
        <v>322</v>
      </c>
      <c r="C13" s="109">
        <v>6500</v>
      </c>
      <c r="D13" s="109">
        <v>6200</v>
      </c>
      <c r="E13" s="109">
        <v>5000</v>
      </c>
      <c r="F13" s="109">
        <v>5000</v>
      </c>
      <c r="G13" s="109">
        <v>6500</v>
      </c>
      <c r="H13" s="109">
        <v>3000</v>
      </c>
      <c r="I13" s="109">
        <v>6500</v>
      </c>
      <c r="J13" s="109" t="s">
        <v>15</v>
      </c>
      <c r="K13" s="109">
        <v>3</v>
      </c>
    </row>
    <row r="14" spans="2:18" ht="15" customHeight="1" thickBot="1" x14ac:dyDescent="0.35">
      <c r="B14" s="105" t="s">
        <v>321</v>
      </c>
      <c r="C14" s="24">
        <f t="shared" ref="C14:I15" si="0">0.05*C12</f>
        <v>500</v>
      </c>
      <c r="D14" s="24">
        <f t="shared" si="0"/>
        <v>475</v>
      </c>
      <c r="E14" s="24">
        <f t="shared" si="0"/>
        <v>400</v>
      </c>
      <c r="F14" s="24">
        <f t="shared" si="0"/>
        <v>350</v>
      </c>
      <c r="G14" s="24">
        <f t="shared" si="0"/>
        <v>650</v>
      </c>
      <c r="H14" s="24">
        <f t="shared" si="0"/>
        <v>250</v>
      </c>
      <c r="I14" s="24">
        <f t="shared" si="0"/>
        <v>500</v>
      </c>
      <c r="J14" s="107" t="s">
        <v>16</v>
      </c>
      <c r="K14" s="107">
        <v>3</v>
      </c>
    </row>
    <row r="15" spans="2:18" ht="15" thickBot="1" x14ac:dyDescent="0.35">
      <c r="B15" s="105" t="s">
        <v>320</v>
      </c>
      <c r="C15" s="24">
        <f t="shared" si="0"/>
        <v>325</v>
      </c>
      <c r="D15" s="24">
        <f t="shared" si="0"/>
        <v>310</v>
      </c>
      <c r="E15" s="24">
        <f t="shared" si="0"/>
        <v>250</v>
      </c>
      <c r="F15" s="24">
        <f t="shared" si="0"/>
        <v>250</v>
      </c>
      <c r="G15" s="24">
        <f t="shared" si="0"/>
        <v>325</v>
      </c>
      <c r="H15" s="24">
        <f t="shared" si="0"/>
        <v>150</v>
      </c>
      <c r="I15" s="24">
        <f t="shared" si="0"/>
        <v>325</v>
      </c>
      <c r="J15" s="107" t="s">
        <v>16</v>
      </c>
      <c r="K15" s="107">
        <v>3</v>
      </c>
    </row>
    <row r="16" spans="2:18" ht="15" thickBot="1" x14ac:dyDescent="0.35">
      <c r="B16" s="105" t="s">
        <v>319</v>
      </c>
      <c r="C16" s="107">
        <v>0</v>
      </c>
      <c r="D16" s="107">
        <v>0</v>
      </c>
      <c r="E16" s="107">
        <v>0</v>
      </c>
      <c r="F16" s="107"/>
      <c r="G16" s="107"/>
      <c r="H16" s="107"/>
      <c r="I16" s="107"/>
      <c r="J16" s="107" t="s">
        <v>17</v>
      </c>
      <c r="K16" s="107"/>
    </row>
    <row r="17" spans="1:12" ht="15" thickBot="1" x14ac:dyDescent="0.35">
      <c r="B17" s="105" t="s">
        <v>318</v>
      </c>
      <c r="C17" s="24">
        <v>0</v>
      </c>
      <c r="D17" s="24">
        <v>0</v>
      </c>
      <c r="E17" s="24">
        <v>0</v>
      </c>
      <c r="F17" s="107"/>
      <c r="G17" s="24"/>
      <c r="H17" s="107"/>
      <c r="I17" s="24"/>
      <c r="J17" s="107" t="s">
        <v>17</v>
      </c>
      <c r="K17" s="107"/>
    </row>
    <row r="18" spans="1:12" ht="15" thickBot="1" x14ac:dyDescent="0.35">
      <c r="B18" s="105"/>
      <c r="C18" s="24"/>
      <c r="D18" s="24"/>
      <c r="E18" s="24"/>
      <c r="F18" s="107"/>
      <c r="G18" s="24"/>
      <c r="H18" s="107"/>
      <c r="I18" s="24"/>
      <c r="J18" s="107"/>
      <c r="K18" s="107"/>
    </row>
    <row r="19" spans="1:12" ht="15" customHeight="1" thickBot="1" x14ac:dyDescent="0.35">
      <c r="B19" s="105"/>
      <c r="C19" s="24"/>
      <c r="D19" s="107"/>
      <c r="E19" s="107"/>
      <c r="F19" s="107"/>
      <c r="G19" s="107"/>
      <c r="H19" s="107"/>
      <c r="I19" s="107"/>
      <c r="J19" s="107"/>
      <c r="K19" s="107"/>
    </row>
    <row r="20" spans="1:12" ht="15" thickBot="1" x14ac:dyDescent="0.35">
      <c r="B20" s="105"/>
      <c r="C20" s="107"/>
      <c r="D20" s="107"/>
      <c r="E20" s="107"/>
      <c r="F20" s="107"/>
      <c r="G20" s="107"/>
      <c r="H20" s="107"/>
      <c r="I20" s="107"/>
      <c r="J20" s="107"/>
      <c r="K20" s="107"/>
    </row>
    <row r="21" spans="1:12" ht="15" thickBot="1" x14ac:dyDescent="0.35">
      <c r="B21" s="6" t="s">
        <v>22</v>
      </c>
      <c r="C21" s="107"/>
      <c r="D21" s="107"/>
      <c r="E21" s="107"/>
      <c r="F21" s="107"/>
      <c r="G21" s="107"/>
      <c r="H21" s="107"/>
      <c r="I21" s="107"/>
      <c r="J21" s="107"/>
      <c r="K21" s="107"/>
    </row>
    <row r="22" spans="1:12" ht="15" thickBot="1" x14ac:dyDescent="0.35">
      <c r="B22" s="11"/>
      <c r="C22" s="107"/>
      <c r="D22" s="107"/>
      <c r="E22" s="107"/>
      <c r="F22" s="107"/>
      <c r="G22" s="107"/>
      <c r="H22" s="107"/>
      <c r="I22" s="107"/>
      <c r="J22" s="107"/>
      <c r="K22" s="107"/>
    </row>
    <row r="23" spans="1:12" ht="15" thickBot="1" x14ac:dyDescent="0.35">
      <c r="B23" s="106"/>
      <c r="C23" s="107"/>
      <c r="D23" s="107"/>
      <c r="E23" s="107"/>
      <c r="F23" s="107"/>
      <c r="G23" s="107"/>
      <c r="H23" s="107"/>
      <c r="I23" s="107"/>
      <c r="J23" s="107"/>
      <c r="K23" s="107"/>
    </row>
    <row r="24" spans="1:12" x14ac:dyDescent="0.3">
      <c r="B24" s="3" t="s">
        <v>21</v>
      </c>
    </row>
    <row r="25" spans="1:12" ht="15" customHeight="1" x14ac:dyDescent="0.3">
      <c r="A25" s="1">
        <v>1</v>
      </c>
      <c r="B25" s="156" t="s">
        <v>317</v>
      </c>
      <c r="C25" s="156"/>
      <c r="D25" s="156"/>
      <c r="E25" s="156"/>
      <c r="F25" s="156"/>
      <c r="G25" s="156"/>
      <c r="H25" s="156"/>
      <c r="I25" s="156"/>
      <c r="J25" s="156"/>
      <c r="K25" s="156"/>
    </row>
    <row r="26" spans="1:12" ht="15" customHeight="1" x14ac:dyDescent="0.3">
      <c r="A26" s="1">
        <v>2</v>
      </c>
      <c r="B26" s="156" t="s">
        <v>316</v>
      </c>
      <c r="C26" s="156"/>
      <c r="D26" s="156"/>
      <c r="E26" s="156"/>
      <c r="F26" s="156"/>
      <c r="G26" s="156"/>
      <c r="H26" s="156"/>
      <c r="I26" s="156"/>
      <c r="J26" s="156"/>
      <c r="K26" s="156"/>
    </row>
    <row r="27" spans="1:12" ht="15" customHeight="1" x14ac:dyDescent="0.3">
      <c r="A27" s="1">
        <v>3</v>
      </c>
      <c r="B27" s="156" t="s">
        <v>315</v>
      </c>
      <c r="C27" s="156"/>
      <c r="D27" s="156"/>
      <c r="E27" s="156"/>
      <c r="F27" s="156"/>
      <c r="G27" s="156"/>
      <c r="H27" s="156"/>
      <c r="I27" s="156"/>
      <c r="J27" s="156"/>
      <c r="K27" s="156"/>
    </row>
    <row r="28" spans="1:12" ht="23.25" customHeight="1" x14ac:dyDescent="0.3">
      <c r="A28" s="1"/>
      <c r="B28" s="3" t="s">
        <v>13</v>
      </c>
      <c r="C28" s="2"/>
      <c r="D28" s="2"/>
      <c r="E28" s="2"/>
      <c r="F28" s="2"/>
      <c r="G28" s="2"/>
      <c r="H28" s="2"/>
      <c r="I28" s="2"/>
      <c r="J28" s="2"/>
      <c r="K28" s="2"/>
      <c r="L28" s="2"/>
    </row>
    <row r="29" spans="1:12" ht="13.2" customHeight="1" x14ac:dyDescent="0.3">
      <c r="A29" s="29" t="s">
        <v>14</v>
      </c>
      <c r="B29" s="127" t="s">
        <v>314</v>
      </c>
      <c r="C29" s="127"/>
      <c r="D29" s="127"/>
      <c r="E29" s="127"/>
      <c r="F29" s="127"/>
      <c r="G29" s="127"/>
      <c r="H29" s="127"/>
      <c r="I29" s="127"/>
      <c r="J29" s="127"/>
      <c r="K29" s="127"/>
      <c r="L29" s="104"/>
    </row>
    <row r="30" spans="1:12" ht="24.45" customHeight="1" x14ac:dyDescent="0.3">
      <c r="A30" s="29" t="s">
        <v>15</v>
      </c>
      <c r="B30" s="127" t="s">
        <v>313</v>
      </c>
      <c r="C30" s="127"/>
      <c r="D30" s="127"/>
      <c r="E30" s="127"/>
      <c r="F30" s="127"/>
      <c r="G30" s="127"/>
      <c r="H30" s="127"/>
      <c r="I30" s="127"/>
      <c r="J30" s="127"/>
      <c r="K30" s="127"/>
      <c r="L30" s="104"/>
    </row>
    <row r="31" spans="1:12" ht="15" customHeight="1" x14ac:dyDescent="0.3">
      <c r="A31" s="29" t="s">
        <v>16</v>
      </c>
      <c r="B31" s="127" t="s">
        <v>312</v>
      </c>
      <c r="C31" s="127"/>
      <c r="D31" s="127"/>
      <c r="E31" s="127"/>
      <c r="F31" s="127"/>
      <c r="G31" s="127"/>
      <c r="H31" s="127"/>
      <c r="I31" s="127"/>
      <c r="J31" s="127"/>
      <c r="K31" s="127"/>
      <c r="L31" s="104"/>
    </row>
    <row r="32" spans="1:12" ht="16.95" customHeight="1" x14ac:dyDescent="0.3">
      <c r="A32" s="29" t="s">
        <v>17</v>
      </c>
      <c r="B32" s="127" t="s">
        <v>311</v>
      </c>
      <c r="C32" s="127"/>
      <c r="D32" s="127"/>
      <c r="E32" s="127"/>
      <c r="F32" s="127"/>
      <c r="G32" s="127"/>
      <c r="H32" s="127"/>
      <c r="I32" s="127"/>
      <c r="J32" s="127"/>
      <c r="K32" s="127"/>
      <c r="L32" s="104"/>
    </row>
    <row r="33" spans="1:13" x14ac:dyDescent="0.3">
      <c r="A33" s="29" t="s">
        <v>18</v>
      </c>
      <c r="L33" s="104"/>
    </row>
    <row r="34" spans="1:13" ht="14.25" customHeight="1" x14ac:dyDescent="0.3">
      <c r="A34" s="29" t="s">
        <v>19</v>
      </c>
      <c r="B34" s="127"/>
      <c r="C34" s="127"/>
      <c r="D34" s="127"/>
      <c r="E34" s="127"/>
      <c r="F34" s="127"/>
      <c r="G34" s="127"/>
      <c r="H34" s="127"/>
      <c r="I34" s="127"/>
      <c r="J34" s="127"/>
      <c r="K34" s="127"/>
      <c r="L34" s="104"/>
    </row>
    <row r="35" spans="1:13" ht="15" customHeight="1" x14ac:dyDescent="0.3">
      <c r="A35" s="29" t="s">
        <v>43</v>
      </c>
      <c r="B35" s="127"/>
      <c r="C35" s="127"/>
      <c r="D35" s="127"/>
      <c r="E35" s="127"/>
      <c r="F35" s="127"/>
      <c r="G35" s="127"/>
      <c r="H35" s="127"/>
      <c r="I35" s="127"/>
      <c r="J35" s="127"/>
      <c r="K35" s="127"/>
      <c r="L35" s="104"/>
    </row>
    <row r="36" spans="1:13" x14ac:dyDescent="0.3">
      <c r="A36" s="29" t="s">
        <v>55</v>
      </c>
      <c r="B36" s="127"/>
      <c r="C36" s="127"/>
      <c r="D36" s="127"/>
      <c r="E36" s="127"/>
      <c r="F36" s="127"/>
      <c r="G36" s="127"/>
      <c r="H36" s="127"/>
      <c r="I36" s="127"/>
      <c r="J36" s="127"/>
      <c r="K36" s="127"/>
      <c r="L36" s="104"/>
      <c r="M36" s="4" t="s">
        <v>253</v>
      </c>
    </row>
    <row r="37" spans="1:13" ht="15" customHeight="1" x14ac:dyDescent="0.3">
      <c r="A37" s="29" t="s">
        <v>59</v>
      </c>
      <c r="B37" s="127"/>
      <c r="C37" s="127"/>
      <c r="D37" s="127"/>
      <c r="E37" s="127"/>
      <c r="F37" s="127"/>
      <c r="G37" s="127"/>
      <c r="H37" s="127"/>
      <c r="I37" s="127"/>
      <c r="J37" s="127"/>
      <c r="K37" s="127"/>
      <c r="L37" s="104"/>
    </row>
  </sheetData>
  <mergeCells count="20">
    <mergeCell ref="B31:K31"/>
    <mergeCell ref="B34:K34"/>
    <mergeCell ref="B35:K35"/>
    <mergeCell ref="B36:K36"/>
    <mergeCell ref="B37:K37"/>
    <mergeCell ref="B32:K32"/>
    <mergeCell ref="B30:K30"/>
    <mergeCell ref="C2:K2"/>
    <mergeCell ref="B3:B4"/>
    <mergeCell ref="C3:C4"/>
    <mergeCell ref="D3:D4"/>
    <mergeCell ref="E3:E4"/>
    <mergeCell ref="F3:G4"/>
    <mergeCell ref="H3:I4"/>
    <mergeCell ref="J3:J4"/>
    <mergeCell ref="K3:K4"/>
    <mergeCell ref="B26:K26"/>
    <mergeCell ref="B29:K29"/>
    <mergeCell ref="B25:K25"/>
    <mergeCell ref="B27:K27"/>
  </mergeCells>
  <hyperlinks>
    <hyperlink ref="C2" location="INDEX" display="CO₂ ship transportation"/>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R34"/>
  <sheetViews>
    <sheetView zoomScaleNormal="100" workbookViewId="0">
      <selection activeCell="D18" sqref="D18"/>
    </sheetView>
  </sheetViews>
  <sheetFormatPr defaultColWidth="9.33203125" defaultRowHeight="14.4" x14ac:dyDescent="0.3"/>
  <cols>
    <col min="1" max="1" width="2.33203125" style="4" bestFit="1" customWidth="1"/>
    <col min="2" max="2" width="41" style="4" customWidth="1"/>
    <col min="3" max="5" width="9.33203125" style="4"/>
    <col min="6" max="7" width="10" style="4" bestFit="1" customWidth="1"/>
    <col min="8" max="9" width="9.33203125" style="4"/>
    <col min="10" max="10" width="12.5546875" style="4" customWidth="1"/>
    <col min="11" max="12" width="9.33203125" style="4"/>
    <col min="13" max="13" width="32.33203125" style="4" customWidth="1"/>
    <col min="14" max="14" width="29.33203125" style="4" customWidth="1"/>
    <col min="15" max="17" width="9.33203125" style="4"/>
    <col min="18" max="18" width="30.6640625" style="4" customWidth="1"/>
    <col min="19" max="19" width="29.33203125" style="4" customWidth="1"/>
    <col min="20" max="16384" width="9.33203125" style="4"/>
  </cols>
  <sheetData>
    <row r="1" spans="2:18" ht="15" thickBot="1" x14ac:dyDescent="0.35">
      <c r="B1" s="53"/>
    </row>
    <row r="2" spans="2:18" ht="15" thickBot="1" x14ac:dyDescent="0.35">
      <c r="B2" s="5" t="s">
        <v>0</v>
      </c>
      <c r="C2" s="160" t="s">
        <v>339</v>
      </c>
      <c r="D2" s="157"/>
      <c r="E2" s="157"/>
      <c r="F2" s="157"/>
      <c r="G2" s="157"/>
      <c r="H2" s="157"/>
      <c r="I2" s="157"/>
      <c r="J2" s="157"/>
      <c r="K2" s="158"/>
      <c r="M2" s="97"/>
      <c r="R2" s="99"/>
    </row>
    <row r="3" spans="2:18" x14ac:dyDescent="0.3">
      <c r="B3" s="148"/>
      <c r="C3" s="150">
        <v>2020</v>
      </c>
      <c r="D3" s="150">
        <v>2030</v>
      </c>
      <c r="E3" s="150">
        <v>2050</v>
      </c>
      <c r="F3" s="152" t="s">
        <v>1</v>
      </c>
      <c r="G3" s="153"/>
      <c r="H3" s="152" t="s">
        <v>2</v>
      </c>
      <c r="I3" s="153"/>
      <c r="J3" s="150" t="s">
        <v>3</v>
      </c>
      <c r="K3" s="150" t="s">
        <v>4</v>
      </c>
      <c r="R3" s="99"/>
    </row>
    <row r="4" spans="2:18" ht="15" thickBot="1" x14ac:dyDescent="0.35">
      <c r="B4" s="149"/>
      <c r="C4" s="151"/>
      <c r="D4" s="151"/>
      <c r="E4" s="151"/>
      <c r="F4" s="154"/>
      <c r="G4" s="155"/>
      <c r="H4" s="154"/>
      <c r="I4" s="155"/>
      <c r="J4" s="151"/>
      <c r="K4" s="151"/>
      <c r="R4" s="99"/>
    </row>
    <row r="5" spans="2:18" ht="15" thickBot="1" x14ac:dyDescent="0.35">
      <c r="B5" s="6" t="s">
        <v>5</v>
      </c>
      <c r="C5" s="7"/>
      <c r="D5" s="7"/>
      <c r="E5" s="7"/>
      <c r="F5" s="8" t="s">
        <v>6</v>
      </c>
      <c r="G5" s="8" t="s">
        <v>7</v>
      </c>
      <c r="H5" s="8" t="s">
        <v>6</v>
      </c>
      <c r="I5" s="8" t="s">
        <v>7</v>
      </c>
      <c r="J5" s="7"/>
      <c r="K5" s="9"/>
      <c r="P5" s="99"/>
    </row>
    <row r="6" spans="2:18" ht="15" thickBot="1" x14ac:dyDescent="0.35">
      <c r="B6" s="106" t="s">
        <v>338</v>
      </c>
      <c r="C6" s="92">
        <v>0.2</v>
      </c>
      <c r="D6" s="92">
        <v>0.2</v>
      </c>
      <c r="E6" s="92">
        <v>0.15</v>
      </c>
      <c r="F6" s="107">
        <v>0.1</v>
      </c>
      <c r="G6" s="107">
        <v>0.3</v>
      </c>
      <c r="H6" s="107">
        <v>0.1</v>
      </c>
      <c r="I6" s="107">
        <v>0.2</v>
      </c>
      <c r="J6" s="107" t="s">
        <v>14</v>
      </c>
      <c r="K6" s="107">
        <v>1</v>
      </c>
      <c r="P6" s="99"/>
    </row>
    <row r="7" spans="2:18" ht="15" thickBot="1" x14ac:dyDescent="0.35">
      <c r="B7" s="106" t="s">
        <v>337</v>
      </c>
      <c r="C7" s="107">
        <v>25</v>
      </c>
      <c r="D7" s="107">
        <v>25</v>
      </c>
      <c r="E7" s="107">
        <v>25</v>
      </c>
      <c r="F7" s="100"/>
      <c r="G7" s="100"/>
      <c r="H7" s="100"/>
      <c r="I7" s="100"/>
      <c r="J7" s="107"/>
      <c r="K7" s="107">
        <v>1</v>
      </c>
      <c r="P7" s="99"/>
    </row>
    <row r="8" spans="2:18" ht="15" thickBot="1" x14ac:dyDescent="0.35">
      <c r="B8" s="10" t="s">
        <v>25</v>
      </c>
      <c r="C8" s="107">
        <v>2</v>
      </c>
      <c r="D8" s="107">
        <v>2</v>
      </c>
      <c r="E8" s="107">
        <v>2</v>
      </c>
      <c r="F8" s="107"/>
      <c r="G8" s="107"/>
      <c r="H8" s="107"/>
      <c r="I8" s="107"/>
      <c r="J8" s="107"/>
      <c r="K8" s="107">
        <v>1</v>
      </c>
      <c r="P8" s="99"/>
    </row>
    <row r="9" spans="2:18" ht="15" thickBot="1" x14ac:dyDescent="0.35">
      <c r="B9" s="10"/>
      <c r="C9" s="107"/>
      <c r="D9" s="107"/>
      <c r="E9" s="107"/>
      <c r="F9" s="107"/>
      <c r="G9" s="107"/>
      <c r="H9" s="107"/>
      <c r="I9" s="107"/>
      <c r="J9" s="107"/>
      <c r="K9" s="107"/>
    </row>
    <row r="10" spans="2:18" ht="15" thickBot="1" x14ac:dyDescent="0.35">
      <c r="B10" s="6" t="s">
        <v>8</v>
      </c>
      <c r="C10" s="7"/>
      <c r="D10" s="7"/>
      <c r="E10" s="7"/>
      <c r="F10" s="7"/>
      <c r="G10" s="7"/>
      <c r="H10" s="7"/>
      <c r="I10" s="7"/>
      <c r="J10" s="7"/>
      <c r="K10" s="9"/>
    </row>
    <row r="11" spans="2:18" ht="15" thickBot="1" x14ac:dyDescent="0.35">
      <c r="B11" s="47"/>
      <c r="C11" s="107"/>
      <c r="D11" s="107"/>
      <c r="E11" s="107"/>
      <c r="F11" s="107"/>
      <c r="G11" s="107"/>
      <c r="H11" s="107"/>
      <c r="I11" s="107"/>
      <c r="J11" s="107"/>
      <c r="K11" s="107"/>
    </row>
    <row r="12" spans="2:18" ht="15" customHeight="1" thickBot="1" x14ac:dyDescent="0.35">
      <c r="B12" s="47" t="s">
        <v>336</v>
      </c>
      <c r="C12" s="107">
        <v>2500</v>
      </c>
      <c r="D12" s="107">
        <v>2300</v>
      </c>
      <c r="E12" s="107">
        <v>2000</v>
      </c>
      <c r="F12" s="107">
        <v>2000</v>
      </c>
      <c r="G12" s="107">
        <v>3000</v>
      </c>
      <c r="H12" s="107">
        <v>1400</v>
      </c>
      <c r="I12" s="107">
        <v>2400</v>
      </c>
      <c r="J12" s="107" t="s">
        <v>15</v>
      </c>
      <c r="K12" s="107">
        <v>1</v>
      </c>
    </row>
    <row r="13" spans="2:18" ht="15" customHeight="1" thickBot="1" x14ac:dyDescent="0.35">
      <c r="B13" s="47" t="s">
        <v>335</v>
      </c>
      <c r="C13" s="107">
        <v>1500</v>
      </c>
      <c r="D13" s="107">
        <v>1400</v>
      </c>
      <c r="E13" s="107">
        <v>1200</v>
      </c>
      <c r="F13" s="107">
        <v>1200</v>
      </c>
      <c r="G13" s="107">
        <v>1800</v>
      </c>
      <c r="H13" s="107">
        <v>1000</v>
      </c>
      <c r="I13" s="107">
        <v>1400</v>
      </c>
      <c r="J13" s="107" t="s">
        <v>15</v>
      </c>
      <c r="K13" s="107">
        <v>1</v>
      </c>
    </row>
    <row r="14" spans="2:18" ht="15" thickBot="1" x14ac:dyDescent="0.35">
      <c r="B14" s="105" t="s">
        <v>334</v>
      </c>
      <c r="C14" s="107">
        <f t="shared" ref="C14:E15" si="0">0.03*C12</f>
        <v>75</v>
      </c>
      <c r="D14" s="107">
        <f t="shared" si="0"/>
        <v>69</v>
      </c>
      <c r="E14" s="107">
        <f t="shared" si="0"/>
        <v>60</v>
      </c>
      <c r="F14" s="107"/>
      <c r="G14" s="107"/>
      <c r="H14" s="107"/>
      <c r="I14" s="107"/>
      <c r="J14" s="107" t="s">
        <v>16</v>
      </c>
      <c r="K14" s="107">
        <v>1</v>
      </c>
    </row>
    <row r="15" spans="2:18" ht="15" thickBot="1" x14ac:dyDescent="0.35">
      <c r="B15" s="105" t="s">
        <v>333</v>
      </c>
      <c r="C15" s="107">
        <f t="shared" si="0"/>
        <v>45</v>
      </c>
      <c r="D15" s="107">
        <f t="shared" si="0"/>
        <v>42</v>
      </c>
      <c r="E15" s="107">
        <f t="shared" si="0"/>
        <v>36</v>
      </c>
      <c r="F15" s="107"/>
      <c r="G15" s="107"/>
      <c r="H15" s="107"/>
      <c r="I15" s="107"/>
      <c r="J15" s="107" t="s">
        <v>16</v>
      </c>
      <c r="K15" s="107">
        <v>1</v>
      </c>
    </row>
    <row r="16" spans="2:18" ht="15" thickBot="1" x14ac:dyDescent="0.35">
      <c r="B16" s="105" t="s">
        <v>332</v>
      </c>
      <c r="C16" s="24">
        <v>0</v>
      </c>
      <c r="D16" s="24">
        <v>0</v>
      </c>
      <c r="E16" s="24">
        <v>0</v>
      </c>
      <c r="F16" s="107"/>
      <c r="G16" s="24"/>
      <c r="H16" s="107"/>
      <c r="I16" s="24"/>
      <c r="J16" s="107" t="s">
        <v>17</v>
      </c>
      <c r="K16" s="107">
        <v>1</v>
      </c>
    </row>
    <row r="17" spans="1:12" ht="15" thickBot="1" x14ac:dyDescent="0.35">
      <c r="B17" s="105"/>
      <c r="C17" s="24"/>
      <c r="D17" s="24"/>
      <c r="E17" s="24"/>
      <c r="F17" s="107"/>
      <c r="G17" s="24"/>
      <c r="H17" s="107"/>
      <c r="I17" s="24"/>
      <c r="J17" s="107"/>
      <c r="K17" s="107"/>
    </row>
    <row r="18" spans="1:12" ht="15" thickBot="1" x14ac:dyDescent="0.35">
      <c r="B18" s="105"/>
      <c r="C18" s="107"/>
      <c r="D18" s="107"/>
      <c r="E18" s="107"/>
      <c r="F18" s="107"/>
      <c r="G18" s="107"/>
      <c r="H18" s="107"/>
      <c r="I18" s="107"/>
      <c r="J18" s="107"/>
      <c r="K18" s="107"/>
    </row>
    <row r="19" spans="1:12" ht="15" thickBot="1" x14ac:dyDescent="0.35">
      <c r="B19" s="6" t="s">
        <v>22</v>
      </c>
      <c r="C19" s="107"/>
      <c r="D19" s="107"/>
      <c r="E19" s="107"/>
      <c r="F19" s="107"/>
      <c r="G19" s="107"/>
      <c r="H19" s="107"/>
      <c r="I19" s="107"/>
      <c r="J19" s="107"/>
      <c r="K19" s="107"/>
    </row>
    <row r="20" spans="1:12" ht="15" thickBot="1" x14ac:dyDescent="0.35">
      <c r="B20" s="11"/>
      <c r="C20" s="107"/>
      <c r="D20" s="107"/>
      <c r="E20" s="107"/>
      <c r="F20" s="107"/>
      <c r="G20" s="107"/>
      <c r="H20" s="107"/>
      <c r="I20" s="107"/>
      <c r="J20" s="107"/>
      <c r="K20" s="107"/>
    </row>
    <row r="21" spans="1:12" ht="15" thickBot="1" x14ac:dyDescent="0.35">
      <c r="B21" s="106"/>
      <c r="C21" s="107"/>
      <c r="D21" s="107"/>
      <c r="E21" s="107"/>
      <c r="F21" s="107"/>
      <c r="G21" s="107"/>
      <c r="H21" s="107"/>
      <c r="I21" s="107"/>
      <c r="J21" s="107"/>
      <c r="K21" s="107"/>
    </row>
    <row r="22" spans="1:12" x14ac:dyDescent="0.3">
      <c r="B22" s="3" t="s">
        <v>21</v>
      </c>
    </row>
    <row r="23" spans="1:12" ht="15" customHeight="1" x14ac:dyDescent="0.3">
      <c r="A23" s="1">
        <v>1</v>
      </c>
      <c r="B23" s="156" t="s">
        <v>287</v>
      </c>
      <c r="C23" s="156"/>
      <c r="D23" s="156"/>
      <c r="E23" s="156"/>
      <c r="F23" s="156"/>
      <c r="G23" s="156"/>
      <c r="H23" s="156"/>
      <c r="I23" s="156"/>
      <c r="J23" s="156"/>
      <c r="K23" s="156"/>
    </row>
    <row r="24" spans="1:12" x14ac:dyDescent="0.3">
      <c r="A24" s="1">
        <v>2</v>
      </c>
      <c r="B24" s="156"/>
      <c r="C24" s="156"/>
      <c r="D24" s="156"/>
      <c r="E24" s="156"/>
      <c r="F24" s="156"/>
      <c r="G24" s="156"/>
      <c r="H24" s="156"/>
      <c r="I24" s="156"/>
      <c r="J24" s="156"/>
      <c r="K24" s="156"/>
    </row>
    <row r="25" spans="1:12" ht="23.25" customHeight="1" x14ac:dyDescent="0.3">
      <c r="A25" s="1"/>
      <c r="B25" s="3" t="s">
        <v>13</v>
      </c>
      <c r="C25" s="2"/>
      <c r="D25" s="2"/>
      <c r="E25" s="2"/>
      <c r="F25" s="2"/>
      <c r="G25" s="2"/>
      <c r="H25" s="2"/>
      <c r="I25" s="2"/>
      <c r="J25" s="2"/>
      <c r="K25" s="2"/>
      <c r="L25" s="2"/>
    </row>
    <row r="26" spans="1:12" ht="18.45" customHeight="1" x14ac:dyDescent="0.3">
      <c r="A26" s="29" t="s">
        <v>14</v>
      </c>
      <c r="B26" s="127" t="s">
        <v>331</v>
      </c>
      <c r="C26" s="127"/>
      <c r="D26" s="127"/>
      <c r="E26" s="127"/>
      <c r="F26" s="127"/>
      <c r="G26" s="127"/>
      <c r="H26" s="127"/>
      <c r="I26" s="127"/>
      <c r="J26" s="127"/>
      <c r="K26" s="127"/>
      <c r="L26" s="104"/>
    </row>
    <row r="27" spans="1:12" ht="27.9" customHeight="1" x14ac:dyDescent="0.3">
      <c r="A27" s="29" t="s">
        <v>15</v>
      </c>
      <c r="B27" s="127" t="s">
        <v>330</v>
      </c>
      <c r="C27" s="127"/>
      <c r="D27" s="127"/>
      <c r="E27" s="127"/>
      <c r="F27" s="127"/>
      <c r="G27" s="127"/>
      <c r="H27" s="127"/>
      <c r="I27" s="127"/>
      <c r="J27" s="127"/>
      <c r="K27" s="127"/>
      <c r="L27" s="104"/>
    </row>
    <row r="28" spans="1:12" ht="15" customHeight="1" x14ac:dyDescent="0.3">
      <c r="A28" s="29" t="s">
        <v>16</v>
      </c>
      <c r="B28" s="127" t="s">
        <v>329</v>
      </c>
      <c r="C28" s="127"/>
      <c r="D28" s="127"/>
      <c r="E28" s="127"/>
      <c r="F28" s="127"/>
      <c r="G28" s="127"/>
      <c r="H28" s="127"/>
      <c r="I28" s="127"/>
      <c r="J28" s="127"/>
      <c r="K28" s="127"/>
      <c r="L28" s="104"/>
    </row>
    <row r="29" spans="1:12" x14ac:dyDescent="0.3">
      <c r="A29" s="29" t="s">
        <v>17</v>
      </c>
      <c r="B29" s="127" t="s">
        <v>328</v>
      </c>
      <c r="C29" s="127"/>
      <c r="D29" s="127"/>
      <c r="E29" s="127"/>
      <c r="F29" s="127"/>
      <c r="G29" s="127"/>
      <c r="H29" s="127"/>
      <c r="I29" s="127"/>
      <c r="J29" s="127"/>
      <c r="K29" s="127"/>
      <c r="L29" s="104"/>
    </row>
    <row r="30" spans="1:12" x14ac:dyDescent="0.3">
      <c r="A30" s="29"/>
      <c r="B30" s="127"/>
      <c r="C30" s="127"/>
      <c r="D30" s="127"/>
      <c r="E30" s="127"/>
      <c r="F30" s="127"/>
      <c r="G30" s="127"/>
      <c r="H30" s="127"/>
      <c r="I30" s="127"/>
      <c r="J30" s="127"/>
      <c r="K30" s="127"/>
      <c r="L30" s="104"/>
    </row>
    <row r="31" spans="1:12" ht="14.25" customHeight="1" x14ac:dyDescent="0.3">
      <c r="A31" s="29"/>
      <c r="B31" s="127"/>
      <c r="C31" s="127"/>
      <c r="D31" s="127"/>
      <c r="E31" s="127"/>
      <c r="F31" s="127"/>
      <c r="G31" s="127"/>
      <c r="H31" s="127"/>
      <c r="I31" s="127"/>
      <c r="J31" s="127"/>
      <c r="K31" s="127"/>
      <c r="L31" s="104"/>
    </row>
    <row r="32" spans="1:12" ht="15" customHeight="1" x14ac:dyDescent="0.3">
      <c r="A32" s="29"/>
      <c r="B32" s="127"/>
      <c r="C32" s="127"/>
      <c r="D32" s="127"/>
      <c r="E32" s="127"/>
      <c r="F32" s="127"/>
      <c r="G32" s="127"/>
      <c r="H32" s="127"/>
      <c r="I32" s="127"/>
      <c r="J32" s="127"/>
      <c r="K32" s="127"/>
      <c r="L32" s="104"/>
    </row>
    <row r="33" spans="1:13" x14ac:dyDescent="0.3">
      <c r="A33" s="29"/>
      <c r="B33" s="127"/>
      <c r="C33" s="127"/>
      <c r="D33" s="127"/>
      <c r="E33" s="127"/>
      <c r="F33" s="127"/>
      <c r="G33" s="127"/>
      <c r="H33" s="127"/>
      <c r="I33" s="127"/>
      <c r="J33" s="127"/>
      <c r="K33" s="127"/>
      <c r="L33" s="104"/>
      <c r="M33" s="4" t="s">
        <v>253</v>
      </c>
    </row>
    <row r="34" spans="1:13" ht="15" customHeight="1" x14ac:dyDescent="0.3">
      <c r="A34" s="29"/>
      <c r="B34" s="127"/>
      <c r="C34" s="127"/>
      <c r="D34" s="127"/>
      <c r="E34" s="127"/>
      <c r="F34" s="127"/>
      <c r="G34" s="127"/>
      <c r="H34" s="127"/>
      <c r="I34" s="127"/>
      <c r="J34" s="127"/>
      <c r="K34" s="127"/>
      <c r="L34" s="104"/>
    </row>
  </sheetData>
  <mergeCells count="20">
    <mergeCell ref="B30:K30"/>
    <mergeCell ref="B31:K31"/>
    <mergeCell ref="B32:K32"/>
    <mergeCell ref="B33:K33"/>
    <mergeCell ref="B34:K34"/>
    <mergeCell ref="C2:K2"/>
    <mergeCell ref="B3:B4"/>
    <mergeCell ref="C3:C4"/>
    <mergeCell ref="D3:D4"/>
    <mergeCell ref="E3:E4"/>
    <mergeCell ref="F3:G4"/>
    <mergeCell ref="H3:I4"/>
    <mergeCell ref="J3:J4"/>
    <mergeCell ref="K3:K4"/>
    <mergeCell ref="B23:K23"/>
    <mergeCell ref="B24:K24"/>
    <mergeCell ref="B26:K26"/>
    <mergeCell ref="B27:K27"/>
    <mergeCell ref="B28:K28"/>
    <mergeCell ref="B29:K29"/>
  </mergeCells>
  <hyperlinks>
    <hyperlink ref="C2" location="INDEX" display="CO₂ terminal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Props1.xml><?xml version="1.0" encoding="utf-8"?>
<ds:datastoreItem xmlns:ds="http://schemas.openxmlformats.org/officeDocument/2006/customXml" ds:itemID="{ACC0F26E-90E0-459D-9022-206F9A8CC923}">
  <ds:schemaRefs>
    <ds:schemaRef ds:uri="http://schemas.microsoft.com/sharepoint/v3/contenttype/forms"/>
  </ds:schemaRefs>
</ds:datastoreItem>
</file>

<file path=customXml/itemProps2.xml><?xml version="1.0" encoding="utf-8"?>
<ds:datastoreItem xmlns:ds="http://schemas.openxmlformats.org/officeDocument/2006/customXml" ds:itemID="{0A8AD5A0-B6F8-4FA5-93CB-593D7C51E55D}"/>
</file>

<file path=customXml/itemProps3.xml><?xml version="1.0" encoding="utf-8"?>
<ds:datastoreItem xmlns:ds="http://schemas.openxmlformats.org/officeDocument/2006/customXml" ds:itemID="{1408A965-9907-4604-B9AA-799D50F58077}">
  <ds:schemaRefs>
    <ds:schemaRef ds:uri="http://purl.org/dc/terms/"/>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Index</vt:lpstr>
      <vt:lpstr>111 1 el Main distri50-60kVcabl</vt:lpstr>
      <vt:lpstr>111 2 el distri Rural</vt:lpstr>
      <vt:lpstr>111 3 el distri suburban</vt:lpstr>
      <vt:lpstr>111 4 el distri  city</vt:lpstr>
      <vt:lpstr>111 5 el distri new area</vt:lpstr>
      <vt:lpstr>112 6 gas Main distri line</vt:lpstr>
      <vt:lpstr>112 7 gas  Rural</vt:lpstr>
      <vt:lpstr>112 8 gas  Suburban</vt:lpstr>
      <vt:lpstr>112 9 gas City</vt:lpstr>
      <vt:lpstr>112 1 gas  New area</vt:lpstr>
      <vt:lpstr>113_11 DH transmission</vt:lpstr>
      <vt:lpstr>113_12 DH_Distribu Rural</vt:lpstr>
      <vt:lpstr>113_13 DH_Distribu Suburb</vt:lpstr>
      <vt:lpstr>113_14 DH_Distribu City</vt:lpstr>
      <vt:lpstr>112_15 DH_Distribu New area</vt:lpstr>
      <vt:lpstr>113_16 DH_Distr New area LTDH</vt:lpstr>
      <vt:lpstr>121 co2 pipeline</vt:lpstr>
      <vt:lpstr>122 co2 road transport</vt:lpstr>
      <vt:lpstr>123 co2 ship transport</vt:lpstr>
      <vt:lpstr>co2 terminals</vt:lpstr>
      <vt:lpstr>index</vt:lpstr>
      <vt:lpstr>sheet10</vt:lpstr>
      <vt:lpstr>sheet11</vt:lpstr>
      <vt:lpstr>sheet12</vt:lpstr>
      <vt:lpstr>sheet13</vt:lpstr>
      <vt:lpstr>sheet14</vt:lpstr>
      <vt:lpstr>sheet15</vt:lpstr>
      <vt:lpstr>sheet16</vt:lpstr>
      <vt:lpstr>sheet17</vt:lpstr>
      <vt:lpstr>sheet18</vt:lpstr>
      <vt:lpstr>sheet19</vt:lpstr>
      <vt:lpstr>sheet2</vt:lpstr>
      <vt:lpstr>sheet20</vt:lpstr>
      <vt:lpstr>sheet21</vt:lpstr>
      <vt:lpstr>sheet3</vt:lpstr>
      <vt:lpstr>sheet4</vt:lpstr>
      <vt:lpstr>sheet5</vt:lpstr>
      <vt:lpstr>sheet6</vt:lpstr>
      <vt:lpstr>sheet7</vt:lpstr>
      <vt:lpstr>sheet8</vt:lpstr>
      <vt:lpstr>sheet9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Kofoed-Wiuff</dc:creator>
  <cp:lastModifiedBy>Filip Gamborg</cp:lastModifiedBy>
  <cp:lastPrinted>2016-10-28T11:02:49Z</cp:lastPrinted>
  <dcterms:created xsi:type="dcterms:W3CDTF">2014-12-17T09:35:38Z</dcterms:created>
  <dcterms:modified xsi:type="dcterms:W3CDTF">2020-11-05T14:44:43Z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SaveCode">
    <vt:r8>467107653617858</vt:r8>
  </property>
</Properties>
</file>