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730" windowHeight="11760" firstSheet="13" activeTab="14"/>
  </bookViews>
  <sheets>
    <sheet name="111 1 el Main distri50-60kVcabl" sheetId="9" r:id="rId1"/>
    <sheet name="111 2 el distri Rural" sheetId="10" r:id="rId2"/>
    <sheet name="111 3 el distri suburban" sheetId="11" r:id="rId3"/>
    <sheet name="111 4 el distri  city" sheetId="12" r:id="rId4"/>
    <sheet name="111 5 el distri new area" sheetId="13" r:id="rId5"/>
    <sheet name="112 6 gas Main distri line" sheetId="14" r:id="rId6"/>
    <sheet name="112 7 gas  Rural" sheetId="15" r:id="rId7"/>
    <sheet name="112 8 gas  Suburban" sheetId="16" r:id="rId8"/>
    <sheet name="112 9 gas City" sheetId="17" r:id="rId9"/>
    <sheet name="112 1 gas  New area" sheetId="18" r:id="rId10"/>
    <sheet name="113_11 DH transmission" sheetId="8" r:id="rId11"/>
    <sheet name="113_12 DH_Distribu Rural" sheetId="6" r:id="rId12"/>
    <sheet name="113_13 DH_Distribu Suburb" sheetId="7" r:id="rId13"/>
    <sheet name="113_14 DH_Distribu City" sheetId="5" r:id="rId14"/>
    <sheet name="112_15 DH_Distribu New area" sheetId="3" r:id="rId15"/>
    <sheet name="113_16 DH_Distr New area LTDH" sheetId="4" r:id="rId16"/>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16" l="1"/>
  <c r="E11" i="16"/>
  <c r="F11" i="16" s="1"/>
  <c r="D11" i="15"/>
  <c r="E11" i="15"/>
  <c r="F11" i="15"/>
  <c r="C35" i="12" l="1"/>
  <c r="J35" i="12" s="1"/>
  <c r="H29" i="12"/>
  <c r="J29" i="12" s="1"/>
  <c r="G29" i="12"/>
  <c r="I29" i="12" s="1"/>
  <c r="J28" i="12"/>
  <c r="H28" i="12"/>
  <c r="G28" i="12"/>
  <c r="I28" i="12" s="1"/>
  <c r="I26" i="12"/>
  <c r="I25" i="12"/>
  <c r="I24" i="12"/>
  <c r="I20" i="12"/>
  <c r="G20" i="12"/>
  <c r="G19" i="12"/>
  <c r="I19" i="12" s="1"/>
  <c r="I18" i="12"/>
  <c r="G18" i="12"/>
  <c r="G17" i="12"/>
  <c r="I17" i="12" s="1"/>
  <c r="J16" i="12"/>
  <c r="H16" i="12"/>
  <c r="G16" i="12"/>
  <c r="I16" i="12" s="1"/>
  <c r="J12" i="12"/>
  <c r="I12" i="12"/>
  <c r="J11" i="12"/>
  <c r="I11" i="12"/>
  <c r="J10" i="12"/>
  <c r="I10" i="12"/>
  <c r="J7" i="12"/>
  <c r="I7" i="12"/>
  <c r="H7" i="12"/>
  <c r="G7" i="12"/>
  <c r="F7" i="12"/>
  <c r="E7" i="12"/>
  <c r="D7" i="12"/>
  <c r="C7" i="12"/>
  <c r="J6" i="12"/>
  <c r="I6" i="12"/>
  <c r="H6" i="12"/>
  <c r="G6" i="12"/>
  <c r="F6" i="12"/>
  <c r="E6" i="12"/>
  <c r="D6" i="12"/>
  <c r="C6" i="12"/>
  <c r="I28" i="9"/>
  <c r="H28" i="9"/>
  <c r="D28" i="9"/>
  <c r="E28" i="9" s="1"/>
  <c r="F28" i="9" s="1"/>
  <c r="C28" i="9"/>
  <c r="G28" i="9" s="1"/>
  <c r="I27" i="9"/>
  <c r="H27" i="9"/>
  <c r="I26" i="9" s="1"/>
  <c r="J27" i="9" s="1"/>
  <c r="G27" i="9"/>
  <c r="H26" i="9"/>
  <c r="J26" i="9" s="1"/>
  <c r="G26" i="9"/>
  <c r="I25" i="9"/>
  <c r="H25" i="9"/>
  <c r="J25" i="9" s="1"/>
  <c r="G25" i="9"/>
  <c r="I24" i="9"/>
  <c r="H24" i="9"/>
  <c r="J24" i="9" s="1"/>
  <c r="G24" i="9"/>
  <c r="I23" i="9"/>
  <c r="H23" i="9"/>
  <c r="J23" i="9" s="1"/>
  <c r="G23" i="9"/>
  <c r="I19" i="9"/>
  <c r="H19" i="9"/>
  <c r="J19" i="9" s="1"/>
  <c r="G19" i="9"/>
  <c r="I18" i="9"/>
  <c r="H18" i="9"/>
  <c r="J18" i="9" s="1"/>
  <c r="G18" i="9"/>
  <c r="I17" i="9"/>
  <c r="H17" i="9"/>
  <c r="J17" i="9" s="1"/>
  <c r="G17" i="9"/>
  <c r="J13" i="9"/>
  <c r="I13" i="9"/>
  <c r="H9" i="9"/>
  <c r="G9" i="9"/>
  <c r="F9" i="9"/>
  <c r="E9" i="9"/>
  <c r="D9" i="9"/>
  <c r="C9" i="9"/>
  <c r="J8" i="9"/>
  <c r="I8" i="9"/>
  <c r="F8" i="9"/>
  <c r="E8" i="9"/>
  <c r="D8" i="9"/>
  <c r="C8" i="9"/>
  <c r="J7" i="9"/>
  <c r="I7" i="9"/>
  <c r="G7" i="9"/>
  <c r="F7" i="9"/>
  <c r="E7" i="9"/>
  <c r="D7" i="9"/>
  <c r="C7" i="9"/>
  <c r="J6" i="9"/>
  <c r="I6" i="9"/>
  <c r="G6" i="9"/>
  <c r="F6" i="9"/>
  <c r="E6" i="9"/>
  <c r="D6" i="9"/>
  <c r="C6" i="9"/>
  <c r="D35" i="12" l="1"/>
  <c r="E35" i="12" s="1"/>
  <c r="F35" i="12" s="1"/>
  <c r="H35" i="12"/>
  <c r="J28" i="9"/>
  <c r="I35" i="12"/>
  <c r="G35" i="12"/>
  <c r="G20" i="7" l="1"/>
  <c r="I20" i="7" s="1"/>
  <c r="H20" i="7"/>
  <c r="J20" i="7" s="1"/>
  <c r="D8" i="5" l="1"/>
  <c r="E8" i="5" s="1"/>
  <c r="F8" i="5" s="1"/>
  <c r="D7" i="5"/>
  <c r="E7" i="5" s="1"/>
  <c r="F7" i="5" s="1"/>
  <c r="D8" i="7"/>
  <c r="E8" i="7" s="1"/>
  <c r="F8" i="7" s="1"/>
  <c r="D7" i="7"/>
  <c r="E7" i="7" s="1"/>
  <c r="F7" i="7" s="1"/>
  <c r="L38" i="5" l="1"/>
  <c r="H38" i="5"/>
  <c r="G38" i="5"/>
  <c r="C38" i="5"/>
  <c r="B38" i="5"/>
  <c r="L37" i="5"/>
  <c r="H37" i="5"/>
  <c r="G37" i="5"/>
  <c r="C37" i="5"/>
  <c r="B37" i="5"/>
  <c r="G37" i="7"/>
  <c r="H37" i="7"/>
  <c r="L37" i="7"/>
  <c r="G38" i="7"/>
  <c r="H38" i="7"/>
  <c r="L38" i="7"/>
  <c r="C38" i="7"/>
  <c r="C37" i="7"/>
  <c r="B38" i="7"/>
  <c r="B37" i="7"/>
  <c r="D38" i="7" l="1"/>
  <c r="D38" i="5"/>
  <c r="I37" i="5"/>
  <c r="I37" i="7"/>
  <c r="J37" i="7"/>
  <c r="J37" i="5"/>
  <c r="J38" i="5"/>
  <c r="J38" i="7"/>
  <c r="D37" i="7"/>
  <c r="D37" i="5"/>
  <c r="I38" i="7"/>
  <c r="I38" i="5"/>
  <c r="E37" i="5" l="1"/>
  <c r="E37" i="7"/>
  <c r="E38" i="7"/>
  <c r="E38" i="5"/>
  <c r="H34" i="5"/>
  <c r="G34" i="5"/>
  <c r="C34" i="5"/>
  <c r="H34" i="7"/>
  <c r="G34" i="7"/>
  <c r="C34" i="7"/>
  <c r="H30" i="5"/>
  <c r="J30" i="5" s="1"/>
  <c r="G30" i="5"/>
  <c r="I30" i="5" s="1"/>
  <c r="C30" i="5"/>
  <c r="D30" i="5" s="1"/>
  <c r="E30" i="5" s="1"/>
  <c r="F30" i="5" s="1"/>
  <c r="H29" i="5"/>
  <c r="J29" i="5" s="1"/>
  <c r="G29" i="5"/>
  <c r="I29" i="5" s="1"/>
  <c r="C29" i="5"/>
  <c r="D29" i="5" s="1"/>
  <c r="E29" i="5" s="1"/>
  <c r="F29" i="5" s="1"/>
  <c r="H30" i="7"/>
  <c r="J30" i="7" s="1"/>
  <c r="G30" i="7"/>
  <c r="I30" i="7" s="1"/>
  <c r="C30" i="7"/>
  <c r="D30" i="7" s="1"/>
  <c r="E30" i="7" s="1"/>
  <c r="F30" i="7" s="1"/>
  <c r="H29" i="7"/>
  <c r="J29" i="7" s="1"/>
  <c r="G29" i="7"/>
  <c r="I29" i="7" s="1"/>
  <c r="C29" i="7"/>
  <c r="D29" i="7" s="1"/>
  <c r="E29" i="7" s="1"/>
  <c r="F29" i="7" s="1"/>
  <c r="F38" i="5" l="1"/>
  <c r="F38" i="7"/>
  <c r="F37" i="7"/>
  <c r="F37" i="5"/>
  <c r="C27" i="5" l="1"/>
  <c r="C18" i="7"/>
  <c r="C19" i="7"/>
  <c r="C20" i="7"/>
  <c r="C24" i="7"/>
  <c r="C24" i="5" s="1"/>
  <c r="C25" i="7"/>
  <c r="C25" i="5" s="1"/>
  <c r="C26" i="7"/>
  <c r="C26" i="5" s="1"/>
  <c r="C23" i="7"/>
  <c r="C23" i="5" s="1"/>
  <c r="C22" i="7"/>
  <c r="C22" i="5" s="1"/>
  <c r="C21" i="7"/>
  <c r="C21" i="5" s="1"/>
  <c r="J13" i="5" l="1"/>
  <c r="I13" i="5"/>
  <c r="D13" i="5"/>
  <c r="E13" i="5" s="1"/>
  <c r="F13" i="5" s="1"/>
  <c r="J13" i="7"/>
  <c r="I13" i="7"/>
  <c r="D13" i="7"/>
  <c r="E13" i="7" s="1"/>
  <c r="F13" i="7" s="1"/>
  <c r="J9" i="5" l="1"/>
  <c r="I9" i="5"/>
  <c r="D9" i="5"/>
  <c r="E9" i="5" s="1"/>
  <c r="F9" i="5" s="1"/>
  <c r="J8" i="5"/>
  <c r="I8" i="5"/>
  <c r="J7" i="5"/>
  <c r="I7" i="5"/>
  <c r="J9" i="7"/>
  <c r="I9" i="7"/>
  <c r="D9" i="7"/>
  <c r="E9" i="7" s="1"/>
  <c r="F9" i="7" s="1"/>
  <c r="J8" i="7"/>
  <c r="I8" i="7"/>
  <c r="J7" i="7"/>
  <c r="I7" i="7"/>
  <c r="J34" i="5"/>
  <c r="I34" i="5"/>
  <c r="J34" i="7"/>
  <c r="I34" i="7"/>
  <c r="D12" i="7"/>
  <c r="E12" i="7" s="1"/>
  <c r="F12" i="7" s="1"/>
  <c r="D11" i="7"/>
  <c r="E11" i="7" s="1"/>
  <c r="F11" i="7" s="1"/>
  <c r="J26" i="5"/>
  <c r="I26" i="5"/>
  <c r="J25" i="5"/>
  <c r="I25" i="5"/>
  <c r="J24" i="5"/>
  <c r="I24" i="5"/>
  <c r="J23" i="5"/>
  <c r="I23" i="5"/>
  <c r="J22" i="5"/>
  <c r="I22" i="5"/>
  <c r="J21" i="5"/>
  <c r="I21" i="5"/>
  <c r="J19" i="5"/>
  <c r="I19" i="5"/>
  <c r="J18" i="5"/>
  <c r="I18" i="5"/>
  <c r="J17" i="5"/>
  <c r="I17" i="5"/>
  <c r="J16" i="5"/>
  <c r="I16" i="5"/>
  <c r="J26" i="7"/>
  <c r="I26" i="7"/>
  <c r="J25" i="7"/>
  <c r="I25" i="7"/>
  <c r="J24" i="7"/>
  <c r="I24" i="7"/>
  <c r="J23" i="7"/>
  <c r="I23" i="7"/>
  <c r="J22" i="7"/>
  <c r="I22" i="7"/>
  <c r="J21" i="7"/>
  <c r="I21" i="7"/>
  <c r="J19" i="7"/>
  <c r="I19" i="7"/>
  <c r="J18" i="7"/>
  <c r="I18" i="7"/>
  <c r="J17" i="7"/>
  <c r="I17" i="7"/>
  <c r="J16" i="7"/>
  <c r="I16" i="7"/>
  <c r="D33" i="7" l="1"/>
  <c r="E33" i="7" s="1"/>
  <c r="F33" i="7" s="1"/>
  <c r="G33" i="7" s="1"/>
  <c r="H33" i="7" s="1"/>
  <c r="I33" i="7" s="1"/>
  <c r="J33" i="7" s="1"/>
  <c r="D33" i="5"/>
  <c r="E33" i="5" s="1"/>
  <c r="F33" i="5" s="1"/>
  <c r="G33" i="5" s="1"/>
  <c r="H33" i="5" s="1"/>
  <c r="I33" i="5" s="1"/>
  <c r="J33" i="5" s="1"/>
  <c r="D34" i="7" l="1"/>
  <c r="D34" i="5"/>
  <c r="C17" i="7"/>
  <c r="D16" i="7"/>
  <c r="E16" i="7" s="1"/>
  <c r="F16" i="7" s="1"/>
  <c r="D20" i="7"/>
  <c r="F20" i="7" l="1"/>
  <c r="E34" i="5"/>
  <c r="E34" i="7"/>
  <c r="D19" i="7"/>
  <c r="D18" i="7"/>
  <c r="C28" i="7"/>
  <c r="D27" i="7"/>
  <c r="E27" i="7" s="1"/>
  <c r="F27" i="7" s="1"/>
  <c r="G27" i="7" s="1"/>
  <c r="H27" i="7" s="1"/>
  <c r="I27" i="7" s="1"/>
  <c r="J27" i="7" s="1"/>
  <c r="D6" i="7"/>
  <c r="E6" i="7" s="1"/>
  <c r="F6" i="7" s="1"/>
  <c r="D25" i="7"/>
  <c r="D17" i="5"/>
  <c r="E17" i="5" s="1"/>
  <c r="F17" i="5" s="1"/>
  <c r="D18" i="5"/>
  <c r="E18" i="5" s="1"/>
  <c r="F18" i="5" s="1"/>
  <c r="D19" i="5"/>
  <c r="E19" i="5" s="1"/>
  <c r="F19" i="5" s="1"/>
  <c r="D20" i="5"/>
  <c r="E20" i="5" s="1"/>
  <c r="F20" i="5" s="1"/>
  <c r="D21" i="5"/>
  <c r="E21" i="5" s="1"/>
  <c r="F21" i="5" s="1"/>
  <c r="D22" i="5"/>
  <c r="E22" i="5" s="1"/>
  <c r="F22" i="5" s="1"/>
  <c r="D23" i="5"/>
  <c r="E23" i="5" s="1"/>
  <c r="F23" i="5" s="1"/>
  <c r="D24" i="5"/>
  <c r="E24" i="5" s="1"/>
  <c r="F24" i="5" s="1"/>
  <c r="D25" i="5"/>
  <c r="E25" i="5" s="1"/>
  <c r="F25" i="5" s="1"/>
  <c r="D26" i="5"/>
  <c r="E26" i="5" s="1"/>
  <c r="F26" i="5" s="1"/>
  <c r="D27" i="5"/>
  <c r="E27" i="5" s="1"/>
  <c r="F27" i="5" s="1"/>
  <c r="G27" i="5" s="1"/>
  <c r="H27" i="5" s="1"/>
  <c r="I27" i="5" s="1"/>
  <c r="J27" i="5" s="1"/>
  <c r="D11" i="5"/>
  <c r="E11" i="5" s="1"/>
  <c r="F11" i="5" s="1"/>
  <c r="D12" i="5"/>
  <c r="E12" i="5" s="1"/>
  <c r="F12" i="5" s="1"/>
  <c r="G12" i="5" s="1"/>
  <c r="H12" i="5" s="1"/>
  <c r="I12" i="5" s="1"/>
  <c r="J12" i="5" s="1"/>
  <c r="D6" i="5"/>
  <c r="E6" i="5" s="1"/>
  <c r="F6" i="5" s="1"/>
  <c r="E20" i="7" l="1"/>
  <c r="F34" i="5"/>
  <c r="F34" i="7"/>
  <c r="D21" i="7"/>
  <c r="D28" i="7"/>
  <c r="E28" i="7" s="1"/>
  <c r="F28" i="7" s="1"/>
  <c r="G28" i="7" s="1"/>
  <c r="H28" i="7" s="1"/>
  <c r="I28" i="7" s="1"/>
  <c r="J28" i="7" s="1"/>
  <c r="C28" i="5"/>
  <c r="D28" i="5" s="1"/>
  <c r="E28" i="5" s="1"/>
  <c r="F28" i="5" s="1"/>
  <c r="G28" i="5" s="1"/>
  <c r="H28" i="5" s="1"/>
  <c r="I28" i="5" s="1"/>
  <c r="J28" i="5" s="1"/>
  <c r="D22" i="7"/>
  <c r="D17" i="7"/>
  <c r="F19" i="7"/>
  <c r="E19" i="7"/>
  <c r="D24" i="7"/>
  <c r="F18" i="7"/>
  <c r="E18" i="7"/>
  <c r="D23" i="7"/>
  <c r="D26" i="7"/>
  <c r="C16" i="5"/>
  <c r="D16" i="5" s="1"/>
  <c r="E16" i="5" s="1"/>
  <c r="F16" i="5" s="1"/>
  <c r="F24" i="7" l="1"/>
  <c r="E24" i="7"/>
  <c r="F17" i="7"/>
  <c r="E17" i="7"/>
  <c r="F22" i="7"/>
  <c r="E22" i="7"/>
  <c r="F21" i="7"/>
  <c r="E21" i="7"/>
  <c r="F23" i="7"/>
  <c r="E23" i="7"/>
  <c r="F25" i="7"/>
  <c r="E25" i="7"/>
  <c r="F26" i="7"/>
  <c r="E26" i="7"/>
</calcChain>
</file>

<file path=xl/sharedStrings.xml><?xml version="1.0" encoding="utf-8"?>
<sst xmlns="http://schemas.openxmlformats.org/spreadsheetml/2006/main" count="2528" uniqueCount="282">
  <si>
    <t>Technology</t>
  </si>
  <si>
    <t>Uncertainty (2020)</t>
  </si>
  <si>
    <t>Uncertainty (2050)</t>
  </si>
  <si>
    <t>Note</t>
  </si>
  <si>
    <t>Ref</t>
  </si>
  <si>
    <t>Energy/technical data</t>
  </si>
  <si>
    <t>Lower</t>
  </si>
  <si>
    <t>Upper</t>
  </si>
  <si>
    <t>Financial data</t>
  </si>
  <si>
    <t>Energy losses, lines (%)</t>
  </si>
  <si>
    <t>Technical life time (years)</t>
  </si>
  <si>
    <t>- Commercial</t>
  </si>
  <si>
    <t>Fixed O&amp;M (EUR/MW/year)</t>
  </si>
  <si>
    <t>Notes:</t>
  </si>
  <si>
    <t>A</t>
  </si>
  <si>
    <t>B</t>
  </si>
  <si>
    <t>C</t>
  </si>
  <si>
    <t>D</t>
  </si>
  <si>
    <t>E</t>
  </si>
  <si>
    <t>F</t>
  </si>
  <si>
    <t>- Residential</t>
  </si>
  <si>
    <t>References:</t>
  </si>
  <si>
    <t>Technology specific data</t>
  </si>
  <si>
    <t>Auxiliary electricity consumption (% of energy delivered)</t>
  </si>
  <si>
    <t>Typical load profile (-)</t>
  </si>
  <si>
    <t>Construction time (years)</t>
  </si>
  <si>
    <t>Variable O&amp;M (EUR/MWh)</t>
  </si>
  <si>
    <t>0.5</t>
  </si>
  <si>
    <t>For entire distribution network</t>
  </si>
  <si>
    <t>A, B</t>
  </si>
  <si>
    <t>Use of single pipes would lead to a higher heat loss</t>
  </si>
  <si>
    <t>LOGSTOR A/S</t>
  </si>
  <si>
    <t>Based on Sweco experience figures</t>
  </si>
  <si>
    <t>Energy Transport District Heating Distribution, New Area</t>
  </si>
  <si>
    <t>Energy Transport District Heating Distribution, New Area Low Temperature</t>
  </si>
  <si>
    <t>Energy Transport District Heating Distribution, City</t>
  </si>
  <si>
    <t>For heat exchanger stations the heat loss is below 5 % and varies depending on the level of thermal insulation. For pump stations the heat loss is negligible.</t>
  </si>
  <si>
    <t>2, 3</t>
  </si>
  <si>
    <t>Consolidated with data from Svensk Fjärrvärme</t>
  </si>
  <si>
    <t>E, F</t>
  </si>
  <si>
    <t>N/A</t>
  </si>
  <si>
    <t>Energy Transport District Heating Distribution, Rural</t>
  </si>
  <si>
    <r>
      <rPr>
        <b/>
        <sz val="8"/>
        <color theme="1"/>
        <rFont val="Arial"/>
        <family val="2"/>
      </rPr>
      <t>Heat exchanger</t>
    </r>
    <r>
      <rPr>
        <sz val="8"/>
        <color theme="1"/>
        <rFont val="Arial"/>
        <family val="2"/>
      </rPr>
      <t xml:space="preserve"> station (EUR/MW)</t>
    </r>
  </si>
  <si>
    <t>G</t>
  </si>
  <si>
    <t>The value stated is for a DN40 twin pipe. This pipe size is able to deliver up to around 230 kW. If a higher capacity is needed the price will increase.</t>
  </si>
  <si>
    <r>
      <rPr>
        <b/>
        <sz val="8"/>
        <color theme="1"/>
        <rFont val="Arial"/>
        <family val="2"/>
      </rPr>
      <t>Pumping</t>
    </r>
    <r>
      <rPr>
        <sz val="8"/>
        <color theme="1"/>
        <rFont val="Arial"/>
        <family val="2"/>
      </rPr>
      <t xml:space="preserve"> station (EUR/MW)</t>
    </r>
  </si>
  <si>
    <t>2, 4</t>
  </si>
  <si>
    <t>Consolidated with data from Dansk Fjernvarmes Årsstatistik 2016</t>
  </si>
  <si>
    <t>1.5</t>
  </si>
  <si>
    <t>0.25</t>
  </si>
  <si>
    <t>0.2</t>
  </si>
  <si>
    <t>0.15</t>
  </si>
  <si>
    <t>The technical life time of a district heating pipe is minimum 30 years. However the life time can be substatialy longer depending on operation conditions e.g. temperature variation, soil conditions etc.</t>
  </si>
  <si>
    <t>See Note</t>
  </si>
  <si>
    <t>F, G</t>
  </si>
  <si>
    <t>H</t>
  </si>
  <si>
    <t>The distribution network costs are based on the total cost for the area type case divided by the yearly heat demand. An unpaved area is assumed for all economic values</t>
  </si>
  <si>
    <t>An unpaved area is assumed</t>
  </si>
  <si>
    <t>F, H</t>
  </si>
  <si>
    <t>I</t>
  </si>
  <si>
    <t>Cost of service lines are based on an average service line lenght of 15 meters. Two service lines were chosen for each interval (one for the lowest power level and one for the highest). The average of these two are stated in the table. Service lines above 100 kW are not relevant in the specific area type.</t>
  </si>
  <si>
    <t>An paved area is assumed for the distribution network. For service lines 50 % unpaved and 50 % paved area is asumed.</t>
  </si>
  <si>
    <t>An paved area is assumed for the distribution network as well as service lines</t>
  </si>
  <si>
    <t>Cost of service lines are based on an average service line lenght of 15 meters. Two service lines were chosen for each interval (one for the lowest power level and one for the highest). The average of these two are stated in the table.</t>
  </si>
  <si>
    <t>J</t>
  </si>
  <si>
    <t>F, G, H</t>
  </si>
  <si>
    <t>F, I</t>
  </si>
  <si>
    <t>Two district heating pipes were chosen for each interval (one for the lowest power level and one for the highest). The average of these two are stated in the table. The cost is per trench meter. Power levels above 25 MW are not relevant in the specific area type.</t>
  </si>
  <si>
    <t>The value stated is for stations above 1 MW. Investment costs per MW for stations below 1 MW are very different compared to stations above 1 MW as specified under Technology specific data.</t>
  </si>
  <si>
    <t>Energy Transport District Heating Distribution, Suburban</t>
  </si>
  <si>
    <r>
      <t xml:space="preserve">Energy losses, </t>
    </r>
    <r>
      <rPr>
        <b/>
        <sz val="8"/>
        <color theme="1"/>
        <rFont val="Arial"/>
        <family val="2"/>
      </rPr>
      <t xml:space="preserve">Heat exchanger </t>
    </r>
    <r>
      <rPr>
        <sz val="8"/>
        <color theme="1"/>
        <rFont val="Arial"/>
        <family val="2"/>
      </rPr>
      <t>stations (%)</t>
    </r>
  </si>
  <si>
    <t>Heat exchanger station below 1 MW(EUR/MW)</t>
  </si>
  <si>
    <t>Pumping station below 1 MW (EUR/MW)</t>
  </si>
  <si>
    <t>Distribution network costs (EUR/MWh/year) City</t>
  </si>
  <si>
    <t>Distribution network costs (EUR/MWh/year) Suburban</t>
  </si>
  <si>
    <t>Distribution network costs (EUR/MWh/year) 
New developed residential area</t>
  </si>
  <si>
    <t>Investment costs; service line, 0 - 20 kW (EUR/unit)</t>
  </si>
  <si>
    <t>Investment costs; service line, 20 - 50 kW (EUR/unit)</t>
  </si>
  <si>
    <t>Investment costs; service line, 50-100 kW (EUR/unit)</t>
  </si>
  <si>
    <t>Investment costs; service line, above 100 kW (EUR/unit)</t>
  </si>
  <si>
    <t>Investment costs; single line, 0-50 kW (EUR/m)</t>
  </si>
  <si>
    <t>Investment costs; single line, 50-250 kW  (EUR/m)</t>
  </si>
  <si>
    <t>Investment costs; single line, 100-250 kW  (EUR/m)</t>
  </si>
  <si>
    <t>Investment costs; single line, 250 kW - 1 MW (EUR/m)</t>
  </si>
  <si>
    <t>Investment costs; single line, 1 MW - 5 MW (EUR/m)</t>
  </si>
  <si>
    <t>Investment costs; single line, 5 MW - 25 MW (EUR/m)</t>
  </si>
  <si>
    <t>Investment costs; single line, 25 MW - 100 MW (EUR/m)</t>
  </si>
  <si>
    <t>Distribution network costs (EUR/MWh/year), Rural</t>
  </si>
  <si>
    <t>Reinforcement costs (EUR/MW)</t>
  </si>
  <si>
    <t>Investments, percentage installation</t>
  </si>
  <si>
    <t>Investments, percentage materials</t>
  </si>
  <si>
    <t>Distribution network costs (EUR/MWh/year)  new developed residential area - Low temperature district heating</t>
  </si>
  <si>
    <t>Table 12: District heating distribution, rural</t>
  </si>
  <si>
    <t>Table 13: District heating distribution, suburban</t>
  </si>
  <si>
    <t>Table 14: District heating distribution, city</t>
  </si>
  <si>
    <t>Table 15: District heating distribution, new developed area</t>
  </si>
  <si>
    <t>Table 16: District heating distribution, new developed area with low temperature district heating</t>
  </si>
  <si>
    <t>Energy losses in pumping stations can be considered negligible</t>
  </si>
  <si>
    <t>Depends on the scale of the transmission grid and supply strategy of reserve capacity. Therefore, it is not possible to generalize these costs.</t>
  </si>
  <si>
    <t>Two district heating pipes were chosen for each interval (one for the lowest power level and one for the highest). The average of these two are stated in the table. The cost is per trench meter.</t>
  </si>
  <si>
    <t>An unpaved area is asumed</t>
  </si>
  <si>
    <t>The technical life time of a district heating pipe is minimum 30 years. However the life time can be substatialy longer depending on operation conditions e.g. temperaturevariation, soil conditions etc.</t>
  </si>
  <si>
    <t>The loss is per km of transmission line</t>
  </si>
  <si>
    <t>1, 4</t>
  </si>
  <si>
    <t>0.05</t>
  </si>
  <si>
    <t>0.1</t>
  </si>
  <si>
    <t>Variable O&amp;M (EUR/MWh/km)</t>
  </si>
  <si>
    <t>Fixed O&amp;M (EUR/MW/km/year)</t>
  </si>
  <si>
    <t>1, 3</t>
  </si>
  <si>
    <t>Investment costs; [type 2] station (EUR/MW)</t>
  </si>
  <si>
    <t>Investment costs; [type 1] station (EUR/MW)</t>
  </si>
  <si>
    <t>Investment costs; single line, above 1000 MW (EUR/MW/m)</t>
  </si>
  <si>
    <t>Investment costs; single line, 500-1000 MW (EUR/MW/m)</t>
  </si>
  <si>
    <t>C, D</t>
  </si>
  <si>
    <t>Investment costs; single line, 250-500 MW (EUR/MW/m)</t>
  </si>
  <si>
    <t>Investment costs; single line, 100 - 250 MW (EUR/MW/m)</t>
  </si>
  <si>
    <t>Investment costs; single line, 50-100 MW (EUR/MW/m)</t>
  </si>
  <si>
    <t>Investment costs; single line, 0 - 50 MW  (EUR/MW/m)</t>
  </si>
  <si>
    <t>Investment costs</t>
  </si>
  <si>
    <t>0.6</t>
  </si>
  <si>
    <t>0.4</t>
  </si>
  <si>
    <t>1, 2</t>
  </si>
  <si>
    <t>Auxiliary electricity consumption (% energy transmitted)</t>
  </si>
  <si>
    <t>Energy losses, Pumping stations (%)</t>
  </si>
  <si>
    <t>Energy losses, Heat exchanger stations (%)</t>
  </si>
  <si>
    <t>0.7</t>
  </si>
  <si>
    <t>Energy losses, lines above 100 MW (%)</t>
  </si>
  <si>
    <t>Energy losses, lines 20-100 MW (%)</t>
  </si>
  <si>
    <t>Energy losses, lines 1-20 MW (%)</t>
  </si>
  <si>
    <t>Energy Transport District Heating Transmission</t>
  </si>
  <si>
    <t>Table 1: Main distribution, 50/60 kV electricity</t>
  </si>
  <si>
    <t>Energy Transport Electricity Main distribution, electricity cables</t>
  </si>
  <si>
    <t>A,B</t>
  </si>
  <si>
    <t>1,2,3,4</t>
  </si>
  <si>
    <t>Energy losses, stations [Type 1] (%)</t>
  </si>
  <si>
    <t>Energy losses, stations [Type 2] (%)</t>
  </si>
  <si>
    <t>A,B,S</t>
  </si>
  <si>
    <t>F,G</t>
  </si>
  <si>
    <t>H,G</t>
  </si>
  <si>
    <t>I,G</t>
  </si>
  <si>
    <t>K,O</t>
  </si>
  <si>
    <t>L,O</t>
  </si>
  <si>
    <t>M,O</t>
  </si>
  <si>
    <t>P</t>
  </si>
  <si>
    <t>Q</t>
  </si>
  <si>
    <t>R</t>
  </si>
  <si>
    <t>U.S. Energy Information Administration (http://www.eia.gov/tools/faqs/faq.cfm?id=105&amp;t=3)</t>
  </si>
  <si>
    <t>energinet.dk (http://www.energinet.dk/DA/KLIMA-OG-MILJOE/Energinetdks-miljoepaavirkninger/Miljoepaavirkninger-ved-transport-af-el/Sider/Tab-i-elnettet.aspx)</t>
  </si>
  <si>
    <t>Svenska Kraftnät, Nätuvecklingsplan 2016 – 2025, Oktober 2015 (http://www.svk.se/siteassets/om-oss/rapporter/natutvecklingsplan-2016-2025.pdf)</t>
  </si>
  <si>
    <t>International Electrotechnical Comission, Efficient Electrical Energy Transmission and Distribution (http://www.iec.ch/about/brochures/pdf/technology/transmission.pdf)</t>
  </si>
  <si>
    <t>Svenska Kraftnät, Technology (http://www.svk.se/en/grid-development/the-construction-process/technology/)</t>
  </si>
  <si>
    <t>EBR cost database, developed by Swedish bransch organisation Svensk Energi.</t>
  </si>
  <si>
    <t>PEX Guiden, Ericsson</t>
  </si>
  <si>
    <t>Standard value list for the Swedish Energy Markets Inspectorate (2015 value) (http://ei.se/sv/el/Elnat-och-natprisreglering/forhandsreglering-av-elnatstariffer-ar-2016-2019/dokument-elnatsreglering/normvardeslista-elnat-2016-2019/)</t>
  </si>
  <si>
    <t>Swedish Energy Markets Inspectorate (http://ei.se/sv/el/Elnat-och-natprisreglering/de-olika-delarna-i-intaktsramen/)</t>
  </si>
  <si>
    <t>Energy losses are estimated from total energy loss on transmission levels in the voltage range 20kV to 130 kV in Sweden. Transmission lines/cables accounts for approximately 60% of the losses and transformers accounts for approximately 40%.</t>
  </si>
  <si>
    <t xml:space="preserve">Development of energy loss over time depends on several factors. Today, transmission losses typically range between 1% to 3% in Denmark.  The variation in transmission losses depends mainly on the amount of power transfer to neighboring countries. The trend in Denmark is towards increasing transfer and thus increasing losses. The uncertainty span for 2020 mainly takes changes in power transfer into account, where the lower bound corresponds to a reduction of power transfer to a 1998 level, and the upper bound corresponds to a continued increase in losses stemming from increased power transfer.
Technology development with introduction of e.g. super conducting transformers and super conducting power lines could lead to reduced losses on transmission level. Other factors, such as load control/optimization could also reduce losses in generators due to increased load factor. This technology development is not anticipated to have effect before 2020, but is possible in a second upgrade of electricity system in 2050.
</t>
  </si>
  <si>
    <t>Cable life length depends on material characteristics and the thermal loading of the cable. Increasing cable area and thus reducing cable temperature leads to longer life length. Today, up to 40 years are realistic life length of a cable with moderate thermal loading. Technological development on cable materials is anticipated to give an increase in cable life length.  This in combination with low thermal loadings could give life length of up to 50 years in the future.</t>
  </si>
  <si>
    <t xml:space="preserve">Load profile varies significantly between different stations and cables and a general figure is given. The load profile is not expected to change to 2020. For 2050 the upper scenario is a smart grid scenario, in which  the load factor increases by 6 %, the lower scenario is an increase in peak load without the use of smart grid leading to a decrease in load factor by 20%. </t>
  </si>
  <si>
    <t>Construction time ranges normally from 1 to 2 years. In technically complex projects and for long cable stretches, the construction time increases and could stretch up to 5 years.</t>
  </si>
  <si>
    <r>
      <t>Costs are based on data for cables with design voltage of 72 kV and a operation voltage of 50 kV. Cost is calculated as the average cost between rural areas, dense populated areas and city areas. Adjusting factors for each area are: rural areas: 0,75, dense populated:  1,04, and city: 1,2. 
For power range 0 - 50 MW  the costs is calculated as the average cost of two cables types with cross section areas 240 mm</t>
    </r>
    <r>
      <rPr>
        <vertAlign val="superscript"/>
        <sz val="9"/>
        <rFont val="Arial"/>
        <family val="2"/>
      </rPr>
      <t>2</t>
    </r>
    <r>
      <rPr>
        <sz val="9"/>
        <rFont val="Arial"/>
        <family val="2"/>
      </rPr>
      <t xml:space="preserve">  and 630 mm</t>
    </r>
    <r>
      <rPr>
        <vertAlign val="superscript"/>
        <sz val="9"/>
        <rFont val="Arial"/>
        <family val="2"/>
      </rPr>
      <t>2,</t>
    </r>
    <r>
      <rPr>
        <sz val="9"/>
        <rFont val="Arial"/>
        <family val="2"/>
      </rPr>
      <t xml:space="preserve">, corresponding to power levels of 20-35 MW and 50-60 MW respectively.  The cost per MV decreases with increasing power level. The interval 20-35 MW has a cost of 6,7 EUR/MW/m and the interval 50-60 MW a cost of 4,2 EUR/MW/m. An increase in operation level to 60 kV will decrease the cost by a factor 0,9.  Power level below 20MW is not considered for this voltage level. </t>
    </r>
  </si>
  <si>
    <t xml:space="preserve">Price projections are based on an extrapolation of price development over the years 2000 - 2014 corrected for inflation. Over the six last years the prices have stabilized on a costant level and it is assumed that prices will remain stable. Lower uncertainty bounds for 2020 assumes a reduction of 10% of the costs due to more efficient installations and a continued reduction by an additional 10% for 2050. No increases in costs are anticipated and upper bounds are set to today's level for both 2020 and 2050. </t>
  </si>
  <si>
    <r>
      <t>Costs are based on data for cables with design voltage of 72 kV and a operation voltage of 50 kV. Cost is calculated as the average cost between rural areas, dense populated areas and city areas. Adjusting factors for each area are: rural areas: 0,75, dense populated:  1,04, and city: 1,2.For power range 50-100 MW  the costs is calculated as the average cost for three cables with cross section areas 630 mm</t>
    </r>
    <r>
      <rPr>
        <vertAlign val="superscript"/>
        <sz val="9"/>
        <rFont val="Arial"/>
        <family val="2"/>
      </rPr>
      <t>2</t>
    </r>
    <r>
      <rPr>
        <sz val="9"/>
        <rFont val="Arial"/>
        <family val="2"/>
      </rPr>
      <t>, 800mm</t>
    </r>
    <r>
      <rPr>
        <vertAlign val="superscript"/>
        <sz val="9"/>
        <rFont val="Arial"/>
        <family val="2"/>
      </rPr>
      <t>2</t>
    </r>
    <r>
      <rPr>
        <sz val="9"/>
        <rFont val="Arial"/>
        <family val="2"/>
      </rPr>
      <t xml:space="preserve">  and 1000 mm</t>
    </r>
    <r>
      <rPr>
        <vertAlign val="superscript"/>
        <sz val="9"/>
        <rFont val="Arial"/>
        <family val="2"/>
      </rPr>
      <t>2</t>
    </r>
    <r>
      <rPr>
        <sz val="9"/>
        <rFont val="Arial"/>
        <family val="2"/>
      </rPr>
      <t>, corresponding to power levels of 50-60 MW, 69 MW and 76 MW respectively. The cost per MV decreases with increasing power level. The power interval 50-60 MW has a cost of 4,2 EUR/MW/m, at power level of 69 MW the cost is 3,6 EUR/MW/m  and at the power level 76 the cost is 3,4 EUR/MW/m. An increase in operation level to 60 kV will decrease the cost by a factor 0,9.</t>
    </r>
  </si>
  <si>
    <r>
      <t>Costs are based on data for cables with design voltage of 72 kV and a operation voltage of 60 kV. Cost is calculated as the average cost between dense populated areas and city areas. Adjusting factors for each area are: dense populated:  0,94, and city: 1,06. For power range 100-250 MW the costs is given for a cable with cross section area of 1200 mm</t>
    </r>
    <r>
      <rPr>
        <vertAlign val="superscript"/>
        <sz val="9"/>
        <rFont val="Arial"/>
        <family val="2"/>
      </rPr>
      <t>2</t>
    </r>
    <r>
      <rPr>
        <sz val="9"/>
        <rFont val="Arial"/>
        <family val="2"/>
      </rPr>
      <t>, corresponding to a power level of 100 MW. Power levels above 100 MW are not considered for this voltage level.</t>
    </r>
  </si>
  <si>
    <t>Power levels above 100 MW are normally transported at higher voltage levels. In cases where it is motivated to transport higher power levels at 50/60 kV, this is done in parallele cable budles in the same shaft. The cost of two parallel cables can be calculated as the double cost of one cable reduced with 60 800 EUR per kilometer.</t>
  </si>
  <si>
    <t>K</t>
  </si>
  <si>
    <t xml:space="preserve">Reinforcement costs depends on where bottlenecks are situated in the grid. Here the reinforcement cost is given for an upgrade of transformer capacity by 40 MVA.  Reinforcement of line/cable capacity is in parity with the investment cost in described in row 18 - 20 and depends on power level and cable length. </t>
  </si>
  <si>
    <t>L</t>
  </si>
  <si>
    <t xml:space="preserve">Station cost is based on a 40 MW station with 2 x 20 MVA transformers (72/12 kV). Station cost  depends on  a number of factors, such as power rating, redundancy on transformers etc. Station cost have an almost linear relation to the power rating and following relation holds for the power span 20 - 126 MW: Station cost (EUR) = 16 000 (EUR/MW) x Power rating (MW) + 2 350 000 (EUR). Using a single transformer instead of two reduces the cost by a factor 0,86 - 0,87. </t>
  </si>
  <si>
    <t>M</t>
  </si>
  <si>
    <t>Station cost is based on average cost for capacity banks and inductor with a design voltage of 72 kV. It is assumed that the equipment is installed in a existing station.</t>
  </si>
  <si>
    <t>O</t>
  </si>
  <si>
    <t xml:space="preserve">Price projections are based on an extrapolation of price development over the years 2000 - 2014 corrected for inflation. Over the six last years the prices have stabilized on a costant level and it is assumed that prices will remain stable. Lower uncertainty bounds for 2020 assumes a reduction of 4,4% of the costs due to more efficient installations and a continued reduction by an additional 4,4% for 2050. No increases in costs are anticipated and upper bounds are set to today's level for both 2020 and 2050. </t>
  </si>
  <si>
    <t>The percentage of the investment cost allocated to material cost and installation cost varies depending on area type (rural or city) and power level. An average is given here. Lower uncertainty bounds for 2020 assumes a reduction of 17,6% of the investment costs due to more efficient installations and a continued reduction by an additional 10% for 2050.</t>
  </si>
  <si>
    <t>The fixed O&amp;M cost are calculated as a standard annual cost of 0,51% of the investment cost multiplied by the average cost of cables per MW and km given in row 18 to 20. It should be noted that the O&amp;M cost in distribution system mainly is attributed to stations since there is practically no maintenaince on cables. The O&amp;M cost is assumed to be reduced over time by an annual factor of 1 - 1,8% due to increased efficiency. Upper uncertainty bounds for 2020 and 2050 corresponds to no efficiency increase in O&amp;M and lower bounds corresponds to a continuous annual efficiency increase of 1,8%</t>
  </si>
  <si>
    <t>Variable O&amp;M cost is in very low for electric transmission systems and considered to be negligible</t>
  </si>
  <si>
    <t>S</t>
  </si>
  <si>
    <t>Energy losses and auxiliary electricity consumption can be considered negligible</t>
  </si>
  <si>
    <t>Table 2: Electricity distribution, Rural</t>
  </si>
  <si>
    <t>Energy Transport Electricity Distribution, Rural</t>
  </si>
  <si>
    <t>Energy losses, stations (%)</t>
  </si>
  <si>
    <t>N</t>
  </si>
  <si>
    <t>4, 5</t>
  </si>
  <si>
    <t xml:space="preserve">Typical load profile (-) </t>
  </si>
  <si>
    <t>1, 5</t>
  </si>
  <si>
    <t xml:space="preserve">- Commercial </t>
  </si>
  <si>
    <t>Distribution network costs (EUR/MWh/year) Rural</t>
  </si>
  <si>
    <t>E,F</t>
  </si>
  <si>
    <t>1, 6</t>
  </si>
  <si>
    <t>G,F</t>
  </si>
  <si>
    <t>H,F</t>
  </si>
  <si>
    <t>Reinforcement costs (EUR/MW) (Station)</t>
  </si>
  <si>
    <t>I,F,J</t>
  </si>
  <si>
    <t>Investments, percentage installation (cables)</t>
  </si>
  <si>
    <t>Investments, percentage materials (cables)</t>
  </si>
  <si>
    <t>Investments, percentage installation (stations)</t>
  </si>
  <si>
    <t>Investments, percentage materials (stations)</t>
  </si>
  <si>
    <t>Särskilda rapporten - teknisk data from Energimarknadsinspektionen (Statistics from Swedish utility companies) from 2014 (http://www.ei.se/sv/Publikationer/Arsrapporter/)</t>
  </si>
  <si>
    <t xml:space="preserve"> The Scope for Energy Saving in the EU through the Use of Energy-Efficient Electricity Distribution Transformers. H. De Keukeabaer, D. Chapman, S. Fassbinder, M. McDermott,  (2001).</t>
  </si>
  <si>
    <t>Energimarknadsinspektionens föreskrifter om intäktsramar för elnätsföretag.  http://ei.se/Documents/Publikationer/rapporter_och_pm/Rapporter%202015/Ei_R2015_01.pdf</t>
  </si>
  <si>
    <t>Sweco, Project data</t>
  </si>
  <si>
    <t xml:space="preserve">The line losses were calculated using reference (1) and the formula Total energy exported to customer / Total energy fed into the system. Lines in rural areas have a higher loss than lines in more populated areas. </t>
  </si>
  <si>
    <t xml:space="preserve">Losses in a transformer tends to decrease with increasing transformer capacity. The losses also depends on the transformer load. When the transformer load decreases under 20 % there is a large increase in the losses. In general the losses are about 1-2 % </t>
  </si>
  <si>
    <t>According to the network price regulation from Energimarknadsinspektionen, the technical life time for stations and cables are 40 years. In practice, cable technical life can be shorter, depending on the thermal loading of the cable.</t>
  </si>
  <si>
    <t xml:space="preserve">Calculations for the load profile were based on reference (1). This gave an average value of 44 % for all areas. The load profile is not expected to change to 2020. For 2050 the upper scenario is a smart grid scenario,  in which  the load factor remains the same, the lower scenario is an increase in peak load without the use of smart grid leading to a decrease in load factor by 19%. </t>
  </si>
  <si>
    <t xml:space="preserve">The distributions network costs are based on the average station cost and cable cost per customer divided by the average yearly energy transported to a customer. Assumptions on the average cable length per customer and the average number of stations per customer could be translated to a total distribution network cost per customer using the EBR cost database. Cost per MWh are affected both by changes in actual costs and changes in load factors. In 2020 load factors are assumed to be constant. Lower bounds assumes a reduction of 10% of the costs due to more efficient installations, no cost increased is assumed. For 2050 the lower bounds corresponds to a smart grid scenario with power factor increased by 15% in combination with a continued 10% cost decrease due to increased efficiency. The upper bound corresponds to a scenario where peak loads are increased by 15%, leading to reduced power factors and increased cost per MWh.
</t>
  </si>
  <si>
    <t>Costs for service lines are based on cables with a design voltage of 0,4 kV. For each power level the corresponding current was calculated using a power factor of 0,90. The current corresponds to different cable areas and costs. Two cables were chosen for each interval (one for the lowest power level and one for the highest level in the interval). The average of these two costs were used in the table. The service line length was bases on the guidelines: 0-20 kW - 20 m, 20-100 kW - 50 m, Above 100 kW -100 m.</t>
  </si>
  <si>
    <t xml:space="preserve">Costs for the single lines are based on cables with a design voltage of 12 kV. For each power level the corresponding current was calculated using a power factor of 0,90. The current corresponds to different cable areas and costs. Two cables were chosen for each interval (one for the lowest power level and one for the highest level in the interval). The average of these two costs were used in the table. Power levels below 250 kW and above 25 MW are not relevant for the specific voltage level. Above 6 MW more than one cable is needed. The cost of the material increases linear with the number of cables. The installation cost does not increase linear. An average cost based on the installation cost for one cable was used as a cost for more than one cable. </t>
  </si>
  <si>
    <t xml:space="preserve">Reinforcement costs depends on whether it is the cables or stations that needs reinforcements. Reinforcement cost of cables is in parity with the investment cost for new single lines and depends on power level and cable length. Reinforcement of stations might be possible by replacing the current transformer with a new transformer with a higher power level. The cost for a new transformer, assuming the current station can still be used, is on average 11500 EUR/MW for a 800 kVA or 1250 kVA transformer. </t>
  </si>
  <si>
    <t xml:space="preserve">The cost in EUR/MW of a 10/0.4 kV station depends on the desired power level of the station. A station with a low power level is more expensive per MW than a station with a high power level. In rural areas a lower power level is usually required. This results in a higher cost per MW for stations in rural areas. These assumptions were made: Rural areas: 1x315 kVA station. Suburban areas: 1x800 kVA station. City: 2x1250 kVA station. Costs for other requirements such as embedded/integrated stations are not included. Lower uncertainty bounds for 2020 assumes a reduction of 4,4% of the costs due to more efficient installations and a continued reduction by an additional 4,4% for 2050. No increases in costs are anticipated and upper bounds are set to today's level for both 2020 and 2050. </t>
  </si>
  <si>
    <t>The percentage of the investment cost allocated to material cost and installation cost varies widely depending on cable area (power level). When the number och cables in each shaft increases the percentage of the material cost also increases. The average for one cable was used in the table. In more densely populated areas the installation costs increases due to expensive shafts. Lower uncertainty bounds for 2020 assumes a reduction of 17,6% of the investment costs due to more efficient installations and a continued reduction by an additional 10% for 2050.</t>
  </si>
  <si>
    <t>The fixed O&amp;M cost are calculated as a standard annual cost of 0,51% of the investment cost.  It should be noted that the O&amp;M cost in distribution system is mainly attributed to stations since there is practically no maintanaince on cables. The O&amp;M cost is assume to be reduced due to increased efficiency by an annual factor of 1 - 1,8%. Lower uncertainty bounds for 2020 and 2050 corresponds to a continuous annual efficiency increase of 1,8% and upper bounds corresponds to no efficiency increase in O&amp;M.</t>
  </si>
  <si>
    <t>Variable O&amp;M cost is in very low for electric transmission systems and considered to be negligeable</t>
  </si>
  <si>
    <t>Auxiliary electricity consumption can be considered negligible</t>
  </si>
  <si>
    <t>Table 3: Electricity distribution, Suburban</t>
  </si>
  <si>
    <t>Energy Transport Electricity Distribution, Suburban</t>
  </si>
  <si>
    <t>Investment costs; service line,  above 100 kW (EUR/unit)</t>
  </si>
  <si>
    <t xml:space="preserve">Calculations for the load profile were based on reference (1). This gave an average value of 44 % for all areas. The load profile is not expected to change to 2020. For 2050 the upper scenario is a smart grid scenario, in which  the load factor remains the same, the lower scenario is an increase in peak load without the use of smart grid leading to a decrease in load factor by 26%. </t>
  </si>
  <si>
    <t xml:space="preserve">The distributions network costs are based on the average station cost and cable cost per customer divided by the average yearly energy transported to a customer.                Assumptions on the average cable length per customer and the average number of stations per customer could be translated to a total distribution network cost per customer using the EBR cost database. Cost per MWh are affected both by changes in actual costs and changes in load factors. In 2020 load factors are assumed to be constant. Lower bounds assumes a reduction of 10% of the costs due to more efficient installations, no cost increased is assumed. For 2050 the lower bounds corresponds to a smart grid scenario with power factor increased by 15% in combination with a continued 10% cost decrease due to increased efficiency. The upper bound corresponds to a scenario where peak loads are increased by 15%, leading to reduced power factors and increased cost per MWh.
</t>
  </si>
  <si>
    <t xml:space="preserve">Price projections are based on an extrapolation of price development over the years 2000 - 2014 corrected for inflation. Over the six last years the prices have stabilized on a constant level and it is assumed that prices will remain stable. Lower uncertainty bounds for 2020 assumes a reduction of 10% of the costs due to more efficient installations and a continued reduction by an additional 10% for 2050. No increases in costs are anticipated and upper bounds are set to today's level for both 2020 and 2050. </t>
  </si>
  <si>
    <t xml:space="preserve">Reinforcement costs depends on whether it is the cables or stations that needs reinforcements. Reinforcement cost of cables is in parity with the investment cost for new single lines and depends on power level and cable length. Reinforcement of stations might be possible by replacering the current transformer with a new transformer with a higher power level. The cost for a new transformer, assuming the current station can still be used, is on average 11500 EUR/MW for a 800 kVA or 1250 kVA transformer. </t>
  </si>
  <si>
    <t>The cost in EUR/MW of a 10/0.4 kV station depends on the desired power level of the station. A station with a low power level is more expensive per MW than a station with a high power level. In rural areas a lower power level is usually required. This results in a higher cost per MW for stations in rural areas. These assumptions were made: Rural areas: 1x315 kVA station. Suburban areas: 1x800 kVA station. City: 2x1250 kVA station. Costs for other requirements such as embedded/integrated stations are not included. Lower uncertainty is if Danish salaries decrease to the Swedish level (a decrease by 17,6 %). Upper level is if costs stay on today’s level. For 2050 better efficiency is expected which is estimated to decrease the cost by an additional 10 %.</t>
  </si>
  <si>
    <t xml:space="preserve">The percentage of the investment cost allocated to material cost and installation cost varies widely depending on cable area (power level). When the number och cables in each shaft increases the percentage of the material cost also increases. The average for one cable was used in the table. In more densely populated areas the installation costs increases due to expensive shafts. Lower uncertainty is if Danish salaries decrease to the Swedish level (a decrease by 17,6 %), this will decrease the installation costs. </t>
  </si>
  <si>
    <t>Variable O&amp;M cost is in very low for electric transmission systems and considered to be negligeble</t>
  </si>
  <si>
    <t>Table 4: Electricity distribution, city</t>
  </si>
  <si>
    <t>Energy Transport Electricity Distribution, City</t>
  </si>
  <si>
    <t xml:space="preserve">Calculations for the load profile were based on reference (1). This gave an average value of 44 % for all areas. The load profile is not expected to change to 2020. For 2050 the upper scenario is a smart grid scenario, in which  the load factor is increased by 6 %, the lower scenario is an increase in peak load without the use of smart grid leading to a decrease in load factor by 21%. </t>
  </si>
  <si>
    <t>The fixed O&amp;M cost are calculated as a standard annual cost of 0,51% of the investment cost.  It should be noted that the O&amp;M cost in distribution system is mainly attributed to stations since there is practically no maintenance on cables. The O&amp;M cost is assume to be reduced due to increased efficiency by an annual factor of 1 - 1,8%. Lower uncertainty bounds for 2020 and 2050 corresponds to a continuous annual efficiency increase of 1,8% and upper bounds corresponds to no efficiency increase in O&amp;M.</t>
  </si>
  <si>
    <t>Table 5: Electricity distribution, New developed area</t>
  </si>
  <si>
    <t>Energy Transport Electricity Distribution, New developed areas</t>
  </si>
  <si>
    <t>Distribution network costs (EUR/MWh/year) New developed area</t>
  </si>
  <si>
    <t xml:space="preserve">Calculations for the load profile were based on reference (1). This gave an average value of 48 % for all areas. The load profile is not expected to change to 2020. For 2050 the upper scenario is a smart grid scenario, in which  the load factor increases by 10 %, the lower scenario is an increase in peak load of 15 % without the use of smart grid leading to a corresponding decrease in load factor. </t>
  </si>
  <si>
    <t xml:space="preserve">The percentage of the investment cost allocated to material cost and installation cost varies widely depending on cable area (power level). When the number och cables in each shaft increases the percentage of the material cost also increases. The average for one cable was used in the table. In more densely populated areas the installation costs increases due to expensive shafts. Lower uncertainty is if Danish salaries decrease to the Swedish level (a decrease by 17,6 %), this will decreace the installation costs. </t>
  </si>
  <si>
    <t>Type 1 MR stations supplying the transmission system level 2 .The stated costs are the average cost for a 40/4 bar MR station where reheating after expansion is required and a 19/4 bar MR station where reheating is not necessary. The  cost is only modestly size dependent. A 40/4 bar station capacity of 10.000 m3/h is 20 % higher than a similar station with a capacity of 5.000 m3/h.</t>
  </si>
  <si>
    <t>Type 1 MR stations supplying the transmission system level 2 - not part of the scope</t>
  </si>
  <si>
    <t>Capacity not relevant - too high</t>
  </si>
  <si>
    <t>Not possible to give general numbers. Depends on kind of reinforcement. Can be calculated based on the other numbers given.</t>
  </si>
  <si>
    <t>Two  pipes were chosen for each interval (one for the lowest power level and one for the highest). The average of these two are stated in the table.</t>
  </si>
  <si>
    <t>Data given is for a 50 MW capacity</t>
  </si>
  <si>
    <t>Rates include VVM review, landowner compensation and archaeological screening. Based on 20 km, of which 8 % is based on drilling.</t>
  </si>
  <si>
    <t xml:space="preserve">Includes enginering, tender, and construction.   </t>
  </si>
  <si>
    <t>Type 2 MR stations supplying the 4 bar distribution system. The stated number represents the gas consumption for preheating before expansion from 40 to 4 bar. Expansion from 19 or 16 bar to 4 bar doesn't require preheating. Losses are included in the number stated for lines, see note A.</t>
  </si>
  <si>
    <t xml:space="preserve">There are no general data available for the Danish gas system. The stated losses are based on a European survey that includes all parts in level 2 of the transmission, including stations. It is assumed that the losses (given as kg/km) are the same for transmission level 1 and 2. European gas networks are generally older than the Danish system. Therefore, it is expected that the losses from the Danish system are significantly lower than stated in the table. The lack of data explains the high uncertainty stated.  </t>
  </si>
  <si>
    <t>HMN Naturgas</t>
  </si>
  <si>
    <t>Survey methane emissions for gas transmission and distribution in Europe Marcogaz WG-ME-14-26  29/02/2016</t>
  </si>
  <si>
    <t>C, K</t>
  </si>
  <si>
    <t>B, J</t>
  </si>
  <si>
    <t>-</t>
  </si>
  <si>
    <t>i</t>
  </si>
  <si>
    <t>E, G</t>
  </si>
  <si>
    <t>Energy Transport, Natural Gas Main distribution line</t>
  </si>
  <si>
    <t>Table 6: Natural gas main distribution line</t>
  </si>
  <si>
    <t>No station will be installed for the distribution network</t>
  </si>
  <si>
    <t xml:space="preserve"> </t>
  </si>
  <si>
    <t>Reinforcement not relevant</t>
  </si>
  <si>
    <t>Two pipes were chosen for each interval (one for the lowest power level and one for the highest). The average of these two  is stated in the table.</t>
  </si>
  <si>
    <r>
      <t>Stated number is f</t>
    </r>
    <r>
      <rPr>
        <sz val="9"/>
        <rFont val="Calibri"/>
        <family val="2"/>
        <scheme val="minor"/>
      </rPr>
      <t>or Ø40</t>
    </r>
    <r>
      <rPr>
        <sz val="9"/>
        <color theme="1"/>
        <rFont val="Calibri"/>
        <family val="2"/>
        <scheme val="minor"/>
      </rPr>
      <t xml:space="preserve"> pipes - the smallest pipe applied. It is only marginally cheaper to apply smaller pipes.   </t>
    </r>
  </si>
  <si>
    <t>Capacity range not relevant for given case</t>
  </si>
  <si>
    <t>Based on given case</t>
  </si>
  <si>
    <t>There is no power consuming parts in the distribution system</t>
  </si>
  <si>
    <t>As mentioned in the qualitative description, new gas systems will be constructed without stations in the distribution network</t>
  </si>
  <si>
    <t xml:space="preserve">There are no general data available for the Danish gas system. The stated losses are based on a European survey. European gas networks are generally older than the Danish system. Therefore, it is expected the losses from the Danish system are significantly lower than stated in the table. The lack of data explains the high uncertainty stated.  </t>
  </si>
  <si>
    <t>Type 2 station (EUR/MW)</t>
  </si>
  <si>
    <t>Type 1 station (EUR/MW)</t>
  </si>
  <si>
    <t>Energy Transport Natural Gas Distribution, New distribution in existing rual areas</t>
  </si>
  <si>
    <t>Table 7: Gas Distribution, rural</t>
  </si>
  <si>
    <t>Two pipes were chosen for each interval (one for the lowest power level and one for the highest). The average of these two are stated in the table.</t>
  </si>
  <si>
    <r>
      <t xml:space="preserve">Stated number is for a </t>
    </r>
    <r>
      <rPr>
        <sz val="9"/>
        <rFont val="Arial"/>
        <family val="2"/>
      </rPr>
      <t>Ø40</t>
    </r>
    <r>
      <rPr>
        <sz val="9"/>
        <color theme="1"/>
        <rFont val="Arial"/>
        <family val="2"/>
      </rPr>
      <t xml:space="preserve"> pipes - the smallest pipe applied. It is only marginally cheaper to apply smaller pipes.   </t>
    </r>
  </si>
  <si>
    <t xml:space="preserve">There are no general data available for the Danish gas system. The stated losses are based on a European survey. European gas networks are generally older than the Danish system. Therefore, it is expected that the losses from the Danish system are significantly lower than stated in the table. The lack of data explains the high uncertainty stated.  </t>
  </si>
  <si>
    <t>Survey methane emissions for gas transmission and distribution in Europe Marcogaz WG-ME-14-26 29/02/2016</t>
  </si>
  <si>
    <t>Energy Transport, Natural Gas Distribution, New distribution in existing suburban areas</t>
  </si>
  <si>
    <t>Table 8: Gas distribution, suburban</t>
  </si>
  <si>
    <t>Not relavant, see note A</t>
  </si>
  <si>
    <t>Stated number is for a service line supplying 1,5 MW.</t>
  </si>
  <si>
    <t>For the defined case  "New distribution in existing densely populated areas, city centres etc." it is assessed the natural gas based heating will be designed with one boiler and heat is distributied to the endusers by a locel district heating sytem. This means that the local natural gas system will only consist of  a A service line with a capacity of 1.5 MW supplying a boiler aswell a meter and a pressure regulator. Therefore losses are neglegted</t>
  </si>
  <si>
    <t>Energy Transport Natural Gas Distribution, New distribution in existing city areas</t>
  </si>
  <si>
    <t>Table 9: Gas distribution, city</t>
  </si>
  <si>
    <r>
      <t>Stated number is f</t>
    </r>
    <r>
      <rPr>
        <sz val="11"/>
        <rFont val="Calibri"/>
        <family val="2"/>
        <scheme val="minor"/>
      </rPr>
      <t>or Ø40</t>
    </r>
    <r>
      <rPr>
        <sz val="11"/>
        <color theme="1"/>
        <rFont val="Calibri"/>
        <family val="2"/>
        <scheme val="minor"/>
      </rPr>
      <t xml:space="preserve"> pipes - the smallest pipe applied. It is only marginally cheaper to apply smaller pipes.   </t>
    </r>
  </si>
  <si>
    <t>There are no power consuming parts in the distribution system</t>
  </si>
  <si>
    <t xml:space="preserve">No general data are available for the Danish gas system. The stated losses are based on a European survey. European gas networks are generally older than the Danish system. Therefore, it is expected the losses from the Danish system are significantly lower than stated in the table. The lack of data explains the high uncertainty stated.  </t>
  </si>
  <si>
    <t>Energy Transport Natural Gas Distribution, New  developed residential areas</t>
  </si>
  <si>
    <t>Table 10: Gas distribution, new developed area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</si>
</sst>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 #,##0.00_ ;_ * \-#,##0.00_ ;_ * &quot;-&quot;??_ ;_ @_ "/>
    <numFmt numFmtId="164" formatCode="#,##0.0"/>
    <numFmt numFmtId="165" formatCode="0.0"/>
    <numFmt numFmtId="166" formatCode="0.0E+00"/>
    <numFmt numFmtId="167" formatCode="0.000"/>
  </numFmts>
  <fonts count="27" x14ac:knownFonts="1">
    <font>
      <sz val="11"/>
      <color theme="1"/>
      <name val="Calibri"/>
      <family val="2"/>
      <scheme val="minor"/>
    </font>
    <font>
      <b/>
      <sz val="8"/>
      <color theme="1"/>
      <name val="Arial"/>
      <family val="2"/>
    </font>
    <font>
      <sz val="8"/>
      <color theme="1"/>
      <name val="Arial"/>
      <family val="2"/>
    </font>
    <font>
      <sz val="8"/>
      <color rgb="FF000000"/>
      <name val="Arial"/>
      <family val="2"/>
    </font>
    <font>
      <b/>
      <sz val="8"/>
      <color rgb="FF000000"/>
      <name val="Arial"/>
      <family val="2"/>
    </font>
    <font>
      <sz val="9"/>
      <name val="Arial"/>
      <family val="2"/>
    </font>
    <font>
      <sz val="9"/>
      <color indexed="8"/>
      <name val="Arial"/>
      <family val="2"/>
    </font>
    <font>
      <b/>
      <sz val="9"/>
      <name val="Arial"/>
      <family val="2"/>
    </font>
    <font>
      <u/>
      <sz val="10"/>
      <color indexed="12"/>
      <name val="Arial"/>
      <family val="2"/>
    </font>
    <font>
      <b/>
      <sz val="11"/>
      <color theme="1"/>
      <name val="Arial"/>
      <family val="2"/>
    </font>
    <font>
      <sz val="11"/>
      <color theme="1"/>
      <name val="Calibri"/>
      <family val="2"/>
      <scheme val="minor"/>
    </font>
    <font>
      <sz val="9"/>
      <color theme="1"/>
      <name val="Arial"/>
      <family val="2"/>
    </font>
    <font>
      <sz val="8"/>
      <name val="Arial"/>
      <family val="2"/>
    </font>
    <font>
      <b/>
      <sz val="11"/>
      <color theme="1"/>
      <name val="Calibri"/>
      <family val="2"/>
      <scheme val="minor"/>
    </font>
    <font>
      <b/>
      <sz val="11"/>
      <color rgb="FF0097A7"/>
      <name val="Calibri"/>
      <family val="2"/>
      <scheme val="minor"/>
    </font>
    <font>
      <b/>
      <sz val="12"/>
      <color rgb="FF0070C0"/>
      <name val="Calibri"/>
      <family val="2"/>
      <scheme val="minor"/>
    </font>
    <font>
      <sz val="11"/>
      <name val="Calibri"/>
      <family val="2"/>
      <scheme val="minor"/>
    </font>
    <font>
      <b/>
      <sz val="11"/>
      <name val="Arial"/>
      <family val="2"/>
    </font>
    <font>
      <b/>
      <sz val="8"/>
      <name val="Arial"/>
      <family val="2"/>
    </font>
    <font>
      <u/>
      <sz val="11"/>
      <name val="Calibri"/>
      <family val="2"/>
      <scheme val="minor"/>
    </font>
    <font>
      <b/>
      <sz val="11"/>
      <name val="Calibri"/>
      <family val="2"/>
      <scheme val="minor"/>
    </font>
    <font>
      <vertAlign val="superscript"/>
      <sz val="9"/>
      <name val="Arial"/>
      <family val="2"/>
    </font>
    <font>
      <sz val="9"/>
      <name val="Calibri"/>
      <family val="2"/>
      <scheme val="minor"/>
    </font>
    <font>
      <sz val="8"/>
      <name val="Calibri"/>
      <family val="2"/>
      <scheme val="minor"/>
    </font>
    <font>
      <sz val="8"/>
      <color rgb="FFFF0000"/>
      <name val="Arial"/>
      <family val="2"/>
    </font>
    <font>
      <u/>
      <sz val="11"/>
      <color theme="1"/>
      <name val="Calibri"/>
      <family val="2"/>
      <scheme val="minor"/>
    </font>
    <font>
      <sz val="9"/>
      <color theme="1"/>
      <name val="Calibri"/>
      <family val="2"/>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4">
    <xf numFmtId="0" fontId="0" fillId="0" borderId="0"/>
    <xf numFmtId="0" fontId="8" fillId="0" borderId="0" applyNumberFormat="0" applyFill="0" applyBorder="0" applyAlignment="0" applyProtection="0">
      <alignment vertical="top"/>
      <protection locked="0"/>
    </xf>
    <xf numFmtId="43" fontId="10" fillId="0" borderId="0" applyFont="0" applyFill="0" applyBorder="0" applyAlignment="0" applyProtection="0"/>
    <xf numFmtId="9" fontId="10" fillId="0" borderId="0" applyFont="0" applyFill="0" applyBorder="0" applyAlignment="0" applyProtection="0"/>
  </cellStyleXfs>
  <cellXfs count="140">
    <xf numFmtId="0" fontId="0" fillId="0" borderId="0" xfId="0"/>
    <xf numFmtId="0" fontId="5" fillId="2" borderId="0" xfId="0" applyFont="1" applyFill="1" applyAlignment="1">
      <alignment horizontal="right" vertical="top"/>
    </xf>
    <xf numFmtId="0" fontId="5" fillId="2" borderId="0" xfId="0" applyFont="1" applyFill="1"/>
    <xf numFmtId="0" fontId="7" fillId="2" borderId="0" xfId="0" applyFont="1" applyFill="1"/>
    <xf numFmtId="0" fontId="0" fillId="2" borderId="0" xfId="0" applyFill="1"/>
    <xf numFmtId="0" fontId="9" fillId="2" borderId="1" xfId="0" applyFont="1" applyFill="1" applyBorder="1" applyAlignment="1">
      <alignment vertical="center" wrapText="1"/>
    </xf>
    <xf numFmtId="0" fontId="9" fillId="2" borderId="7" xfId="0" applyFont="1" applyFill="1" applyBorder="1" applyAlignment="1">
      <alignment vertical="center" wrapText="1"/>
    </xf>
    <xf numFmtId="0" fontId="4"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2" fillId="2" borderId="4" xfId="0" quotePrefix="1" applyFont="1" applyFill="1" applyBorder="1" applyAlignment="1">
      <alignment vertical="center" wrapText="1"/>
    </xf>
    <xf numFmtId="0" fontId="2" fillId="2" borderId="4" xfId="0" applyFont="1" applyFill="1" applyBorder="1" applyAlignment="1">
      <alignment horizontal="left" vertical="center" wrapText="1" indent="1"/>
    </xf>
    <xf numFmtId="0" fontId="5" fillId="2" borderId="0" xfId="0" applyFont="1" applyFill="1" applyAlignment="1">
      <alignment vertical="top" wrapText="1"/>
    </xf>
    <xf numFmtId="0" fontId="2" fillId="2" borderId="4" xfId="0" applyFont="1" applyFill="1" applyBorder="1" applyAlignment="1">
      <alignment vertical="center" wrapText="1"/>
    </xf>
    <xf numFmtId="0" fontId="3" fillId="2" borderId="5" xfId="0" applyFont="1" applyFill="1" applyBorder="1" applyAlignment="1">
      <alignment horizontal="center" vertical="center" wrapText="1"/>
    </xf>
    <xf numFmtId="0" fontId="5" fillId="2" borderId="0" xfId="0" applyFont="1" applyFill="1" applyAlignment="1">
      <alignment vertical="top" wrapText="1"/>
    </xf>
    <xf numFmtId="0" fontId="2" fillId="2" borderId="4" xfId="0" applyFont="1" applyFill="1" applyBorder="1" applyAlignment="1">
      <alignment vertical="center" wrapText="1"/>
    </xf>
    <xf numFmtId="0" fontId="3" fillId="2" borderId="5" xfId="0" applyFont="1" applyFill="1" applyBorder="1" applyAlignment="1">
      <alignment horizontal="center" vertical="center" wrapText="1"/>
    </xf>
    <xf numFmtId="3" fontId="3" fillId="2" borderId="5" xfId="0" applyNumberFormat="1" applyFont="1" applyFill="1" applyBorder="1" applyAlignment="1">
      <alignment horizontal="center" vertical="center" wrapText="1"/>
    </xf>
    <xf numFmtId="0" fontId="5" fillId="2" borderId="0" xfId="0" applyFont="1" applyFill="1" applyAlignment="1">
      <alignment vertical="top" wrapText="1"/>
    </xf>
    <xf numFmtId="0" fontId="2" fillId="2" borderId="4" xfId="0" applyFont="1" applyFill="1" applyBorder="1" applyAlignment="1">
      <alignment vertical="center" wrapText="1"/>
    </xf>
    <xf numFmtId="0" fontId="3" fillId="2"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11" fillId="2" borderId="0" xfId="0" applyFont="1" applyFill="1"/>
    <xf numFmtId="1" fontId="3" fillId="2" borderId="5" xfId="0" applyNumberFormat="1" applyFont="1" applyFill="1" applyBorder="1" applyAlignment="1">
      <alignment horizontal="center" vertical="center" wrapText="1"/>
    </xf>
    <xf numFmtId="0" fontId="5" fillId="2" borderId="0" xfId="0" applyFont="1" applyFill="1" applyAlignment="1">
      <alignment vertical="top" wrapText="1"/>
    </xf>
    <xf numFmtId="0" fontId="2" fillId="2" borderId="4" xfId="0" applyFont="1" applyFill="1" applyBorder="1" applyAlignment="1">
      <alignment vertical="center" wrapText="1"/>
    </xf>
    <xf numFmtId="0" fontId="3" fillId="2"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5" fillId="2" borderId="0" xfId="0" applyFont="1" applyFill="1" applyAlignment="1">
      <alignment horizontal="right" vertical="top" wrapText="1"/>
    </xf>
    <xf numFmtId="43" fontId="3" fillId="2" borderId="5" xfId="0" applyNumberFormat="1" applyFont="1" applyFill="1" applyBorder="1" applyAlignment="1">
      <alignment horizontal="center" vertical="center" wrapText="1"/>
    </xf>
    <xf numFmtId="0" fontId="3" fillId="2" borderId="5" xfId="0" applyNumberFormat="1" applyFont="1" applyFill="1" applyBorder="1" applyAlignment="1">
      <alignment horizontal="center" vertical="center" wrapText="1"/>
    </xf>
    <xf numFmtId="49" fontId="3" fillId="2" borderId="5" xfId="0"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5" fillId="2" borderId="0" xfId="0" applyFont="1" applyFill="1" applyAlignment="1">
      <alignment horizontal="left" vertical="top"/>
    </xf>
    <xf numFmtId="0" fontId="5" fillId="2" borderId="0" xfId="0" applyFont="1" applyFill="1" applyAlignment="1">
      <alignment horizontal="left" vertical="top" wrapText="1"/>
    </xf>
    <xf numFmtId="0" fontId="11" fillId="2" borderId="0" xfId="0" applyFont="1" applyFill="1" applyAlignment="1">
      <alignment horizontal="left" vertical="top" wrapText="1"/>
    </xf>
    <xf numFmtId="0" fontId="3" fillId="2" borderId="5" xfId="0" applyFont="1" applyFill="1" applyBorder="1" applyAlignment="1">
      <alignment horizontal="center" vertical="center" wrapText="1"/>
    </xf>
    <xf numFmtId="0" fontId="2" fillId="2" borderId="4" xfId="0" applyFont="1" applyFill="1" applyBorder="1" applyAlignment="1">
      <alignment vertical="center" wrapText="1"/>
    </xf>
    <xf numFmtId="0" fontId="3" fillId="2" borderId="5" xfId="2"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0" fontId="2" fillId="2" borderId="0" xfId="0" applyFont="1" applyFill="1" applyBorder="1" applyAlignment="1">
      <alignment horizontal="left" vertical="center" wrapText="1" indent="1"/>
    </xf>
    <xf numFmtId="3" fontId="3" fillId="2" borderId="0" xfId="0" applyNumberFormat="1"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12" fillId="2" borderId="4" xfId="0" quotePrefix="1" applyFont="1" applyFill="1" applyBorder="1" applyAlignment="1">
      <alignment vertical="center" wrapText="1"/>
    </xf>
    <xf numFmtId="9" fontId="3" fillId="2" borderId="5" xfId="0" applyNumberFormat="1" applyFont="1" applyFill="1" applyBorder="1" applyAlignment="1">
      <alignment horizontal="center" vertical="center" wrapText="1"/>
    </xf>
    <xf numFmtId="0" fontId="5" fillId="2" borderId="0" xfId="0" applyFont="1" applyFill="1" applyAlignment="1">
      <alignment vertical="top" wrapText="1"/>
    </xf>
    <xf numFmtId="0" fontId="5" fillId="2" borderId="0" xfId="0" applyFont="1" applyFill="1" applyAlignment="1">
      <alignment wrapText="1"/>
    </xf>
    <xf numFmtId="0" fontId="2" fillId="2" borderId="4" xfId="0" applyFont="1" applyFill="1" applyBorder="1" applyAlignment="1">
      <alignment vertical="center" wrapText="1"/>
    </xf>
    <xf numFmtId="0" fontId="3" fillId="2" borderId="5" xfId="0" applyFont="1" applyFill="1" applyBorder="1" applyAlignment="1">
      <alignment horizontal="center" vertical="center" wrapText="1"/>
    </xf>
    <xf numFmtId="0" fontId="14" fillId="0" borderId="0" xfId="0" applyFont="1" applyAlignment="1">
      <alignment horizontal="justify" vertical="center"/>
    </xf>
    <xf numFmtId="0" fontId="15" fillId="2" borderId="0" xfId="0" applyFont="1" applyFill="1"/>
    <xf numFmtId="0" fontId="2" fillId="2" borderId="0" xfId="0" applyFont="1" applyFill="1" applyBorder="1" applyAlignment="1">
      <alignment vertical="center" wrapText="1"/>
    </xf>
    <xf numFmtId="164" fontId="3" fillId="2" borderId="5" xfId="0" applyNumberFormat="1" applyFont="1" applyFill="1" applyBorder="1" applyAlignment="1">
      <alignment horizontal="center" vertical="center" wrapText="1"/>
    </xf>
    <xf numFmtId="0" fontId="12" fillId="2" borderId="4" xfId="0" applyFont="1" applyFill="1" applyBorder="1" applyAlignment="1">
      <alignment vertical="center" wrapText="1"/>
    </xf>
    <xf numFmtId="0" fontId="1" fillId="2" borderId="7" xfId="0" applyFont="1" applyFill="1" applyBorder="1" applyAlignment="1">
      <alignment vertical="center" wrapText="1"/>
    </xf>
    <xf numFmtId="0" fontId="16" fillId="2" borderId="0" xfId="0" applyFont="1" applyFill="1"/>
    <xf numFmtId="0" fontId="17" fillId="2" borderId="1" xfId="0" applyFont="1" applyFill="1" applyBorder="1" applyAlignment="1">
      <alignment vertical="center" wrapText="1"/>
    </xf>
    <xf numFmtId="0" fontId="19" fillId="2" borderId="0" xfId="0" applyFont="1" applyFill="1"/>
    <xf numFmtId="0" fontId="20" fillId="2" borderId="0" xfId="0" applyFont="1" applyFill="1"/>
    <xf numFmtId="0" fontId="17" fillId="2" borderId="7" xfId="0" applyFont="1" applyFill="1" applyBorder="1" applyAlignment="1">
      <alignment vertical="center" wrapText="1"/>
    </xf>
    <xf numFmtId="0" fontId="18" fillId="2" borderId="6"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8" fillId="2" borderId="5" xfId="0" applyFont="1" applyFill="1" applyBorder="1" applyAlignment="1">
      <alignment horizontal="center" vertical="center" wrapText="1"/>
    </xf>
    <xf numFmtId="2" fontId="12" fillId="2" borderId="5" xfId="0" applyNumberFormat="1" applyFont="1" applyFill="1" applyBorder="1" applyAlignment="1">
      <alignment horizontal="center" vertical="center" wrapText="1"/>
    </xf>
    <xf numFmtId="165" fontId="12" fillId="2" borderId="5" xfId="0" applyNumberFormat="1" applyFont="1" applyFill="1" applyBorder="1" applyAlignment="1">
      <alignment horizontal="center" vertical="center" wrapText="1"/>
    </xf>
    <xf numFmtId="0" fontId="12" fillId="2" borderId="5" xfId="0" applyFont="1" applyFill="1" applyBorder="1" applyAlignment="1">
      <alignment horizontal="center" vertical="center" wrapText="1"/>
    </xf>
    <xf numFmtId="9" fontId="12" fillId="2" borderId="5" xfId="0" applyNumberFormat="1" applyFont="1" applyFill="1" applyBorder="1" applyAlignment="1">
      <alignment horizontal="center" vertical="center" wrapText="1"/>
    </xf>
    <xf numFmtId="9" fontId="12" fillId="0" borderId="5" xfId="3" applyFont="1" applyFill="1" applyBorder="1" applyAlignment="1">
      <alignment horizontal="center" vertical="center" wrapText="1"/>
    </xf>
    <xf numFmtId="3" fontId="12" fillId="2" borderId="5" xfId="0" applyNumberFormat="1" applyFont="1" applyFill="1" applyBorder="1" applyAlignment="1">
      <alignment horizontal="center" vertical="center" wrapText="1"/>
    </xf>
    <xf numFmtId="1" fontId="12" fillId="2" borderId="5" xfId="0" applyNumberFormat="1" applyFont="1" applyFill="1" applyBorder="1" applyAlignment="1">
      <alignment horizontal="center" vertical="center" wrapText="1"/>
    </xf>
    <xf numFmtId="0" fontId="12" fillId="2" borderId="4" xfId="0" applyFont="1" applyFill="1" applyBorder="1" applyAlignment="1">
      <alignment horizontal="left" vertical="center" wrapText="1" indent="1"/>
    </xf>
    <xf numFmtId="0" fontId="12" fillId="2" borderId="0" xfId="0" applyFont="1" applyFill="1" applyBorder="1" applyAlignment="1">
      <alignment vertical="center" wrapText="1"/>
    </xf>
    <xf numFmtId="0" fontId="12" fillId="2" borderId="0" xfId="0" applyFont="1" applyFill="1" applyBorder="1" applyAlignment="1">
      <alignment horizontal="center" vertical="center" wrapText="1"/>
    </xf>
    <xf numFmtId="0" fontId="5" fillId="2" borderId="0" xfId="0" applyFont="1" applyFill="1" applyAlignment="1">
      <alignment vertical="top"/>
    </xf>
    <xf numFmtId="9" fontId="12" fillId="0" borderId="5" xfId="0" applyNumberFormat="1"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0" xfId="0" applyFont="1"/>
    <xf numFmtId="0" fontId="12" fillId="2" borderId="0" xfId="0" applyFont="1" applyFill="1"/>
    <xf numFmtId="0" fontId="16" fillId="2" borderId="0" xfId="0" applyFont="1" applyFill="1" applyAlignment="1">
      <alignment vertical="top"/>
    </xf>
    <xf numFmtId="0" fontId="16" fillId="2" borderId="0" xfId="0" applyFont="1" applyFill="1" applyAlignment="1">
      <alignment horizontal="left" vertical="top"/>
    </xf>
    <xf numFmtId="0" fontId="12" fillId="2" borderId="5" xfId="0" applyNumberFormat="1" applyFont="1" applyFill="1" applyBorder="1" applyAlignment="1">
      <alignment horizontal="center" vertical="center" wrapText="1"/>
    </xf>
    <xf numFmtId="9" fontId="12" fillId="2" borderId="5" xfId="3" applyFont="1" applyFill="1" applyBorder="1" applyAlignment="1">
      <alignment horizontal="center" vertical="center" wrapText="1"/>
    </xf>
    <xf numFmtId="0" fontId="16" fillId="0" borderId="0" xfId="0" applyFont="1"/>
    <xf numFmtId="0" fontId="22" fillId="2" borderId="0" xfId="0" applyFont="1" applyFill="1"/>
    <xf numFmtId="0" fontId="23" fillId="2" borderId="0" xfId="0" applyFont="1" applyFill="1"/>
    <xf numFmtId="0" fontId="0" fillId="2" borderId="0" xfId="0" applyFill="1" applyAlignment="1">
      <alignment wrapText="1"/>
    </xf>
    <xf numFmtId="0" fontId="24" fillId="2" borderId="5" xfId="0" applyFont="1" applyFill="1" applyBorder="1" applyAlignment="1">
      <alignment horizontal="left" vertical="center"/>
    </xf>
    <xf numFmtId="166" fontId="3" fillId="2" borderId="5" xfId="0" applyNumberFormat="1" applyFont="1" applyFill="1" applyBorder="1" applyAlignment="1">
      <alignment horizontal="center" vertical="center" wrapText="1"/>
    </xf>
    <xf numFmtId="2" fontId="3" fillId="2" borderId="5" xfId="0" applyNumberFormat="1" applyFont="1" applyFill="1" applyBorder="1" applyAlignment="1">
      <alignment horizontal="center" vertical="center" wrapText="1"/>
    </xf>
    <xf numFmtId="0" fontId="12" fillId="2" borderId="5" xfId="0" quotePrefix="1" applyFont="1" applyFill="1" applyBorder="1" applyAlignment="1">
      <alignment horizontal="center" vertical="center" wrapText="1"/>
    </xf>
    <xf numFmtId="165" fontId="3" fillId="2" borderId="5" xfId="0" applyNumberFormat="1" applyFont="1" applyFill="1" applyBorder="1" applyAlignment="1">
      <alignment horizontal="center" vertical="center" wrapText="1"/>
    </xf>
    <xf numFmtId="0" fontId="13" fillId="2" borderId="0" xfId="0" applyFont="1" applyFill="1"/>
    <xf numFmtId="167" fontId="3" fillId="2" borderId="5" xfId="0" applyNumberFormat="1" applyFont="1" applyFill="1" applyBorder="1" applyAlignment="1">
      <alignment horizontal="center" vertical="center" wrapText="1"/>
    </xf>
    <xf numFmtId="0" fontId="25" fillId="2" borderId="0" xfId="0" applyFont="1" applyFill="1"/>
    <xf numFmtId="1" fontId="4" fillId="2" borderId="5" xfId="0" applyNumberFormat="1" applyFont="1" applyFill="1" applyBorder="1" applyAlignment="1">
      <alignment horizontal="center" vertical="center" wrapText="1"/>
    </xf>
    <xf numFmtId="0" fontId="0" fillId="2" borderId="0" xfId="0" applyFont="1" applyFill="1"/>
    <xf numFmtId="0" fontId="3" fillId="2" borderId="5" xfId="0" quotePrefix="1" applyFont="1" applyFill="1" applyBorder="1" applyAlignment="1">
      <alignment horizontal="center" vertical="center" wrapText="1"/>
    </xf>
    <xf numFmtId="0" fontId="11" fillId="2" borderId="0" xfId="0" applyFont="1" applyFill="1" applyAlignment="1"/>
    <xf numFmtId="0" fontId="11" fillId="0" borderId="0" xfId="0" applyFont="1" applyAlignment="1">
      <alignment vertical="center"/>
    </xf>
    <xf numFmtId="0" fontId="5" fillId="2" borderId="0" xfId="0" applyFont="1" applyFill="1" applyAlignment="1">
      <alignment vertical="center" wrapText="1"/>
    </xf>
    <xf numFmtId="0" fontId="5" fillId="2" borderId="0" xfId="0" applyFont="1" applyFill="1" applyAlignment="1">
      <alignment vertical="top" wrapText="1"/>
    </xf>
    <xf numFmtId="0" fontId="16" fillId="0" borderId="0" xfId="0" applyFont="1" applyAlignment="1">
      <alignment vertical="top"/>
    </xf>
    <xf numFmtId="0" fontId="5" fillId="2" borderId="0" xfId="0" applyFont="1" applyFill="1" applyAlignment="1">
      <alignment wrapText="1"/>
    </xf>
    <xf numFmtId="0" fontId="18" fillId="2" borderId="8"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2" fillId="2" borderId="9" xfId="0" applyFont="1" applyFill="1" applyBorder="1" applyAlignment="1">
      <alignment vertical="center" wrapText="1"/>
    </xf>
    <xf numFmtId="0" fontId="12" fillId="2" borderId="4" xfId="0" applyFont="1" applyFill="1" applyBorder="1" applyAlignment="1">
      <alignment vertical="center" wrapText="1"/>
    </xf>
    <xf numFmtId="0" fontId="12" fillId="2" borderId="9"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5" fillId="2" borderId="0" xfId="0" applyFont="1" applyFill="1" applyAlignment="1">
      <alignment horizontal="left" vertical="top" wrapText="1"/>
    </xf>
    <xf numFmtId="0" fontId="16" fillId="0" borderId="0" xfId="0" applyFont="1" applyAlignment="1">
      <alignment horizontal="left" vertical="top" wrapText="1"/>
    </xf>
    <xf numFmtId="0" fontId="5" fillId="0" borderId="0" xfId="0" applyFont="1" applyAlignment="1">
      <alignment vertical="top" wrapText="1"/>
    </xf>
    <xf numFmtId="0" fontId="17" fillId="2" borderId="8"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2" borderId="9" xfId="0" applyFont="1" applyFill="1" applyBorder="1" applyAlignment="1">
      <alignment vertical="center" wrapText="1"/>
    </xf>
    <xf numFmtId="0" fontId="2" fillId="2" borderId="4" xfId="0" applyFont="1" applyFill="1" applyBorder="1" applyAlignment="1">
      <alignment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5" fillId="2" borderId="0" xfId="0" applyFont="1" applyFill="1" applyAlignment="1">
      <alignment vertical="center" wrapText="1"/>
    </xf>
    <xf numFmtId="0" fontId="9" fillId="2" borderId="8"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6" fillId="2" borderId="0" xfId="0" applyFont="1" applyFill="1" applyAlignment="1">
      <alignment wrapText="1"/>
    </xf>
  </cellXfs>
  <cellStyles count="4">
    <cellStyle name="Comma" xfId="2" builtinId="3"/>
    <cellStyle name="Link 2" xfId="1"/>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zoomScaleNormal="100" workbookViewId="0">
      <selection activeCell="M24" sqref="M24"/>
    </sheetView>
  </sheetViews>
  <sheetFormatPr defaultColWidth="9.140625" defaultRowHeight="15" x14ac:dyDescent="0.25"/>
  <cols>
    <col min="1" max="1" width="2.28515625" style="59" bestFit="1" customWidth="1"/>
    <col min="2" max="2" width="42.140625" style="59" customWidth="1"/>
    <col min="3" max="12" width="9.140625" style="59"/>
    <col min="13" max="13" width="87.42578125" style="59" customWidth="1"/>
    <col min="14" max="16384" width="9.140625" style="59"/>
  </cols>
  <sheetData>
    <row r="1" spans="2:14" ht="12.75" customHeight="1" thickBot="1" x14ac:dyDescent="0.3">
      <c r="B1" s="53" t="s">
        <v>130</v>
      </c>
    </row>
    <row r="2" spans="2:14" ht="16.5" customHeight="1" thickBot="1" x14ac:dyDescent="0.3">
      <c r="B2" s="60" t="s">
        <v>0</v>
      </c>
      <c r="C2" s="107" t="s">
        <v>131</v>
      </c>
      <c r="D2" s="108"/>
      <c r="E2" s="108"/>
      <c r="F2" s="108"/>
      <c r="G2" s="108"/>
      <c r="H2" s="108"/>
      <c r="I2" s="108"/>
      <c r="J2" s="108"/>
      <c r="K2" s="108"/>
      <c r="L2" s="109"/>
      <c r="N2" s="61"/>
    </row>
    <row r="3" spans="2:14" x14ac:dyDescent="0.25">
      <c r="B3" s="110"/>
      <c r="C3" s="112">
        <v>2015</v>
      </c>
      <c r="D3" s="112">
        <v>2020</v>
      </c>
      <c r="E3" s="112">
        <v>2030</v>
      </c>
      <c r="F3" s="112">
        <v>2050</v>
      </c>
      <c r="G3" s="114" t="s">
        <v>1</v>
      </c>
      <c r="H3" s="115"/>
      <c r="I3" s="114" t="s">
        <v>2</v>
      </c>
      <c r="J3" s="115"/>
      <c r="K3" s="112" t="s">
        <v>3</v>
      </c>
      <c r="L3" s="112" t="s">
        <v>4</v>
      </c>
      <c r="N3" s="62"/>
    </row>
    <row r="4" spans="2:14" ht="15.75" thickBot="1" x14ac:dyDescent="0.3">
      <c r="B4" s="111"/>
      <c r="C4" s="113"/>
      <c r="D4" s="113"/>
      <c r="E4" s="113"/>
      <c r="F4" s="113"/>
      <c r="G4" s="116"/>
      <c r="H4" s="117"/>
      <c r="I4" s="116"/>
      <c r="J4" s="117"/>
      <c r="K4" s="113"/>
      <c r="L4" s="113"/>
    </row>
    <row r="5" spans="2:14" ht="15.75" thickBot="1" x14ac:dyDescent="0.3">
      <c r="B5" s="63" t="s">
        <v>5</v>
      </c>
      <c r="C5" s="64"/>
      <c r="D5" s="64"/>
      <c r="E5" s="64"/>
      <c r="F5" s="64"/>
      <c r="G5" s="65" t="s">
        <v>6</v>
      </c>
      <c r="H5" s="65" t="s">
        <v>7</v>
      </c>
      <c r="I5" s="65" t="s">
        <v>6</v>
      </c>
      <c r="J5" s="65" t="s">
        <v>7</v>
      </c>
      <c r="K5" s="64"/>
      <c r="L5" s="66"/>
    </row>
    <row r="6" spans="2:14" ht="15.75" thickBot="1" x14ac:dyDescent="0.3">
      <c r="B6" s="57" t="s">
        <v>128</v>
      </c>
      <c r="C6" s="67">
        <f>1.2/4</f>
        <v>0.3</v>
      </c>
      <c r="D6" s="67">
        <f t="shared" ref="D6:G8" si="0">1.2/4</f>
        <v>0.3</v>
      </c>
      <c r="E6" s="67">
        <f t="shared" si="0"/>
        <v>0.3</v>
      </c>
      <c r="F6" s="67">
        <f t="shared" si="0"/>
        <v>0.3</v>
      </c>
      <c r="G6" s="67">
        <f t="shared" si="0"/>
        <v>0.3</v>
      </c>
      <c r="H6" s="68">
        <v>0.5</v>
      </c>
      <c r="I6" s="69">
        <f>0.6/4</f>
        <v>0.15</v>
      </c>
      <c r="J6" s="68">
        <f>2/4</f>
        <v>0.5</v>
      </c>
      <c r="K6" s="69" t="s">
        <v>132</v>
      </c>
      <c r="L6" s="69" t="s">
        <v>133</v>
      </c>
    </row>
    <row r="7" spans="2:14" ht="15.75" thickBot="1" x14ac:dyDescent="0.3">
      <c r="B7" s="57" t="s">
        <v>127</v>
      </c>
      <c r="C7" s="67">
        <f>1.2/4</f>
        <v>0.3</v>
      </c>
      <c r="D7" s="67">
        <f t="shared" si="0"/>
        <v>0.3</v>
      </c>
      <c r="E7" s="67">
        <f t="shared" si="0"/>
        <v>0.3</v>
      </c>
      <c r="F7" s="67">
        <f t="shared" si="0"/>
        <v>0.3</v>
      </c>
      <c r="G7" s="67">
        <f t="shared" si="0"/>
        <v>0.3</v>
      </c>
      <c r="H7" s="68">
        <v>0.5</v>
      </c>
      <c r="I7" s="69">
        <f t="shared" ref="I7:I8" si="1">0.6/4</f>
        <v>0.15</v>
      </c>
      <c r="J7" s="68">
        <f t="shared" ref="J7:J8" si="2">2/4</f>
        <v>0.5</v>
      </c>
      <c r="K7" s="69" t="s">
        <v>132</v>
      </c>
      <c r="L7" s="69" t="s">
        <v>133</v>
      </c>
    </row>
    <row r="8" spans="2:14" ht="15.75" thickBot="1" x14ac:dyDescent="0.3">
      <c r="B8" s="57" t="s">
        <v>126</v>
      </c>
      <c r="C8" s="67">
        <f>1.2/4</f>
        <v>0.3</v>
      </c>
      <c r="D8" s="67">
        <f t="shared" si="0"/>
        <v>0.3</v>
      </c>
      <c r="E8" s="67">
        <f t="shared" si="0"/>
        <v>0.3</v>
      </c>
      <c r="F8" s="67">
        <f t="shared" si="0"/>
        <v>0.3</v>
      </c>
      <c r="G8" s="69">
        <v>0.6</v>
      </c>
      <c r="H8" s="68">
        <v>0.5</v>
      </c>
      <c r="I8" s="69">
        <f t="shared" si="1"/>
        <v>0.15</v>
      </c>
      <c r="J8" s="68">
        <f t="shared" si="2"/>
        <v>0.5</v>
      </c>
      <c r="K8" s="69" t="s">
        <v>132</v>
      </c>
      <c r="L8" s="69" t="s">
        <v>133</v>
      </c>
    </row>
    <row r="9" spans="2:14" ht="15.75" thickBot="1" x14ac:dyDescent="0.3">
      <c r="B9" s="57" t="s">
        <v>134</v>
      </c>
      <c r="C9" s="69">
        <f>0.8/4</f>
        <v>0.2</v>
      </c>
      <c r="D9" s="69">
        <f t="shared" ref="D9:G9" si="3">0.8/4</f>
        <v>0.2</v>
      </c>
      <c r="E9" s="69">
        <f t="shared" si="3"/>
        <v>0.2</v>
      </c>
      <c r="F9" s="69">
        <f t="shared" si="3"/>
        <v>0.2</v>
      </c>
      <c r="G9" s="69">
        <f t="shared" si="3"/>
        <v>0.2</v>
      </c>
      <c r="H9" s="67">
        <f>1/4</f>
        <v>0.25</v>
      </c>
      <c r="I9" s="69">
        <v>0.1</v>
      </c>
      <c r="J9" s="67">
        <v>0.25</v>
      </c>
      <c r="K9" s="69" t="s">
        <v>132</v>
      </c>
      <c r="L9" s="69" t="s">
        <v>133</v>
      </c>
    </row>
    <row r="10" spans="2:14" ht="15.75" thickBot="1" x14ac:dyDescent="0.3">
      <c r="B10" s="57" t="s">
        <v>135</v>
      </c>
      <c r="C10" s="69" t="s">
        <v>40</v>
      </c>
      <c r="D10" s="69" t="s">
        <v>40</v>
      </c>
      <c r="E10" s="69" t="s">
        <v>40</v>
      </c>
      <c r="F10" s="69" t="s">
        <v>40</v>
      </c>
      <c r="G10" s="69" t="s">
        <v>40</v>
      </c>
      <c r="H10" s="69" t="s">
        <v>40</v>
      </c>
      <c r="I10" s="69" t="s">
        <v>40</v>
      </c>
      <c r="J10" s="69" t="s">
        <v>40</v>
      </c>
      <c r="K10" s="69" t="s">
        <v>136</v>
      </c>
      <c r="L10" s="69"/>
    </row>
    <row r="11" spans="2:14" ht="15.75" thickBot="1" x14ac:dyDescent="0.3">
      <c r="B11" s="57" t="s">
        <v>122</v>
      </c>
      <c r="C11" s="69" t="s">
        <v>40</v>
      </c>
      <c r="D11" s="69" t="s">
        <v>40</v>
      </c>
      <c r="E11" s="69" t="s">
        <v>40</v>
      </c>
      <c r="F11" s="69" t="s">
        <v>40</v>
      </c>
      <c r="G11" s="69" t="s">
        <v>40</v>
      </c>
      <c r="H11" s="69" t="s">
        <v>40</v>
      </c>
      <c r="I11" s="69" t="s">
        <v>40</v>
      </c>
      <c r="J11" s="69" t="s">
        <v>40</v>
      </c>
      <c r="K11" s="69" t="s">
        <v>136</v>
      </c>
      <c r="L11" s="69">
        <v>4</v>
      </c>
    </row>
    <row r="12" spans="2:14" ht="15.75" thickBot="1" x14ac:dyDescent="0.3">
      <c r="B12" s="57" t="s">
        <v>10</v>
      </c>
      <c r="C12" s="69">
        <v>40</v>
      </c>
      <c r="D12" s="69">
        <v>40</v>
      </c>
      <c r="E12" s="69">
        <v>40</v>
      </c>
      <c r="F12" s="69">
        <v>40</v>
      </c>
      <c r="G12" s="69">
        <v>35</v>
      </c>
      <c r="H12" s="69">
        <v>40</v>
      </c>
      <c r="I12" s="69">
        <v>40</v>
      </c>
      <c r="J12" s="69">
        <v>50</v>
      </c>
      <c r="K12" s="69" t="s">
        <v>16</v>
      </c>
      <c r="L12" s="69">
        <v>5</v>
      </c>
    </row>
    <row r="13" spans="2:14" ht="15.75" thickBot="1" x14ac:dyDescent="0.3">
      <c r="B13" s="57" t="s">
        <v>24</v>
      </c>
      <c r="C13" s="70">
        <v>0.45</v>
      </c>
      <c r="D13" s="70">
        <v>0.45</v>
      </c>
      <c r="E13" s="70">
        <v>0.45</v>
      </c>
      <c r="F13" s="70">
        <v>0.45</v>
      </c>
      <c r="G13" s="70">
        <v>0.45</v>
      </c>
      <c r="H13" s="70">
        <v>0.45</v>
      </c>
      <c r="I13" s="71">
        <f>C13*0.94</f>
        <v>0.42299999999999999</v>
      </c>
      <c r="J13" s="71">
        <f>C13*1.2</f>
        <v>0.54</v>
      </c>
      <c r="K13" s="69" t="s">
        <v>17</v>
      </c>
      <c r="L13" s="69"/>
      <c r="N13" s="62"/>
    </row>
    <row r="14" spans="2:14" ht="15.75" thickBot="1" x14ac:dyDescent="0.3">
      <c r="B14" s="57" t="s">
        <v>25</v>
      </c>
      <c r="C14" s="69">
        <v>1.5</v>
      </c>
      <c r="D14" s="69">
        <v>1.5</v>
      </c>
      <c r="E14" s="69">
        <v>1.5</v>
      </c>
      <c r="F14" s="69">
        <v>1.5</v>
      </c>
      <c r="G14" s="69">
        <v>1</v>
      </c>
      <c r="H14" s="69">
        <v>5</v>
      </c>
      <c r="I14" s="69">
        <v>1</v>
      </c>
      <c r="J14" s="69">
        <v>5</v>
      </c>
      <c r="K14" s="69" t="s">
        <v>18</v>
      </c>
      <c r="L14" s="69"/>
      <c r="N14" s="62"/>
    </row>
    <row r="15" spans="2:14" ht="15.75" thickBot="1" x14ac:dyDescent="0.3">
      <c r="B15" s="57"/>
      <c r="C15" s="69"/>
      <c r="D15" s="69"/>
      <c r="E15" s="69"/>
      <c r="F15" s="69"/>
      <c r="G15" s="69"/>
      <c r="H15" s="69"/>
      <c r="I15" s="69"/>
      <c r="J15" s="69"/>
      <c r="K15" s="69"/>
      <c r="L15" s="69"/>
    </row>
    <row r="16" spans="2:14" ht="15.75" thickBot="1" x14ac:dyDescent="0.3">
      <c r="B16" s="63" t="s">
        <v>8</v>
      </c>
      <c r="C16" s="64"/>
      <c r="D16" s="64"/>
      <c r="E16" s="64"/>
      <c r="F16" s="64"/>
      <c r="G16" s="64"/>
      <c r="H16" s="64"/>
      <c r="I16" s="64"/>
      <c r="J16" s="64"/>
      <c r="K16" s="64"/>
      <c r="L16" s="66"/>
      <c r="N16" s="62"/>
    </row>
    <row r="17" spans="2:12" ht="15.75" thickBot="1" x14ac:dyDescent="0.3">
      <c r="B17" s="57" t="s">
        <v>117</v>
      </c>
      <c r="C17" s="68">
        <v>6</v>
      </c>
      <c r="D17" s="68">
        <v>6</v>
      </c>
      <c r="E17" s="68">
        <v>6</v>
      </c>
      <c r="F17" s="68">
        <v>6</v>
      </c>
      <c r="G17" s="69">
        <f>0.9*C17</f>
        <v>5.4</v>
      </c>
      <c r="H17" s="68">
        <f>C17</f>
        <v>6</v>
      </c>
      <c r="I17" s="69">
        <f>0.9*G17</f>
        <v>4.8600000000000003</v>
      </c>
      <c r="J17" s="68">
        <f>H17</f>
        <v>6</v>
      </c>
      <c r="K17" s="69" t="s">
        <v>137</v>
      </c>
      <c r="L17" s="69">
        <v>6.7</v>
      </c>
    </row>
    <row r="18" spans="2:12" ht="15.75" thickBot="1" x14ac:dyDescent="0.3">
      <c r="B18" s="57" t="s">
        <v>116</v>
      </c>
      <c r="C18" s="68">
        <v>3.9</v>
      </c>
      <c r="D18" s="68">
        <v>3.9</v>
      </c>
      <c r="E18" s="68">
        <v>3.9</v>
      </c>
      <c r="F18" s="68">
        <v>3.9</v>
      </c>
      <c r="G18" s="69">
        <f t="shared" ref="G18:G19" si="4">0.9*C18</f>
        <v>3.51</v>
      </c>
      <c r="H18" s="68">
        <f t="shared" ref="H18:H19" si="5">C18</f>
        <v>3.9</v>
      </c>
      <c r="I18" s="69">
        <f t="shared" ref="I18:I19" si="6">0.9*G18</f>
        <v>3.1589999999999998</v>
      </c>
      <c r="J18" s="68">
        <f t="shared" ref="J18:J19" si="7">H18</f>
        <v>3.9</v>
      </c>
      <c r="K18" s="69" t="s">
        <v>138</v>
      </c>
      <c r="L18" s="69">
        <v>6.7</v>
      </c>
    </row>
    <row r="19" spans="2:12" ht="15.75" thickBot="1" x14ac:dyDescent="0.3">
      <c r="B19" s="57" t="s">
        <v>115</v>
      </c>
      <c r="C19" s="68">
        <v>3.1</v>
      </c>
      <c r="D19" s="68">
        <v>3.1</v>
      </c>
      <c r="E19" s="68">
        <v>3.1</v>
      </c>
      <c r="F19" s="68">
        <v>3.1</v>
      </c>
      <c r="G19" s="69">
        <f t="shared" si="4"/>
        <v>2.79</v>
      </c>
      <c r="H19" s="68">
        <f t="shared" si="5"/>
        <v>3.1</v>
      </c>
      <c r="I19" s="69">
        <f t="shared" si="6"/>
        <v>2.5110000000000001</v>
      </c>
      <c r="J19" s="68">
        <f t="shared" si="7"/>
        <v>3.1</v>
      </c>
      <c r="K19" s="69" t="s">
        <v>139</v>
      </c>
      <c r="L19" s="69">
        <v>6.7</v>
      </c>
    </row>
    <row r="20" spans="2:12" ht="15.75" thickBot="1" x14ac:dyDescent="0.3">
      <c r="B20" s="57" t="s">
        <v>114</v>
      </c>
      <c r="C20" s="69" t="s">
        <v>40</v>
      </c>
      <c r="D20" s="69" t="s">
        <v>40</v>
      </c>
      <c r="E20" s="69" t="s">
        <v>40</v>
      </c>
      <c r="F20" s="69" t="s">
        <v>40</v>
      </c>
      <c r="G20" s="69" t="s">
        <v>40</v>
      </c>
      <c r="H20" s="69" t="s">
        <v>40</v>
      </c>
      <c r="I20" s="69" t="s">
        <v>40</v>
      </c>
      <c r="J20" s="69" t="s">
        <v>40</v>
      </c>
      <c r="K20" s="69" t="s">
        <v>64</v>
      </c>
      <c r="L20" s="69">
        <v>6</v>
      </c>
    </row>
    <row r="21" spans="2:12" ht="15.75" thickBot="1" x14ac:dyDescent="0.3">
      <c r="B21" s="57" t="s">
        <v>112</v>
      </c>
      <c r="C21" s="69" t="s">
        <v>40</v>
      </c>
      <c r="D21" s="69" t="s">
        <v>40</v>
      </c>
      <c r="E21" s="69" t="s">
        <v>40</v>
      </c>
      <c r="F21" s="69" t="s">
        <v>40</v>
      </c>
      <c r="G21" s="69" t="s">
        <v>40</v>
      </c>
      <c r="H21" s="69" t="s">
        <v>40</v>
      </c>
      <c r="I21" s="69" t="s">
        <v>40</v>
      </c>
      <c r="J21" s="69" t="s">
        <v>40</v>
      </c>
      <c r="K21" s="69" t="s">
        <v>64</v>
      </c>
      <c r="L21" s="69">
        <v>7</v>
      </c>
    </row>
    <row r="22" spans="2:12" ht="23.25" thickBot="1" x14ac:dyDescent="0.3">
      <c r="B22" s="57" t="s">
        <v>111</v>
      </c>
      <c r="C22" s="69" t="s">
        <v>40</v>
      </c>
      <c r="D22" s="69" t="s">
        <v>40</v>
      </c>
      <c r="E22" s="69" t="s">
        <v>40</v>
      </c>
      <c r="F22" s="69" t="s">
        <v>40</v>
      </c>
      <c r="G22" s="69" t="s">
        <v>40</v>
      </c>
      <c r="H22" s="69" t="s">
        <v>40</v>
      </c>
      <c r="I22" s="69" t="s">
        <v>40</v>
      </c>
      <c r="J22" s="69" t="s">
        <v>40</v>
      </c>
      <c r="K22" s="69" t="s">
        <v>64</v>
      </c>
      <c r="L22" s="69">
        <v>8</v>
      </c>
    </row>
    <row r="23" spans="2:12" ht="15.75" thickBot="1" x14ac:dyDescent="0.3">
      <c r="B23" s="57" t="s">
        <v>88</v>
      </c>
      <c r="C23" s="72">
        <v>15800</v>
      </c>
      <c r="D23" s="72">
        <v>15800</v>
      </c>
      <c r="E23" s="72">
        <v>15800</v>
      </c>
      <c r="F23" s="72">
        <v>15800</v>
      </c>
      <c r="G23" s="73">
        <f>0.954*C23</f>
        <v>15073.199999999999</v>
      </c>
      <c r="H23" s="73">
        <f t="shared" ref="H23:H25" si="8">C23</f>
        <v>15800</v>
      </c>
      <c r="I23" s="73">
        <f>0.954*G23</f>
        <v>14379.832799999998</v>
      </c>
      <c r="J23" s="73">
        <f t="shared" ref="J23:J25" si="9">H23</f>
        <v>15800</v>
      </c>
      <c r="K23" s="69" t="s">
        <v>140</v>
      </c>
      <c r="L23" s="69">
        <v>6</v>
      </c>
    </row>
    <row r="24" spans="2:12" ht="15.75" thickBot="1" x14ac:dyDescent="0.3">
      <c r="B24" s="57" t="s">
        <v>110</v>
      </c>
      <c r="C24" s="72">
        <v>76000</v>
      </c>
      <c r="D24" s="72">
        <v>76000</v>
      </c>
      <c r="E24" s="72">
        <v>76000</v>
      </c>
      <c r="F24" s="72">
        <v>76000</v>
      </c>
      <c r="G24" s="73">
        <f>0.954*C24</f>
        <v>72504</v>
      </c>
      <c r="H24" s="73">
        <f t="shared" si="8"/>
        <v>76000</v>
      </c>
      <c r="I24" s="73">
        <f>0.954*G24</f>
        <v>69168.815999999992</v>
      </c>
      <c r="J24" s="73">
        <f t="shared" si="9"/>
        <v>76000</v>
      </c>
      <c r="K24" s="69" t="s">
        <v>141</v>
      </c>
      <c r="L24" s="69">
        <v>8</v>
      </c>
    </row>
    <row r="25" spans="2:12" ht="15.75" thickBot="1" x14ac:dyDescent="0.3">
      <c r="B25" s="57" t="s">
        <v>109</v>
      </c>
      <c r="C25" s="69">
        <v>4476</v>
      </c>
      <c r="D25" s="69">
        <v>4476</v>
      </c>
      <c r="E25" s="69">
        <v>4476</v>
      </c>
      <c r="F25" s="69">
        <v>4476</v>
      </c>
      <c r="G25" s="73">
        <f>0.954*C25</f>
        <v>4270.1040000000003</v>
      </c>
      <c r="H25" s="73">
        <f t="shared" si="8"/>
        <v>4476</v>
      </c>
      <c r="I25" s="73">
        <f>0.954*G25</f>
        <v>4073.679216</v>
      </c>
      <c r="J25" s="73">
        <f t="shared" si="9"/>
        <v>4476</v>
      </c>
      <c r="K25" s="69" t="s">
        <v>142</v>
      </c>
      <c r="L25" s="69"/>
    </row>
    <row r="26" spans="2:12" ht="15.75" thickBot="1" x14ac:dyDescent="0.3">
      <c r="B26" s="57" t="s">
        <v>89</v>
      </c>
      <c r="C26" s="70">
        <v>0.42</v>
      </c>
      <c r="D26" s="70">
        <v>0.42</v>
      </c>
      <c r="E26" s="70">
        <v>0.42</v>
      </c>
      <c r="F26" s="70">
        <v>0.42</v>
      </c>
      <c r="G26" s="70">
        <f>F26*(1-0.176)/(F26*(1-0.176)+F27)</f>
        <v>0.37370421561852107</v>
      </c>
      <c r="H26" s="70">
        <f>F26</f>
        <v>0.42</v>
      </c>
      <c r="I26" s="70">
        <f>G26*(1-0.176)/(G26*(1-0.176)+H27)</f>
        <v>0.32961145944602421</v>
      </c>
      <c r="J26" s="70">
        <f>H26</f>
        <v>0.42</v>
      </c>
      <c r="K26" s="69" t="s">
        <v>143</v>
      </c>
      <c r="L26" s="69">
        <v>6</v>
      </c>
    </row>
    <row r="27" spans="2:12" ht="15.75" thickBot="1" x14ac:dyDescent="0.3">
      <c r="B27" s="57" t="s">
        <v>90</v>
      </c>
      <c r="C27" s="70">
        <v>0.57999999999999996</v>
      </c>
      <c r="D27" s="70">
        <v>0.57999999999999996</v>
      </c>
      <c r="E27" s="70">
        <v>0.57999999999999996</v>
      </c>
      <c r="F27" s="70">
        <v>0.57999999999999996</v>
      </c>
      <c r="G27" s="70">
        <f>F27</f>
        <v>0.57999999999999996</v>
      </c>
      <c r="H27" s="70">
        <f>1-G26</f>
        <v>0.62629578438147893</v>
      </c>
      <c r="I27" s="70">
        <f>G27</f>
        <v>0.57999999999999996</v>
      </c>
      <c r="J27" s="70">
        <f>1-I26</f>
        <v>0.67038854055397579</v>
      </c>
      <c r="K27" s="69" t="s">
        <v>143</v>
      </c>
      <c r="L27" s="69">
        <v>6</v>
      </c>
    </row>
    <row r="28" spans="2:12" ht="15.75" thickBot="1" x14ac:dyDescent="0.3">
      <c r="B28" s="57" t="s">
        <v>107</v>
      </c>
      <c r="C28" s="68">
        <f>AVERAGE(C17:C19)*0.0051*1000</f>
        <v>22.1</v>
      </c>
      <c r="D28" s="68">
        <f>C28*(1-0.014)</f>
        <v>21.790600000000001</v>
      </c>
      <c r="E28" s="68">
        <f t="shared" ref="E28:F28" si="10">D28*(1-0.014)</f>
        <v>21.485531600000002</v>
      </c>
      <c r="F28" s="68">
        <f t="shared" si="10"/>
        <v>21.184734157600001</v>
      </c>
      <c r="G28" s="68">
        <f>C28*(1-0.018)</f>
        <v>21.702200000000001</v>
      </c>
      <c r="H28" s="68">
        <f>C28</f>
        <v>22.1</v>
      </c>
      <c r="I28" s="68">
        <f>C28*(1-0.018)^3</f>
        <v>20.927952312800002</v>
      </c>
      <c r="J28" s="68">
        <f>C28</f>
        <v>22.1</v>
      </c>
      <c r="K28" s="69" t="s">
        <v>144</v>
      </c>
      <c r="L28" s="69">
        <v>9</v>
      </c>
    </row>
    <row r="29" spans="2:12" ht="15.75" thickBot="1" x14ac:dyDescent="0.3">
      <c r="B29" s="57" t="s">
        <v>106</v>
      </c>
      <c r="C29" s="69" t="s">
        <v>40</v>
      </c>
      <c r="D29" s="69" t="s">
        <v>40</v>
      </c>
      <c r="E29" s="69" t="s">
        <v>40</v>
      </c>
      <c r="F29" s="69" t="s">
        <v>40</v>
      </c>
      <c r="G29" s="69" t="s">
        <v>40</v>
      </c>
      <c r="H29" s="69" t="s">
        <v>40</v>
      </c>
      <c r="I29" s="69" t="s">
        <v>40</v>
      </c>
      <c r="J29" s="69" t="s">
        <v>40</v>
      </c>
      <c r="K29" s="69" t="s">
        <v>145</v>
      </c>
      <c r="L29" s="69"/>
    </row>
    <row r="30" spans="2:12" ht="15.75" thickBot="1" x14ac:dyDescent="0.3">
      <c r="B30" s="74"/>
      <c r="C30" s="69"/>
      <c r="D30" s="69"/>
      <c r="E30" s="69"/>
      <c r="F30" s="69"/>
      <c r="G30" s="69"/>
      <c r="H30" s="69"/>
      <c r="I30" s="69"/>
      <c r="J30" s="69"/>
      <c r="K30" s="69"/>
      <c r="L30" s="69"/>
    </row>
    <row r="31" spans="2:12" ht="15.75" thickBot="1" x14ac:dyDescent="0.3">
      <c r="B31" s="63" t="s">
        <v>22</v>
      </c>
      <c r="C31" s="69"/>
      <c r="D31" s="69"/>
      <c r="E31" s="69"/>
      <c r="F31" s="69"/>
      <c r="G31" s="69"/>
      <c r="H31" s="69"/>
      <c r="I31" s="69"/>
      <c r="J31" s="69"/>
      <c r="K31" s="69"/>
      <c r="L31" s="69"/>
    </row>
    <row r="32" spans="2:12" ht="15.75" thickBot="1" x14ac:dyDescent="0.3">
      <c r="B32" s="74"/>
      <c r="C32" s="69"/>
      <c r="D32" s="69"/>
      <c r="E32" s="69"/>
      <c r="F32" s="69"/>
      <c r="G32" s="69"/>
      <c r="H32" s="69"/>
      <c r="I32" s="69"/>
      <c r="J32" s="69"/>
      <c r="K32" s="69"/>
      <c r="L32" s="69"/>
    </row>
    <row r="33" spans="1:13" ht="15.75" thickBot="1" x14ac:dyDescent="0.3">
      <c r="B33" s="57"/>
      <c r="C33" s="69"/>
      <c r="D33" s="69"/>
      <c r="E33" s="69"/>
      <c r="F33" s="69"/>
      <c r="G33" s="69"/>
      <c r="H33" s="69"/>
      <c r="I33" s="69"/>
      <c r="J33" s="69"/>
      <c r="K33" s="69"/>
      <c r="L33" s="69"/>
    </row>
    <row r="34" spans="1:13" x14ac:dyDescent="0.25">
      <c r="B34" s="75"/>
      <c r="C34" s="76"/>
      <c r="D34" s="76"/>
      <c r="E34" s="76"/>
      <c r="F34" s="76"/>
      <c r="G34" s="76"/>
      <c r="H34" s="76"/>
      <c r="I34" s="76"/>
      <c r="J34" s="76"/>
      <c r="K34" s="76"/>
      <c r="L34" s="76"/>
    </row>
    <row r="35" spans="1:13" x14ac:dyDescent="0.25">
      <c r="B35" s="3" t="s">
        <v>21</v>
      </c>
    </row>
    <row r="36" spans="1:13" x14ac:dyDescent="0.25">
      <c r="A36" s="1">
        <v>1</v>
      </c>
      <c r="B36" s="77" t="s">
        <v>146</v>
      </c>
    </row>
    <row r="37" spans="1:13" x14ac:dyDescent="0.25">
      <c r="A37" s="1">
        <v>2</v>
      </c>
      <c r="B37" s="77" t="s">
        <v>147</v>
      </c>
    </row>
    <row r="38" spans="1:13" x14ac:dyDescent="0.25">
      <c r="A38" s="1">
        <v>3</v>
      </c>
      <c r="B38" s="77" t="s">
        <v>148</v>
      </c>
    </row>
    <row r="39" spans="1:13" x14ac:dyDescent="0.25">
      <c r="A39" s="1">
        <v>4</v>
      </c>
      <c r="B39" s="77" t="s">
        <v>149</v>
      </c>
    </row>
    <row r="40" spans="1:13" x14ac:dyDescent="0.25">
      <c r="A40" s="1">
        <v>5</v>
      </c>
      <c r="B40" s="77" t="s">
        <v>150</v>
      </c>
    </row>
    <row r="41" spans="1:13" x14ac:dyDescent="0.25">
      <c r="A41" s="1">
        <v>6</v>
      </c>
      <c r="B41" s="77" t="s">
        <v>151</v>
      </c>
    </row>
    <row r="42" spans="1:13" x14ac:dyDescent="0.25">
      <c r="A42" s="1">
        <v>7</v>
      </c>
      <c r="B42" s="77" t="s">
        <v>152</v>
      </c>
    </row>
    <row r="43" spans="1:13" x14ac:dyDescent="0.25">
      <c r="A43" s="1">
        <v>8</v>
      </c>
      <c r="B43" s="77" t="s">
        <v>153</v>
      </c>
    </row>
    <row r="44" spans="1:13" x14ac:dyDescent="0.25">
      <c r="A44" s="1">
        <v>9</v>
      </c>
      <c r="B44" s="77" t="s">
        <v>154</v>
      </c>
    </row>
    <row r="46" spans="1:13" x14ac:dyDescent="0.25">
      <c r="B46" s="3" t="s">
        <v>13</v>
      </c>
      <c r="C46" s="2"/>
      <c r="D46" s="2"/>
      <c r="E46" s="2"/>
      <c r="F46" s="2"/>
      <c r="G46" s="2"/>
      <c r="H46" s="2"/>
      <c r="I46" s="2"/>
      <c r="J46" s="2"/>
      <c r="K46" s="2"/>
      <c r="L46" s="2"/>
      <c r="M46" s="2"/>
    </row>
    <row r="47" spans="1:13" x14ac:dyDescent="0.25">
      <c r="A47" s="1" t="s">
        <v>14</v>
      </c>
      <c r="B47" s="104" t="s">
        <v>155</v>
      </c>
      <c r="C47" s="104"/>
      <c r="D47" s="104"/>
      <c r="E47" s="104"/>
      <c r="F47" s="104"/>
      <c r="G47" s="104"/>
      <c r="H47" s="104"/>
      <c r="I47" s="104"/>
      <c r="J47" s="104"/>
      <c r="K47" s="104"/>
      <c r="L47" s="104"/>
      <c r="M47" s="104"/>
    </row>
    <row r="48" spans="1:13" ht="64.5" customHeight="1" x14ac:dyDescent="0.25">
      <c r="A48" s="1" t="s">
        <v>15</v>
      </c>
      <c r="B48" s="104" t="s">
        <v>156</v>
      </c>
      <c r="C48" s="104"/>
      <c r="D48" s="104"/>
      <c r="E48" s="104"/>
      <c r="F48" s="104"/>
      <c r="G48" s="104"/>
      <c r="H48" s="104"/>
      <c r="I48" s="104"/>
      <c r="J48" s="104"/>
      <c r="K48" s="104"/>
      <c r="L48" s="104"/>
      <c r="M48" s="104"/>
    </row>
    <row r="49" spans="1:13" ht="27.75" customHeight="1" x14ac:dyDescent="0.25">
      <c r="A49" s="1" t="s">
        <v>16</v>
      </c>
      <c r="B49" s="104" t="s">
        <v>157</v>
      </c>
      <c r="C49" s="105"/>
      <c r="D49" s="105"/>
      <c r="E49" s="105"/>
      <c r="F49" s="105"/>
      <c r="G49" s="105"/>
      <c r="H49" s="105"/>
      <c r="I49" s="105"/>
      <c r="J49" s="105"/>
      <c r="K49" s="105"/>
      <c r="L49" s="105"/>
      <c r="M49" s="105"/>
    </row>
    <row r="50" spans="1:13" ht="31.5" customHeight="1" x14ac:dyDescent="0.25">
      <c r="A50" s="1" t="s">
        <v>17</v>
      </c>
      <c r="B50" s="104" t="s">
        <v>158</v>
      </c>
      <c r="C50" s="105"/>
      <c r="D50" s="105"/>
      <c r="E50" s="105"/>
      <c r="F50" s="105"/>
      <c r="G50" s="105"/>
      <c r="H50" s="105"/>
      <c r="I50" s="105"/>
      <c r="J50" s="105"/>
      <c r="K50" s="105"/>
      <c r="L50" s="105"/>
      <c r="M50" s="105"/>
    </row>
    <row r="51" spans="1:13" x14ac:dyDescent="0.25">
      <c r="A51" s="1" t="s">
        <v>18</v>
      </c>
      <c r="B51" s="104" t="s">
        <v>159</v>
      </c>
      <c r="C51" s="105"/>
      <c r="D51" s="105"/>
      <c r="E51" s="105"/>
      <c r="F51" s="105"/>
      <c r="G51" s="105"/>
      <c r="H51" s="105"/>
      <c r="I51" s="105"/>
      <c r="J51" s="105"/>
      <c r="K51" s="105"/>
      <c r="L51" s="105"/>
      <c r="M51" s="105"/>
    </row>
    <row r="52" spans="1:13" ht="52.5" customHeight="1" x14ac:dyDescent="0.25">
      <c r="A52" s="1" t="s">
        <v>19</v>
      </c>
      <c r="B52" s="104" t="s">
        <v>160</v>
      </c>
      <c r="C52" s="104"/>
      <c r="D52" s="104"/>
      <c r="E52" s="104"/>
      <c r="F52" s="104"/>
      <c r="G52" s="104"/>
      <c r="H52" s="104"/>
      <c r="I52" s="104"/>
      <c r="J52" s="104"/>
      <c r="K52" s="104"/>
      <c r="L52" s="104"/>
      <c r="M52" s="104"/>
    </row>
    <row r="53" spans="1:13" ht="28.5" customHeight="1" x14ac:dyDescent="0.25">
      <c r="A53" s="1" t="s">
        <v>43</v>
      </c>
      <c r="B53" s="104" t="s">
        <v>161</v>
      </c>
      <c r="C53" s="104"/>
      <c r="D53" s="104"/>
      <c r="E53" s="104"/>
      <c r="F53" s="104"/>
      <c r="G53" s="104"/>
      <c r="H53" s="104"/>
      <c r="I53" s="104"/>
      <c r="J53" s="104"/>
      <c r="K53" s="104"/>
      <c r="L53" s="104"/>
      <c r="M53" s="104"/>
    </row>
    <row r="54" spans="1:13" ht="42.75" customHeight="1" x14ac:dyDescent="0.25">
      <c r="A54" s="1" t="s">
        <v>55</v>
      </c>
      <c r="B54" s="104" t="s">
        <v>162</v>
      </c>
      <c r="C54" s="104"/>
      <c r="D54" s="104"/>
      <c r="E54" s="104"/>
      <c r="F54" s="104"/>
      <c r="G54" s="104"/>
      <c r="H54" s="104"/>
      <c r="I54" s="104"/>
      <c r="J54" s="104"/>
      <c r="K54" s="104"/>
      <c r="L54" s="104"/>
      <c r="M54" s="104"/>
    </row>
    <row r="55" spans="1:13" ht="27" customHeight="1" x14ac:dyDescent="0.25">
      <c r="A55" s="1" t="s">
        <v>59</v>
      </c>
      <c r="B55" s="104" t="s">
        <v>163</v>
      </c>
      <c r="C55" s="104"/>
      <c r="D55" s="104"/>
      <c r="E55" s="104"/>
      <c r="F55" s="104"/>
      <c r="G55" s="104"/>
      <c r="H55" s="104"/>
      <c r="I55" s="104"/>
      <c r="J55" s="104"/>
      <c r="K55" s="104"/>
      <c r="L55" s="104"/>
      <c r="M55" s="104"/>
    </row>
    <row r="56" spans="1:13" ht="29.25" customHeight="1" x14ac:dyDescent="0.25">
      <c r="A56" s="1" t="s">
        <v>64</v>
      </c>
      <c r="B56" s="104" t="s">
        <v>164</v>
      </c>
      <c r="C56" s="104"/>
      <c r="D56" s="104"/>
      <c r="E56" s="104"/>
      <c r="F56" s="104"/>
      <c r="G56" s="104"/>
      <c r="H56" s="104"/>
      <c r="I56" s="104"/>
      <c r="J56" s="104"/>
      <c r="K56" s="104"/>
      <c r="L56" s="104"/>
      <c r="M56" s="104"/>
    </row>
    <row r="57" spans="1:13" ht="26.25" customHeight="1" x14ac:dyDescent="0.25">
      <c r="A57" s="1" t="s">
        <v>165</v>
      </c>
      <c r="B57" s="104" t="s">
        <v>166</v>
      </c>
      <c r="C57" s="104"/>
      <c r="D57" s="104"/>
      <c r="E57" s="104"/>
      <c r="F57" s="104"/>
      <c r="G57" s="104"/>
      <c r="H57" s="104"/>
      <c r="I57" s="104"/>
      <c r="J57" s="104"/>
      <c r="K57" s="104"/>
      <c r="L57" s="104"/>
      <c r="M57" s="104"/>
    </row>
    <row r="58" spans="1:13" ht="27.75" customHeight="1" x14ac:dyDescent="0.25">
      <c r="A58" s="1" t="s">
        <v>167</v>
      </c>
      <c r="B58" s="104" t="s">
        <v>168</v>
      </c>
      <c r="C58" s="104"/>
      <c r="D58" s="104"/>
      <c r="E58" s="104"/>
      <c r="F58" s="104"/>
      <c r="G58" s="104"/>
      <c r="H58" s="104"/>
      <c r="I58" s="104"/>
      <c r="J58" s="104"/>
      <c r="K58" s="104"/>
      <c r="L58" s="104"/>
      <c r="M58" s="104"/>
    </row>
    <row r="59" spans="1:13" x14ac:dyDescent="0.25">
      <c r="A59" s="1" t="s">
        <v>169</v>
      </c>
      <c r="B59" s="104" t="s">
        <v>170</v>
      </c>
      <c r="C59" s="104"/>
      <c r="D59" s="104"/>
      <c r="E59" s="104"/>
      <c r="F59" s="104"/>
      <c r="G59" s="104"/>
      <c r="H59" s="104"/>
      <c r="I59" s="104"/>
      <c r="J59" s="104"/>
      <c r="K59" s="104"/>
      <c r="L59" s="104"/>
      <c r="M59" s="104"/>
    </row>
    <row r="60" spans="1:13" ht="27" customHeight="1" x14ac:dyDescent="0.25">
      <c r="A60" s="1" t="s">
        <v>171</v>
      </c>
      <c r="B60" s="104" t="s">
        <v>172</v>
      </c>
      <c r="C60" s="104"/>
      <c r="D60" s="104"/>
      <c r="E60" s="104"/>
      <c r="F60" s="104"/>
      <c r="G60" s="104"/>
      <c r="H60" s="104"/>
      <c r="I60" s="104"/>
      <c r="J60" s="104"/>
      <c r="K60" s="104"/>
      <c r="L60" s="104"/>
      <c r="M60" s="104"/>
    </row>
    <row r="61" spans="1:13" ht="26.25" customHeight="1" x14ac:dyDescent="0.25">
      <c r="A61" s="1" t="s">
        <v>143</v>
      </c>
      <c r="B61" s="104" t="s">
        <v>173</v>
      </c>
      <c r="C61" s="104"/>
      <c r="D61" s="104"/>
      <c r="E61" s="104"/>
      <c r="F61" s="104"/>
      <c r="G61" s="104"/>
      <c r="H61" s="104"/>
      <c r="I61" s="104"/>
      <c r="J61" s="104"/>
      <c r="K61" s="104"/>
      <c r="L61" s="104"/>
      <c r="M61" s="104"/>
    </row>
    <row r="62" spans="1:13" ht="37.5" customHeight="1" x14ac:dyDescent="0.25">
      <c r="A62" s="1" t="s">
        <v>144</v>
      </c>
      <c r="B62" s="104" t="s">
        <v>174</v>
      </c>
      <c r="C62" s="104"/>
      <c r="D62" s="104"/>
      <c r="E62" s="104"/>
      <c r="F62" s="104"/>
      <c r="G62" s="104"/>
      <c r="H62" s="104"/>
      <c r="I62" s="104"/>
      <c r="J62" s="104"/>
      <c r="K62" s="104"/>
      <c r="L62" s="104"/>
      <c r="M62" s="104"/>
    </row>
    <row r="63" spans="1:13" ht="15.75" customHeight="1" x14ac:dyDescent="0.25">
      <c r="A63" s="1" t="s">
        <v>145</v>
      </c>
      <c r="B63" s="104" t="s">
        <v>175</v>
      </c>
      <c r="C63" s="105"/>
      <c r="D63" s="105"/>
      <c r="E63" s="105"/>
      <c r="F63" s="105"/>
      <c r="G63" s="105"/>
      <c r="H63" s="105"/>
      <c r="I63" s="105"/>
      <c r="J63" s="105"/>
      <c r="K63" s="105"/>
      <c r="L63" s="105"/>
      <c r="M63" s="105"/>
    </row>
    <row r="64" spans="1:13" ht="15" customHeight="1" x14ac:dyDescent="0.25">
      <c r="A64" s="1" t="s">
        <v>176</v>
      </c>
      <c r="B64" s="104" t="s">
        <v>177</v>
      </c>
      <c r="C64" s="105"/>
      <c r="D64" s="105"/>
      <c r="E64" s="105"/>
      <c r="F64" s="105"/>
      <c r="G64" s="105"/>
      <c r="H64" s="105"/>
      <c r="I64" s="105"/>
      <c r="J64" s="105"/>
      <c r="K64" s="105"/>
      <c r="L64" s="105"/>
      <c r="M64" s="105"/>
    </row>
    <row r="65" spans="2:13" x14ac:dyDescent="0.25">
      <c r="B65" s="104"/>
      <c r="C65" s="105"/>
      <c r="D65" s="105"/>
      <c r="E65" s="105"/>
      <c r="F65" s="105"/>
      <c r="G65" s="105"/>
      <c r="H65" s="105"/>
      <c r="I65" s="105"/>
      <c r="J65" s="105"/>
      <c r="K65" s="105"/>
      <c r="L65" s="105"/>
      <c r="M65" s="105"/>
    </row>
    <row r="66" spans="2:13" x14ac:dyDescent="0.25">
      <c r="C66" s="106"/>
      <c r="D66" s="106"/>
      <c r="E66" s="106"/>
      <c r="F66" s="106"/>
      <c r="G66" s="106"/>
      <c r="H66" s="106"/>
      <c r="I66" s="106"/>
      <c r="J66" s="106"/>
      <c r="K66" s="106"/>
      <c r="L66" s="106"/>
      <c r="M66" s="106"/>
    </row>
    <row r="67" spans="2:13" x14ac:dyDescent="0.25">
      <c r="C67" s="106"/>
      <c r="D67" s="106"/>
      <c r="E67" s="106"/>
      <c r="F67" s="106"/>
      <c r="G67" s="106"/>
      <c r="H67" s="106"/>
      <c r="I67" s="106"/>
      <c r="J67" s="106"/>
      <c r="K67" s="106"/>
      <c r="L67" s="106"/>
      <c r="M67" s="106"/>
    </row>
    <row r="68" spans="2:13" x14ac:dyDescent="0.25">
      <c r="C68" s="106"/>
      <c r="D68" s="106"/>
      <c r="E68" s="106"/>
      <c r="F68" s="106"/>
      <c r="G68" s="106"/>
      <c r="H68" s="106"/>
      <c r="I68" s="106"/>
      <c r="J68" s="106"/>
      <c r="K68" s="106"/>
      <c r="L68" s="106"/>
      <c r="M68" s="106"/>
    </row>
    <row r="69" spans="2:13" x14ac:dyDescent="0.25">
      <c r="C69" s="106"/>
      <c r="D69" s="106"/>
      <c r="E69" s="106"/>
      <c r="F69" s="106"/>
      <c r="G69" s="106"/>
      <c r="H69" s="106"/>
      <c r="I69" s="106"/>
      <c r="J69" s="106"/>
      <c r="K69" s="106"/>
      <c r="L69" s="106"/>
      <c r="M69" s="106"/>
    </row>
  </sheetData>
  <mergeCells count="33">
    <mergeCell ref="B52:M52"/>
    <mergeCell ref="C2:L2"/>
    <mergeCell ref="B3:B4"/>
    <mergeCell ref="C3:C4"/>
    <mergeCell ref="D3:D4"/>
    <mergeCell ref="E3:E4"/>
    <mergeCell ref="F3:F4"/>
    <mergeCell ref="G3:H4"/>
    <mergeCell ref="I3:J4"/>
    <mergeCell ref="K3:K4"/>
    <mergeCell ref="L3:L4"/>
    <mergeCell ref="B47:M47"/>
    <mergeCell ref="B48:M48"/>
    <mergeCell ref="B49:M49"/>
    <mergeCell ref="B50:M50"/>
    <mergeCell ref="B51:M51"/>
    <mergeCell ref="B64:M64"/>
    <mergeCell ref="B53:M53"/>
    <mergeCell ref="B54:M54"/>
    <mergeCell ref="B55:M55"/>
    <mergeCell ref="B56:M56"/>
    <mergeCell ref="B57:M57"/>
    <mergeCell ref="B58:M58"/>
    <mergeCell ref="B59:M59"/>
    <mergeCell ref="B60:M60"/>
    <mergeCell ref="B61:M61"/>
    <mergeCell ref="B62:M62"/>
    <mergeCell ref="B63:M63"/>
    <mergeCell ref="B65:M65"/>
    <mergeCell ref="C66:M66"/>
    <mergeCell ref="C67:M67"/>
    <mergeCell ref="C68:M68"/>
    <mergeCell ref="C69:M6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2"/>
  <sheetViews>
    <sheetView zoomScaleNormal="100" workbookViewId="0">
      <selection activeCell="M24" sqref="M24"/>
    </sheetView>
  </sheetViews>
  <sheetFormatPr defaultColWidth="9.140625" defaultRowHeight="15" x14ac:dyDescent="0.25"/>
  <cols>
    <col min="1" max="1" width="2.28515625" style="59" bestFit="1" customWidth="1"/>
    <col min="2" max="2" width="41" style="59" customWidth="1"/>
    <col min="3" max="3" width="9.140625" style="59" customWidth="1"/>
    <col min="4" max="6" width="9.140625" style="59"/>
    <col min="7" max="7" width="9.140625" style="59" customWidth="1"/>
    <col min="8" max="8" width="9.140625" style="59"/>
    <col min="9" max="9" width="9.140625" style="59" customWidth="1"/>
    <col min="10" max="12" width="9.140625" style="59"/>
    <col min="13" max="13" width="87.5703125" style="59" customWidth="1"/>
    <col min="14" max="16384" width="9.140625" style="59"/>
  </cols>
  <sheetData>
    <row r="1" spans="2:12" ht="15.75" thickBot="1" x14ac:dyDescent="0.3">
      <c r="B1" s="53" t="s">
        <v>178</v>
      </c>
    </row>
    <row r="2" spans="2:12" ht="15.75" thickBot="1" x14ac:dyDescent="0.3">
      <c r="B2" s="60" t="s">
        <v>0</v>
      </c>
      <c r="C2" s="121" t="s">
        <v>179</v>
      </c>
      <c r="D2" s="122"/>
      <c r="E2" s="122"/>
      <c r="F2" s="122"/>
      <c r="G2" s="122"/>
      <c r="H2" s="122"/>
      <c r="I2" s="122"/>
      <c r="J2" s="122"/>
      <c r="K2" s="122"/>
      <c r="L2" s="123"/>
    </row>
    <row r="3" spans="2:12" x14ac:dyDescent="0.25">
      <c r="B3" s="110"/>
      <c r="C3" s="112">
        <v>2015</v>
      </c>
      <c r="D3" s="112">
        <v>2020</v>
      </c>
      <c r="E3" s="112">
        <v>2030</v>
      </c>
      <c r="F3" s="112">
        <v>2050</v>
      </c>
      <c r="G3" s="114" t="s">
        <v>1</v>
      </c>
      <c r="H3" s="115"/>
      <c r="I3" s="114" t="s">
        <v>2</v>
      </c>
      <c r="J3" s="115"/>
      <c r="K3" s="112" t="s">
        <v>3</v>
      </c>
      <c r="L3" s="112" t="s">
        <v>4</v>
      </c>
    </row>
    <row r="4" spans="2:12" ht="15.75" thickBot="1" x14ac:dyDescent="0.3">
      <c r="B4" s="111"/>
      <c r="C4" s="113"/>
      <c r="D4" s="113"/>
      <c r="E4" s="113"/>
      <c r="F4" s="113"/>
      <c r="G4" s="116"/>
      <c r="H4" s="117"/>
      <c r="I4" s="116"/>
      <c r="J4" s="117"/>
      <c r="K4" s="113"/>
      <c r="L4" s="113"/>
    </row>
    <row r="5" spans="2:12" ht="15.75" thickBot="1" x14ac:dyDescent="0.3">
      <c r="B5" s="63" t="s">
        <v>5</v>
      </c>
      <c r="C5" s="64"/>
      <c r="D5" s="64"/>
      <c r="E5" s="64"/>
      <c r="F5" s="64"/>
      <c r="G5" s="65" t="s">
        <v>6</v>
      </c>
      <c r="H5" s="65" t="s">
        <v>7</v>
      </c>
      <c r="I5" s="65" t="s">
        <v>6</v>
      </c>
      <c r="J5" s="65" t="s">
        <v>7</v>
      </c>
      <c r="K5" s="64"/>
      <c r="L5" s="66"/>
    </row>
    <row r="6" spans="2:12" ht="15.75" thickBot="1" x14ac:dyDescent="0.3">
      <c r="B6" s="57" t="s">
        <v>9</v>
      </c>
      <c r="C6" s="69">
        <v>5.25</v>
      </c>
      <c r="D6" s="69">
        <v>5.25</v>
      </c>
      <c r="E6" s="69">
        <v>5.25</v>
      </c>
      <c r="F6" s="69">
        <v>5.25</v>
      </c>
      <c r="G6" s="69">
        <v>5.25</v>
      </c>
      <c r="H6" s="69">
        <v>5.25</v>
      </c>
      <c r="I6" s="69">
        <v>4.5</v>
      </c>
      <c r="J6" s="69">
        <v>5.25</v>
      </c>
      <c r="K6" s="69" t="s">
        <v>14</v>
      </c>
      <c r="L6" s="69">
        <v>1</v>
      </c>
    </row>
    <row r="7" spans="2:12" ht="15.75" thickBot="1" x14ac:dyDescent="0.3">
      <c r="B7" s="57" t="s">
        <v>180</v>
      </c>
      <c r="C7" s="67">
        <v>1.125</v>
      </c>
      <c r="D7" s="67">
        <v>1.125</v>
      </c>
      <c r="E7" s="67">
        <v>1.125</v>
      </c>
      <c r="F7" s="67">
        <v>1.125</v>
      </c>
      <c r="G7" s="69">
        <v>0.75</v>
      </c>
      <c r="H7" s="69">
        <v>1.5</v>
      </c>
      <c r="I7" s="69">
        <v>0.75</v>
      </c>
      <c r="J7" s="69">
        <v>1.5</v>
      </c>
      <c r="K7" s="69" t="s">
        <v>15</v>
      </c>
      <c r="L7" s="69">
        <v>2</v>
      </c>
    </row>
    <row r="8" spans="2:12" ht="15.75" thickBot="1" x14ac:dyDescent="0.3">
      <c r="B8" s="57" t="s">
        <v>23</v>
      </c>
      <c r="C8" s="69" t="s">
        <v>40</v>
      </c>
      <c r="D8" s="69" t="s">
        <v>40</v>
      </c>
      <c r="E8" s="69" t="s">
        <v>40</v>
      </c>
      <c r="F8" s="69" t="s">
        <v>40</v>
      </c>
      <c r="G8" s="69" t="s">
        <v>40</v>
      </c>
      <c r="H8" s="69" t="s">
        <v>40</v>
      </c>
      <c r="I8" s="69" t="s">
        <v>40</v>
      </c>
      <c r="J8" s="69" t="s">
        <v>40</v>
      </c>
      <c r="K8" s="69" t="s">
        <v>181</v>
      </c>
      <c r="L8" s="69">
        <v>3</v>
      </c>
    </row>
    <row r="9" spans="2:12" ht="15.75" thickBot="1" x14ac:dyDescent="0.3">
      <c r="B9" s="57" t="s">
        <v>10</v>
      </c>
      <c r="C9" s="69">
        <v>40</v>
      </c>
      <c r="D9" s="69">
        <v>40</v>
      </c>
      <c r="E9" s="69">
        <v>40</v>
      </c>
      <c r="F9" s="69">
        <v>40</v>
      </c>
      <c r="G9" s="69">
        <v>35</v>
      </c>
      <c r="H9" s="69">
        <v>40</v>
      </c>
      <c r="I9" s="69">
        <v>35</v>
      </c>
      <c r="J9" s="69">
        <v>50</v>
      </c>
      <c r="K9" s="69" t="s">
        <v>16</v>
      </c>
      <c r="L9" s="69" t="s">
        <v>182</v>
      </c>
    </row>
    <row r="10" spans="2:12" ht="15.75" thickBot="1" x14ac:dyDescent="0.3">
      <c r="B10" s="57" t="s">
        <v>183</v>
      </c>
      <c r="C10" s="70">
        <v>0.44</v>
      </c>
      <c r="D10" s="70">
        <v>0.44</v>
      </c>
      <c r="E10" s="70">
        <v>0.44</v>
      </c>
      <c r="F10" s="70">
        <v>0.44</v>
      </c>
      <c r="G10" s="78">
        <v>0.44</v>
      </c>
      <c r="H10" s="78">
        <v>0.44</v>
      </c>
      <c r="I10" s="71">
        <v>0.3256</v>
      </c>
      <c r="J10" s="71">
        <v>0.46640000000000004</v>
      </c>
      <c r="K10" s="69" t="s">
        <v>17</v>
      </c>
      <c r="L10" s="69" t="s">
        <v>184</v>
      </c>
    </row>
    <row r="11" spans="2:12" ht="15.75" thickBot="1" x14ac:dyDescent="0.3">
      <c r="B11" s="47" t="s">
        <v>20</v>
      </c>
      <c r="C11" s="70">
        <v>0.44</v>
      </c>
      <c r="D11" s="70">
        <v>0.44</v>
      </c>
      <c r="E11" s="70">
        <v>0.44</v>
      </c>
      <c r="F11" s="70">
        <v>0.44</v>
      </c>
      <c r="G11" s="78">
        <v>0.44</v>
      </c>
      <c r="H11" s="78">
        <v>0.44</v>
      </c>
      <c r="I11" s="71">
        <v>0.3256</v>
      </c>
      <c r="J11" s="71">
        <v>0.46640000000000004</v>
      </c>
      <c r="K11" s="69" t="s">
        <v>17</v>
      </c>
      <c r="L11" s="69"/>
    </row>
    <row r="12" spans="2:12" ht="15.75" thickBot="1" x14ac:dyDescent="0.3">
      <c r="B12" s="47" t="s">
        <v>185</v>
      </c>
      <c r="C12" s="70">
        <v>0.44</v>
      </c>
      <c r="D12" s="70">
        <v>0.44</v>
      </c>
      <c r="E12" s="70">
        <v>0.44</v>
      </c>
      <c r="F12" s="70">
        <v>0.44</v>
      </c>
      <c r="G12" s="78">
        <v>0.44</v>
      </c>
      <c r="H12" s="78">
        <v>0.44</v>
      </c>
      <c r="I12" s="71">
        <v>0.3256</v>
      </c>
      <c r="J12" s="71">
        <v>0.46640000000000004</v>
      </c>
      <c r="K12" s="69" t="s">
        <v>17</v>
      </c>
      <c r="L12" s="69"/>
    </row>
    <row r="13" spans="2:12" ht="15.75" thickBot="1" x14ac:dyDescent="0.3">
      <c r="B13" s="47" t="s">
        <v>25</v>
      </c>
      <c r="C13" s="79">
        <v>1</v>
      </c>
      <c r="D13" s="79">
        <v>1</v>
      </c>
      <c r="E13" s="79">
        <v>1</v>
      </c>
      <c r="F13" s="79">
        <v>1</v>
      </c>
      <c r="G13" s="69">
        <v>1</v>
      </c>
      <c r="H13" s="69">
        <v>2</v>
      </c>
      <c r="I13" s="69">
        <v>1</v>
      </c>
      <c r="J13" s="69">
        <v>2</v>
      </c>
      <c r="K13" s="69"/>
      <c r="L13" s="69">
        <v>5</v>
      </c>
    </row>
    <row r="14" spans="2:12" ht="15.75" thickBot="1" x14ac:dyDescent="0.3">
      <c r="B14" s="57"/>
      <c r="C14" s="69"/>
      <c r="D14" s="69"/>
      <c r="E14" s="69"/>
      <c r="F14" s="69"/>
      <c r="G14" s="69"/>
      <c r="H14" s="69"/>
      <c r="I14" s="69"/>
      <c r="J14" s="69"/>
      <c r="K14" s="69"/>
      <c r="L14" s="69"/>
    </row>
    <row r="15" spans="2:12" ht="15.75" thickBot="1" x14ac:dyDescent="0.3">
      <c r="B15" s="63" t="s">
        <v>8</v>
      </c>
      <c r="C15" s="64"/>
      <c r="D15" s="64"/>
      <c r="E15" s="64"/>
      <c r="F15" s="64"/>
      <c r="G15" s="64"/>
      <c r="H15" s="64"/>
      <c r="I15" s="64"/>
      <c r="J15" s="64"/>
      <c r="K15" s="64"/>
      <c r="L15" s="66"/>
    </row>
    <row r="16" spans="2:12" ht="15.75" thickBot="1" x14ac:dyDescent="0.3">
      <c r="B16" s="47" t="s">
        <v>186</v>
      </c>
      <c r="C16" s="69">
        <v>173</v>
      </c>
      <c r="D16" s="69">
        <v>173</v>
      </c>
      <c r="E16" s="69">
        <v>173</v>
      </c>
      <c r="F16" s="69">
        <v>173</v>
      </c>
      <c r="G16" s="73">
        <v>155.70000000000002</v>
      </c>
      <c r="H16" s="69">
        <v>173</v>
      </c>
      <c r="I16" s="73">
        <v>131.72220000000002</v>
      </c>
      <c r="J16" s="73">
        <v>205.87</v>
      </c>
      <c r="K16" s="69" t="s">
        <v>187</v>
      </c>
      <c r="L16" s="69" t="s">
        <v>188</v>
      </c>
    </row>
    <row r="17" spans="2:13" ht="15.75" thickBot="1" x14ac:dyDescent="0.3">
      <c r="B17" s="47" t="s">
        <v>76</v>
      </c>
      <c r="C17" s="73">
        <v>524</v>
      </c>
      <c r="D17" s="73">
        <v>524</v>
      </c>
      <c r="E17" s="73">
        <v>524</v>
      </c>
      <c r="F17" s="73">
        <v>524</v>
      </c>
      <c r="G17" s="73">
        <v>471.6</v>
      </c>
      <c r="H17" s="73">
        <v>524</v>
      </c>
      <c r="I17" s="73">
        <v>424.44000000000005</v>
      </c>
      <c r="J17" s="73">
        <v>524</v>
      </c>
      <c r="K17" s="69" t="s">
        <v>189</v>
      </c>
      <c r="L17" s="69">
        <v>6</v>
      </c>
      <c r="M17" s="80"/>
    </row>
    <row r="18" spans="2:13" ht="15.75" thickBot="1" x14ac:dyDescent="0.3">
      <c r="B18" s="47" t="s">
        <v>77</v>
      </c>
      <c r="C18" s="73">
        <v>1412</v>
      </c>
      <c r="D18" s="73">
        <v>1412</v>
      </c>
      <c r="E18" s="73">
        <v>1412</v>
      </c>
      <c r="F18" s="73">
        <v>1412</v>
      </c>
      <c r="G18" s="73">
        <v>1270.8</v>
      </c>
      <c r="H18" s="73">
        <v>1412</v>
      </c>
      <c r="I18" s="73">
        <v>1143.72</v>
      </c>
      <c r="J18" s="73">
        <v>1412</v>
      </c>
      <c r="K18" s="69" t="s">
        <v>189</v>
      </c>
      <c r="L18" s="69">
        <v>6</v>
      </c>
      <c r="M18" s="81"/>
    </row>
    <row r="19" spans="2:13" ht="15.75" thickBot="1" x14ac:dyDescent="0.3">
      <c r="B19" s="47" t="s">
        <v>78</v>
      </c>
      <c r="C19" s="73">
        <v>1583</v>
      </c>
      <c r="D19" s="73">
        <v>1583</v>
      </c>
      <c r="E19" s="73">
        <v>1583</v>
      </c>
      <c r="F19" s="73">
        <v>1583</v>
      </c>
      <c r="G19" s="73">
        <v>1424.7</v>
      </c>
      <c r="H19" s="73">
        <v>1583</v>
      </c>
      <c r="I19" s="73">
        <v>1282.23</v>
      </c>
      <c r="J19" s="73">
        <v>1583</v>
      </c>
      <c r="K19" s="69" t="s">
        <v>189</v>
      </c>
      <c r="L19" s="69">
        <v>6</v>
      </c>
      <c r="M19" s="81"/>
    </row>
    <row r="20" spans="2:13" ht="15.75" thickBot="1" x14ac:dyDescent="0.3">
      <c r="B20" s="47" t="s">
        <v>79</v>
      </c>
      <c r="C20" s="73">
        <v>3745</v>
      </c>
      <c r="D20" s="73">
        <v>3745</v>
      </c>
      <c r="E20" s="73">
        <v>3745</v>
      </c>
      <c r="F20" s="73">
        <v>3745</v>
      </c>
      <c r="G20" s="73">
        <v>3370.5</v>
      </c>
      <c r="H20" s="73">
        <v>3745</v>
      </c>
      <c r="I20" s="73">
        <v>3033.4500000000003</v>
      </c>
      <c r="J20" s="73">
        <v>3745</v>
      </c>
      <c r="K20" s="69" t="s">
        <v>189</v>
      </c>
      <c r="L20" s="69">
        <v>6</v>
      </c>
      <c r="M20" s="81"/>
    </row>
    <row r="21" spans="2:13" ht="15.75" thickBot="1" x14ac:dyDescent="0.3">
      <c r="B21" s="47" t="s">
        <v>80</v>
      </c>
      <c r="C21" s="69" t="s">
        <v>40</v>
      </c>
      <c r="D21" s="69" t="s">
        <v>40</v>
      </c>
      <c r="E21" s="69" t="s">
        <v>40</v>
      </c>
      <c r="F21" s="69" t="s">
        <v>40</v>
      </c>
      <c r="G21" s="69" t="s">
        <v>40</v>
      </c>
      <c r="H21" s="69" t="s">
        <v>40</v>
      </c>
      <c r="I21" s="69" t="s">
        <v>40</v>
      </c>
      <c r="J21" s="69" t="s">
        <v>40</v>
      </c>
      <c r="K21" s="69" t="s">
        <v>190</v>
      </c>
      <c r="L21" s="69"/>
      <c r="M21" s="81"/>
    </row>
    <row r="22" spans="2:13" ht="15.75" thickBot="1" x14ac:dyDescent="0.3">
      <c r="B22" s="47" t="s">
        <v>81</v>
      </c>
      <c r="C22" s="69" t="s">
        <v>40</v>
      </c>
      <c r="D22" s="69" t="s">
        <v>40</v>
      </c>
      <c r="E22" s="69" t="s">
        <v>40</v>
      </c>
      <c r="F22" s="69" t="s">
        <v>40</v>
      </c>
      <c r="G22" s="69" t="s">
        <v>40</v>
      </c>
      <c r="H22" s="69" t="s">
        <v>40</v>
      </c>
      <c r="I22" s="69" t="s">
        <v>40</v>
      </c>
      <c r="J22" s="69" t="s">
        <v>40</v>
      </c>
      <c r="K22" s="69" t="s">
        <v>190</v>
      </c>
      <c r="L22" s="69"/>
      <c r="M22" s="81"/>
    </row>
    <row r="23" spans="2:13" ht="15.75" thickBot="1" x14ac:dyDescent="0.3">
      <c r="B23" s="47" t="s">
        <v>82</v>
      </c>
      <c r="C23" s="69">
        <v>36</v>
      </c>
      <c r="D23" s="69">
        <v>36</v>
      </c>
      <c r="E23" s="69">
        <v>36</v>
      </c>
      <c r="F23" s="69">
        <v>36</v>
      </c>
      <c r="G23" s="69">
        <v>32</v>
      </c>
      <c r="H23" s="69">
        <v>36</v>
      </c>
      <c r="I23" s="73">
        <v>28.8</v>
      </c>
      <c r="J23" s="69">
        <v>36</v>
      </c>
      <c r="K23" s="69" t="s">
        <v>190</v>
      </c>
      <c r="L23" s="69">
        <v>6</v>
      </c>
      <c r="M23" s="81"/>
    </row>
    <row r="24" spans="2:13" ht="15.75" thickBot="1" x14ac:dyDescent="0.3">
      <c r="B24" s="47" t="s">
        <v>83</v>
      </c>
      <c r="C24" s="69">
        <v>36</v>
      </c>
      <c r="D24" s="69">
        <v>36</v>
      </c>
      <c r="E24" s="69">
        <v>36</v>
      </c>
      <c r="F24" s="69">
        <v>36</v>
      </c>
      <c r="G24" s="69">
        <v>32</v>
      </c>
      <c r="H24" s="69">
        <v>36</v>
      </c>
      <c r="I24" s="73">
        <v>28.8</v>
      </c>
      <c r="J24" s="69">
        <v>36</v>
      </c>
      <c r="K24" s="69" t="s">
        <v>190</v>
      </c>
      <c r="L24" s="69">
        <v>6</v>
      </c>
      <c r="M24" s="81"/>
    </row>
    <row r="25" spans="2:13" ht="15.75" thickBot="1" x14ac:dyDescent="0.3">
      <c r="B25" s="47" t="s">
        <v>84</v>
      </c>
      <c r="C25" s="69">
        <v>41</v>
      </c>
      <c r="D25" s="69">
        <v>41</v>
      </c>
      <c r="E25" s="69">
        <v>41</v>
      </c>
      <c r="F25" s="69">
        <v>41</v>
      </c>
      <c r="G25" s="69">
        <v>37</v>
      </c>
      <c r="H25" s="69">
        <v>41</v>
      </c>
      <c r="I25" s="73">
        <v>33.300000000000004</v>
      </c>
      <c r="J25" s="69">
        <v>41</v>
      </c>
      <c r="K25" s="69" t="s">
        <v>190</v>
      </c>
      <c r="L25" s="69">
        <v>6</v>
      </c>
      <c r="M25" s="81"/>
    </row>
    <row r="26" spans="2:13" ht="15.75" thickBot="1" x14ac:dyDescent="0.3">
      <c r="B26" s="47" t="s">
        <v>85</v>
      </c>
      <c r="C26" s="69">
        <v>88</v>
      </c>
      <c r="D26" s="69">
        <v>88</v>
      </c>
      <c r="E26" s="69">
        <v>88</v>
      </c>
      <c r="F26" s="69">
        <v>88</v>
      </c>
      <c r="G26" s="69">
        <v>85</v>
      </c>
      <c r="H26" s="69">
        <v>88</v>
      </c>
      <c r="I26" s="73">
        <v>76.5</v>
      </c>
      <c r="J26" s="69">
        <v>88</v>
      </c>
      <c r="K26" s="69" t="s">
        <v>190</v>
      </c>
      <c r="L26" s="69">
        <v>6</v>
      </c>
      <c r="M26" s="81"/>
    </row>
    <row r="27" spans="2:13" ht="15.75" thickBot="1" x14ac:dyDescent="0.3">
      <c r="B27" s="47" t="s">
        <v>86</v>
      </c>
      <c r="C27" s="69" t="s">
        <v>40</v>
      </c>
      <c r="D27" s="69" t="s">
        <v>40</v>
      </c>
      <c r="E27" s="69" t="s">
        <v>40</v>
      </c>
      <c r="F27" s="69" t="s">
        <v>40</v>
      </c>
      <c r="G27" s="69" t="s">
        <v>40</v>
      </c>
      <c r="H27" s="69" t="s">
        <v>40</v>
      </c>
      <c r="I27" s="69" t="s">
        <v>40</v>
      </c>
      <c r="J27" s="69" t="s">
        <v>40</v>
      </c>
      <c r="K27" s="69" t="s">
        <v>190</v>
      </c>
      <c r="L27" s="69"/>
      <c r="M27" s="81"/>
    </row>
    <row r="28" spans="2:13" ht="15.75" thickBot="1" x14ac:dyDescent="0.3">
      <c r="B28" s="47" t="s">
        <v>191</v>
      </c>
      <c r="C28" s="69">
        <v>11500</v>
      </c>
      <c r="D28" s="69">
        <v>11500</v>
      </c>
      <c r="E28" s="69">
        <v>11500</v>
      </c>
      <c r="F28" s="69">
        <v>11500</v>
      </c>
      <c r="G28" s="73">
        <v>10994</v>
      </c>
      <c r="H28" s="69">
        <v>11500</v>
      </c>
      <c r="I28" s="73">
        <v>10510.263999999999</v>
      </c>
      <c r="J28" s="69">
        <v>11500</v>
      </c>
      <c r="K28" s="69" t="s">
        <v>192</v>
      </c>
      <c r="L28" s="69">
        <v>6</v>
      </c>
      <c r="M28" s="81"/>
    </row>
    <row r="29" spans="2:13" ht="15.75" thickBot="1" x14ac:dyDescent="0.3">
      <c r="B29" s="47" t="s">
        <v>110</v>
      </c>
      <c r="C29" s="69">
        <v>67500</v>
      </c>
      <c r="D29" s="69">
        <v>67500</v>
      </c>
      <c r="E29" s="69">
        <v>67500</v>
      </c>
      <c r="F29" s="69">
        <v>67500</v>
      </c>
      <c r="G29" s="69">
        <v>64530</v>
      </c>
      <c r="H29" s="69">
        <v>67500</v>
      </c>
      <c r="I29" s="73">
        <v>61690.68</v>
      </c>
      <c r="J29" s="69">
        <v>67500</v>
      </c>
      <c r="K29" s="69" t="s">
        <v>64</v>
      </c>
      <c r="L29" s="69">
        <v>6</v>
      </c>
      <c r="M29" s="81"/>
    </row>
    <row r="30" spans="2:13" ht="15.75" thickBot="1" x14ac:dyDescent="0.3">
      <c r="B30" s="47" t="s">
        <v>109</v>
      </c>
      <c r="C30" s="69" t="s">
        <v>40</v>
      </c>
      <c r="D30" s="69" t="s">
        <v>40</v>
      </c>
      <c r="E30" s="69" t="s">
        <v>40</v>
      </c>
      <c r="F30" s="69" t="s">
        <v>40</v>
      </c>
      <c r="G30" s="69" t="s">
        <v>40</v>
      </c>
      <c r="H30" s="69" t="s">
        <v>40</v>
      </c>
      <c r="I30" s="69" t="s">
        <v>40</v>
      </c>
      <c r="J30" s="69" t="s">
        <v>40</v>
      </c>
      <c r="K30" s="69"/>
      <c r="L30" s="69"/>
      <c r="M30" s="81"/>
    </row>
    <row r="31" spans="2:13" ht="15.75" thickBot="1" x14ac:dyDescent="0.3">
      <c r="B31" s="47" t="s">
        <v>193</v>
      </c>
      <c r="C31" s="70">
        <v>0.62</v>
      </c>
      <c r="D31" s="70">
        <v>0.62</v>
      </c>
      <c r="E31" s="70">
        <v>0.62</v>
      </c>
      <c r="F31" s="70">
        <v>0.62</v>
      </c>
      <c r="G31" s="70">
        <v>0.57345545977011492</v>
      </c>
      <c r="H31" s="70">
        <v>0.62</v>
      </c>
      <c r="I31" s="70">
        <v>0.52557234951754206</v>
      </c>
      <c r="J31" s="70">
        <v>0.62</v>
      </c>
      <c r="K31" s="69" t="s">
        <v>165</v>
      </c>
      <c r="L31" s="69">
        <v>6</v>
      </c>
      <c r="M31" s="81"/>
    </row>
    <row r="32" spans="2:13" ht="15.75" thickBot="1" x14ac:dyDescent="0.3">
      <c r="B32" s="47" t="s">
        <v>194</v>
      </c>
      <c r="C32" s="70">
        <v>0.38</v>
      </c>
      <c r="D32" s="70">
        <v>0.38</v>
      </c>
      <c r="E32" s="70">
        <v>0.38</v>
      </c>
      <c r="F32" s="70">
        <v>0.38</v>
      </c>
      <c r="G32" s="70">
        <v>0.38</v>
      </c>
      <c r="H32" s="70">
        <v>0.42654454022988508</v>
      </c>
      <c r="I32" s="70">
        <v>0.42</v>
      </c>
      <c r="J32" s="70">
        <v>0.38</v>
      </c>
      <c r="K32" s="69" t="s">
        <v>165</v>
      </c>
      <c r="L32" s="69">
        <v>6</v>
      </c>
      <c r="M32" s="81"/>
    </row>
    <row r="33" spans="1:13" ht="15.75" thickBot="1" x14ac:dyDescent="0.3">
      <c r="B33" s="47" t="s">
        <v>195</v>
      </c>
      <c r="C33" s="70">
        <v>0.22</v>
      </c>
      <c r="D33" s="70">
        <v>0.22</v>
      </c>
      <c r="E33" s="70">
        <v>0.22</v>
      </c>
      <c r="F33" s="70">
        <v>0.22</v>
      </c>
      <c r="G33" s="70">
        <v>0.18858189081225035</v>
      </c>
      <c r="H33" s="70">
        <v>0.22</v>
      </c>
      <c r="I33" s="70">
        <v>0.16612453895418941</v>
      </c>
      <c r="J33" s="70">
        <v>0.19</v>
      </c>
      <c r="K33" s="69" t="s">
        <v>165</v>
      </c>
      <c r="L33" s="69">
        <v>6</v>
      </c>
      <c r="M33" s="81"/>
    </row>
    <row r="34" spans="1:13" ht="15.75" thickBot="1" x14ac:dyDescent="0.3">
      <c r="B34" s="47" t="s">
        <v>196</v>
      </c>
      <c r="C34" s="70">
        <v>0.78</v>
      </c>
      <c r="D34" s="70">
        <v>0.78</v>
      </c>
      <c r="E34" s="70">
        <v>0.78</v>
      </c>
      <c r="F34" s="70">
        <v>0.78</v>
      </c>
      <c r="G34" s="70">
        <v>0.78</v>
      </c>
      <c r="H34" s="70">
        <v>0.81</v>
      </c>
      <c r="I34" s="70">
        <v>0.78</v>
      </c>
      <c r="J34" s="70">
        <v>0.81</v>
      </c>
      <c r="K34" s="69" t="s">
        <v>165</v>
      </c>
      <c r="L34" s="69">
        <v>6</v>
      </c>
      <c r="M34" s="81"/>
    </row>
    <row r="35" spans="1:13" ht="15.75" thickBot="1" x14ac:dyDescent="0.3">
      <c r="B35" s="47" t="s">
        <v>12</v>
      </c>
      <c r="C35" s="73">
        <v>1627.8093023255815</v>
      </c>
      <c r="D35" s="73">
        <v>1605.0199720930234</v>
      </c>
      <c r="E35" s="73">
        <v>1582.5496924837209</v>
      </c>
      <c r="F35" s="73">
        <v>1560.3939967889489</v>
      </c>
      <c r="G35" s="73">
        <v>1598.508734883721</v>
      </c>
      <c r="H35" s="73">
        <v>1627.8093023255815</v>
      </c>
      <c r="I35" s="73">
        <v>1541.4803372580093</v>
      </c>
      <c r="J35" s="73">
        <v>1627.8093023255815</v>
      </c>
      <c r="K35" s="69" t="s">
        <v>167</v>
      </c>
      <c r="L35" s="69">
        <v>7</v>
      </c>
    </row>
    <row r="36" spans="1:13" ht="15.75" thickBot="1" x14ac:dyDescent="0.3">
      <c r="B36" s="47" t="s">
        <v>26</v>
      </c>
      <c r="C36" s="69" t="s">
        <v>40</v>
      </c>
      <c r="D36" s="69" t="s">
        <v>40</v>
      </c>
      <c r="E36" s="69" t="s">
        <v>40</v>
      </c>
      <c r="F36" s="69" t="s">
        <v>40</v>
      </c>
      <c r="G36" s="69" t="s">
        <v>40</v>
      </c>
      <c r="H36" s="69" t="s">
        <v>40</v>
      </c>
      <c r="I36" s="69" t="s">
        <v>40</v>
      </c>
      <c r="J36" s="69" t="s">
        <v>40</v>
      </c>
      <c r="K36" s="69" t="s">
        <v>169</v>
      </c>
      <c r="L36" s="69"/>
    </row>
    <row r="37" spans="1:13" ht="15.75" thickBot="1" x14ac:dyDescent="0.3">
      <c r="B37" s="74"/>
      <c r="C37" s="69"/>
      <c r="D37" s="69"/>
      <c r="E37" s="69"/>
      <c r="F37" s="69"/>
      <c r="G37" s="69"/>
      <c r="H37" s="69"/>
      <c r="I37" s="69"/>
      <c r="J37" s="69"/>
      <c r="K37" s="69"/>
      <c r="L37" s="69"/>
    </row>
    <row r="38" spans="1:13" ht="15.75" thickBot="1" x14ac:dyDescent="0.3">
      <c r="B38" s="63" t="s">
        <v>22</v>
      </c>
      <c r="C38" s="69"/>
      <c r="D38" s="69"/>
      <c r="E38" s="69"/>
      <c r="F38" s="69"/>
      <c r="G38" s="69"/>
      <c r="H38" s="69"/>
      <c r="I38" s="69"/>
      <c r="J38" s="69"/>
      <c r="K38" s="69"/>
      <c r="L38" s="69"/>
    </row>
    <row r="39" spans="1:13" ht="15.75" thickBot="1" x14ac:dyDescent="0.3">
      <c r="B39" s="74"/>
      <c r="C39" s="69"/>
      <c r="D39" s="69"/>
      <c r="E39" s="69"/>
      <c r="F39" s="69"/>
      <c r="G39" s="69"/>
      <c r="H39" s="69"/>
      <c r="I39" s="69"/>
      <c r="J39" s="69"/>
      <c r="K39" s="69"/>
      <c r="L39" s="69"/>
    </row>
    <row r="40" spans="1:13" ht="15.75" thickBot="1" x14ac:dyDescent="0.3">
      <c r="B40" s="57"/>
      <c r="C40" s="69"/>
      <c r="D40" s="69"/>
      <c r="E40" s="69"/>
      <c r="F40" s="69"/>
      <c r="G40" s="69"/>
      <c r="H40" s="69"/>
      <c r="I40" s="69"/>
      <c r="J40" s="69"/>
      <c r="K40" s="69"/>
      <c r="L40" s="69"/>
    </row>
    <row r="41" spans="1:13" x14ac:dyDescent="0.25">
      <c r="B41" s="75"/>
      <c r="C41" s="76"/>
      <c r="D41" s="76"/>
      <c r="E41" s="76"/>
      <c r="F41" s="76"/>
      <c r="G41" s="76"/>
      <c r="H41" s="76"/>
      <c r="I41" s="76"/>
      <c r="J41" s="76"/>
      <c r="K41" s="76"/>
      <c r="L41" s="76"/>
    </row>
    <row r="42" spans="1:13" x14ac:dyDescent="0.25">
      <c r="B42" s="3" t="s">
        <v>21</v>
      </c>
    </row>
    <row r="43" spans="1:13" x14ac:dyDescent="0.25">
      <c r="A43" s="1">
        <v>1</v>
      </c>
      <c r="B43" s="77" t="s">
        <v>197</v>
      </c>
    </row>
    <row r="44" spans="1:13" x14ac:dyDescent="0.25">
      <c r="A44" s="1">
        <v>2</v>
      </c>
      <c r="B44" s="77" t="s">
        <v>198</v>
      </c>
    </row>
    <row r="45" spans="1:13" x14ac:dyDescent="0.25">
      <c r="A45" s="1">
        <v>3</v>
      </c>
      <c r="B45" s="77" t="s">
        <v>149</v>
      </c>
    </row>
    <row r="46" spans="1:13" x14ac:dyDescent="0.25">
      <c r="A46" s="1">
        <v>4</v>
      </c>
      <c r="B46" s="77" t="s">
        <v>199</v>
      </c>
    </row>
    <row r="47" spans="1:13" x14ac:dyDescent="0.25">
      <c r="A47" s="1">
        <v>5</v>
      </c>
      <c r="B47" s="77" t="s">
        <v>200</v>
      </c>
    </row>
    <row r="48" spans="1:13" x14ac:dyDescent="0.25">
      <c r="A48" s="1">
        <v>6</v>
      </c>
      <c r="B48" s="77" t="s">
        <v>151</v>
      </c>
    </row>
    <row r="49" spans="1:13" x14ac:dyDescent="0.25">
      <c r="A49" s="1">
        <v>7</v>
      </c>
      <c r="B49" s="77" t="s">
        <v>154</v>
      </c>
    </row>
    <row r="51" spans="1:13" x14ac:dyDescent="0.25">
      <c r="B51" s="3" t="s">
        <v>13</v>
      </c>
      <c r="C51" s="2"/>
      <c r="D51" s="77"/>
      <c r="E51" s="2"/>
      <c r="F51" s="2"/>
      <c r="G51" s="2"/>
      <c r="H51" s="2"/>
      <c r="I51" s="2"/>
      <c r="J51" s="2"/>
      <c r="K51" s="2"/>
      <c r="L51" s="2"/>
      <c r="M51" s="2"/>
    </row>
    <row r="52" spans="1:13" x14ac:dyDescent="0.25">
      <c r="A52" s="1" t="s">
        <v>14</v>
      </c>
      <c r="B52" s="104" t="s">
        <v>201</v>
      </c>
      <c r="C52" s="104"/>
      <c r="D52" s="104"/>
      <c r="E52" s="104"/>
      <c r="F52" s="104"/>
      <c r="G52" s="104"/>
      <c r="H52" s="104"/>
      <c r="I52" s="104"/>
      <c r="J52" s="104"/>
      <c r="K52" s="104"/>
      <c r="L52" s="104"/>
      <c r="M52" s="104"/>
    </row>
    <row r="53" spans="1:13" x14ac:dyDescent="0.25">
      <c r="A53" s="1" t="s">
        <v>15</v>
      </c>
      <c r="B53" s="118" t="s">
        <v>202</v>
      </c>
      <c r="C53" s="118"/>
      <c r="D53" s="118"/>
      <c r="E53" s="118"/>
      <c r="F53" s="118"/>
      <c r="G53" s="118"/>
      <c r="H53" s="118"/>
      <c r="I53" s="118"/>
      <c r="J53" s="118"/>
      <c r="K53" s="118"/>
      <c r="L53" s="118"/>
      <c r="M53" s="118"/>
    </row>
    <row r="54" spans="1:13" x14ac:dyDescent="0.25">
      <c r="A54" s="1" t="s">
        <v>16</v>
      </c>
      <c r="B54" s="118" t="s">
        <v>203</v>
      </c>
      <c r="C54" s="118"/>
      <c r="D54" s="118"/>
      <c r="E54" s="118"/>
      <c r="F54" s="118"/>
      <c r="G54" s="118"/>
      <c r="H54" s="118"/>
      <c r="I54" s="118"/>
      <c r="J54" s="118"/>
      <c r="K54" s="118"/>
      <c r="L54" s="118"/>
      <c r="M54" s="118"/>
    </row>
    <row r="55" spans="1:13" x14ac:dyDescent="0.25">
      <c r="A55" s="1" t="s">
        <v>17</v>
      </c>
      <c r="B55" s="118" t="s">
        <v>204</v>
      </c>
      <c r="C55" s="118"/>
      <c r="D55" s="118"/>
      <c r="E55" s="118"/>
      <c r="F55" s="118"/>
      <c r="G55" s="118"/>
      <c r="H55" s="118"/>
      <c r="I55" s="118"/>
      <c r="J55" s="118"/>
      <c r="K55" s="118"/>
      <c r="L55" s="118"/>
      <c r="M55" s="118"/>
    </row>
    <row r="56" spans="1:13" ht="51.75" customHeight="1" x14ac:dyDescent="0.25">
      <c r="A56" s="1" t="s">
        <v>18</v>
      </c>
      <c r="B56" s="118" t="s">
        <v>205</v>
      </c>
      <c r="C56" s="119"/>
      <c r="D56" s="119"/>
      <c r="E56" s="119"/>
      <c r="F56" s="119"/>
      <c r="G56" s="119"/>
      <c r="H56" s="119"/>
      <c r="I56" s="119"/>
      <c r="J56" s="119"/>
      <c r="K56" s="119"/>
      <c r="L56" s="119"/>
      <c r="M56" s="119"/>
    </row>
    <row r="57" spans="1:13" ht="27" customHeight="1" x14ac:dyDescent="0.25">
      <c r="A57" s="1" t="s">
        <v>19</v>
      </c>
      <c r="B57" s="104" t="s">
        <v>161</v>
      </c>
      <c r="C57" s="104"/>
      <c r="D57" s="104"/>
      <c r="E57" s="104"/>
      <c r="F57" s="104"/>
      <c r="G57" s="104"/>
      <c r="H57" s="104"/>
      <c r="I57" s="104"/>
      <c r="J57" s="104"/>
      <c r="K57" s="104"/>
      <c r="L57" s="104"/>
      <c r="M57" s="104"/>
    </row>
    <row r="58" spans="1:13" ht="27" customHeight="1" x14ac:dyDescent="0.25">
      <c r="A58" s="1" t="s">
        <v>43</v>
      </c>
      <c r="B58" s="118" t="s">
        <v>206</v>
      </c>
      <c r="C58" s="119"/>
      <c r="D58" s="119"/>
      <c r="E58" s="119"/>
      <c r="F58" s="119"/>
      <c r="G58" s="119"/>
      <c r="H58" s="119"/>
      <c r="I58" s="119"/>
      <c r="J58" s="119"/>
      <c r="K58" s="119"/>
      <c r="L58" s="119"/>
      <c r="M58" s="119"/>
    </row>
    <row r="59" spans="1:13" ht="39.75" customHeight="1" x14ac:dyDescent="0.25">
      <c r="A59" s="1" t="s">
        <v>55</v>
      </c>
      <c r="B59" s="120" t="s">
        <v>207</v>
      </c>
      <c r="C59" s="120"/>
      <c r="D59" s="120"/>
      <c r="E59" s="120"/>
      <c r="F59" s="120"/>
      <c r="G59" s="120"/>
      <c r="H59" s="120"/>
      <c r="I59" s="120"/>
      <c r="J59" s="120"/>
      <c r="K59" s="120"/>
      <c r="L59" s="120"/>
      <c r="M59" s="120"/>
    </row>
    <row r="60" spans="1:13" ht="25.5" customHeight="1" x14ac:dyDescent="0.25">
      <c r="A60" s="1" t="s">
        <v>59</v>
      </c>
      <c r="B60" s="104" t="s">
        <v>208</v>
      </c>
      <c r="C60" s="104"/>
      <c r="D60" s="104"/>
      <c r="E60" s="104"/>
      <c r="F60" s="104"/>
      <c r="G60" s="104"/>
      <c r="H60" s="104"/>
      <c r="I60" s="104"/>
      <c r="J60" s="104"/>
      <c r="K60" s="104"/>
      <c r="L60" s="104"/>
      <c r="M60" s="104"/>
    </row>
    <row r="61" spans="1:13" ht="42" customHeight="1" x14ac:dyDescent="0.25">
      <c r="A61" s="1" t="s">
        <v>64</v>
      </c>
      <c r="B61" s="118" t="s">
        <v>209</v>
      </c>
      <c r="C61" s="118"/>
      <c r="D61" s="118"/>
      <c r="E61" s="118"/>
      <c r="F61" s="118"/>
      <c r="G61" s="118"/>
      <c r="H61" s="118"/>
      <c r="I61" s="118"/>
      <c r="J61" s="118"/>
      <c r="K61" s="118"/>
      <c r="L61" s="118"/>
      <c r="M61" s="118"/>
    </row>
    <row r="62" spans="1:13" ht="39.75" customHeight="1" x14ac:dyDescent="0.25">
      <c r="A62" s="1" t="s">
        <v>165</v>
      </c>
      <c r="B62" s="118" t="s">
        <v>210</v>
      </c>
      <c r="C62" s="118"/>
      <c r="D62" s="118"/>
      <c r="E62" s="118"/>
      <c r="F62" s="118"/>
      <c r="G62" s="118"/>
      <c r="H62" s="118"/>
      <c r="I62" s="118"/>
      <c r="J62" s="118"/>
      <c r="K62" s="118"/>
      <c r="L62" s="118"/>
      <c r="M62" s="118"/>
    </row>
    <row r="63" spans="1:13" ht="24.75" customHeight="1" x14ac:dyDescent="0.25">
      <c r="A63" s="1" t="s">
        <v>167</v>
      </c>
      <c r="B63" s="104" t="s">
        <v>211</v>
      </c>
      <c r="C63" s="104"/>
      <c r="D63" s="104"/>
      <c r="E63" s="104"/>
      <c r="F63" s="104"/>
      <c r="G63" s="104"/>
      <c r="H63" s="104"/>
      <c r="I63" s="104"/>
      <c r="J63" s="104"/>
      <c r="K63" s="104"/>
      <c r="L63" s="104"/>
      <c r="M63" s="104"/>
    </row>
    <row r="64" spans="1:13" ht="13.5" customHeight="1" x14ac:dyDescent="0.25">
      <c r="A64" s="1" t="s">
        <v>169</v>
      </c>
      <c r="B64" s="104" t="s">
        <v>212</v>
      </c>
      <c r="C64" s="105"/>
      <c r="D64" s="105"/>
      <c r="E64" s="105"/>
      <c r="F64" s="105"/>
      <c r="G64" s="105"/>
      <c r="H64" s="105"/>
      <c r="I64" s="105"/>
      <c r="J64" s="105"/>
      <c r="K64" s="105"/>
      <c r="L64" s="105"/>
      <c r="M64" s="105"/>
    </row>
    <row r="65" spans="1:13" ht="15" customHeight="1" x14ac:dyDescent="0.25">
      <c r="A65" s="1" t="s">
        <v>181</v>
      </c>
      <c r="B65" s="104" t="s">
        <v>213</v>
      </c>
      <c r="C65" s="105"/>
      <c r="D65" s="105"/>
      <c r="E65" s="105"/>
      <c r="F65" s="105"/>
      <c r="G65" s="105"/>
      <c r="H65" s="105"/>
      <c r="I65" s="105"/>
      <c r="J65" s="105"/>
      <c r="K65" s="105"/>
      <c r="L65" s="105"/>
      <c r="M65" s="105"/>
    </row>
    <row r="66" spans="1:13" x14ac:dyDescent="0.25">
      <c r="A66" s="1"/>
      <c r="B66" s="118"/>
      <c r="C66" s="119"/>
      <c r="D66" s="119"/>
      <c r="E66" s="119"/>
      <c r="F66" s="119"/>
      <c r="G66" s="119"/>
      <c r="H66" s="119"/>
      <c r="I66" s="119"/>
      <c r="J66" s="119"/>
      <c r="K66" s="119"/>
      <c r="L66" s="119"/>
      <c r="M66" s="49"/>
    </row>
    <row r="67" spans="1:13" x14ac:dyDescent="0.25">
      <c r="A67" s="1"/>
      <c r="B67" s="118"/>
      <c r="C67" s="119"/>
      <c r="D67" s="119"/>
      <c r="E67" s="119"/>
      <c r="F67" s="119"/>
      <c r="G67" s="119"/>
      <c r="H67" s="119"/>
      <c r="I67" s="119"/>
      <c r="J67" s="119"/>
      <c r="K67" s="119"/>
      <c r="L67" s="119"/>
      <c r="M67" s="49"/>
    </row>
    <row r="68" spans="1:13" x14ac:dyDescent="0.25">
      <c r="A68" s="1"/>
      <c r="B68" s="118"/>
      <c r="C68" s="119"/>
      <c r="D68" s="119"/>
      <c r="E68" s="119"/>
      <c r="F68" s="119"/>
      <c r="G68" s="119"/>
      <c r="H68" s="119"/>
      <c r="I68" s="119"/>
      <c r="J68" s="119"/>
      <c r="K68" s="119"/>
      <c r="L68" s="119"/>
      <c r="M68" s="119"/>
    </row>
    <row r="69" spans="1:13" x14ac:dyDescent="0.25">
      <c r="B69" s="118"/>
      <c r="C69" s="119"/>
      <c r="D69" s="119"/>
      <c r="E69" s="119"/>
      <c r="F69" s="119"/>
      <c r="G69" s="119"/>
      <c r="H69" s="119"/>
      <c r="I69" s="119"/>
      <c r="J69" s="119"/>
      <c r="K69" s="119"/>
      <c r="L69" s="119"/>
      <c r="M69" s="119"/>
    </row>
    <row r="71" spans="1:13" x14ac:dyDescent="0.25">
      <c r="A71" s="82"/>
    </row>
    <row r="72" spans="1:13" x14ac:dyDescent="0.25">
      <c r="A72" s="83"/>
      <c r="B72" s="104"/>
      <c r="C72" s="104"/>
      <c r="D72" s="104"/>
      <c r="E72" s="104"/>
      <c r="F72" s="104"/>
      <c r="G72" s="104"/>
      <c r="H72" s="104"/>
      <c r="I72" s="104"/>
      <c r="J72" s="104"/>
      <c r="K72" s="104"/>
      <c r="L72" s="104"/>
      <c r="M72" s="104"/>
    </row>
  </sheetData>
  <mergeCells count="29">
    <mergeCell ref="C2:L2"/>
    <mergeCell ref="B3:B4"/>
    <mergeCell ref="C3:C4"/>
    <mergeCell ref="D3:D4"/>
    <mergeCell ref="E3:E4"/>
    <mergeCell ref="F3:F4"/>
    <mergeCell ref="G3:H4"/>
    <mergeCell ref="I3:J4"/>
    <mergeCell ref="K3:K4"/>
    <mergeCell ref="L3:L4"/>
    <mergeCell ref="B63:M63"/>
    <mergeCell ref="B52:M52"/>
    <mergeCell ref="B53:M53"/>
    <mergeCell ref="B54:M54"/>
    <mergeCell ref="B55:M55"/>
    <mergeCell ref="B56:M56"/>
    <mergeCell ref="B57:M57"/>
    <mergeCell ref="B58:M58"/>
    <mergeCell ref="B59:M59"/>
    <mergeCell ref="B60:M60"/>
    <mergeCell ref="B61:M61"/>
    <mergeCell ref="B62:M62"/>
    <mergeCell ref="B72:M72"/>
    <mergeCell ref="B64:M64"/>
    <mergeCell ref="B65:M65"/>
    <mergeCell ref="B66:L66"/>
    <mergeCell ref="B67:L67"/>
    <mergeCell ref="B68:M68"/>
    <mergeCell ref="B69:M69"/>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66"/>
  <sheetViews>
    <sheetView workbookViewId="0">
      <selection activeCell="M24" sqref="M24"/>
    </sheetView>
  </sheetViews>
  <sheetFormatPr defaultRowHeight="15" x14ac:dyDescent="0.25"/>
  <cols>
    <col min="1" max="1" width="2.28515625" style="59" bestFit="1" customWidth="1"/>
    <col min="2" max="2" width="41" style="59" customWidth="1"/>
    <col min="3" max="12" width="9.140625" style="59" customWidth="1"/>
    <col min="13" max="97" width="9.140625" style="59"/>
    <col min="98" max="16384" width="9.140625" style="86"/>
  </cols>
  <sheetData>
    <row r="1" spans="2:12" ht="15.75" thickBot="1" x14ac:dyDescent="0.3">
      <c r="B1" s="53" t="s">
        <v>214</v>
      </c>
    </row>
    <row r="2" spans="2:12" ht="15.75" thickBot="1" x14ac:dyDescent="0.3">
      <c r="B2" s="60" t="s">
        <v>0</v>
      </c>
      <c r="C2" s="121" t="s">
        <v>215</v>
      </c>
      <c r="D2" s="122"/>
      <c r="E2" s="122"/>
      <c r="F2" s="122"/>
      <c r="G2" s="122"/>
      <c r="H2" s="122"/>
      <c r="I2" s="122"/>
      <c r="J2" s="122"/>
      <c r="K2" s="122"/>
      <c r="L2" s="123"/>
    </row>
    <row r="3" spans="2:12" x14ac:dyDescent="0.25">
      <c r="B3" s="110"/>
      <c r="C3" s="112">
        <v>2015</v>
      </c>
      <c r="D3" s="112">
        <v>2020</v>
      </c>
      <c r="E3" s="112">
        <v>2030</v>
      </c>
      <c r="F3" s="112">
        <v>2050</v>
      </c>
      <c r="G3" s="114" t="s">
        <v>1</v>
      </c>
      <c r="H3" s="115"/>
      <c r="I3" s="114" t="s">
        <v>2</v>
      </c>
      <c r="J3" s="115"/>
      <c r="K3" s="112" t="s">
        <v>3</v>
      </c>
      <c r="L3" s="112" t="s">
        <v>4</v>
      </c>
    </row>
    <row r="4" spans="2:12" ht="15.75" thickBot="1" x14ac:dyDescent="0.3">
      <c r="B4" s="111"/>
      <c r="C4" s="113"/>
      <c r="D4" s="113"/>
      <c r="E4" s="113"/>
      <c r="F4" s="113"/>
      <c r="G4" s="116"/>
      <c r="H4" s="117"/>
      <c r="I4" s="116"/>
      <c r="J4" s="117"/>
      <c r="K4" s="113"/>
      <c r="L4" s="113"/>
    </row>
    <row r="5" spans="2:12" ht="15.75" thickBot="1" x14ac:dyDescent="0.3">
      <c r="B5" s="63" t="s">
        <v>5</v>
      </c>
      <c r="C5" s="64"/>
      <c r="D5" s="64"/>
      <c r="E5" s="64"/>
      <c r="F5" s="64"/>
      <c r="G5" s="65" t="s">
        <v>6</v>
      </c>
      <c r="H5" s="65" t="s">
        <v>7</v>
      </c>
      <c r="I5" s="65" t="s">
        <v>6</v>
      </c>
      <c r="J5" s="65" t="s">
        <v>7</v>
      </c>
      <c r="K5" s="64"/>
      <c r="L5" s="66"/>
    </row>
    <row r="6" spans="2:12" ht="15.75" thickBot="1" x14ac:dyDescent="0.3">
      <c r="B6" s="57" t="s">
        <v>9</v>
      </c>
      <c r="C6" s="69">
        <v>3</v>
      </c>
      <c r="D6" s="69">
        <v>3</v>
      </c>
      <c r="E6" s="69">
        <v>3</v>
      </c>
      <c r="F6" s="69">
        <v>3</v>
      </c>
      <c r="G6" s="69">
        <v>3</v>
      </c>
      <c r="H6" s="69">
        <v>3</v>
      </c>
      <c r="I6" s="79">
        <v>2.25</v>
      </c>
      <c r="J6" s="69">
        <v>3</v>
      </c>
      <c r="K6" s="69" t="s">
        <v>14</v>
      </c>
      <c r="L6" s="69">
        <v>1</v>
      </c>
    </row>
    <row r="7" spans="2:12" ht="15.75" thickBot="1" x14ac:dyDescent="0.3">
      <c r="B7" s="57" t="s">
        <v>180</v>
      </c>
      <c r="C7" s="84">
        <v>1.125</v>
      </c>
      <c r="D7" s="84">
        <v>1.125</v>
      </c>
      <c r="E7" s="84">
        <v>1.125</v>
      </c>
      <c r="F7" s="84">
        <v>1.125</v>
      </c>
      <c r="G7" s="69">
        <v>0.75</v>
      </c>
      <c r="H7" s="69">
        <v>1.5</v>
      </c>
      <c r="I7" s="69">
        <v>0.75</v>
      </c>
      <c r="J7" s="69">
        <v>1.5</v>
      </c>
      <c r="K7" s="69" t="s">
        <v>15</v>
      </c>
      <c r="L7" s="69">
        <v>2</v>
      </c>
    </row>
    <row r="8" spans="2:12" ht="15.75" thickBot="1" x14ac:dyDescent="0.3">
      <c r="B8" s="57" t="s">
        <v>23</v>
      </c>
      <c r="C8" s="69" t="s">
        <v>40</v>
      </c>
      <c r="D8" s="69" t="s">
        <v>40</v>
      </c>
      <c r="E8" s="69" t="s">
        <v>40</v>
      </c>
      <c r="F8" s="69" t="s">
        <v>40</v>
      </c>
      <c r="G8" s="69" t="s">
        <v>40</v>
      </c>
      <c r="H8" s="69" t="s">
        <v>40</v>
      </c>
      <c r="I8" s="69" t="s">
        <v>40</v>
      </c>
      <c r="J8" s="69" t="s">
        <v>40</v>
      </c>
      <c r="K8" s="69" t="s">
        <v>181</v>
      </c>
      <c r="L8" s="69">
        <v>3</v>
      </c>
    </row>
    <row r="9" spans="2:12" ht="15.75" thickBot="1" x14ac:dyDescent="0.3">
      <c r="B9" s="57" t="s">
        <v>10</v>
      </c>
      <c r="C9" s="69">
        <v>40</v>
      </c>
      <c r="D9" s="69">
        <v>40</v>
      </c>
      <c r="E9" s="69">
        <v>40</v>
      </c>
      <c r="F9" s="69">
        <v>40</v>
      </c>
      <c r="G9" s="69">
        <v>35</v>
      </c>
      <c r="H9" s="69">
        <v>40</v>
      </c>
      <c r="I9" s="69">
        <v>35</v>
      </c>
      <c r="J9" s="69">
        <v>50</v>
      </c>
      <c r="K9" s="69" t="s">
        <v>16</v>
      </c>
      <c r="L9" s="69" t="s">
        <v>182</v>
      </c>
    </row>
    <row r="10" spans="2:12" ht="15.75" thickBot="1" x14ac:dyDescent="0.3">
      <c r="B10" s="57" t="s">
        <v>24</v>
      </c>
      <c r="C10" s="70">
        <v>0.48</v>
      </c>
      <c r="D10" s="70">
        <v>0.48</v>
      </c>
      <c r="E10" s="70">
        <v>0.48</v>
      </c>
      <c r="F10" s="70">
        <v>0.48</v>
      </c>
      <c r="G10" s="70">
        <v>0.48</v>
      </c>
      <c r="H10" s="70">
        <v>0.48</v>
      </c>
      <c r="I10" s="85">
        <v>0.432</v>
      </c>
      <c r="J10" s="85">
        <v>0.55199999999999994</v>
      </c>
      <c r="K10" s="69" t="s">
        <v>17</v>
      </c>
      <c r="L10" s="69" t="s">
        <v>184</v>
      </c>
    </row>
    <row r="11" spans="2:12" ht="15.75" thickBot="1" x14ac:dyDescent="0.3">
      <c r="B11" s="47" t="s">
        <v>20</v>
      </c>
      <c r="C11" s="70">
        <v>0.48</v>
      </c>
      <c r="D11" s="70">
        <v>0.48</v>
      </c>
      <c r="E11" s="70">
        <v>0.48</v>
      </c>
      <c r="F11" s="70">
        <v>0.48</v>
      </c>
      <c r="G11" s="70">
        <v>0.48</v>
      </c>
      <c r="H11" s="70">
        <v>0.48</v>
      </c>
      <c r="I11" s="85">
        <v>0.432</v>
      </c>
      <c r="J11" s="85">
        <v>0.55199999999999994</v>
      </c>
      <c r="K11" s="69" t="s">
        <v>17</v>
      </c>
      <c r="L11" s="69"/>
    </row>
    <row r="12" spans="2:12" ht="15.75" thickBot="1" x14ac:dyDescent="0.3">
      <c r="B12" s="47" t="s">
        <v>11</v>
      </c>
      <c r="C12" s="70">
        <v>0.48</v>
      </c>
      <c r="D12" s="70">
        <v>0.48</v>
      </c>
      <c r="E12" s="70">
        <v>0.48</v>
      </c>
      <c r="F12" s="70">
        <v>0.48</v>
      </c>
      <c r="G12" s="70">
        <v>0.48</v>
      </c>
      <c r="H12" s="70">
        <v>0.48</v>
      </c>
      <c r="I12" s="85">
        <v>0.432</v>
      </c>
      <c r="J12" s="85">
        <v>0.55199999999999994</v>
      </c>
      <c r="K12" s="69" t="s">
        <v>17</v>
      </c>
      <c r="L12" s="69"/>
    </row>
    <row r="13" spans="2:12" ht="15.75" thickBot="1" x14ac:dyDescent="0.3">
      <c r="B13" s="47" t="s">
        <v>25</v>
      </c>
      <c r="C13" s="79">
        <v>1</v>
      </c>
      <c r="D13" s="79">
        <v>1</v>
      </c>
      <c r="E13" s="79">
        <v>1</v>
      </c>
      <c r="F13" s="79">
        <v>1</v>
      </c>
      <c r="G13" s="69">
        <v>1</v>
      </c>
      <c r="H13" s="69">
        <v>2</v>
      </c>
      <c r="I13" s="69">
        <v>1</v>
      </c>
      <c r="J13" s="69">
        <v>2</v>
      </c>
      <c r="K13" s="69"/>
      <c r="L13" s="69">
        <v>5</v>
      </c>
    </row>
    <row r="14" spans="2:12" ht="15.75" thickBot="1" x14ac:dyDescent="0.3">
      <c r="B14" s="57"/>
      <c r="C14" s="69"/>
      <c r="D14" s="69"/>
      <c r="E14" s="69"/>
      <c r="F14" s="69"/>
      <c r="G14" s="69"/>
      <c r="H14" s="69"/>
      <c r="I14" s="69"/>
      <c r="J14" s="69"/>
      <c r="K14" s="69"/>
      <c r="L14" s="69"/>
    </row>
    <row r="15" spans="2:12" ht="15.75" thickBot="1" x14ac:dyDescent="0.3">
      <c r="B15" s="63" t="s">
        <v>8</v>
      </c>
      <c r="C15" s="64"/>
      <c r="D15" s="64"/>
      <c r="E15" s="64"/>
      <c r="F15" s="64"/>
      <c r="G15" s="64"/>
      <c r="H15" s="64"/>
      <c r="I15" s="64"/>
      <c r="J15" s="64"/>
      <c r="K15" s="64"/>
      <c r="L15" s="66"/>
    </row>
    <row r="16" spans="2:12" ht="15.75" thickBot="1" x14ac:dyDescent="0.3">
      <c r="B16" s="47" t="s">
        <v>74</v>
      </c>
      <c r="C16" s="73">
        <v>385</v>
      </c>
      <c r="D16" s="73">
        <v>385</v>
      </c>
      <c r="E16" s="73">
        <v>385</v>
      </c>
      <c r="F16" s="73">
        <v>385</v>
      </c>
      <c r="G16" s="73">
        <v>346.5</v>
      </c>
      <c r="H16" s="69">
        <v>385</v>
      </c>
      <c r="I16" s="73">
        <v>311.85000000000002</v>
      </c>
      <c r="J16" s="73">
        <v>487.02499999999998</v>
      </c>
      <c r="K16" s="69" t="s">
        <v>187</v>
      </c>
      <c r="L16" s="69" t="s">
        <v>188</v>
      </c>
    </row>
    <row r="17" spans="2:12" ht="15.75" thickBot="1" x14ac:dyDescent="0.3">
      <c r="B17" s="47" t="s">
        <v>76</v>
      </c>
      <c r="C17" s="69">
        <v>1436</v>
      </c>
      <c r="D17" s="69">
        <v>1436</v>
      </c>
      <c r="E17" s="69">
        <v>1436</v>
      </c>
      <c r="F17" s="69">
        <v>1436</v>
      </c>
      <c r="G17" s="73">
        <v>1292.4000000000001</v>
      </c>
      <c r="H17" s="69">
        <v>1436</v>
      </c>
      <c r="I17" s="73">
        <v>1163.1600000000001</v>
      </c>
      <c r="J17" s="69">
        <v>1436</v>
      </c>
      <c r="K17" s="69" t="s">
        <v>189</v>
      </c>
      <c r="L17" s="69">
        <v>6</v>
      </c>
    </row>
    <row r="18" spans="2:12" ht="15.75" thickBot="1" x14ac:dyDescent="0.3">
      <c r="B18" s="47" t="s">
        <v>77</v>
      </c>
      <c r="C18" s="69">
        <v>4031</v>
      </c>
      <c r="D18" s="69">
        <v>4031</v>
      </c>
      <c r="E18" s="69">
        <v>4031</v>
      </c>
      <c r="F18" s="69">
        <v>4031</v>
      </c>
      <c r="G18" s="73">
        <v>3627.9</v>
      </c>
      <c r="H18" s="69">
        <v>4031</v>
      </c>
      <c r="I18" s="73">
        <v>3265.11</v>
      </c>
      <c r="J18" s="69">
        <v>4031</v>
      </c>
      <c r="K18" s="69" t="s">
        <v>189</v>
      </c>
      <c r="L18" s="69">
        <v>6</v>
      </c>
    </row>
    <row r="19" spans="2:12" ht="15.75" thickBot="1" x14ac:dyDescent="0.3">
      <c r="B19" s="47" t="s">
        <v>78</v>
      </c>
      <c r="C19" s="69">
        <v>4243</v>
      </c>
      <c r="D19" s="69">
        <v>4243</v>
      </c>
      <c r="E19" s="69">
        <v>4243</v>
      </c>
      <c r="F19" s="69">
        <v>4243</v>
      </c>
      <c r="G19" s="73">
        <v>3818.7000000000003</v>
      </c>
      <c r="H19" s="69">
        <v>4243</v>
      </c>
      <c r="I19" s="73">
        <v>3436.8300000000004</v>
      </c>
      <c r="J19" s="69">
        <v>4243</v>
      </c>
      <c r="K19" s="69" t="s">
        <v>189</v>
      </c>
      <c r="L19" s="69">
        <v>6</v>
      </c>
    </row>
    <row r="20" spans="2:12" ht="15.75" thickBot="1" x14ac:dyDescent="0.3">
      <c r="B20" s="47" t="s">
        <v>216</v>
      </c>
      <c r="C20" s="69">
        <v>9066</v>
      </c>
      <c r="D20" s="69">
        <v>9066</v>
      </c>
      <c r="E20" s="69">
        <v>9066</v>
      </c>
      <c r="F20" s="69">
        <v>9066</v>
      </c>
      <c r="G20" s="73">
        <v>8159.4000000000005</v>
      </c>
      <c r="H20" s="69">
        <v>9066</v>
      </c>
      <c r="I20" s="73">
        <v>7343.4600000000009</v>
      </c>
      <c r="J20" s="69">
        <v>9066</v>
      </c>
      <c r="K20" s="69" t="s">
        <v>189</v>
      </c>
      <c r="L20" s="69">
        <v>6</v>
      </c>
    </row>
    <row r="21" spans="2:12" ht="15.75" thickBot="1" x14ac:dyDescent="0.3">
      <c r="B21" s="47" t="s">
        <v>80</v>
      </c>
      <c r="C21" s="69" t="s">
        <v>40</v>
      </c>
      <c r="D21" s="69" t="s">
        <v>40</v>
      </c>
      <c r="E21" s="69" t="s">
        <v>40</v>
      </c>
      <c r="F21" s="69" t="s">
        <v>40</v>
      </c>
      <c r="G21" s="69" t="s">
        <v>40</v>
      </c>
      <c r="H21" s="69" t="s">
        <v>40</v>
      </c>
      <c r="I21" s="69" t="s">
        <v>40</v>
      </c>
      <c r="J21" s="69" t="s">
        <v>40</v>
      </c>
      <c r="K21" s="69" t="s">
        <v>190</v>
      </c>
      <c r="L21" s="69"/>
    </row>
    <row r="22" spans="2:12" ht="15.75" thickBot="1" x14ac:dyDescent="0.3">
      <c r="B22" s="47" t="s">
        <v>81</v>
      </c>
      <c r="C22" s="69" t="s">
        <v>40</v>
      </c>
      <c r="D22" s="69" t="s">
        <v>40</v>
      </c>
      <c r="E22" s="69" t="s">
        <v>40</v>
      </c>
      <c r="F22" s="69" t="s">
        <v>40</v>
      </c>
      <c r="G22" s="69" t="s">
        <v>40</v>
      </c>
      <c r="H22" s="69" t="s">
        <v>40</v>
      </c>
      <c r="I22" s="69" t="s">
        <v>40</v>
      </c>
      <c r="J22" s="69" t="s">
        <v>40</v>
      </c>
      <c r="K22" s="69" t="s">
        <v>190</v>
      </c>
      <c r="L22" s="69"/>
    </row>
    <row r="23" spans="2:12" ht="15.75" thickBot="1" x14ac:dyDescent="0.3">
      <c r="B23" s="47" t="s">
        <v>82</v>
      </c>
      <c r="C23" s="69" t="s">
        <v>40</v>
      </c>
      <c r="D23" s="69" t="s">
        <v>40</v>
      </c>
      <c r="E23" s="69" t="s">
        <v>40</v>
      </c>
      <c r="F23" s="69" t="s">
        <v>40</v>
      </c>
      <c r="G23" s="69" t="s">
        <v>40</v>
      </c>
      <c r="H23" s="69" t="s">
        <v>40</v>
      </c>
      <c r="I23" s="69" t="s">
        <v>40</v>
      </c>
      <c r="J23" s="69" t="s">
        <v>40</v>
      </c>
      <c r="K23" s="69" t="s">
        <v>190</v>
      </c>
      <c r="L23" s="69">
        <v>6</v>
      </c>
    </row>
    <row r="24" spans="2:12" ht="15.75" thickBot="1" x14ac:dyDescent="0.3">
      <c r="B24" s="47" t="s">
        <v>83</v>
      </c>
      <c r="C24" s="69">
        <v>75</v>
      </c>
      <c r="D24" s="69">
        <v>75</v>
      </c>
      <c r="E24" s="69">
        <v>75</v>
      </c>
      <c r="F24" s="69">
        <v>75</v>
      </c>
      <c r="G24" s="69">
        <v>65</v>
      </c>
      <c r="H24" s="69">
        <v>75</v>
      </c>
      <c r="I24" s="73">
        <v>58.5</v>
      </c>
      <c r="J24" s="69">
        <v>75</v>
      </c>
      <c r="K24" s="69" t="s">
        <v>190</v>
      </c>
      <c r="L24" s="69">
        <v>6</v>
      </c>
    </row>
    <row r="25" spans="2:12" ht="15.75" thickBot="1" x14ac:dyDescent="0.3">
      <c r="B25" s="47" t="s">
        <v>84</v>
      </c>
      <c r="C25" s="69">
        <v>80</v>
      </c>
      <c r="D25" s="69">
        <v>80</v>
      </c>
      <c r="E25" s="69">
        <v>80</v>
      </c>
      <c r="F25" s="69">
        <v>80</v>
      </c>
      <c r="G25" s="69">
        <v>70</v>
      </c>
      <c r="H25" s="69">
        <v>80</v>
      </c>
      <c r="I25" s="73">
        <v>63</v>
      </c>
      <c r="J25" s="69">
        <v>80</v>
      </c>
      <c r="K25" s="69" t="s">
        <v>190</v>
      </c>
      <c r="L25" s="69">
        <v>6</v>
      </c>
    </row>
    <row r="26" spans="2:12" ht="15.75" thickBot="1" x14ac:dyDescent="0.3">
      <c r="B26" s="47" t="s">
        <v>85</v>
      </c>
      <c r="C26" s="69">
        <v>128</v>
      </c>
      <c r="D26" s="69">
        <v>128</v>
      </c>
      <c r="E26" s="69">
        <v>128</v>
      </c>
      <c r="F26" s="69">
        <v>128</v>
      </c>
      <c r="G26" s="69">
        <v>118</v>
      </c>
      <c r="H26" s="69">
        <v>128</v>
      </c>
      <c r="I26" s="73">
        <v>106.2</v>
      </c>
      <c r="J26" s="69">
        <v>128</v>
      </c>
      <c r="K26" s="69" t="s">
        <v>190</v>
      </c>
      <c r="L26" s="69">
        <v>6</v>
      </c>
    </row>
    <row r="27" spans="2:12" ht="15.75" thickBot="1" x14ac:dyDescent="0.3">
      <c r="B27" s="47" t="s">
        <v>86</v>
      </c>
      <c r="C27" s="69" t="s">
        <v>40</v>
      </c>
      <c r="D27" s="69" t="s">
        <v>40</v>
      </c>
      <c r="E27" s="69" t="s">
        <v>40</v>
      </c>
      <c r="F27" s="69" t="s">
        <v>40</v>
      </c>
      <c r="G27" s="69" t="s">
        <v>40</v>
      </c>
      <c r="H27" s="69" t="s">
        <v>40</v>
      </c>
      <c r="I27" s="69" t="s">
        <v>40</v>
      </c>
      <c r="J27" s="69" t="s">
        <v>40</v>
      </c>
      <c r="K27" s="69" t="s">
        <v>190</v>
      </c>
      <c r="L27" s="69"/>
    </row>
    <row r="28" spans="2:12" ht="15.75" thickBot="1" x14ac:dyDescent="0.3">
      <c r="B28" s="47" t="s">
        <v>191</v>
      </c>
      <c r="C28" s="69">
        <v>11500</v>
      </c>
      <c r="D28" s="69">
        <v>11500</v>
      </c>
      <c r="E28" s="69">
        <v>11500</v>
      </c>
      <c r="F28" s="69">
        <v>11500</v>
      </c>
      <c r="G28" s="73">
        <v>10994</v>
      </c>
      <c r="H28" s="69">
        <v>11500</v>
      </c>
      <c r="I28" s="73">
        <v>10510.263999999999</v>
      </c>
      <c r="J28" s="69">
        <v>11500</v>
      </c>
      <c r="K28" s="69" t="s">
        <v>192</v>
      </c>
      <c r="L28" s="69">
        <v>6</v>
      </c>
    </row>
    <row r="29" spans="2:12" ht="15.75" thickBot="1" x14ac:dyDescent="0.3">
      <c r="B29" s="47" t="s">
        <v>110</v>
      </c>
      <c r="C29" s="69">
        <v>38000</v>
      </c>
      <c r="D29" s="69">
        <v>38000</v>
      </c>
      <c r="E29" s="69">
        <v>38000</v>
      </c>
      <c r="F29" s="69">
        <v>38000</v>
      </c>
      <c r="G29" s="69">
        <v>36328</v>
      </c>
      <c r="H29" s="69">
        <v>38000</v>
      </c>
      <c r="I29" s="73">
        <v>34729.567999999999</v>
      </c>
      <c r="J29" s="69">
        <v>38000</v>
      </c>
      <c r="K29" s="69" t="s">
        <v>64</v>
      </c>
      <c r="L29" s="69">
        <v>6</v>
      </c>
    </row>
    <row r="30" spans="2:12" ht="15.75" thickBot="1" x14ac:dyDescent="0.3">
      <c r="B30" s="47" t="s">
        <v>109</v>
      </c>
      <c r="C30" s="69" t="s">
        <v>40</v>
      </c>
      <c r="D30" s="69" t="s">
        <v>40</v>
      </c>
      <c r="E30" s="69" t="s">
        <v>40</v>
      </c>
      <c r="F30" s="69" t="s">
        <v>40</v>
      </c>
      <c r="G30" s="69" t="s">
        <v>40</v>
      </c>
      <c r="H30" s="69" t="s">
        <v>40</v>
      </c>
      <c r="I30" s="69" t="s">
        <v>40</v>
      </c>
      <c r="J30" s="69" t="s">
        <v>40</v>
      </c>
      <c r="K30" s="69"/>
      <c r="L30" s="69"/>
    </row>
    <row r="31" spans="2:12" ht="15.75" thickBot="1" x14ac:dyDescent="0.3">
      <c r="B31" s="47" t="s">
        <v>193</v>
      </c>
      <c r="C31" s="70">
        <v>0.8</v>
      </c>
      <c r="D31" s="70">
        <v>0.8</v>
      </c>
      <c r="E31" s="70">
        <v>0.8</v>
      </c>
      <c r="F31" s="70">
        <v>0.8</v>
      </c>
      <c r="G31" s="70">
        <v>0.78</v>
      </c>
      <c r="H31" s="70">
        <v>0.8</v>
      </c>
      <c r="I31" s="70">
        <v>0.78</v>
      </c>
      <c r="J31" s="70">
        <v>0.8</v>
      </c>
      <c r="K31" s="69" t="s">
        <v>165</v>
      </c>
      <c r="L31" s="69">
        <v>6</v>
      </c>
    </row>
    <row r="32" spans="2:12" ht="15.75" thickBot="1" x14ac:dyDescent="0.3">
      <c r="B32" s="47" t="s">
        <v>194</v>
      </c>
      <c r="C32" s="70">
        <v>0.2</v>
      </c>
      <c r="D32" s="70">
        <v>0.2</v>
      </c>
      <c r="E32" s="70">
        <v>0.2</v>
      </c>
      <c r="F32" s="70">
        <v>0.2</v>
      </c>
      <c r="G32" s="70">
        <v>0.22</v>
      </c>
      <c r="H32" s="70">
        <v>0.2</v>
      </c>
      <c r="I32" s="70">
        <v>0.22</v>
      </c>
      <c r="J32" s="70">
        <v>0.2</v>
      </c>
      <c r="K32" s="69" t="s">
        <v>165</v>
      </c>
      <c r="L32" s="69">
        <v>6</v>
      </c>
    </row>
    <row r="33" spans="1:12" ht="15.75" thickBot="1" x14ac:dyDescent="0.3">
      <c r="B33" s="47" t="s">
        <v>195</v>
      </c>
      <c r="C33" s="70">
        <v>0.14000000000000001</v>
      </c>
      <c r="D33" s="70">
        <v>0.14000000000000001</v>
      </c>
      <c r="E33" s="70">
        <v>0.14000000000000001</v>
      </c>
      <c r="F33" s="70">
        <v>0.14000000000000001</v>
      </c>
      <c r="G33" s="70">
        <v>0.13</v>
      </c>
      <c r="H33" s="70">
        <v>0.14000000000000001</v>
      </c>
      <c r="I33" s="70">
        <v>0.13</v>
      </c>
      <c r="J33" s="70">
        <v>0.14000000000000001</v>
      </c>
      <c r="K33" s="69" t="s">
        <v>165</v>
      </c>
      <c r="L33" s="69">
        <v>6</v>
      </c>
    </row>
    <row r="34" spans="1:12" ht="15.75" thickBot="1" x14ac:dyDescent="0.3">
      <c r="B34" s="47" t="s">
        <v>196</v>
      </c>
      <c r="C34" s="70">
        <v>0.86</v>
      </c>
      <c r="D34" s="70">
        <v>0.86</v>
      </c>
      <c r="E34" s="70">
        <v>0.86</v>
      </c>
      <c r="F34" s="70">
        <v>0.86</v>
      </c>
      <c r="G34" s="70">
        <v>0.87</v>
      </c>
      <c r="H34" s="70">
        <v>0.86</v>
      </c>
      <c r="I34" s="70">
        <v>0.87</v>
      </c>
      <c r="J34" s="70">
        <v>0.86</v>
      </c>
      <c r="K34" s="69" t="s">
        <v>165</v>
      </c>
      <c r="L34" s="69">
        <v>6</v>
      </c>
    </row>
    <row r="35" spans="1:12" ht="15.75" thickBot="1" x14ac:dyDescent="0.3">
      <c r="B35" s="47" t="s">
        <v>12</v>
      </c>
      <c r="C35" s="73">
        <v>2681.338709677419</v>
      </c>
      <c r="D35" s="73">
        <v>2643.7999677419352</v>
      </c>
      <c r="E35" s="73">
        <v>2606.7867681935481</v>
      </c>
      <c r="F35" s="73">
        <v>2570.2917534388384</v>
      </c>
      <c r="G35" s="73">
        <v>2633.0746129032254</v>
      </c>
      <c r="H35" s="73">
        <v>2681.338709677419</v>
      </c>
      <c r="I35" s="73">
        <v>2539.1370430132902</v>
      </c>
      <c r="J35" s="73">
        <v>2681.338709677419</v>
      </c>
      <c r="K35" s="69" t="s">
        <v>167</v>
      </c>
      <c r="L35" s="69">
        <v>7</v>
      </c>
    </row>
    <row r="36" spans="1:12" ht="15.75" thickBot="1" x14ac:dyDescent="0.3">
      <c r="B36" s="47" t="s">
        <v>26</v>
      </c>
      <c r="C36" s="69" t="s">
        <v>40</v>
      </c>
      <c r="D36" s="69" t="s">
        <v>40</v>
      </c>
      <c r="E36" s="69" t="s">
        <v>40</v>
      </c>
      <c r="F36" s="69" t="s">
        <v>40</v>
      </c>
      <c r="G36" s="69" t="s">
        <v>40</v>
      </c>
      <c r="H36" s="69" t="s">
        <v>40</v>
      </c>
      <c r="I36" s="69" t="s">
        <v>40</v>
      </c>
      <c r="J36" s="69" t="s">
        <v>40</v>
      </c>
      <c r="K36" s="69" t="s">
        <v>169</v>
      </c>
      <c r="L36" s="69"/>
    </row>
    <row r="37" spans="1:12" ht="15.75" thickBot="1" x14ac:dyDescent="0.3">
      <c r="B37" s="74"/>
      <c r="C37" s="69"/>
      <c r="D37" s="69"/>
      <c r="E37" s="69"/>
      <c r="F37" s="69"/>
      <c r="G37" s="69"/>
      <c r="H37" s="69"/>
      <c r="I37" s="69"/>
      <c r="J37" s="69"/>
      <c r="K37" s="69"/>
      <c r="L37" s="69"/>
    </row>
    <row r="38" spans="1:12" ht="15.75" thickBot="1" x14ac:dyDescent="0.3">
      <c r="B38" s="63" t="s">
        <v>22</v>
      </c>
      <c r="C38" s="69"/>
      <c r="D38" s="69"/>
      <c r="E38" s="69"/>
      <c r="F38" s="69"/>
      <c r="G38" s="69"/>
      <c r="H38" s="69"/>
      <c r="I38" s="69"/>
      <c r="J38" s="69"/>
      <c r="K38" s="69"/>
      <c r="L38" s="69"/>
    </row>
    <row r="39" spans="1:12" ht="15.75" thickBot="1" x14ac:dyDescent="0.3">
      <c r="B39" s="74"/>
      <c r="C39" s="69"/>
      <c r="D39" s="69"/>
      <c r="E39" s="69"/>
      <c r="F39" s="69"/>
      <c r="G39" s="69"/>
      <c r="H39" s="69"/>
      <c r="I39" s="69"/>
      <c r="J39" s="69"/>
      <c r="K39" s="69"/>
      <c r="L39" s="69"/>
    </row>
    <row r="40" spans="1:12" ht="15.75" thickBot="1" x14ac:dyDescent="0.3">
      <c r="B40" s="57"/>
      <c r="C40" s="69"/>
      <c r="D40" s="69"/>
      <c r="E40" s="69"/>
      <c r="F40" s="69"/>
      <c r="G40" s="69"/>
      <c r="H40" s="69"/>
      <c r="I40" s="69"/>
      <c r="J40" s="69"/>
      <c r="K40" s="69"/>
      <c r="L40" s="69"/>
    </row>
    <row r="41" spans="1:12" x14ac:dyDescent="0.25">
      <c r="B41" s="75"/>
      <c r="C41" s="76"/>
      <c r="D41" s="76"/>
      <c r="E41" s="76"/>
      <c r="F41" s="76"/>
      <c r="G41" s="76"/>
      <c r="H41" s="76"/>
      <c r="I41" s="76"/>
      <c r="J41" s="76"/>
      <c r="K41" s="76"/>
      <c r="L41" s="76"/>
    </row>
    <row r="42" spans="1:12" x14ac:dyDescent="0.25">
      <c r="B42" s="3" t="s">
        <v>21</v>
      </c>
    </row>
    <row r="43" spans="1:12" x14ac:dyDescent="0.25">
      <c r="A43" s="1">
        <v>1</v>
      </c>
      <c r="B43" s="77" t="s">
        <v>197</v>
      </c>
    </row>
    <row r="44" spans="1:12" x14ac:dyDescent="0.25">
      <c r="A44" s="1">
        <v>2</v>
      </c>
      <c r="B44" s="77" t="s">
        <v>198</v>
      </c>
    </row>
    <row r="45" spans="1:12" x14ac:dyDescent="0.25">
      <c r="A45" s="1">
        <v>3</v>
      </c>
      <c r="B45" s="77" t="s">
        <v>149</v>
      </c>
    </row>
    <row r="46" spans="1:12" x14ac:dyDescent="0.25">
      <c r="A46" s="1">
        <v>4</v>
      </c>
      <c r="B46" s="77" t="s">
        <v>199</v>
      </c>
    </row>
    <row r="47" spans="1:12" x14ac:dyDescent="0.25">
      <c r="A47" s="1">
        <v>5</v>
      </c>
      <c r="B47" s="77" t="s">
        <v>200</v>
      </c>
    </row>
    <row r="48" spans="1:12" x14ac:dyDescent="0.25">
      <c r="A48" s="1">
        <v>6</v>
      </c>
      <c r="B48" s="77" t="s">
        <v>151</v>
      </c>
    </row>
    <row r="49" spans="1:97" x14ac:dyDescent="0.25">
      <c r="A49" s="1">
        <v>7</v>
      </c>
      <c r="B49" s="77" t="s">
        <v>154</v>
      </c>
    </row>
    <row r="51" spans="1:97" x14ac:dyDescent="0.25">
      <c r="B51" s="3" t="s">
        <v>13</v>
      </c>
      <c r="C51" s="2"/>
      <c r="D51" s="2"/>
      <c r="E51" s="2"/>
      <c r="F51" s="2"/>
      <c r="G51" s="2"/>
      <c r="H51" s="2"/>
      <c r="I51" s="2"/>
      <c r="J51" s="2"/>
      <c r="K51" s="2"/>
      <c r="L51" s="2"/>
      <c r="M51" s="2"/>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0"/>
      <c r="BR51" s="50"/>
      <c r="BS51" s="50"/>
      <c r="BT51" s="50"/>
      <c r="BU51" s="50"/>
      <c r="BV51" s="50"/>
      <c r="BW51" s="50"/>
      <c r="BX51" s="50"/>
      <c r="BY51" s="50"/>
      <c r="BZ51" s="50"/>
      <c r="CA51" s="50"/>
      <c r="CB51" s="50"/>
      <c r="CC51" s="50"/>
      <c r="CD51" s="50"/>
      <c r="CE51" s="50"/>
      <c r="CF51" s="50"/>
      <c r="CG51" s="50"/>
      <c r="CH51" s="50"/>
      <c r="CI51" s="50"/>
      <c r="CJ51" s="50"/>
      <c r="CK51" s="50"/>
      <c r="CL51" s="50"/>
      <c r="CM51" s="50"/>
      <c r="CN51" s="50"/>
      <c r="CO51" s="50"/>
      <c r="CP51" s="50"/>
      <c r="CQ51" s="50"/>
      <c r="CR51" s="50"/>
      <c r="CS51" s="50"/>
    </row>
    <row r="52" spans="1:97" ht="24.75" customHeight="1" x14ac:dyDescent="0.25">
      <c r="A52" s="1" t="s">
        <v>14</v>
      </c>
      <c r="B52" s="104" t="s">
        <v>201</v>
      </c>
      <c r="C52" s="104"/>
      <c r="D52" s="104"/>
      <c r="E52" s="104"/>
      <c r="F52" s="104"/>
      <c r="G52" s="104"/>
      <c r="H52" s="104"/>
      <c r="I52" s="104"/>
      <c r="J52" s="104"/>
      <c r="K52" s="104"/>
      <c r="L52" s="104"/>
      <c r="M52" s="104"/>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50"/>
      <c r="BO52" s="50"/>
      <c r="BP52" s="50"/>
      <c r="BQ52" s="50"/>
      <c r="BR52" s="50"/>
      <c r="BS52" s="50"/>
      <c r="BT52" s="50"/>
      <c r="BU52" s="50"/>
      <c r="BV52" s="50"/>
      <c r="BW52" s="50"/>
      <c r="BX52" s="50"/>
      <c r="BY52" s="50"/>
      <c r="BZ52" s="50"/>
      <c r="CA52" s="50"/>
      <c r="CB52" s="50"/>
      <c r="CC52" s="50"/>
      <c r="CD52" s="50"/>
      <c r="CE52" s="50"/>
      <c r="CF52" s="50"/>
      <c r="CG52" s="50"/>
      <c r="CH52" s="50"/>
      <c r="CI52" s="50"/>
      <c r="CJ52" s="50"/>
      <c r="CK52" s="50"/>
      <c r="CL52" s="50"/>
      <c r="CM52" s="50"/>
      <c r="CN52" s="50"/>
      <c r="CO52" s="50"/>
      <c r="CP52" s="50"/>
      <c r="CQ52" s="50"/>
      <c r="CR52" s="50"/>
      <c r="CS52" s="50"/>
    </row>
    <row r="53" spans="1:97" ht="24.75" customHeight="1" x14ac:dyDescent="0.25">
      <c r="A53" s="1" t="s">
        <v>15</v>
      </c>
      <c r="B53" s="118" t="s">
        <v>202</v>
      </c>
      <c r="C53" s="118"/>
      <c r="D53" s="118"/>
      <c r="E53" s="118"/>
      <c r="F53" s="118"/>
      <c r="G53" s="118"/>
      <c r="H53" s="118"/>
      <c r="I53" s="118"/>
      <c r="J53" s="118"/>
      <c r="K53" s="118"/>
      <c r="L53" s="118"/>
      <c r="M53" s="118"/>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0"/>
      <c r="BR53" s="50"/>
      <c r="BS53" s="50"/>
      <c r="BT53" s="50"/>
      <c r="BU53" s="50"/>
      <c r="BV53" s="50"/>
      <c r="BW53" s="50"/>
      <c r="BX53" s="50"/>
      <c r="BY53" s="50"/>
      <c r="BZ53" s="50"/>
      <c r="CA53" s="50"/>
      <c r="CB53" s="50"/>
      <c r="CC53" s="50"/>
      <c r="CD53" s="50"/>
      <c r="CE53" s="50"/>
      <c r="CF53" s="50"/>
      <c r="CG53" s="50"/>
      <c r="CH53" s="50"/>
      <c r="CI53" s="50"/>
      <c r="CJ53" s="50"/>
      <c r="CK53" s="50"/>
      <c r="CL53" s="50"/>
      <c r="CM53" s="50"/>
      <c r="CN53" s="50"/>
      <c r="CO53" s="50"/>
      <c r="CP53" s="50"/>
      <c r="CQ53" s="50"/>
      <c r="CR53" s="50"/>
      <c r="CS53" s="50"/>
    </row>
    <row r="54" spans="1:97" ht="24.75" customHeight="1" x14ac:dyDescent="0.25">
      <c r="A54" s="1" t="s">
        <v>16</v>
      </c>
      <c r="B54" s="118" t="s">
        <v>203</v>
      </c>
      <c r="C54" s="118"/>
      <c r="D54" s="118"/>
      <c r="E54" s="118"/>
      <c r="F54" s="118"/>
      <c r="G54" s="118"/>
      <c r="H54" s="118"/>
      <c r="I54" s="118"/>
      <c r="J54" s="118"/>
      <c r="K54" s="118"/>
      <c r="L54" s="118"/>
      <c r="M54" s="118"/>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c r="AY54" s="50"/>
      <c r="AZ54" s="50"/>
      <c r="BA54" s="50"/>
      <c r="BB54" s="50"/>
      <c r="BC54" s="50"/>
      <c r="BD54" s="50"/>
      <c r="BE54" s="50"/>
      <c r="BF54" s="50"/>
      <c r="BG54" s="50"/>
      <c r="BH54" s="50"/>
      <c r="BI54" s="50"/>
      <c r="BJ54" s="50"/>
      <c r="BK54" s="50"/>
      <c r="BL54" s="50"/>
      <c r="BM54" s="50"/>
      <c r="BN54" s="50"/>
      <c r="BO54" s="50"/>
      <c r="BP54" s="50"/>
      <c r="BQ54" s="50"/>
      <c r="BR54" s="50"/>
      <c r="BS54" s="50"/>
      <c r="BT54" s="50"/>
      <c r="BU54" s="50"/>
      <c r="BV54" s="50"/>
      <c r="BW54" s="50"/>
      <c r="BX54" s="50"/>
      <c r="BY54" s="50"/>
      <c r="BZ54" s="50"/>
      <c r="CA54" s="50"/>
      <c r="CB54" s="50"/>
      <c r="CC54" s="50"/>
      <c r="CD54" s="50"/>
      <c r="CE54" s="50"/>
      <c r="CF54" s="50"/>
      <c r="CG54" s="50"/>
      <c r="CH54" s="50"/>
      <c r="CI54" s="50"/>
      <c r="CJ54" s="50"/>
      <c r="CK54" s="50"/>
      <c r="CL54" s="50"/>
      <c r="CM54" s="50"/>
      <c r="CN54" s="50"/>
      <c r="CO54" s="50"/>
      <c r="CP54" s="50"/>
      <c r="CQ54" s="50"/>
      <c r="CR54" s="50"/>
      <c r="CS54" s="50"/>
    </row>
    <row r="55" spans="1:97" ht="39" customHeight="1" x14ac:dyDescent="0.25">
      <c r="A55" s="1" t="s">
        <v>17</v>
      </c>
      <c r="B55" s="118" t="s">
        <v>217</v>
      </c>
      <c r="C55" s="118"/>
      <c r="D55" s="118"/>
      <c r="E55" s="118"/>
      <c r="F55" s="118"/>
      <c r="G55" s="118"/>
      <c r="H55" s="118"/>
      <c r="I55" s="118"/>
      <c r="J55" s="118"/>
      <c r="K55" s="118"/>
      <c r="L55" s="118"/>
      <c r="M55" s="118"/>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0"/>
      <c r="AY55" s="50"/>
      <c r="AZ55" s="50"/>
      <c r="BA55" s="50"/>
      <c r="BB55" s="50"/>
      <c r="BC55" s="50"/>
      <c r="BD55" s="50"/>
      <c r="BE55" s="50"/>
      <c r="BF55" s="50"/>
      <c r="BG55" s="50"/>
      <c r="BH55" s="50"/>
      <c r="BI55" s="50"/>
      <c r="BJ55" s="50"/>
      <c r="BK55" s="50"/>
      <c r="BL55" s="50"/>
      <c r="BM55" s="50"/>
      <c r="BN55" s="50"/>
      <c r="BO55" s="50"/>
      <c r="BP55" s="50"/>
      <c r="BQ55" s="50"/>
      <c r="BR55" s="50"/>
      <c r="BS55" s="50"/>
      <c r="BT55" s="50"/>
      <c r="BU55" s="50"/>
      <c r="BV55" s="50"/>
      <c r="BW55" s="50"/>
      <c r="BX55" s="50"/>
      <c r="BY55" s="50"/>
      <c r="BZ55" s="50"/>
      <c r="CA55" s="50"/>
      <c r="CB55" s="50"/>
      <c r="CC55" s="50"/>
      <c r="CD55" s="50"/>
      <c r="CE55" s="50"/>
      <c r="CF55" s="50"/>
      <c r="CG55" s="50"/>
      <c r="CH55" s="50"/>
      <c r="CI55" s="50"/>
      <c r="CJ55" s="50"/>
      <c r="CK55" s="50"/>
      <c r="CL55" s="50"/>
      <c r="CM55" s="50"/>
      <c r="CN55" s="50"/>
      <c r="CO55" s="50"/>
      <c r="CP55" s="50"/>
      <c r="CQ55" s="50"/>
      <c r="CR55" s="50"/>
      <c r="CS55" s="50"/>
    </row>
    <row r="56" spans="1:97" ht="73.5" customHeight="1" x14ac:dyDescent="0.25">
      <c r="A56" s="1" t="s">
        <v>18</v>
      </c>
      <c r="B56" s="118" t="s">
        <v>218</v>
      </c>
      <c r="C56" s="119"/>
      <c r="D56" s="119"/>
      <c r="E56" s="119"/>
      <c r="F56" s="119"/>
      <c r="G56" s="119"/>
      <c r="H56" s="119"/>
      <c r="I56" s="119"/>
      <c r="J56" s="119"/>
      <c r="K56" s="119"/>
      <c r="L56" s="119"/>
      <c r="M56" s="119"/>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c r="BR56" s="50"/>
      <c r="BS56" s="50"/>
      <c r="BT56" s="50"/>
      <c r="BU56" s="50"/>
      <c r="BV56" s="50"/>
      <c r="BW56" s="50"/>
      <c r="BX56" s="50"/>
      <c r="BY56" s="50"/>
      <c r="BZ56" s="50"/>
      <c r="CA56" s="50"/>
      <c r="CB56" s="50"/>
      <c r="CC56" s="50"/>
      <c r="CD56" s="50"/>
      <c r="CE56" s="50"/>
      <c r="CF56" s="50"/>
      <c r="CG56" s="50"/>
      <c r="CH56" s="50"/>
      <c r="CI56" s="50"/>
      <c r="CJ56" s="50"/>
      <c r="CK56" s="50"/>
      <c r="CL56" s="50"/>
      <c r="CM56" s="50"/>
      <c r="CN56" s="50"/>
      <c r="CO56" s="50"/>
      <c r="CP56" s="50"/>
      <c r="CQ56" s="50"/>
      <c r="CR56" s="50"/>
      <c r="CS56" s="50"/>
    </row>
    <row r="57" spans="1:97" ht="38.25" customHeight="1" x14ac:dyDescent="0.25">
      <c r="A57" s="1" t="s">
        <v>19</v>
      </c>
      <c r="B57" s="104" t="s">
        <v>219</v>
      </c>
      <c r="C57" s="104"/>
      <c r="D57" s="104"/>
      <c r="E57" s="104"/>
      <c r="F57" s="104"/>
      <c r="G57" s="104"/>
      <c r="H57" s="104"/>
      <c r="I57" s="104"/>
      <c r="J57" s="104"/>
      <c r="K57" s="104"/>
      <c r="L57" s="104"/>
      <c r="M57" s="104"/>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c r="BJ57" s="50"/>
      <c r="BK57" s="50"/>
      <c r="BL57" s="50"/>
      <c r="BM57" s="50"/>
      <c r="BN57" s="50"/>
      <c r="BO57" s="50"/>
      <c r="BP57" s="50"/>
      <c r="BQ57" s="50"/>
      <c r="BR57" s="50"/>
      <c r="BS57" s="50"/>
      <c r="BT57" s="50"/>
      <c r="BU57" s="50"/>
      <c r="BV57" s="50"/>
      <c r="BW57" s="50"/>
      <c r="BX57" s="50"/>
      <c r="BY57" s="50"/>
      <c r="BZ57" s="50"/>
      <c r="CA57" s="50"/>
      <c r="CB57" s="50"/>
      <c r="CC57" s="50"/>
      <c r="CD57" s="50"/>
      <c r="CE57" s="50"/>
      <c r="CF57" s="50"/>
      <c r="CG57" s="50"/>
      <c r="CH57" s="50"/>
      <c r="CI57" s="50"/>
      <c r="CJ57" s="50"/>
      <c r="CK57" s="50"/>
      <c r="CL57" s="50"/>
      <c r="CM57" s="50"/>
      <c r="CN57" s="50"/>
      <c r="CO57" s="50"/>
      <c r="CP57" s="50"/>
      <c r="CQ57" s="50"/>
      <c r="CR57" s="50"/>
      <c r="CS57" s="50"/>
    </row>
    <row r="58" spans="1:97" ht="38.25" customHeight="1" x14ac:dyDescent="0.25">
      <c r="A58" s="1" t="s">
        <v>43</v>
      </c>
      <c r="B58" s="118" t="s">
        <v>206</v>
      </c>
      <c r="C58" s="119"/>
      <c r="D58" s="119"/>
      <c r="E58" s="119"/>
      <c r="F58" s="119"/>
      <c r="G58" s="119"/>
      <c r="H58" s="119"/>
      <c r="I58" s="119"/>
      <c r="J58" s="119"/>
      <c r="K58" s="119"/>
      <c r="L58" s="119"/>
      <c r="M58" s="119"/>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c r="AQ58" s="50"/>
      <c r="AR58" s="50"/>
      <c r="AS58" s="50"/>
      <c r="AT58" s="50"/>
      <c r="AU58" s="50"/>
      <c r="AV58" s="50"/>
      <c r="AW58" s="50"/>
      <c r="AX58" s="50"/>
      <c r="AY58" s="50"/>
      <c r="AZ58" s="50"/>
      <c r="BA58" s="50"/>
      <c r="BB58" s="50"/>
      <c r="BC58" s="50"/>
      <c r="BD58" s="50"/>
      <c r="BE58" s="50"/>
      <c r="BF58" s="50"/>
      <c r="BG58" s="50"/>
      <c r="BH58" s="50"/>
      <c r="BI58" s="50"/>
      <c r="BJ58" s="50"/>
      <c r="BK58" s="50"/>
      <c r="BL58" s="50"/>
      <c r="BM58" s="50"/>
      <c r="BN58" s="50"/>
      <c r="BO58" s="50"/>
      <c r="BP58" s="50"/>
      <c r="BQ58" s="50"/>
      <c r="BR58" s="50"/>
      <c r="BS58" s="50"/>
      <c r="BT58" s="50"/>
      <c r="BU58" s="50"/>
      <c r="BV58" s="50"/>
      <c r="BW58" s="50"/>
      <c r="BX58" s="50"/>
      <c r="BY58" s="50"/>
      <c r="BZ58" s="50"/>
      <c r="CA58" s="50"/>
      <c r="CB58" s="50"/>
      <c r="CC58" s="50"/>
      <c r="CD58" s="50"/>
      <c r="CE58" s="50"/>
      <c r="CF58" s="50"/>
      <c r="CG58" s="50"/>
      <c r="CH58" s="50"/>
      <c r="CI58" s="50"/>
      <c r="CJ58" s="50"/>
      <c r="CK58" s="50"/>
      <c r="CL58" s="50"/>
      <c r="CM58" s="50"/>
      <c r="CN58" s="50"/>
      <c r="CO58" s="50"/>
      <c r="CP58" s="50"/>
      <c r="CQ58" s="50"/>
      <c r="CR58" s="50"/>
      <c r="CS58" s="50"/>
    </row>
    <row r="59" spans="1:97" ht="49.5" customHeight="1" x14ac:dyDescent="0.25">
      <c r="A59" s="1" t="s">
        <v>55</v>
      </c>
      <c r="B59" s="120" t="s">
        <v>207</v>
      </c>
      <c r="C59" s="120"/>
      <c r="D59" s="120"/>
      <c r="E59" s="120"/>
      <c r="F59" s="120"/>
      <c r="G59" s="120"/>
      <c r="H59" s="120"/>
      <c r="I59" s="120"/>
      <c r="J59" s="120"/>
      <c r="K59" s="120"/>
      <c r="L59" s="120"/>
      <c r="M59" s="12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50"/>
      <c r="AS59" s="50"/>
      <c r="AT59" s="50"/>
      <c r="AU59" s="50"/>
      <c r="AV59" s="50"/>
      <c r="AW59" s="50"/>
      <c r="AX59" s="50"/>
      <c r="AY59" s="50"/>
      <c r="AZ59" s="50"/>
      <c r="BA59" s="50"/>
      <c r="BB59" s="50"/>
      <c r="BC59" s="50"/>
      <c r="BD59" s="50"/>
      <c r="BE59" s="50"/>
      <c r="BF59" s="50"/>
      <c r="BG59" s="50"/>
      <c r="BH59" s="50"/>
      <c r="BI59" s="50"/>
      <c r="BJ59" s="50"/>
      <c r="BK59" s="50"/>
      <c r="BL59" s="50"/>
      <c r="BM59" s="50"/>
      <c r="BN59" s="50"/>
      <c r="BO59" s="50"/>
      <c r="BP59" s="50"/>
      <c r="BQ59" s="50"/>
      <c r="BR59" s="50"/>
      <c r="BS59" s="50"/>
      <c r="BT59" s="50"/>
      <c r="BU59" s="50"/>
      <c r="BV59" s="50"/>
      <c r="BW59" s="50"/>
      <c r="BX59" s="50"/>
      <c r="BY59" s="50"/>
      <c r="BZ59" s="50"/>
      <c r="CA59" s="50"/>
      <c r="CB59" s="50"/>
      <c r="CC59" s="50"/>
      <c r="CD59" s="50"/>
      <c r="CE59" s="50"/>
      <c r="CF59" s="50"/>
      <c r="CG59" s="50"/>
      <c r="CH59" s="50"/>
      <c r="CI59" s="50"/>
      <c r="CJ59" s="50"/>
      <c r="CK59" s="50"/>
      <c r="CL59" s="50"/>
      <c r="CM59" s="50"/>
      <c r="CN59" s="50"/>
      <c r="CO59" s="50"/>
      <c r="CP59" s="50"/>
      <c r="CQ59" s="50"/>
      <c r="CR59" s="50"/>
      <c r="CS59" s="50"/>
    </row>
    <row r="60" spans="1:97" ht="38.25" customHeight="1" x14ac:dyDescent="0.25">
      <c r="A60" s="1" t="s">
        <v>59</v>
      </c>
      <c r="B60" s="104" t="s">
        <v>220</v>
      </c>
      <c r="C60" s="104"/>
      <c r="D60" s="104"/>
      <c r="E60" s="104"/>
      <c r="F60" s="104"/>
      <c r="G60" s="104"/>
      <c r="H60" s="104"/>
      <c r="I60" s="104"/>
      <c r="J60" s="104"/>
      <c r="K60" s="104"/>
      <c r="L60" s="104"/>
      <c r="M60" s="104"/>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0"/>
      <c r="BK60" s="50"/>
      <c r="BL60" s="50"/>
      <c r="BM60" s="50"/>
      <c r="BN60" s="50"/>
      <c r="BO60" s="50"/>
      <c r="BP60" s="50"/>
      <c r="BQ60" s="50"/>
      <c r="BR60" s="50"/>
      <c r="BS60" s="50"/>
      <c r="BT60" s="50"/>
      <c r="BU60" s="50"/>
      <c r="BV60" s="50"/>
      <c r="BW60" s="50"/>
      <c r="BX60" s="50"/>
      <c r="BY60" s="50"/>
      <c r="BZ60" s="50"/>
      <c r="CA60" s="50"/>
      <c r="CB60" s="50"/>
      <c r="CC60" s="50"/>
      <c r="CD60" s="50"/>
      <c r="CE60" s="50"/>
      <c r="CF60" s="50"/>
      <c r="CG60" s="50"/>
      <c r="CH60" s="50"/>
      <c r="CI60" s="50"/>
      <c r="CJ60" s="50"/>
      <c r="CK60" s="50"/>
      <c r="CL60" s="50"/>
      <c r="CM60" s="50"/>
      <c r="CN60" s="50"/>
      <c r="CO60" s="50"/>
      <c r="CP60" s="50"/>
      <c r="CQ60" s="50"/>
      <c r="CR60" s="50"/>
      <c r="CS60" s="50"/>
    </row>
    <row r="61" spans="1:97" ht="61.5" customHeight="1" x14ac:dyDescent="0.25">
      <c r="A61" s="1" t="s">
        <v>64</v>
      </c>
      <c r="B61" s="118" t="s">
        <v>221</v>
      </c>
      <c r="C61" s="118"/>
      <c r="D61" s="118"/>
      <c r="E61" s="118"/>
      <c r="F61" s="118"/>
      <c r="G61" s="118"/>
      <c r="H61" s="118"/>
      <c r="I61" s="118"/>
      <c r="J61" s="118"/>
      <c r="K61" s="118"/>
      <c r="L61" s="118"/>
      <c r="M61" s="118"/>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0"/>
      <c r="BK61" s="50"/>
      <c r="BL61" s="50"/>
      <c r="BM61" s="50"/>
      <c r="BN61" s="50"/>
      <c r="BO61" s="50"/>
      <c r="BP61" s="50"/>
      <c r="BQ61" s="50"/>
      <c r="BR61" s="50"/>
      <c r="BS61" s="50"/>
      <c r="BT61" s="50"/>
      <c r="BU61" s="50"/>
      <c r="BV61" s="50"/>
      <c r="BW61" s="50"/>
      <c r="BX61" s="50"/>
      <c r="BY61" s="50"/>
      <c r="BZ61" s="50"/>
      <c r="CA61" s="50"/>
      <c r="CB61" s="50"/>
      <c r="CC61" s="50"/>
      <c r="CD61" s="50"/>
      <c r="CE61" s="50"/>
      <c r="CF61" s="50"/>
      <c r="CG61" s="50"/>
      <c r="CH61" s="50"/>
      <c r="CI61" s="50"/>
      <c r="CJ61" s="50"/>
      <c r="CK61" s="50"/>
      <c r="CL61" s="50"/>
      <c r="CM61" s="50"/>
      <c r="CN61" s="50"/>
      <c r="CO61" s="50"/>
      <c r="CP61" s="50"/>
      <c r="CQ61" s="50"/>
      <c r="CR61" s="50"/>
      <c r="CS61" s="50"/>
    </row>
    <row r="62" spans="1:97" ht="39" customHeight="1" x14ac:dyDescent="0.25">
      <c r="A62" s="1" t="s">
        <v>165</v>
      </c>
      <c r="B62" s="118" t="s">
        <v>222</v>
      </c>
      <c r="C62" s="118"/>
      <c r="D62" s="118"/>
      <c r="E62" s="118"/>
      <c r="F62" s="118"/>
      <c r="G62" s="118"/>
      <c r="H62" s="118"/>
      <c r="I62" s="118"/>
      <c r="J62" s="118"/>
      <c r="K62" s="118"/>
      <c r="L62" s="118"/>
      <c r="M62" s="118"/>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c r="AY62" s="50"/>
      <c r="AZ62" s="50"/>
      <c r="BA62" s="50"/>
      <c r="BB62" s="50"/>
      <c r="BC62" s="50"/>
      <c r="BD62" s="50"/>
      <c r="BE62" s="50"/>
      <c r="BF62" s="50"/>
      <c r="BG62" s="50"/>
      <c r="BH62" s="50"/>
      <c r="BI62" s="50"/>
      <c r="BJ62" s="50"/>
      <c r="BK62" s="50"/>
      <c r="BL62" s="50"/>
      <c r="BM62" s="50"/>
      <c r="BN62" s="50"/>
      <c r="BO62" s="50"/>
      <c r="BP62" s="50"/>
      <c r="BQ62" s="50"/>
      <c r="BR62" s="50"/>
      <c r="BS62" s="50"/>
      <c r="BT62" s="50"/>
      <c r="BU62" s="50"/>
      <c r="BV62" s="50"/>
      <c r="BW62" s="50"/>
      <c r="BX62" s="50"/>
      <c r="BY62" s="50"/>
      <c r="BZ62" s="50"/>
      <c r="CA62" s="50"/>
      <c r="CB62" s="50"/>
      <c r="CC62" s="50"/>
      <c r="CD62" s="50"/>
      <c r="CE62" s="50"/>
      <c r="CF62" s="50"/>
      <c r="CG62" s="50"/>
      <c r="CH62" s="50"/>
      <c r="CI62" s="50"/>
      <c r="CJ62" s="50"/>
      <c r="CK62" s="50"/>
      <c r="CL62" s="50"/>
      <c r="CM62" s="50"/>
      <c r="CN62" s="50"/>
      <c r="CO62" s="50"/>
      <c r="CP62" s="50"/>
      <c r="CQ62" s="50"/>
      <c r="CR62" s="50"/>
      <c r="CS62" s="50"/>
    </row>
    <row r="63" spans="1:97" ht="37.5" customHeight="1" x14ac:dyDescent="0.25">
      <c r="A63" s="1" t="s">
        <v>167</v>
      </c>
      <c r="B63" s="104" t="s">
        <v>211</v>
      </c>
      <c r="C63" s="104"/>
      <c r="D63" s="104"/>
      <c r="E63" s="104"/>
      <c r="F63" s="104"/>
      <c r="G63" s="104"/>
      <c r="H63" s="104"/>
      <c r="I63" s="104"/>
      <c r="J63" s="104"/>
      <c r="K63" s="104"/>
      <c r="L63" s="104"/>
      <c r="M63" s="104"/>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s="50"/>
      <c r="AZ63" s="50"/>
      <c r="BA63" s="50"/>
      <c r="BB63" s="50"/>
      <c r="BC63" s="50"/>
      <c r="BD63" s="50"/>
      <c r="BE63" s="50"/>
      <c r="BF63" s="50"/>
      <c r="BG63" s="50"/>
      <c r="BH63" s="50"/>
      <c r="BI63" s="50"/>
      <c r="BJ63" s="50"/>
      <c r="BK63" s="50"/>
      <c r="BL63" s="50"/>
      <c r="BM63" s="50"/>
      <c r="BN63" s="50"/>
      <c r="BO63" s="50"/>
      <c r="BP63" s="50"/>
      <c r="BQ63" s="50"/>
      <c r="BR63" s="50"/>
      <c r="BS63" s="50"/>
      <c r="BT63" s="50"/>
      <c r="BU63" s="50"/>
      <c r="BV63" s="50"/>
      <c r="BW63" s="50"/>
      <c r="BX63" s="50"/>
      <c r="BY63" s="50"/>
      <c r="BZ63" s="50"/>
      <c r="CA63" s="50"/>
      <c r="CB63" s="50"/>
      <c r="CC63" s="50"/>
      <c r="CD63" s="50"/>
      <c r="CE63" s="50"/>
      <c r="CF63" s="50"/>
      <c r="CG63" s="50"/>
      <c r="CH63" s="50"/>
      <c r="CI63" s="50"/>
      <c r="CJ63" s="50"/>
      <c r="CK63" s="50"/>
      <c r="CL63" s="50"/>
      <c r="CM63" s="50"/>
      <c r="CN63" s="50"/>
      <c r="CO63" s="50"/>
      <c r="CP63" s="50"/>
      <c r="CQ63" s="50"/>
      <c r="CR63" s="50"/>
      <c r="CS63" s="50"/>
    </row>
    <row r="64" spans="1:97" x14ac:dyDescent="0.25">
      <c r="A64" s="1" t="s">
        <v>169</v>
      </c>
      <c r="B64" s="104" t="s">
        <v>223</v>
      </c>
      <c r="C64" s="105"/>
      <c r="D64" s="105"/>
      <c r="E64" s="105"/>
      <c r="F64" s="105"/>
      <c r="G64" s="105"/>
      <c r="H64" s="105"/>
      <c r="I64" s="105"/>
      <c r="J64" s="105"/>
      <c r="K64" s="105"/>
      <c r="L64" s="105"/>
      <c r="M64" s="105"/>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c r="BC64" s="50"/>
      <c r="BD64" s="50"/>
      <c r="BE64" s="50"/>
      <c r="BF64" s="50"/>
      <c r="BG64" s="50"/>
      <c r="BH64" s="50"/>
      <c r="BI64" s="50"/>
      <c r="BJ64" s="50"/>
      <c r="BK64" s="50"/>
      <c r="BL64" s="50"/>
      <c r="BM64" s="50"/>
      <c r="BN64" s="50"/>
      <c r="BO64" s="50"/>
      <c r="BP64" s="50"/>
      <c r="BQ64" s="50"/>
      <c r="BR64" s="50"/>
      <c r="BS64" s="50"/>
      <c r="BT64" s="50"/>
      <c r="BU64" s="50"/>
      <c r="BV64" s="50"/>
      <c r="BW64" s="50"/>
      <c r="BX64" s="50"/>
      <c r="BY64" s="50"/>
      <c r="BZ64" s="50"/>
      <c r="CA64" s="50"/>
      <c r="CB64" s="50"/>
      <c r="CC64" s="50"/>
      <c r="CD64" s="50"/>
      <c r="CE64" s="50"/>
      <c r="CF64" s="50"/>
      <c r="CG64" s="50"/>
      <c r="CH64" s="50"/>
      <c r="CI64" s="50"/>
      <c r="CJ64" s="50"/>
      <c r="CK64" s="50"/>
      <c r="CL64" s="50"/>
      <c r="CM64" s="50"/>
      <c r="CN64" s="50"/>
      <c r="CO64" s="50"/>
      <c r="CP64" s="50"/>
      <c r="CQ64" s="50"/>
      <c r="CR64" s="50"/>
      <c r="CS64" s="50"/>
    </row>
    <row r="65" spans="1:97" x14ac:dyDescent="0.25">
      <c r="A65" s="1" t="s">
        <v>181</v>
      </c>
      <c r="B65" s="104" t="s">
        <v>213</v>
      </c>
      <c r="C65" s="105"/>
      <c r="D65" s="105"/>
      <c r="E65" s="105"/>
      <c r="F65" s="105"/>
      <c r="G65" s="105"/>
      <c r="H65" s="105"/>
      <c r="I65" s="105"/>
      <c r="J65" s="105"/>
      <c r="K65" s="105"/>
      <c r="L65" s="105"/>
      <c r="M65" s="105"/>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c r="BC65" s="50"/>
      <c r="BD65" s="50"/>
      <c r="BE65" s="50"/>
      <c r="BF65" s="50"/>
      <c r="BG65" s="50"/>
      <c r="BH65" s="50"/>
      <c r="BI65" s="50"/>
      <c r="BJ65" s="50"/>
      <c r="BK65" s="50"/>
      <c r="BL65" s="50"/>
      <c r="BM65" s="50"/>
      <c r="BN65" s="50"/>
      <c r="BO65" s="50"/>
      <c r="BP65" s="50"/>
      <c r="BQ65" s="50"/>
      <c r="BR65" s="50"/>
      <c r="BS65" s="50"/>
      <c r="BT65" s="50"/>
      <c r="BU65" s="50"/>
      <c r="BV65" s="50"/>
      <c r="BW65" s="50"/>
      <c r="BX65" s="50"/>
      <c r="BY65" s="50"/>
      <c r="BZ65" s="50"/>
      <c r="CA65" s="50"/>
      <c r="CB65" s="50"/>
      <c r="CC65" s="50"/>
      <c r="CD65" s="50"/>
      <c r="CE65" s="50"/>
      <c r="CF65" s="50"/>
      <c r="CG65" s="50"/>
      <c r="CH65" s="50"/>
      <c r="CI65" s="50"/>
      <c r="CJ65" s="50"/>
      <c r="CK65" s="50"/>
      <c r="CL65" s="50"/>
      <c r="CM65" s="50"/>
      <c r="CN65" s="50"/>
      <c r="CO65" s="50"/>
      <c r="CP65" s="50"/>
      <c r="CQ65" s="50"/>
      <c r="CR65" s="50"/>
      <c r="CS65" s="50"/>
    </row>
    <row r="66" spans="1:97" x14ac:dyDescent="0.25">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c r="BC66" s="50"/>
      <c r="BD66" s="50"/>
      <c r="BE66" s="50"/>
      <c r="BF66" s="50"/>
      <c r="BG66" s="50"/>
      <c r="BH66" s="50"/>
      <c r="BI66" s="50"/>
      <c r="BJ66" s="50"/>
      <c r="BK66" s="50"/>
      <c r="BL66" s="50"/>
      <c r="BM66" s="50"/>
      <c r="BN66" s="50"/>
      <c r="BO66" s="50"/>
      <c r="BP66" s="50"/>
      <c r="BQ66" s="50"/>
      <c r="BR66" s="50"/>
      <c r="BS66" s="50"/>
      <c r="BT66" s="50"/>
      <c r="BU66" s="50"/>
      <c r="BV66" s="50"/>
      <c r="BW66" s="50"/>
      <c r="BX66" s="50"/>
      <c r="BY66" s="50"/>
      <c r="BZ66" s="50"/>
      <c r="CA66" s="50"/>
      <c r="CB66" s="50"/>
      <c r="CC66" s="50"/>
      <c r="CD66" s="50"/>
      <c r="CE66" s="50"/>
      <c r="CF66" s="50"/>
      <c r="CG66" s="50"/>
      <c r="CH66" s="50"/>
      <c r="CI66" s="50"/>
      <c r="CJ66" s="50"/>
      <c r="CK66" s="50"/>
      <c r="CL66" s="50"/>
      <c r="CM66" s="50"/>
      <c r="CN66" s="50"/>
      <c r="CO66" s="50"/>
      <c r="CP66" s="50"/>
      <c r="CQ66" s="50"/>
      <c r="CR66" s="50"/>
      <c r="CS66" s="50"/>
    </row>
  </sheetData>
  <mergeCells count="24">
    <mergeCell ref="B57:M57"/>
    <mergeCell ref="C2:L2"/>
    <mergeCell ref="B3:B4"/>
    <mergeCell ref="C3:C4"/>
    <mergeCell ref="D3:D4"/>
    <mergeCell ref="E3:E4"/>
    <mergeCell ref="F3:F4"/>
    <mergeCell ref="G3:H4"/>
    <mergeCell ref="I3:J4"/>
    <mergeCell ref="K3:K4"/>
    <mergeCell ref="L3:L4"/>
    <mergeCell ref="B52:M52"/>
    <mergeCell ref="B53:M53"/>
    <mergeCell ref="B54:M54"/>
    <mergeCell ref="B55:M55"/>
    <mergeCell ref="B56:M56"/>
    <mergeCell ref="B64:M64"/>
    <mergeCell ref="B65:M65"/>
    <mergeCell ref="B58:M58"/>
    <mergeCell ref="B59:M59"/>
    <mergeCell ref="B60:M60"/>
    <mergeCell ref="B61:M61"/>
    <mergeCell ref="B62:M62"/>
    <mergeCell ref="B63:M6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65"/>
  <sheetViews>
    <sheetView workbookViewId="0">
      <selection activeCell="M24" sqref="M24"/>
    </sheetView>
  </sheetViews>
  <sheetFormatPr defaultRowHeight="15" x14ac:dyDescent="0.25"/>
  <cols>
    <col min="1" max="1" width="2.28515625" style="59" bestFit="1" customWidth="1"/>
    <col min="2" max="2" width="41" style="59" customWidth="1"/>
    <col min="3" max="3" width="9.140625" style="59" customWidth="1"/>
    <col min="4" max="13" width="9.140625" style="59"/>
    <col min="14" max="14" width="32.28515625" style="59" customWidth="1"/>
    <col min="15" max="15" width="29.140625" style="59" customWidth="1"/>
    <col min="16" max="100" width="9.140625" style="59"/>
    <col min="101" max="16384" width="9.140625" style="86"/>
  </cols>
  <sheetData>
    <row r="1" spans="2:12" ht="15.75" thickBot="1" x14ac:dyDescent="0.3">
      <c r="B1" s="53" t="s">
        <v>224</v>
      </c>
    </row>
    <row r="2" spans="2:12" ht="15.75" thickBot="1" x14ac:dyDescent="0.3">
      <c r="B2" s="60" t="s">
        <v>0</v>
      </c>
      <c r="C2" s="121" t="s">
        <v>225</v>
      </c>
      <c r="D2" s="122"/>
      <c r="E2" s="122"/>
      <c r="F2" s="122"/>
      <c r="G2" s="122"/>
      <c r="H2" s="122"/>
      <c r="I2" s="122"/>
      <c r="J2" s="122"/>
      <c r="K2" s="122"/>
      <c r="L2" s="123"/>
    </row>
    <row r="3" spans="2:12" x14ac:dyDescent="0.25">
      <c r="B3" s="110"/>
      <c r="C3" s="112">
        <v>2015</v>
      </c>
      <c r="D3" s="112">
        <v>2020</v>
      </c>
      <c r="E3" s="112">
        <v>2030</v>
      </c>
      <c r="F3" s="112">
        <v>2050</v>
      </c>
      <c r="G3" s="114" t="s">
        <v>1</v>
      </c>
      <c r="H3" s="115"/>
      <c r="I3" s="114" t="s">
        <v>2</v>
      </c>
      <c r="J3" s="115"/>
      <c r="K3" s="112" t="s">
        <v>3</v>
      </c>
      <c r="L3" s="112" t="s">
        <v>4</v>
      </c>
    </row>
    <row r="4" spans="2:12" ht="15.75" thickBot="1" x14ac:dyDescent="0.3">
      <c r="B4" s="111"/>
      <c r="C4" s="113"/>
      <c r="D4" s="113"/>
      <c r="E4" s="113"/>
      <c r="F4" s="113"/>
      <c r="G4" s="116"/>
      <c r="H4" s="117"/>
      <c r="I4" s="116"/>
      <c r="J4" s="117"/>
      <c r="K4" s="113"/>
      <c r="L4" s="113"/>
    </row>
    <row r="5" spans="2:12" ht="15.75" thickBot="1" x14ac:dyDescent="0.3">
      <c r="B5" s="63" t="s">
        <v>5</v>
      </c>
      <c r="C5" s="64"/>
      <c r="D5" s="64"/>
      <c r="E5" s="64"/>
      <c r="F5" s="64"/>
      <c r="G5" s="65" t="s">
        <v>6</v>
      </c>
      <c r="H5" s="65" t="s">
        <v>7</v>
      </c>
      <c r="I5" s="65" t="s">
        <v>6</v>
      </c>
      <c r="J5" s="65" t="s">
        <v>7</v>
      </c>
      <c r="K5" s="64"/>
      <c r="L5" s="66"/>
    </row>
    <row r="6" spans="2:12" ht="15.75" thickBot="1" x14ac:dyDescent="0.3">
      <c r="B6" s="57" t="s">
        <v>9</v>
      </c>
      <c r="C6" s="69">
        <f>3*0.75</f>
        <v>2.25</v>
      </c>
      <c r="D6" s="69">
        <f t="shared" ref="D6:J6" si="0">3*0.75</f>
        <v>2.25</v>
      </c>
      <c r="E6" s="69">
        <f t="shared" si="0"/>
        <v>2.25</v>
      </c>
      <c r="F6" s="69">
        <f t="shared" si="0"/>
        <v>2.25</v>
      </c>
      <c r="G6" s="69">
        <f t="shared" si="0"/>
        <v>2.25</v>
      </c>
      <c r="H6" s="69">
        <f t="shared" si="0"/>
        <v>2.25</v>
      </c>
      <c r="I6" s="69">
        <f>2*0.75</f>
        <v>1.5</v>
      </c>
      <c r="J6" s="69">
        <f t="shared" si="0"/>
        <v>2.25</v>
      </c>
      <c r="K6" s="69" t="s">
        <v>14</v>
      </c>
      <c r="L6" s="69">
        <v>1</v>
      </c>
    </row>
    <row r="7" spans="2:12" ht="15.75" thickBot="1" x14ac:dyDescent="0.3">
      <c r="B7" s="57" t="s">
        <v>180</v>
      </c>
      <c r="C7" s="67">
        <f>1.5*0.75</f>
        <v>1.125</v>
      </c>
      <c r="D7" s="67">
        <f t="shared" ref="D7:F7" si="1">1.5*0.75</f>
        <v>1.125</v>
      </c>
      <c r="E7" s="67">
        <f t="shared" si="1"/>
        <v>1.125</v>
      </c>
      <c r="F7" s="67">
        <f t="shared" si="1"/>
        <v>1.125</v>
      </c>
      <c r="G7" s="69">
        <f>1*0.75</f>
        <v>0.75</v>
      </c>
      <c r="H7" s="69">
        <f>2*0.75</f>
        <v>1.5</v>
      </c>
      <c r="I7" s="69">
        <f>1*0.75</f>
        <v>0.75</v>
      </c>
      <c r="J7" s="69">
        <f>2*0.75</f>
        <v>1.5</v>
      </c>
      <c r="K7" s="69" t="s">
        <v>15</v>
      </c>
      <c r="L7" s="69">
        <v>2</v>
      </c>
    </row>
    <row r="8" spans="2:12" ht="15.75" thickBot="1" x14ac:dyDescent="0.3">
      <c r="B8" s="57" t="s">
        <v>23</v>
      </c>
      <c r="C8" s="69" t="s">
        <v>40</v>
      </c>
      <c r="D8" s="69" t="s">
        <v>40</v>
      </c>
      <c r="E8" s="69" t="s">
        <v>40</v>
      </c>
      <c r="F8" s="69" t="s">
        <v>40</v>
      </c>
      <c r="G8" s="69" t="s">
        <v>40</v>
      </c>
      <c r="H8" s="69" t="s">
        <v>40</v>
      </c>
      <c r="I8" s="69" t="s">
        <v>40</v>
      </c>
      <c r="J8" s="69" t="s">
        <v>40</v>
      </c>
      <c r="K8" s="69" t="s">
        <v>181</v>
      </c>
      <c r="L8" s="69">
        <v>3</v>
      </c>
    </row>
    <row r="9" spans="2:12" ht="15.75" thickBot="1" x14ac:dyDescent="0.3">
      <c r="B9" s="57" t="s">
        <v>10</v>
      </c>
      <c r="C9" s="69">
        <v>40</v>
      </c>
      <c r="D9" s="69">
        <v>40</v>
      </c>
      <c r="E9" s="69">
        <v>40</v>
      </c>
      <c r="F9" s="69">
        <v>40</v>
      </c>
      <c r="G9" s="69">
        <v>35</v>
      </c>
      <c r="H9" s="69">
        <v>40</v>
      </c>
      <c r="I9" s="69">
        <v>35</v>
      </c>
      <c r="J9" s="69">
        <v>50</v>
      </c>
      <c r="K9" s="69" t="s">
        <v>16</v>
      </c>
      <c r="L9" s="69" t="s">
        <v>182</v>
      </c>
    </row>
    <row r="10" spans="2:12" ht="15.75" thickBot="1" x14ac:dyDescent="0.3">
      <c r="B10" s="57" t="s">
        <v>24</v>
      </c>
      <c r="C10" s="70">
        <v>0.5</v>
      </c>
      <c r="D10" s="70">
        <v>0.5</v>
      </c>
      <c r="E10" s="70">
        <v>0.5</v>
      </c>
      <c r="F10" s="70">
        <v>0.5</v>
      </c>
      <c r="G10" s="70">
        <v>0.5</v>
      </c>
      <c r="H10" s="70">
        <v>0.5</v>
      </c>
      <c r="I10" s="85">
        <f>C10*0.9</f>
        <v>0.45</v>
      </c>
      <c r="J10" s="85">
        <f>C10*1.15</f>
        <v>0.57499999999999996</v>
      </c>
      <c r="K10" s="69" t="s">
        <v>17</v>
      </c>
      <c r="L10" s="69" t="s">
        <v>184</v>
      </c>
    </row>
    <row r="11" spans="2:12" ht="15.75" thickBot="1" x14ac:dyDescent="0.3">
      <c r="B11" s="47" t="s">
        <v>20</v>
      </c>
      <c r="C11" s="70">
        <v>0.5</v>
      </c>
      <c r="D11" s="70">
        <v>0.5</v>
      </c>
      <c r="E11" s="70">
        <v>0.5</v>
      </c>
      <c r="F11" s="70">
        <v>0.5</v>
      </c>
      <c r="G11" s="70">
        <v>0.5</v>
      </c>
      <c r="H11" s="70">
        <v>0.5</v>
      </c>
      <c r="I11" s="85">
        <f t="shared" ref="I11:I12" si="2">C11*0.9</f>
        <v>0.45</v>
      </c>
      <c r="J11" s="85">
        <f t="shared" ref="J11:J12" si="3">C11*1.15</f>
        <v>0.57499999999999996</v>
      </c>
      <c r="K11" s="69" t="s">
        <v>17</v>
      </c>
      <c r="L11" s="69"/>
    </row>
    <row r="12" spans="2:12" ht="15.75" thickBot="1" x14ac:dyDescent="0.3">
      <c r="B12" s="47" t="s">
        <v>11</v>
      </c>
      <c r="C12" s="70">
        <v>0.5</v>
      </c>
      <c r="D12" s="70">
        <v>0.5</v>
      </c>
      <c r="E12" s="70">
        <v>0.5</v>
      </c>
      <c r="F12" s="70">
        <v>0.5</v>
      </c>
      <c r="G12" s="70">
        <v>0.5</v>
      </c>
      <c r="H12" s="70">
        <v>0.5</v>
      </c>
      <c r="I12" s="85">
        <f t="shared" si="2"/>
        <v>0.45</v>
      </c>
      <c r="J12" s="85">
        <f t="shared" si="3"/>
        <v>0.57499999999999996</v>
      </c>
      <c r="K12" s="69" t="s">
        <v>17</v>
      </c>
      <c r="L12" s="69"/>
    </row>
    <row r="13" spans="2:12" ht="15.75" thickBot="1" x14ac:dyDescent="0.3">
      <c r="B13" s="47" t="s">
        <v>25</v>
      </c>
      <c r="C13" s="79">
        <v>1</v>
      </c>
      <c r="D13" s="79">
        <v>1</v>
      </c>
      <c r="E13" s="79">
        <v>1</v>
      </c>
      <c r="F13" s="79">
        <v>1</v>
      </c>
      <c r="G13" s="69">
        <v>1</v>
      </c>
      <c r="H13" s="69">
        <v>2</v>
      </c>
      <c r="I13" s="69">
        <v>1</v>
      </c>
      <c r="J13" s="69">
        <v>2</v>
      </c>
      <c r="K13" s="69"/>
      <c r="L13" s="69">
        <v>5</v>
      </c>
    </row>
    <row r="14" spans="2:12" ht="15.75" thickBot="1" x14ac:dyDescent="0.3">
      <c r="B14" s="57"/>
      <c r="C14" s="69"/>
      <c r="D14" s="69"/>
      <c r="E14" s="69"/>
      <c r="F14" s="69"/>
      <c r="G14" s="69"/>
      <c r="H14" s="69"/>
      <c r="I14" s="69"/>
      <c r="J14" s="69"/>
      <c r="K14" s="69"/>
      <c r="L14" s="69"/>
    </row>
    <row r="15" spans="2:12" ht="15.75" thickBot="1" x14ac:dyDescent="0.3">
      <c r="B15" s="63" t="s">
        <v>8</v>
      </c>
      <c r="C15" s="64"/>
      <c r="D15" s="64"/>
      <c r="E15" s="64"/>
      <c r="F15" s="64"/>
      <c r="G15" s="64"/>
      <c r="H15" s="64"/>
      <c r="I15" s="64"/>
      <c r="J15" s="64"/>
      <c r="K15" s="64"/>
      <c r="L15" s="66"/>
    </row>
    <row r="16" spans="2:12" ht="15.75" thickBot="1" x14ac:dyDescent="0.3">
      <c r="B16" s="47" t="s">
        <v>73</v>
      </c>
      <c r="C16" s="69">
        <v>365</v>
      </c>
      <c r="D16" s="69">
        <v>365</v>
      </c>
      <c r="E16" s="69">
        <v>365</v>
      </c>
      <c r="F16" s="69">
        <v>365</v>
      </c>
      <c r="G16" s="73">
        <f>F16*0.9</f>
        <v>328.5</v>
      </c>
      <c r="H16" s="69">
        <f>C16</f>
        <v>365</v>
      </c>
      <c r="I16" s="73">
        <f>G16*0.9*0.94</f>
        <v>277.911</v>
      </c>
      <c r="J16" s="73">
        <f>H16*1.21</f>
        <v>441.65</v>
      </c>
      <c r="K16" s="69" t="s">
        <v>187</v>
      </c>
      <c r="L16" s="69" t="s">
        <v>188</v>
      </c>
    </row>
    <row r="17" spans="2:13" ht="15.75" thickBot="1" x14ac:dyDescent="0.3">
      <c r="B17" s="47" t="s">
        <v>76</v>
      </c>
      <c r="C17" s="69">
        <v>2149</v>
      </c>
      <c r="D17" s="69">
        <v>2149</v>
      </c>
      <c r="E17" s="69">
        <v>2149</v>
      </c>
      <c r="F17" s="69">
        <v>2149</v>
      </c>
      <c r="G17" s="73">
        <f t="shared" ref="G17:G20" si="4">F17*0.9</f>
        <v>1934.1000000000001</v>
      </c>
      <c r="H17" s="69">
        <v>2149</v>
      </c>
      <c r="I17" s="73">
        <f>G17*0.9</f>
        <v>1740.69</v>
      </c>
      <c r="J17" s="69">
        <v>2149</v>
      </c>
      <c r="K17" s="69" t="s">
        <v>189</v>
      </c>
      <c r="L17" s="69">
        <v>6</v>
      </c>
      <c r="M17" s="80"/>
    </row>
    <row r="18" spans="2:13" ht="15.75" thickBot="1" x14ac:dyDescent="0.3">
      <c r="B18" s="47" t="s">
        <v>77</v>
      </c>
      <c r="C18" s="69">
        <v>5618</v>
      </c>
      <c r="D18" s="69">
        <v>5618</v>
      </c>
      <c r="E18" s="69">
        <v>5618</v>
      </c>
      <c r="F18" s="69">
        <v>5618</v>
      </c>
      <c r="G18" s="73">
        <f t="shared" si="4"/>
        <v>5056.2</v>
      </c>
      <c r="H18" s="69">
        <v>5618</v>
      </c>
      <c r="I18" s="73">
        <f t="shared" ref="I18:I20" si="5">G18*0.9</f>
        <v>4550.58</v>
      </c>
      <c r="J18" s="69">
        <v>5618</v>
      </c>
      <c r="K18" s="69" t="s">
        <v>189</v>
      </c>
      <c r="L18" s="69">
        <v>6</v>
      </c>
      <c r="M18" s="81"/>
    </row>
    <row r="19" spans="2:13" ht="15.75" thickBot="1" x14ac:dyDescent="0.3">
      <c r="B19" s="47" t="s">
        <v>78</v>
      </c>
      <c r="C19" s="69">
        <v>5774</v>
      </c>
      <c r="D19" s="69">
        <v>5774</v>
      </c>
      <c r="E19" s="69">
        <v>5774</v>
      </c>
      <c r="F19" s="69">
        <v>5774</v>
      </c>
      <c r="G19" s="73">
        <f t="shared" si="4"/>
        <v>5196.6000000000004</v>
      </c>
      <c r="H19" s="69">
        <v>5774</v>
      </c>
      <c r="I19" s="73">
        <f t="shared" si="5"/>
        <v>4676.9400000000005</v>
      </c>
      <c r="J19" s="69">
        <v>5774</v>
      </c>
      <c r="K19" s="69" t="s">
        <v>189</v>
      </c>
      <c r="L19" s="69">
        <v>6</v>
      </c>
      <c r="M19" s="81"/>
    </row>
    <row r="20" spans="2:13" ht="15.75" thickBot="1" x14ac:dyDescent="0.3">
      <c r="B20" s="47" t="s">
        <v>216</v>
      </c>
      <c r="C20" s="69">
        <v>12131</v>
      </c>
      <c r="D20" s="69">
        <v>12131</v>
      </c>
      <c r="E20" s="69">
        <v>12131</v>
      </c>
      <c r="F20" s="69">
        <v>12131</v>
      </c>
      <c r="G20" s="73">
        <f t="shared" si="4"/>
        <v>10917.9</v>
      </c>
      <c r="H20" s="69">
        <v>12131</v>
      </c>
      <c r="I20" s="73">
        <f t="shared" si="5"/>
        <v>9826.11</v>
      </c>
      <c r="J20" s="69">
        <v>12131</v>
      </c>
      <c r="K20" s="69" t="s">
        <v>189</v>
      </c>
      <c r="L20" s="69">
        <v>6</v>
      </c>
      <c r="M20" s="81"/>
    </row>
    <row r="21" spans="2:13" ht="15.75" thickBot="1" x14ac:dyDescent="0.3">
      <c r="B21" s="47" t="s">
        <v>80</v>
      </c>
      <c r="C21" s="69" t="s">
        <v>40</v>
      </c>
      <c r="D21" s="69" t="s">
        <v>40</v>
      </c>
      <c r="E21" s="69" t="s">
        <v>40</v>
      </c>
      <c r="F21" s="69" t="s">
        <v>40</v>
      </c>
      <c r="G21" s="69" t="s">
        <v>40</v>
      </c>
      <c r="H21" s="69" t="s">
        <v>40</v>
      </c>
      <c r="I21" s="69" t="s">
        <v>40</v>
      </c>
      <c r="J21" s="69" t="s">
        <v>40</v>
      </c>
      <c r="K21" s="69" t="s">
        <v>190</v>
      </c>
      <c r="L21" s="69"/>
    </row>
    <row r="22" spans="2:13" ht="15.75" thickBot="1" x14ac:dyDescent="0.3">
      <c r="B22" s="47" t="s">
        <v>81</v>
      </c>
      <c r="C22" s="69" t="s">
        <v>40</v>
      </c>
      <c r="D22" s="69" t="s">
        <v>40</v>
      </c>
      <c r="E22" s="69" t="s">
        <v>40</v>
      </c>
      <c r="F22" s="69" t="s">
        <v>40</v>
      </c>
      <c r="G22" s="69" t="s">
        <v>40</v>
      </c>
      <c r="H22" s="69" t="s">
        <v>40</v>
      </c>
      <c r="I22" s="69" t="s">
        <v>40</v>
      </c>
      <c r="J22" s="69" t="s">
        <v>40</v>
      </c>
      <c r="K22" s="69" t="s">
        <v>190</v>
      </c>
      <c r="L22" s="69"/>
    </row>
    <row r="23" spans="2:13" ht="15.75" thickBot="1" x14ac:dyDescent="0.3">
      <c r="B23" s="47" t="s">
        <v>82</v>
      </c>
      <c r="C23" s="69" t="s">
        <v>40</v>
      </c>
      <c r="D23" s="69" t="s">
        <v>40</v>
      </c>
      <c r="E23" s="69" t="s">
        <v>40</v>
      </c>
      <c r="F23" s="69" t="s">
        <v>40</v>
      </c>
      <c r="G23" s="69" t="s">
        <v>40</v>
      </c>
      <c r="H23" s="69" t="s">
        <v>40</v>
      </c>
      <c r="I23" s="69" t="s">
        <v>40</v>
      </c>
      <c r="J23" s="69" t="s">
        <v>40</v>
      </c>
      <c r="K23" s="69" t="s">
        <v>190</v>
      </c>
      <c r="L23" s="69">
        <v>6</v>
      </c>
      <c r="M23" s="86"/>
    </row>
    <row r="24" spans="2:13" ht="15.75" thickBot="1" x14ac:dyDescent="0.3">
      <c r="B24" s="47" t="s">
        <v>83</v>
      </c>
      <c r="C24" s="69">
        <v>115</v>
      </c>
      <c r="D24" s="69">
        <v>115</v>
      </c>
      <c r="E24" s="69">
        <v>115</v>
      </c>
      <c r="F24" s="69">
        <v>115</v>
      </c>
      <c r="G24" s="69">
        <v>100</v>
      </c>
      <c r="H24" s="69">
        <v>115</v>
      </c>
      <c r="I24" s="73">
        <f>G24*0.9</f>
        <v>90</v>
      </c>
      <c r="J24" s="69">
        <v>115</v>
      </c>
      <c r="K24" s="69" t="s">
        <v>190</v>
      </c>
      <c r="L24" s="69">
        <v>6</v>
      </c>
      <c r="M24" s="86"/>
    </row>
    <row r="25" spans="2:13" ht="15.75" thickBot="1" x14ac:dyDescent="0.3">
      <c r="B25" s="47" t="s">
        <v>84</v>
      </c>
      <c r="C25" s="69">
        <v>120</v>
      </c>
      <c r="D25" s="69">
        <v>120</v>
      </c>
      <c r="E25" s="69">
        <v>120</v>
      </c>
      <c r="F25" s="69">
        <v>120</v>
      </c>
      <c r="G25" s="69">
        <v>104</v>
      </c>
      <c r="H25" s="69">
        <v>120</v>
      </c>
      <c r="I25" s="73">
        <f t="shared" ref="I25:I26" si="6">G25*0.9</f>
        <v>93.600000000000009</v>
      </c>
      <c r="J25" s="69">
        <v>120</v>
      </c>
      <c r="K25" s="69" t="s">
        <v>190</v>
      </c>
      <c r="L25" s="69">
        <v>6</v>
      </c>
    </row>
    <row r="26" spans="2:13" ht="15.75" thickBot="1" x14ac:dyDescent="0.3">
      <c r="B26" s="47" t="s">
        <v>85</v>
      </c>
      <c r="C26" s="69">
        <v>169</v>
      </c>
      <c r="D26" s="69">
        <v>169</v>
      </c>
      <c r="E26" s="69">
        <v>169</v>
      </c>
      <c r="F26" s="69">
        <v>169</v>
      </c>
      <c r="G26" s="69">
        <v>154</v>
      </c>
      <c r="H26" s="69">
        <v>169</v>
      </c>
      <c r="I26" s="73">
        <f t="shared" si="6"/>
        <v>138.6</v>
      </c>
      <c r="J26" s="69">
        <v>169</v>
      </c>
      <c r="K26" s="69" t="s">
        <v>190</v>
      </c>
      <c r="L26" s="69">
        <v>6</v>
      </c>
      <c r="M26" s="87"/>
    </row>
    <row r="27" spans="2:13" ht="15.75" thickBot="1" x14ac:dyDescent="0.3">
      <c r="B27" s="47" t="s">
        <v>86</v>
      </c>
      <c r="C27" s="69" t="s">
        <v>40</v>
      </c>
      <c r="D27" s="69" t="s">
        <v>40</v>
      </c>
      <c r="E27" s="69" t="s">
        <v>40</v>
      </c>
      <c r="F27" s="69" t="s">
        <v>40</v>
      </c>
      <c r="G27" s="69" t="s">
        <v>40</v>
      </c>
      <c r="H27" s="69" t="s">
        <v>40</v>
      </c>
      <c r="I27" s="69" t="s">
        <v>40</v>
      </c>
      <c r="J27" s="69" t="s">
        <v>40</v>
      </c>
      <c r="K27" s="69" t="s">
        <v>190</v>
      </c>
      <c r="L27" s="69"/>
    </row>
    <row r="28" spans="2:13" ht="15.75" thickBot="1" x14ac:dyDescent="0.3">
      <c r="B28" s="47" t="s">
        <v>191</v>
      </c>
      <c r="C28" s="69">
        <v>11500</v>
      </c>
      <c r="D28" s="69">
        <v>11500</v>
      </c>
      <c r="E28" s="69">
        <v>11500</v>
      </c>
      <c r="F28" s="69">
        <v>11500</v>
      </c>
      <c r="G28" s="73">
        <f>C28*0.956</f>
        <v>10994</v>
      </c>
      <c r="H28" s="69">
        <f>F28</f>
        <v>11500</v>
      </c>
      <c r="I28" s="73">
        <f>G28*0.956</f>
        <v>10510.263999999999</v>
      </c>
      <c r="J28" s="69">
        <f>F28</f>
        <v>11500</v>
      </c>
      <c r="K28" s="69" t="s">
        <v>192</v>
      </c>
      <c r="L28" s="69">
        <v>6</v>
      </c>
    </row>
    <row r="29" spans="2:13" ht="15.75" thickBot="1" x14ac:dyDescent="0.3">
      <c r="B29" s="47" t="s">
        <v>110</v>
      </c>
      <c r="C29" s="69">
        <v>38000</v>
      </c>
      <c r="D29" s="69">
        <v>38000</v>
      </c>
      <c r="E29" s="69">
        <v>38000</v>
      </c>
      <c r="F29" s="69">
        <v>38000</v>
      </c>
      <c r="G29" s="69">
        <f>C29*0.956</f>
        <v>36328</v>
      </c>
      <c r="H29" s="69">
        <f>C29</f>
        <v>38000</v>
      </c>
      <c r="I29" s="73">
        <f>G29*0.956</f>
        <v>34729.567999999999</v>
      </c>
      <c r="J29" s="69">
        <f>H29</f>
        <v>38000</v>
      </c>
      <c r="K29" s="69" t="s">
        <v>64</v>
      </c>
      <c r="L29" s="69">
        <v>6</v>
      </c>
    </row>
    <row r="30" spans="2:13" ht="15.75" thickBot="1" x14ac:dyDescent="0.3">
      <c r="B30" s="47" t="s">
        <v>109</v>
      </c>
      <c r="C30" s="69" t="s">
        <v>40</v>
      </c>
      <c r="D30" s="69" t="s">
        <v>40</v>
      </c>
      <c r="E30" s="69" t="s">
        <v>40</v>
      </c>
      <c r="F30" s="69" t="s">
        <v>40</v>
      </c>
      <c r="G30" s="69" t="s">
        <v>40</v>
      </c>
      <c r="H30" s="69" t="s">
        <v>40</v>
      </c>
      <c r="I30" s="69" t="s">
        <v>40</v>
      </c>
      <c r="J30" s="69" t="s">
        <v>40</v>
      </c>
      <c r="K30" s="69"/>
      <c r="L30" s="69"/>
    </row>
    <row r="31" spans="2:13" ht="15.75" thickBot="1" x14ac:dyDescent="0.3">
      <c r="B31" s="47" t="s">
        <v>193</v>
      </c>
      <c r="C31" s="70">
        <v>0.86</v>
      </c>
      <c r="D31" s="70">
        <v>0.86</v>
      </c>
      <c r="E31" s="70">
        <v>0.86</v>
      </c>
      <c r="F31" s="70">
        <v>0.86</v>
      </c>
      <c r="G31" s="69" t="s">
        <v>40</v>
      </c>
      <c r="H31" s="69" t="s">
        <v>40</v>
      </c>
      <c r="I31" s="69" t="s">
        <v>40</v>
      </c>
      <c r="J31" s="69" t="s">
        <v>40</v>
      </c>
      <c r="K31" s="69" t="s">
        <v>165</v>
      </c>
      <c r="L31" s="69">
        <v>6</v>
      </c>
    </row>
    <row r="32" spans="2:13" ht="15.75" thickBot="1" x14ac:dyDescent="0.3">
      <c r="B32" s="47" t="s">
        <v>194</v>
      </c>
      <c r="C32" s="70">
        <v>0.14000000000000001</v>
      </c>
      <c r="D32" s="70">
        <v>0.14000000000000001</v>
      </c>
      <c r="E32" s="70">
        <v>0.14000000000000001</v>
      </c>
      <c r="F32" s="70">
        <v>0.14000000000000001</v>
      </c>
      <c r="G32" s="69" t="s">
        <v>40</v>
      </c>
      <c r="H32" s="69" t="s">
        <v>40</v>
      </c>
      <c r="I32" s="69" t="s">
        <v>40</v>
      </c>
      <c r="J32" s="69" t="s">
        <v>40</v>
      </c>
      <c r="K32" s="69" t="s">
        <v>165</v>
      </c>
      <c r="L32" s="69">
        <v>6</v>
      </c>
    </row>
    <row r="33" spans="1:12" ht="15.75" thickBot="1" x14ac:dyDescent="0.3">
      <c r="B33" s="47" t="s">
        <v>195</v>
      </c>
      <c r="C33" s="70">
        <v>0.05</v>
      </c>
      <c r="D33" s="70">
        <v>0.05</v>
      </c>
      <c r="E33" s="70">
        <v>0.05</v>
      </c>
      <c r="F33" s="70">
        <v>0.05</v>
      </c>
      <c r="G33" s="70">
        <v>0.04</v>
      </c>
      <c r="H33" s="70">
        <v>0.05</v>
      </c>
      <c r="I33" s="70">
        <v>0.04</v>
      </c>
      <c r="J33" s="70">
        <v>0.05</v>
      </c>
      <c r="K33" s="69" t="s">
        <v>165</v>
      </c>
      <c r="L33" s="69">
        <v>6</v>
      </c>
    </row>
    <row r="34" spans="1:12" ht="15.75" thickBot="1" x14ac:dyDescent="0.3">
      <c r="B34" s="47" t="s">
        <v>196</v>
      </c>
      <c r="C34" s="70">
        <v>0.95</v>
      </c>
      <c r="D34" s="70">
        <v>0.95</v>
      </c>
      <c r="E34" s="70">
        <v>0.95</v>
      </c>
      <c r="F34" s="70">
        <v>0.95</v>
      </c>
      <c r="G34" s="70">
        <v>0.96</v>
      </c>
      <c r="H34" s="70">
        <v>0.95</v>
      </c>
      <c r="I34" s="70">
        <v>0.96</v>
      </c>
      <c r="J34" s="70">
        <v>0.95</v>
      </c>
      <c r="K34" s="69" t="s">
        <v>165</v>
      </c>
      <c r="L34" s="69">
        <v>6</v>
      </c>
    </row>
    <row r="35" spans="1:12" ht="15.75" thickBot="1" x14ac:dyDescent="0.3">
      <c r="B35" s="47" t="s">
        <v>12</v>
      </c>
      <c r="C35" s="73">
        <f>C16*11.7/7.6*1000*0.0051</f>
        <v>2865.730263157895</v>
      </c>
      <c r="D35" s="73">
        <f>C35*(1-0.014)</f>
        <v>2825.6100394736845</v>
      </c>
      <c r="E35" s="73">
        <f t="shared" ref="E35:F35" si="7">D35*(1-0.014)</f>
        <v>2786.0514989210528</v>
      </c>
      <c r="F35" s="73">
        <f t="shared" si="7"/>
        <v>2747.0467779361579</v>
      </c>
      <c r="G35" s="73">
        <f>C35*(1-0.018)</f>
        <v>2814.1471184210527</v>
      </c>
      <c r="H35" s="73">
        <f>C35</f>
        <v>2865.730263157895</v>
      </c>
      <c r="I35" s="73">
        <f>C35*(1-0.018)^3</f>
        <v>2713.7496058242632</v>
      </c>
      <c r="J35" s="73">
        <f>C35</f>
        <v>2865.730263157895</v>
      </c>
      <c r="K35" s="69" t="s">
        <v>167</v>
      </c>
      <c r="L35" s="69">
        <v>7</v>
      </c>
    </row>
    <row r="36" spans="1:12" ht="15.75" thickBot="1" x14ac:dyDescent="0.3">
      <c r="B36" s="47" t="s">
        <v>26</v>
      </c>
      <c r="C36" s="69" t="s">
        <v>40</v>
      </c>
      <c r="D36" s="69" t="s">
        <v>40</v>
      </c>
      <c r="E36" s="69" t="s">
        <v>40</v>
      </c>
      <c r="F36" s="69" t="s">
        <v>40</v>
      </c>
      <c r="G36" s="69" t="s">
        <v>40</v>
      </c>
      <c r="H36" s="69" t="s">
        <v>40</v>
      </c>
      <c r="I36" s="69" t="s">
        <v>40</v>
      </c>
      <c r="J36" s="69" t="s">
        <v>40</v>
      </c>
      <c r="K36" s="69" t="s">
        <v>169</v>
      </c>
      <c r="L36" s="69"/>
    </row>
    <row r="37" spans="1:12" ht="15.75" thickBot="1" x14ac:dyDescent="0.3">
      <c r="B37" s="74"/>
      <c r="C37" s="69"/>
      <c r="D37" s="69"/>
      <c r="E37" s="69"/>
      <c r="F37" s="69"/>
      <c r="G37" s="69"/>
      <c r="H37" s="69"/>
      <c r="I37" s="69"/>
      <c r="J37" s="69"/>
      <c r="K37" s="69"/>
      <c r="L37" s="69"/>
    </row>
    <row r="38" spans="1:12" ht="15.75" thickBot="1" x14ac:dyDescent="0.3">
      <c r="B38" s="63" t="s">
        <v>22</v>
      </c>
      <c r="C38" s="69"/>
      <c r="D38" s="69"/>
      <c r="E38" s="69"/>
      <c r="F38" s="69"/>
      <c r="G38" s="69"/>
      <c r="H38" s="69"/>
      <c r="I38" s="69"/>
      <c r="J38" s="69"/>
      <c r="K38" s="69"/>
      <c r="L38" s="69"/>
    </row>
    <row r="39" spans="1:12" ht="15.75" thickBot="1" x14ac:dyDescent="0.3">
      <c r="B39" s="74"/>
      <c r="C39" s="69"/>
      <c r="D39" s="69"/>
      <c r="E39" s="69"/>
      <c r="F39" s="69"/>
      <c r="G39" s="69"/>
      <c r="H39" s="69"/>
      <c r="I39" s="69"/>
      <c r="J39" s="69"/>
      <c r="K39" s="69"/>
      <c r="L39" s="69"/>
    </row>
    <row r="40" spans="1:12" ht="15.75" thickBot="1" x14ac:dyDescent="0.3">
      <c r="B40" s="57"/>
      <c r="C40" s="69"/>
      <c r="D40" s="69"/>
      <c r="E40" s="69"/>
      <c r="F40" s="69"/>
      <c r="G40" s="69"/>
      <c r="H40" s="69"/>
      <c r="I40" s="69"/>
      <c r="J40" s="69"/>
      <c r="K40" s="69"/>
      <c r="L40" s="69"/>
    </row>
    <row r="41" spans="1:12" x14ac:dyDescent="0.25">
      <c r="B41" s="75"/>
      <c r="C41" s="76"/>
      <c r="D41" s="76"/>
      <c r="E41" s="76"/>
      <c r="F41" s="76"/>
      <c r="G41" s="76"/>
      <c r="H41" s="76"/>
      <c r="I41" s="76"/>
      <c r="J41" s="76"/>
      <c r="K41" s="76"/>
      <c r="L41" s="76"/>
    </row>
    <row r="42" spans="1:12" x14ac:dyDescent="0.25">
      <c r="B42" s="3" t="s">
        <v>21</v>
      </c>
    </row>
    <row r="43" spans="1:12" x14ac:dyDescent="0.25">
      <c r="A43" s="1">
        <v>1</v>
      </c>
      <c r="B43" s="77" t="s">
        <v>197</v>
      </c>
    </row>
    <row r="44" spans="1:12" x14ac:dyDescent="0.25">
      <c r="A44" s="1">
        <v>2</v>
      </c>
      <c r="B44" s="77" t="s">
        <v>198</v>
      </c>
    </row>
    <row r="45" spans="1:12" x14ac:dyDescent="0.25">
      <c r="A45" s="1">
        <v>3</v>
      </c>
      <c r="B45" s="77" t="s">
        <v>149</v>
      </c>
    </row>
    <row r="46" spans="1:12" x14ac:dyDescent="0.25">
      <c r="A46" s="1">
        <v>4</v>
      </c>
      <c r="B46" s="77" t="s">
        <v>199</v>
      </c>
    </row>
    <row r="47" spans="1:12" ht="13.5" customHeight="1" x14ac:dyDescent="0.25">
      <c r="A47" s="1">
        <v>5</v>
      </c>
      <c r="B47" s="77" t="s">
        <v>200</v>
      </c>
    </row>
    <row r="48" spans="1:12" ht="13.5" customHeight="1" x14ac:dyDescent="0.25">
      <c r="A48" s="1">
        <v>6</v>
      </c>
      <c r="B48" s="77" t="s">
        <v>151</v>
      </c>
    </row>
    <row r="49" spans="1:13" ht="13.5" customHeight="1" x14ac:dyDescent="0.25">
      <c r="A49" s="1">
        <v>7</v>
      </c>
      <c r="B49" s="49" t="s">
        <v>154</v>
      </c>
    </row>
    <row r="50" spans="1:13" ht="15.75" customHeight="1" x14ac:dyDescent="0.25"/>
    <row r="51" spans="1:13" ht="16.5" customHeight="1" x14ac:dyDescent="0.25">
      <c r="B51" s="3" t="s">
        <v>13</v>
      </c>
      <c r="C51" s="2"/>
      <c r="D51" s="77"/>
      <c r="E51" s="2"/>
      <c r="F51" s="2"/>
      <c r="G51" s="2"/>
      <c r="H51" s="2"/>
      <c r="I51" s="2"/>
      <c r="J51" s="2"/>
      <c r="K51" s="2"/>
      <c r="L51" s="2"/>
      <c r="M51" s="2"/>
    </row>
    <row r="52" spans="1:13" ht="25.5" customHeight="1" x14ac:dyDescent="0.25">
      <c r="A52" s="1" t="s">
        <v>14</v>
      </c>
      <c r="B52" s="104" t="s">
        <v>201</v>
      </c>
      <c r="C52" s="104"/>
      <c r="D52" s="104"/>
      <c r="E52" s="104"/>
      <c r="F52" s="104"/>
      <c r="G52" s="104"/>
      <c r="H52" s="104"/>
      <c r="I52" s="104"/>
      <c r="J52" s="104"/>
      <c r="K52" s="104"/>
      <c r="L52" s="104"/>
      <c r="M52" s="104"/>
    </row>
    <row r="53" spans="1:13" ht="26.25" customHeight="1" x14ac:dyDescent="0.25">
      <c r="A53" s="1" t="s">
        <v>15</v>
      </c>
      <c r="B53" s="118" t="s">
        <v>202</v>
      </c>
      <c r="C53" s="118"/>
      <c r="D53" s="118"/>
      <c r="E53" s="118"/>
      <c r="F53" s="118"/>
      <c r="G53" s="118"/>
      <c r="H53" s="118"/>
      <c r="I53" s="118"/>
      <c r="J53" s="118"/>
      <c r="K53" s="118"/>
      <c r="L53" s="118"/>
      <c r="M53" s="118"/>
    </row>
    <row r="54" spans="1:13" ht="24.75" customHeight="1" x14ac:dyDescent="0.25">
      <c r="A54" s="1" t="s">
        <v>16</v>
      </c>
      <c r="B54" s="118" t="s">
        <v>203</v>
      </c>
      <c r="C54" s="118"/>
      <c r="D54" s="118"/>
      <c r="E54" s="118"/>
      <c r="F54" s="118"/>
      <c r="G54" s="118"/>
      <c r="H54" s="118"/>
      <c r="I54" s="118"/>
      <c r="J54" s="118"/>
      <c r="K54" s="118"/>
      <c r="L54" s="118"/>
      <c r="M54" s="118"/>
    </row>
    <row r="55" spans="1:13" ht="36.75" customHeight="1" x14ac:dyDescent="0.25">
      <c r="A55" s="1" t="s">
        <v>17</v>
      </c>
      <c r="B55" s="118" t="s">
        <v>226</v>
      </c>
      <c r="C55" s="118"/>
      <c r="D55" s="118"/>
      <c r="E55" s="118"/>
      <c r="F55" s="118"/>
      <c r="G55" s="118"/>
      <c r="H55" s="118"/>
      <c r="I55" s="118"/>
      <c r="J55" s="118"/>
      <c r="K55" s="118"/>
      <c r="L55" s="118"/>
      <c r="M55" s="118"/>
    </row>
    <row r="56" spans="1:13" ht="72.75" customHeight="1" x14ac:dyDescent="0.25">
      <c r="A56" s="1" t="s">
        <v>18</v>
      </c>
      <c r="B56" s="118" t="s">
        <v>218</v>
      </c>
      <c r="C56" s="119"/>
      <c r="D56" s="119"/>
      <c r="E56" s="119"/>
      <c r="F56" s="119"/>
      <c r="G56" s="119"/>
      <c r="H56" s="119"/>
      <c r="I56" s="119"/>
      <c r="J56" s="119"/>
      <c r="K56" s="119"/>
      <c r="L56" s="119"/>
      <c r="M56" s="119"/>
    </row>
    <row r="57" spans="1:13" ht="39" customHeight="1" x14ac:dyDescent="0.25">
      <c r="A57" s="1" t="s">
        <v>19</v>
      </c>
      <c r="B57" s="104" t="s">
        <v>219</v>
      </c>
      <c r="C57" s="104"/>
      <c r="D57" s="104"/>
      <c r="E57" s="104"/>
      <c r="F57" s="104"/>
      <c r="G57" s="104"/>
      <c r="H57" s="104"/>
      <c r="I57" s="104"/>
      <c r="J57" s="104"/>
      <c r="K57" s="104"/>
      <c r="L57" s="104"/>
      <c r="M57" s="104"/>
    </row>
    <row r="58" spans="1:13" ht="37.5" customHeight="1" x14ac:dyDescent="0.25">
      <c r="A58" s="1" t="s">
        <v>43</v>
      </c>
      <c r="B58" s="118" t="s">
        <v>206</v>
      </c>
      <c r="C58" s="119"/>
      <c r="D58" s="119"/>
      <c r="E58" s="119"/>
      <c r="F58" s="119"/>
      <c r="G58" s="119"/>
      <c r="H58" s="119"/>
      <c r="I58" s="119"/>
      <c r="J58" s="119"/>
      <c r="K58" s="119"/>
      <c r="L58" s="119"/>
      <c r="M58" s="119"/>
    </row>
    <row r="59" spans="1:13" ht="63" customHeight="1" x14ac:dyDescent="0.25">
      <c r="A59" s="1" t="s">
        <v>55</v>
      </c>
      <c r="B59" s="120" t="s">
        <v>207</v>
      </c>
      <c r="C59" s="120"/>
      <c r="D59" s="120"/>
      <c r="E59" s="120"/>
      <c r="F59" s="120"/>
      <c r="G59" s="120"/>
      <c r="H59" s="120"/>
      <c r="I59" s="120"/>
      <c r="J59" s="120"/>
      <c r="K59" s="120"/>
      <c r="L59" s="120"/>
      <c r="M59" s="120"/>
    </row>
    <row r="60" spans="1:13" ht="37.5" customHeight="1" x14ac:dyDescent="0.25">
      <c r="A60" s="1" t="s">
        <v>59</v>
      </c>
      <c r="B60" s="104" t="s">
        <v>220</v>
      </c>
      <c r="C60" s="104"/>
      <c r="D60" s="104"/>
      <c r="E60" s="104"/>
      <c r="F60" s="104"/>
      <c r="G60" s="104"/>
      <c r="H60" s="104"/>
      <c r="I60" s="104"/>
      <c r="J60" s="104"/>
      <c r="K60" s="104"/>
      <c r="L60" s="104"/>
      <c r="M60" s="104"/>
    </row>
    <row r="61" spans="1:13" ht="62.25" customHeight="1" x14ac:dyDescent="0.25">
      <c r="A61" s="1" t="s">
        <v>64</v>
      </c>
      <c r="B61" s="118" t="s">
        <v>221</v>
      </c>
      <c r="C61" s="118"/>
      <c r="D61" s="118"/>
      <c r="E61" s="118"/>
      <c r="F61" s="118"/>
      <c r="G61" s="118"/>
      <c r="H61" s="118"/>
      <c r="I61" s="118"/>
      <c r="J61" s="118"/>
      <c r="K61" s="118"/>
      <c r="L61" s="118"/>
      <c r="M61" s="118"/>
    </row>
    <row r="62" spans="1:13" ht="38.25" customHeight="1" x14ac:dyDescent="0.25">
      <c r="A62" s="1" t="s">
        <v>165</v>
      </c>
      <c r="B62" s="118" t="s">
        <v>222</v>
      </c>
      <c r="C62" s="118"/>
      <c r="D62" s="118"/>
      <c r="E62" s="118"/>
      <c r="F62" s="118"/>
      <c r="G62" s="118"/>
      <c r="H62" s="118"/>
      <c r="I62" s="118"/>
      <c r="J62" s="118"/>
      <c r="K62" s="118"/>
      <c r="L62" s="118"/>
      <c r="M62" s="118"/>
    </row>
    <row r="63" spans="1:13" ht="38.25" customHeight="1" x14ac:dyDescent="0.25">
      <c r="A63" s="1" t="s">
        <v>167</v>
      </c>
      <c r="B63" s="104" t="s">
        <v>227</v>
      </c>
      <c r="C63" s="104"/>
      <c r="D63" s="104"/>
      <c r="E63" s="104"/>
      <c r="F63" s="104"/>
      <c r="G63" s="104"/>
      <c r="H63" s="104"/>
      <c r="I63" s="104"/>
      <c r="J63" s="104"/>
      <c r="K63" s="104"/>
      <c r="L63" s="104"/>
      <c r="M63" s="104"/>
    </row>
    <row r="64" spans="1:13" x14ac:dyDescent="0.25">
      <c r="A64" s="1" t="s">
        <v>169</v>
      </c>
      <c r="B64" s="104" t="s">
        <v>223</v>
      </c>
      <c r="C64" s="105"/>
      <c r="D64" s="105"/>
      <c r="E64" s="105"/>
      <c r="F64" s="105"/>
      <c r="G64" s="105"/>
      <c r="H64" s="105"/>
      <c r="I64" s="105"/>
      <c r="J64" s="105"/>
      <c r="K64" s="105"/>
      <c r="L64" s="105"/>
      <c r="M64" s="105"/>
    </row>
    <row r="65" spans="1:13" x14ac:dyDescent="0.25">
      <c r="A65" s="1" t="s">
        <v>181</v>
      </c>
      <c r="B65" s="104" t="s">
        <v>213</v>
      </c>
      <c r="C65" s="105"/>
      <c r="D65" s="105"/>
      <c r="E65" s="105"/>
      <c r="F65" s="105"/>
      <c r="G65" s="105"/>
      <c r="H65" s="105"/>
      <c r="I65" s="105"/>
      <c r="J65" s="105"/>
      <c r="K65" s="105"/>
      <c r="L65" s="105"/>
      <c r="M65" s="105"/>
    </row>
  </sheetData>
  <mergeCells count="24">
    <mergeCell ref="B57:M57"/>
    <mergeCell ref="C2:L2"/>
    <mergeCell ref="B3:B4"/>
    <mergeCell ref="C3:C4"/>
    <mergeCell ref="D3:D4"/>
    <mergeCell ref="E3:E4"/>
    <mergeCell ref="F3:F4"/>
    <mergeCell ref="G3:H4"/>
    <mergeCell ref="I3:J4"/>
    <mergeCell ref="K3:K4"/>
    <mergeCell ref="L3:L4"/>
    <mergeCell ref="B52:M52"/>
    <mergeCell ref="B53:M53"/>
    <mergeCell ref="B54:M54"/>
    <mergeCell ref="B55:M55"/>
    <mergeCell ref="B56:M56"/>
    <mergeCell ref="B64:M64"/>
    <mergeCell ref="B65:M65"/>
    <mergeCell ref="B58:M58"/>
    <mergeCell ref="B59:M59"/>
    <mergeCell ref="B60:M60"/>
    <mergeCell ref="B61:M61"/>
    <mergeCell ref="B62:M62"/>
    <mergeCell ref="B63:M6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3"/>
  <sheetViews>
    <sheetView workbookViewId="0">
      <selection activeCell="M24" sqref="M24"/>
    </sheetView>
  </sheetViews>
  <sheetFormatPr defaultRowHeight="15" x14ac:dyDescent="0.25"/>
  <cols>
    <col min="1" max="1" width="2.28515625" style="59" bestFit="1" customWidth="1"/>
    <col min="2" max="2" width="48.140625" style="59" customWidth="1"/>
    <col min="3" max="12" width="9.140625" style="59" customWidth="1"/>
    <col min="13" max="13" width="9.140625" style="59"/>
    <col min="14" max="14" width="32.28515625" style="59" customWidth="1"/>
    <col min="15" max="15" width="29.140625" style="59" customWidth="1"/>
    <col min="16" max="18" width="9.140625" style="59"/>
    <col min="19" max="19" width="39.42578125" style="59" customWidth="1"/>
    <col min="20" max="20" width="29.28515625" style="59" customWidth="1"/>
    <col min="21" max="24" width="9.140625" style="59"/>
    <col min="25" max="16384" width="9.140625" style="86"/>
  </cols>
  <sheetData>
    <row r="1" spans="2:12" ht="30.75" thickBot="1" x14ac:dyDescent="0.3">
      <c r="B1" s="53" t="s">
        <v>228</v>
      </c>
    </row>
    <row r="2" spans="2:12" ht="15.75" thickBot="1" x14ac:dyDescent="0.3">
      <c r="B2" s="60" t="s">
        <v>0</v>
      </c>
      <c r="C2" s="121" t="s">
        <v>229</v>
      </c>
      <c r="D2" s="122"/>
      <c r="E2" s="122"/>
      <c r="F2" s="122"/>
      <c r="G2" s="122"/>
      <c r="H2" s="122"/>
      <c r="I2" s="122"/>
      <c r="J2" s="122"/>
      <c r="K2" s="122"/>
      <c r="L2" s="123"/>
    </row>
    <row r="3" spans="2:12" x14ac:dyDescent="0.25">
      <c r="B3" s="110"/>
      <c r="C3" s="112">
        <v>2015</v>
      </c>
      <c r="D3" s="112">
        <v>2020</v>
      </c>
      <c r="E3" s="112">
        <v>2030</v>
      </c>
      <c r="F3" s="112">
        <v>2050</v>
      </c>
      <c r="G3" s="114" t="s">
        <v>1</v>
      </c>
      <c r="H3" s="115"/>
      <c r="I3" s="114" t="s">
        <v>2</v>
      </c>
      <c r="J3" s="115"/>
      <c r="K3" s="112" t="s">
        <v>3</v>
      </c>
      <c r="L3" s="112" t="s">
        <v>4</v>
      </c>
    </row>
    <row r="4" spans="2:12" ht="15.75" thickBot="1" x14ac:dyDescent="0.3">
      <c r="B4" s="111"/>
      <c r="C4" s="113"/>
      <c r="D4" s="113"/>
      <c r="E4" s="113"/>
      <c r="F4" s="113"/>
      <c r="G4" s="116"/>
      <c r="H4" s="117"/>
      <c r="I4" s="116"/>
      <c r="J4" s="117"/>
      <c r="K4" s="113"/>
      <c r="L4" s="113"/>
    </row>
    <row r="5" spans="2:12" ht="15.75" thickBot="1" x14ac:dyDescent="0.3">
      <c r="B5" s="63" t="s">
        <v>5</v>
      </c>
      <c r="C5" s="64"/>
      <c r="D5" s="64"/>
      <c r="E5" s="64"/>
      <c r="F5" s="64"/>
      <c r="G5" s="65" t="s">
        <v>6</v>
      </c>
      <c r="H5" s="65" t="s">
        <v>7</v>
      </c>
      <c r="I5" s="65" t="s">
        <v>6</v>
      </c>
      <c r="J5" s="65" t="s">
        <v>7</v>
      </c>
      <c r="K5" s="64"/>
      <c r="L5" s="66"/>
    </row>
    <row r="6" spans="2:12" ht="15.75" thickBot="1" x14ac:dyDescent="0.3">
      <c r="B6" s="57" t="s">
        <v>9</v>
      </c>
      <c r="C6" s="69">
        <v>3</v>
      </c>
      <c r="D6" s="69">
        <v>3</v>
      </c>
      <c r="E6" s="69">
        <v>3</v>
      </c>
      <c r="F6" s="69">
        <v>3</v>
      </c>
      <c r="G6" s="69">
        <v>2.25</v>
      </c>
      <c r="H6" s="69">
        <v>3</v>
      </c>
      <c r="I6" s="79">
        <v>2.25</v>
      </c>
      <c r="J6" s="79">
        <v>3</v>
      </c>
      <c r="K6" s="69" t="s">
        <v>14</v>
      </c>
      <c r="L6" s="69">
        <v>1</v>
      </c>
    </row>
    <row r="7" spans="2:12" ht="15.75" thickBot="1" x14ac:dyDescent="0.3">
      <c r="B7" s="57" t="s">
        <v>180</v>
      </c>
      <c r="C7" s="68">
        <v>1.125</v>
      </c>
      <c r="D7" s="68">
        <v>1.125</v>
      </c>
      <c r="E7" s="68">
        <v>1.125</v>
      </c>
      <c r="F7" s="68">
        <v>1.125</v>
      </c>
      <c r="G7" s="69">
        <v>0.75</v>
      </c>
      <c r="H7" s="69">
        <v>1.5</v>
      </c>
      <c r="I7" s="69">
        <v>0.75</v>
      </c>
      <c r="J7" s="69">
        <v>1.5</v>
      </c>
      <c r="K7" s="69" t="s">
        <v>15</v>
      </c>
      <c r="L7" s="69">
        <v>2</v>
      </c>
    </row>
    <row r="8" spans="2:12" ht="15.75" thickBot="1" x14ac:dyDescent="0.3">
      <c r="B8" s="57" t="s">
        <v>23</v>
      </c>
      <c r="C8" s="69" t="s">
        <v>40</v>
      </c>
      <c r="D8" s="69" t="s">
        <v>40</v>
      </c>
      <c r="E8" s="69" t="s">
        <v>40</v>
      </c>
      <c r="F8" s="69" t="s">
        <v>40</v>
      </c>
      <c r="G8" s="69" t="s">
        <v>40</v>
      </c>
      <c r="H8" s="69" t="s">
        <v>40</v>
      </c>
      <c r="I8" s="69" t="s">
        <v>40</v>
      </c>
      <c r="J8" s="69" t="s">
        <v>40</v>
      </c>
      <c r="K8" s="69" t="s">
        <v>181</v>
      </c>
      <c r="L8" s="69">
        <v>3</v>
      </c>
    </row>
    <row r="9" spans="2:12" ht="15.75" thickBot="1" x14ac:dyDescent="0.3">
      <c r="B9" s="57" t="s">
        <v>10</v>
      </c>
      <c r="C9" s="69">
        <v>40</v>
      </c>
      <c r="D9" s="69">
        <v>40</v>
      </c>
      <c r="E9" s="69">
        <v>40</v>
      </c>
      <c r="F9" s="69">
        <v>40</v>
      </c>
      <c r="G9" s="69">
        <v>35</v>
      </c>
      <c r="H9" s="69">
        <v>40</v>
      </c>
      <c r="I9" s="69">
        <v>35</v>
      </c>
      <c r="J9" s="69">
        <v>50</v>
      </c>
      <c r="K9" s="69" t="s">
        <v>16</v>
      </c>
      <c r="L9" s="69" t="s">
        <v>182</v>
      </c>
    </row>
    <row r="10" spans="2:12" ht="15.75" thickBot="1" x14ac:dyDescent="0.3">
      <c r="B10" s="57" t="s">
        <v>183</v>
      </c>
      <c r="C10" s="70">
        <v>0.48</v>
      </c>
      <c r="D10" s="70">
        <v>0.48</v>
      </c>
      <c r="E10" s="70">
        <v>0.48</v>
      </c>
      <c r="F10" s="70">
        <v>0.48</v>
      </c>
      <c r="G10" s="70">
        <v>0.48</v>
      </c>
      <c r="H10" s="70">
        <v>0.48</v>
      </c>
      <c r="I10" s="85">
        <v>0.432</v>
      </c>
      <c r="J10" s="85">
        <v>0.55199999999999994</v>
      </c>
      <c r="K10" s="69" t="s">
        <v>17</v>
      </c>
      <c r="L10" s="69" t="s">
        <v>184</v>
      </c>
    </row>
    <row r="11" spans="2:12" ht="15.75" thickBot="1" x14ac:dyDescent="0.3">
      <c r="B11" s="47" t="s">
        <v>20</v>
      </c>
      <c r="C11" s="70">
        <v>0.48</v>
      </c>
      <c r="D11" s="70">
        <v>0.48</v>
      </c>
      <c r="E11" s="70">
        <v>0.48</v>
      </c>
      <c r="F11" s="70">
        <v>0.48</v>
      </c>
      <c r="G11" s="70">
        <v>0.48</v>
      </c>
      <c r="H11" s="70">
        <v>0.48</v>
      </c>
      <c r="I11" s="85">
        <v>0.432</v>
      </c>
      <c r="J11" s="85">
        <v>0.55199999999999994</v>
      </c>
      <c r="K11" s="69" t="s">
        <v>17</v>
      </c>
      <c r="L11" s="69"/>
    </row>
    <row r="12" spans="2:12" ht="15.75" thickBot="1" x14ac:dyDescent="0.3">
      <c r="B12" s="47" t="s">
        <v>185</v>
      </c>
      <c r="C12" s="70">
        <v>0.48</v>
      </c>
      <c r="D12" s="70">
        <v>0.48</v>
      </c>
      <c r="E12" s="70">
        <v>0.48</v>
      </c>
      <c r="F12" s="70">
        <v>0.48</v>
      </c>
      <c r="G12" s="70">
        <v>0.48</v>
      </c>
      <c r="H12" s="70">
        <v>0.48</v>
      </c>
      <c r="I12" s="85">
        <v>0.432</v>
      </c>
      <c r="J12" s="85">
        <v>0.55199999999999994</v>
      </c>
      <c r="K12" s="69" t="s">
        <v>17</v>
      </c>
      <c r="L12" s="69"/>
    </row>
    <row r="13" spans="2:12" ht="15.75" thickBot="1" x14ac:dyDescent="0.3">
      <c r="B13" s="47" t="s">
        <v>25</v>
      </c>
      <c r="C13" s="79">
        <v>1</v>
      </c>
      <c r="D13" s="79">
        <v>1</v>
      </c>
      <c r="E13" s="79">
        <v>1</v>
      </c>
      <c r="F13" s="79">
        <v>1</v>
      </c>
      <c r="G13" s="69">
        <v>1</v>
      </c>
      <c r="H13" s="69">
        <v>2</v>
      </c>
      <c r="I13" s="69">
        <v>1</v>
      </c>
      <c r="J13" s="69">
        <v>2</v>
      </c>
      <c r="K13" s="69"/>
      <c r="L13" s="69">
        <v>5</v>
      </c>
    </row>
    <row r="14" spans="2:12" ht="15.75" thickBot="1" x14ac:dyDescent="0.3">
      <c r="B14" s="57"/>
      <c r="C14" s="69"/>
      <c r="D14" s="69"/>
      <c r="E14" s="69"/>
      <c r="F14" s="69"/>
      <c r="G14" s="69"/>
      <c r="H14" s="69"/>
      <c r="I14" s="69"/>
      <c r="J14" s="69"/>
      <c r="K14" s="69"/>
      <c r="L14" s="69"/>
    </row>
    <row r="15" spans="2:12" ht="15.75" thickBot="1" x14ac:dyDescent="0.3">
      <c r="B15" s="63" t="s">
        <v>8</v>
      </c>
      <c r="C15" s="64"/>
      <c r="D15" s="64"/>
      <c r="E15" s="64"/>
      <c r="F15" s="64"/>
      <c r="G15" s="64"/>
      <c r="H15" s="64"/>
      <c r="I15" s="64"/>
      <c r="J15" s="64"/>
      <c r="K15" s="64"/>
      <c r="L15" s="66"/>
    </row>
    <row r="16" spans="2:12" ht="15.75" thickBot="1" x14ac:dyDescent="0.3">
      <c r="B16" s="47" t="s">
        <v>230</v>
      </c>
      <c r="C16" s="69">
        <v>173</v>
      </c>
      <c r="D16" s="69">
        <v>173</v>
      </c>
      <c r="E16" s="69">
        <v>173</v>
      </c>
      <c r="F16" s="69">
        <v>173</v>
      </c>
      <c r="G16" s="73">
        <v>155.70000000000002</v>
      </c>
      <c r="H16" s="69">
        <v>173</v>
      </c>
      <c r="I16" s="73">
        <v>131.72220000000002</v>
      </c>
      <c r="J16" s="73">
        <v>205.87</v>
      </c>
      <c r="K16" s="69" t="s">
        <v>187</v>
      </c>
      <c r="L16" s="69" t="s">
        <v>188</v>
      </c>
    </row>
    <row r="17" spans="2:15" ht="15.75" thickBot="1" x14ac:dyDescent="0.3">
      <c r="B17" s="47" t="s">
        <v>76</v>
      </c>
      <c r="C17" s="73">
        <v>524</v>
      </c>
      <c r="D17" s="73">
        <v>524</v>
      </c>
      <c r="E17" s="73">
        <v>524</v>
      </c>
      <c r="F17" s="73">
        <v>524</v>
      </c>
      <c r="G17" s="73">
        <v>471.6</v>
      </c>
      <c r="H17" s="73">
        <v>524</v>
      </c>
      <c r="I17" s="73">
        <v>424.44000000000005</v>
      </c>
      <c r="J17" s="73">
        <v>524</v>
      </c>
      <c r="K17" s="69" t="s">
        <v>189</v>
      </c>
      <c r="L17" s="69">
        <v>6</v>
      </c>
      <c r="M17" s="80"/>
      <c r="N17" s="81"/>
      <c r="O17" s="88"/>
    </row>
    <row r="18" spans="2:15" ht="15.75" thickBot="1" x14ac:dyDescent="0.3">
      <c r="B18" s="47" t="s">
        <v>77</v>
      </c>
      <c r="C18" s="73">
        <v>1412</v>
      </c>
      <c r="D18" s="73">
        <v>1412</v>
      </c>
      <c r="E18" s="73">
        <v>1412</v>
      </c>
      <c r="F18" s="73">
        <v>1412</v>
      </c>
      <c r="G18" s="73">
        <v>1270.8</v>
      </c>
      <c r="H18" s="73">
        <v>1412</v>
      </c>
      <c r="I18" s="73">
        <v>1143.72</v>
      </c>
      <c r="J18" s="73">
        <v>1412</v>
      </c>
      <c r="K18" s="69" t="s">
        <v>189</v>
      </c>
      <c r="L18" s="69">
        <v>6</v>
      </c>
      <c r="M18" s="81"/>
      <c r="N18" s="81"/>
      <c r="O18" s="88"/>
    </row>
    <row r="19" spans="2:15" ht="15.75" thickBot="1" x14ac:dyDescent="0.3">
      <c r="B19" s="47" t="s">
        <v>78</v>
      </c>
      <c r="C19" s="73">
        <v>1583</v>
      </c>
      <c r="D19" s="73">
        <v>1583</v>
      </c>
      <c r="E19" s="73">
        <v>1583</v>
      </c>
      <c r="F19" s="73">
        <v>1583</v>
      </c>
      <c r="G19" s="73">
        <v>1424.7</v>
      </c>
      <c r="H19" s="73">
        <v>1583</v>
      </c>
      <c r="I19" s="73">
        <v>1282.23</v>
      </c>
      <c r="J19" s="73">
        <v>1583</v>
      </c>
      <c r="K19" s="69" t="s">
        <v>189</v>
      </c>
      <c r="L19" s="69">
        <v>6</v>
      </c>
      <c r="M19" s="81"/>
      <c r="N19" s="81"/>
      <c r="O19" s="88"/>
    </row>
    <row r="20" spans="2:15" ht="15.75" thickBot="1" x14ac:dyDescent="0.3">
      <c r="B20" s="47" t="s">
        <v>216</v>
      </c>
      <c r="C20" s="73">
        <v>3745</v>
      </c>
      <c r="D20" s="73">
        <v>3745</v>
      </c>
      <c r="E20" s="73">
        <v>3745</v>
      </c>
      <c r="F20" s="73">
        <v>3745</v>
      </c>
      <c r="G20" s="73">
        <v>3370.5</v>
      </c>
      <c r="H20" s="73">
        <v>3745</v>
      </c>
      <c r="I20" s="73">
        <v>3033.4500000000003</v>
      </c>
      <c r="J20" s="73">
        <v>3745</v>
      </c>
      <c r="K20" s="69" t="s">
        <v>189</v>
      </c>
      <c r="L20" s="69">
        <v>6</v>
      </c>
      <c r="M20" s="81"/>
      <c r="N20" s="81"/>
      <c r="O20" s="88"/>
    </row>
    <row r="21" spans="2:15" ht="15.75" thickBot="1" x14ac:dyDescent="0.3">
      <c r="B21" s="47" t="s">
        <v>80</v>
      </c>
      <c r="C21" s="69" t="s">
        <v>40</v>
      </c>
      <c r="D21" s="69" t="s">
        <v>40</v>
      </c>
      <c r="E21" s="69" t="s">
        <v>40</v>
      </c>
      <c r="F21" s="69" t="s">
        <v>40</v>
      </c>
      <c r="G21" s="69" t="s">
        <v>40</v>
      </c>
      <c r="H21" s="69" t="s">
        <v>40</v>
      </c>
      <c r="I21" s="69" t="s">
        <v>40</v>
      </c>
      <c r="J21" s="69" t="s">
        <v>40</v>
      </c>
      <c r="K21" s="69" t="s">
        <v>190</v>
      </c>
      <c r="L21" s="69"/>
    </row>
    <row r="22" spans="2:15" ht="15.75" thickBot="1" x14ac:dyDescent="0.3">
      <c r="B22" s="47" t="s">
        <v>81</v>
      </c>
      <c r="C22" s="69" t="s">
        <v>40</v>
      </c>
      <c r="D22" s="69" t="s">
        <v>40</v>
      </c>
      <c r="E22" s="69" t="s">
        <v>40</v>
      </c>
      <c r="F22" s="69" t="s">
        <v>40</v>
      </c>
      <c r="G22" s="69" t="s">
        <v>40</v>
      </c>
      <c r="H22" s="69" t="s">
        <v>40</v>
      </c>
      <c r="I22" s="69" t="s">
        <v>40</v>
      </c>
      <c r="J22" s="69" t="s">
        <v>40</v>
      </c>
      <c r="K22" s="69" t="s">
        <v>190</v>
      </c>
      <c r="L22" s="69"/>
    </row>
    <row r="23" spans="2:15" ht="15.75" thickBot="1" x14ac:dyDescent="0.3">
      <c r="B23" s="47" t="s">
        <v>82</v>
      </c>
      <c r="C23" s="69">
        <v>36</v>
      </c>
      <c r="D23" s="69">
        <v>36</v>
      </c>
      <c r="E23" s="69">
        <v>36</v>
      </c>
      <c r="F23" s="69">
        <v>36</v>
      </c>
      <c r="G23" s="69">
        <v>32</v>
      </c>
      <c r="H23" s="69">
        <v>36</v>
      </c>
      <c r="I23" s="73">
        <v>28.8</v>
      </c>
      <c r="J23" s="69">
        <v>36</v>
      </c>
      <c r="K23" s="69" t="s">
        <v>190</v>
      </c>
      <c r="L23" s="69">
        <v>6</v>
      </c>
      <c r="M23" s="86"/>
    </row>
    <row r="24" spans="2:15" ht="15.75" thickBot="1" x14ac:dyDescent="0.3">
      <c r="B24" s="47" t="s">
        <v>83</v>
      </c>
      <c r="C24" s="69">
        <v>36</v>
      </c>
      <c r="D24" s="69">
        <v>36</v>
      </c>
      <c r="E24" s="69">
        <v>36</v>
      </c>
      <c r="F24" s="69">
        <v>36</v>
      </c>
      <c r="G24" s="69">
        <v>32</v>
      </c>
      <c r="H24" s="69">
        <v>36</v>
      </c>
      <c r="I24" s="73">
        <v>28.8</v>
      </c>
      <c r="J24" s="69">
        <v>36</v>
      </c>
      <c r="K24" s="69" t="s">
        <v>190</v>
      </c>
      <c r="L24" s="69">
        <v>6</v>
      </c>
      <c r="M24" s="86"/>
    </row>
    <row r="25" spans="2:15" ht="15.75" thickBot="1" x14ac:dyDescent="0.3">
      <c r="B25" s="47" t="s">
        <v>84</v>
      </c>
      <c r="C25" s="69">
        <v>41</v>
      </c>
      <c r="D25" s="69">
        <v>41</v>
      </c>
      <c r="E25" s="69">
        <v>41</v>
      </c>
      <c r="F25" s="69">
        <v>41</v>
      </c>
      <c r="G25" s="69">
        <v>37</v>
      </c>
      <c r="H25" s="69">
        <v>41</v>
      </c>
      <c r="I25" s="73">
        <v>33.300000000000004</v>
      </c>
      <c r="J25" s="69">
        <v>41</v>
      </c>
      <c r="K25" s="69" t="s">
        <v>190</v>
      </c>
      <c r="L25" s="69">
        <v>6</v>
      </c>
    </row>
    <row r="26" spans="2:15" ht="15.75" thickBot="1" x14ac:dyDescent="0.3">
      <c r="B26" s="47" t="s">
        <v>85</v>
      </c>
      <c r="C26" s="69">
        <v>88</v>
      </c>
      <c r="D26" s="69">
        <v>88</v>
      </c>
      <c r="E26" s="69">
        <v>88</v>
      </c>
      <c r="F26" s="69">
        <v>88</v>
      </c>
      <c r="G26" s="69">
        <v>85</v>
      </c>
      <c r="H26" s="69">
        <v>88</v>
      </c>
      <c r="I26" s="73">
        <v>76.5</v>
      </c>
      <c r="J26" s="69">
        <v>88</v>
      </c>
      <c r="K26" s="69" t="s">
        <v>190</v>
      </c>
      <c r="L26" s="69">
        <v>6</v>
      </c>
      <c r="M26" s="87"/>
    </row>
    <row r="27" spans="2:15" ht="15.75" thickBot="1" x14ac:dyDescent="0.3">
      <c r="B27" s="47" t="s">
        <v>86</v>
      </c>
      <c r="C27" s="69" t="s">
        <v>40</v>
      </c>
      <c r="D27" s="69" t="s">
        <v>40</v>
      </c>
      <c r="E27" s="69" t="s">
        <v>40</v>
      </c>
      <c r="F27" s="69" t="s">
        <v>40</v>
      </c>
      <c r="G27" s="69" t="s">
        <v>40</v>
      </c>
      <c r="H27" s="69" t="s">
        <v>40</v>
      </c>
      <c r="I27" s="69" t="s">
        <v>40</v>
      </c>
      <c r="J27" s="69" t="s">
        <v>40</v>
      </c>
      <c r="K27" s="69" t="s">
        <v>190</v>
      </c>
      <c r="L27" s="69"/>
    </row>
    <row r="28" spans="2:15" ht="15.75" thickBot="1" x14ac:dyDescent="0.3">
      <c r="B28" s="47" t="s">
        <v>191</v>
      </c>
      <c r="C28" s="69">
        <v>11500</v>
      </c>
      <c r="D28" s="69">
        <v>11500</v>
      </c>
      <c r="E28" s="69">
        <v>11500</v>
      </c>
      <c r="F28" s="69">
        <v>11500</v>
      </c>
      <c r="G28" s="73">
        <v>10994</v>
      </c>
      <c r="H28" s="69">
        <v>11500</v>
      </c>
      <c r="I28" s="73">
        <v>10510.263999999999</v>
      </c>
      <c r="J28" s="69">
        <v>11500</v>
      </c>
      <c r="K28" s="69" t="s">
        <v>192</v>
      </c>
      <c r="L28" s="69">
        <v>6</v>
      </c>
    </row>
    <row r="29" spans="2:15" ht="15.75" thickBot="1" x14ac:dyDescent="0.3">
      <c r="B29" s="47" t="s">
        <v>110</v>
      </c>
      <c r="C29" s="69">
        <v>38000</v>
      </c>
      <c r="D29" s="69">
        <v>38000</v>
      </c>
      <c r="E29" s="69">
        <v>38000</v>
      </c>
      <c r="F29" s="69">
        <v>38000</v>
      </c>
      <c r="G29" s="69">
        <v>36328</v>
      </c>
      <c r="H29" s="69">
        <v>38000</v>
      </c>
      <c r="I29" s="73">
        <v>34729.567999999999</v>
      </c>
      <c r="J29" s="69">
        <v>38000</v>
      </c>
      <c r="K29" s="69" t="s">
        <v>64</v>
      </c>
      <c r="L29" s="69">
        <v>6</v>
      </c>
    </row>
    <row r="30" spans="2:15" ht="15.75" thickBot="1" x14ac:dyDescent="0.3">
      <c r="B30" s="47" t="s">
        <v>109</v>
      </c>
      <c r="C30" s="69" t="s">
        <v>40</v>
      </c>
      <c r="D30" s="69" t="s">
        <v>40</v>
      </c>
      <c r="E30" s="69" t="s">
        <v>40</v>
      </c>
      <c r="F30" s="69" t="s">
        <v>40</v>
      </c>
      <c r="G30" s="69" t="s">
        <v>40</v>
      </c>
      <c r="H30" s="69" t="s">
        <v>40</v>
      </c>
      <c r="I30" s="69" t="s">
        <v>40</v>
      </c>
      <c r="J30" s="69" t="s">
        <v>40</v>
      </c>
      <c r="K30" s="69"/>
      <c r="L30" s="69"/>
      <c r="M30" s="81"/>
    </row>
    <row r="31" spans="2:15" ht="15.75" thickBot="1" x14ac:dyDescent="0.3">
      <c r="B31" s="47" t="s">
        <v>193</v>
      </c>
      <c r="C31" s="70">
        <v>0.8</v>
      </c>
      <c r="D31" s="70">
        <v>0.8</v>
      </c>
      <c r="E31" s="70">
        <v>0.8</v>
      </c>
      <c r="F31" s="70">
        <v>0.8</v>
      </c>
      <c r="G31" s="70">
        <v>0.78</v>
      </c>
      <c r="H31" s="70">
        <v>0.8</v>
      </c>
      <c r="I31" s="70">
        <v>0.78</v>
      </c>
      <c r="J31" s="70">
        <v>0.8</v>
      </c>
      <c r="K31" s="69" t="s">
        <v>165</v>
      </c>
      <c r="L31" s="69">
        <v>6</v>
      </c>
    </row>
    <row r="32" spans="2:15" ht="15.75" thickBot="1" x14ac:dyDescent="0.3">
      <c r="B32" s="47" t="s">
        <v>194</v>
      </c>
      <c r="C32" s="70">
        <v>0.2</v>
      </c>
      <c r="D32" s="70">
        <v>0.2</v>
      </c>
      <c r="E32" s="70">
        <v>0.2</v>
      </c>
      <c r="F32" s="70">
        <v>0.2</v>
      </c>
      <c r="G32" s="70">
        <v>0.22</v>
      </c>
      <c r="H32" s="70">
        <v>0.2</v>
      </c>
      <c r="I32" s="70">
        <v>0.22</v>
      </c>
      <c r="J32" s="70">
        <v>0.2</v>
      </c>
      <c r="K32" s="69" t="s">
        <v>165</v>
      </c>
      <c r="L32" s="69">
        <v>6</v>
      </c>
    </row>
    <row r="33" spans="1:12" ht="15.75" thickBot="1" x14ac:dyDescent="0.3">
      <c r="B33" s="47" t="s">
        <v>195</v>
      </c>
      <c r="C33" s="70">
        <v>0.14000000000000001</v>
      </c>
      <c r="D33" s="70">
        <v>0.14000000000000001</v>
      </c>
      <c r="E33" s="70">
        <v>0.14000000000000001</v>
      </c>
      <c r="F33" s="70">
        <v>0.14000000000000001</v>
      </c>
      <c r="G33" s="70">
        <v>0.13</v>
      </c>
      <c r="H33" s="70">
        <v>0.14000000000000001</v>
      </c>
      <c r="I33" s="70">
        <v>0.13</v>
      </c>
      <c r="J33" s="70">
        <v>0.14000000000000001</v>
      </c>
      <c r="K33" s="69" t="s">
        <v>165</v>
      </c>
      <c r="L33" s="69">
        <v>6</v>
      </c>
    </row>
    <row r="34" spans="1:12" ht="15.75" thickBot="1" x14ac:dyDescent="0.3">
      <c r="B34" s="47" t="s">
        <v>196</v>
      </c>
      <c r="C34" s="70">
        <v>0.86</v>
      </c>
      <c r="D34" s="70">
        <v>0.86</v>
      </c>
      <c r="E34" s="70">
        <v>0.86</v>
      </c>
      <c r="F34" s="70">
        <v>0.86</v>
      </c>
      <c r="G34" s="70">
        <v>0.87</v>
      </c>
      <c r="H34" s="70">
        <v>0.86</v>
      </c>
      <c r="I34" s="70">
        <v>0.87</v>
      </c>
      <c r="J34" s="70">
        <v>0.86</v>
      </c>
      <c r="K34" s="69" t="s">
        <v>165</v>
      </c>
      <c r="L34" s="69">
        <v>6</v>
      </c>
    </row>
    <row r="35" spans="1:12" ht="15.75" thickBot="1" x14ac:dyDescent="0.3">
      <c r="B35" s="47" t="s">
        <v>12</v>
      </c>
      <c r="C35" s="73">
        <v>1358.2776315789476</v>
      </c>
      <c r="D35" s="73">
        <v>1339.2617447368423</v>
      </c>
      <c r="E35" s="73">
        <v>1320.5120803105265</v>
      </c>
      <c r="F35" s="73">
        <v>1302.024911186179</v>
      </c>
      <c r="G35" s="73">
        <v>1333.8286342105266</v>
      </c>
      <c r="H35" s="73">
        <v>1358.2776315789476</v>
      </c>
      <c r="I35" s="73">
        <v>1286.2429638564317</v>
      </c>
      <c r="J35" s="73">
        <v>1358.2776315789476</v>
      </c>
      <c r="K35" s="69" t="s">
        <v>167</v>
      </c>
      <c r="L35" s="69">
        <v>7</v>
      </c>
    </row>
    <row r="36" spans="1:12" ht="15.75" thickBot="1" x14ac:dyDescent="0.3">
      <c r="B36" s="47" t="s">
        <v>26</v>
      </c>
      <c r="C36" s="69" t="s">
        <v>40</v>
      </c>
      <c r="D36" s="69" t="s">
        <v>40</v>
      </c>
      <c r="E36" s="69" t="s">
        <v>40</v>
      </c>
      <c r="F36" s="69" t="s">
        <v>40</v>
      </c>
      <c r="G36" s="69" t="s">
        <v>40</v>
      </c>
      <c r="H36" s="69" t="s">
        <v>40</v>
      </c>
      <c r="I36" s="69" t="s">
        <v>40</v>
      </c>
      <c r="J36" s="69" t="s">
        <v>40</v>
      </c>
      <c r="K36" s="69" t="s">
        <v>169</v>
      </c>
      <c r="L36" s="69"/>
    </row>
    <row r="37" spans="1:12" ht="15.75" thickBot="1" x14ac:dyDescent="0.3">
      <c r="B37" s="74"/>
      <c r="C37" s="69"/>
      <c r="D37" s="69"/>
      <c r="E37" s="69"/>
      <c r="F37" s="69"/>
      <c r="G37" s="69"/>
      <c r="H37" s="69"/>
      <c r="I37" s="69"/>
      <c r="J37" s="69"/>
      <c r="K37" s="69"/>
      <c r="L37" s="69"/>
    </row>
    <row r="38" spans="1:12" ht="15.75" thickBot="1" x14ac:dyDescent="0.3">
      <c r="B38" s="63" t="s">
        <v>22</v>
      </c>
      <c r="C38" s="69"/>
      <c r="D38" s="69"/>
      <c r="E38" s="69"/>
      <c r="F38" s="69"/>
      <c r="G38" s="69"/>
      <c r="H38" s="69"/>
      <c r="I38" s="69"/>
      <c r="J38" s="69"/>
      <c r="K38" s="69"/>
      <c r="L38" s="69"/>
    </row>
    <row r="39" spans="1:12" ht="15.75" thickBot="1" x14ac:dyDescent="0.3">
      <c r="B39" s="74"/>
      <c r="C39" s="69"/>
      <c r="D39" s="69"/>
      <c r="E39" s="69"/>
      <c r="F39" s="69"/>
      <c r="G39" s="69"/>
      <c r="H39" s="69"/>
      <c r="I39" s="69"/>
      <c r="J39" s="69"/>
      <c r="K39" s="69"/>
      <c r="L39" s="69"/>
    </row>
    <row r="40" spans="1:12" ht="15.75" thickBot="1" x14ac:dyDescent="0.3">
      <c r="B40" s="57"/>
      <c r="C40" s="69"/>
      <c r="D40" s="69"/>
      <c r="E40" s="69"/>
      <c r="F40" s="69"/>
      <c r="G40" s="69"/>
      <c r="H40" s="69"/>
      <c r="I40" s="69"/>
      <c r="J40" s="69"/>
      <c r="K40" s="69"/>
      <c r="L40" s="69"/>
    </row>
    <row r="41" spans="1:12" x14ac:dyDescent="0.25">
      <c r="B41" s="75"/>
      <c r="C41" s="76"/>
      <c r="D41" s="76"/>
      <c r="E41" s="76"/>
      <c r="F41" s="76"/>
      <c r="G41" s="76"/>
      <c r="H41" s="76"/>
      <c r="I41" s="76"/>
      <c r="J41" s="76"/>
      <c r="K41" s="76"/>
      <c r="L41" s="76"/>
    </row>
    <row r="42" spans="1:12" x14ac:dyDescent="0.25">
      <c r="B42" s="3" t="s">
        <v>21</v>
      </c>
    </row>
    <row r="43" spans="1:12" x14ac:dyDescent="0.25">
      <c r="A43" s="1">
        <v>1</v>
      </c>
      <c r="B43" s="77" t="s">
        <v>197</v>
      </c>
    </row>
    <row r="44" spans="1:12" x14ac:dyDescent="0.25">
      <c r="A44" s="1">
        <v>2</v>
      </c>
      <c r="B44" s="77" t="s">
        <v>198</v>
      </c>
    </row>
    <row r="45" spans="1:12" x14ac:dyDescent="0.25">
      <c r="A45" s="1">
        <v>3</v>
      </c>
      <c r="B45" s="77" t="s">
        <v>149</v>
      </c>
    </row>
    <row r="46" spans="1:12" x14ac:dyDescent="0.25">
      <c r="A46" s="1">
        <v>4</v>
      </c>
      <c r="B46" s="77" t="s">
        <v>199</v>
      </c>
    </row>
    <row r="47" spans="1:12" x14ac:dyDescent="0.25">
      <c r="A47" s="1">
        <v>5</v>
      </c>
      <c r="B47" s="77" t="s">
        <v>200</v>
      </c>
    </row>
    <row r="48" spans="1:12" x14ac:dyDescent="0.25">
      <c r="A48" s="1">
        <v>6</v>
      </c>
      <c r="B48" s="77" t="s">
        <v>151</v>
      </c>
    </row>
    <row r="49" spans="1:13" x14ac:dyDescent="0.25">
      <c r="A49" s="1">
        <v>7</v>
      </c>
      <c r="B49" s="77" t="s">
        <v>154</v>
      </c>
    </row>
    <row r="51" spans="1:13" x14ac:dyDescent="0.25">
      <c r="B51" s="3" t="s">
        <v>13</v>
      </c>
      <c r="C51" s="2"/>
      <c r="D51" s="77"/>
      <c r="E51" s="2"/>
      <c r="F51" s="2"/>
      <c r="G51" s="2"/>
      <c r="H51" s="2"/>
      <c r="I51" s="2"/>
      <c r="J51" s="2"/>
      <c r="K51" s="2"/>
      <c r="L51" s="2"/>
      <c r="M51" s="2"/>
    </row>
    <row r="52" spans="1:13" ht="24.75" customHeight="1" x14ac:dyDescent="0.25">
      <c r="A52" s="1" t="s">
        <v>14</v>
      </c>
      <c r="B52" s="104" t="s">
        <v>201</v>
      </c>
      <c r="C52" s="104"/>
      <c r="D52" s="104"/>
      <c r="E52" s="104"/>
      <c r="F52" s="104"/>
      <c r="G52" s="104"/>
      <c r="H52" s="104"/>
      <c r="I52" s="104"/>
      <c r="J52" s="104"/>
      <c r="K52" s="104"/>
      <c r="L52" s="104"/>
      <c r="M52" s="104"/>
    </row>
    <row r="53" spans="1:13" ht="24.75" customHeight="1" x14ac:dyDescent="0.25">
      <c r="A53" s="1" t="s">
        <v>15</v>
      </c>
      <c r="B53" s="118" t="s">
        <v>202</v>
      </c>
      <c r="C53" s="118"/>
      <c r="D53" s="118"/>
      <c r="E53" s="118"/>
      <c r="F53" s="118"/>
      <c r="G53" s="118"/>
      <c r="H53" s="118"/>
      <c r="I53" s="118"/>
      <c r="J53" s="118"/>
      <c r="K53" s="118"/>
      <c r="L53" s="118"/>
      <c r="M53" s="118"/>
    </row>
    <row r="54" spans="1:13" ht="24" customHeight="1" x14ac:dyDescent="0.25">
      <c r="A54" s="1" t="s">
        <v>16</v>
      </c>
      <c r="B54" s="118" t="s">
        <v>203</v>
      </c>
      <c r="C54" s="118"/>
      <c r="D54" s="118"/>
      <c r="E54" s="118"/>
      <c r="F54" s="118"/>
      <c r="G54" s="118"/>
      <c r="H54" s="118"/>
      <c r="I54" s="118"/>
      <c r="J54" s="118"/>
      <c r="K54" s="118"/>
      <c r="L54" s="118"/>
      <c r="M54" s="118"/>
    </row>
    <row r="55" spans="1:13" ht="35.25" customHeight="1" x14ac:dyDescent="0.25">
      <c r="A55" s="1" t="s">
        <v>17</v>
      </c>
      <c r="B55" s="118" t="s">
        <v>231</v>
      </c>
      <c r="C55" s="118"/>
      <c r="D55" s="118"/>
      <c r="E55" s="118"/>
      <c r="F55" s="118"/>
      <c r="G55" s="118"/>
      <c r="H55" s="118"/>
      <c r="I55" s="118"/>
      <c r="J55" s="118"/>
      <c r="K55" s="118"/>
      <c r="L55" s="118"/>
      <c r="M55" s="118"/>
    </row>
    <row r="56" spans="1:13" ht="73.5" customHeight="1" x14ac:dyDescent="0.25">
      <c r="A56" s="1" t="s">
        <v>18</v>
      </c>
      <c r="B56" s="118" t="s">
        <v>205</v>
      </c>
      <c r="C56" s="119"/>
      <c r="D56" s="119"/>
      <c r="E56" s="119"/>
      <c r="F56" s="119"/>
      <c r="G56" s="119"/>
      <c r="H56" s="119"/>
      <c r="I56" s="119"/>
      <c r="J56" s="119"/>
      <c r="K56" s="119"/>
      <c r="L56" s="119"/>
      <c r="M56" s="119"/>
    </row>
    <row r="57" spans="1:13" ht="38.25" customHeight="1" x14ac:dyDescent="0.25">
      <c r="A57" s="1" t="s">
        <v>19</v>
      </c>
      <c r="B57" s="104" t="s">
        <v>161</v>
      </c>
      <c r="C57" s="104"/>
      <c r="D57" s="104"/>
      <c r="E57" s="104"/>
      <c r="F57" s="104"/>
      <c r="G57" s="104"/>
      <c r="H57" s="104"/>
      <c r="I57" s="104"/>
      <c r="J57" s="104"/>
      <c r="K57" s="104"/>
      <c r="L57" s="104"/>
      <c r="M57" s="104"/>
    </row>
    <row r="58" spans="1:13" ht="38.25" customHeight="1" x14ac:dyDescent="0.25">
      <c r="A58" s="1" t="s">
        <v>43</v>
      </c>
      <c r="B58" s="118" t="s">
        <v>206</v>
      </c>
      <c r="C58" s="119"/>
      <c r="D58" s="119"/>
      <c r="E58" s="119"/>
      <c r="F58" s="119"/>
      <c r="G58" s="119"/>
      <c r="H58" s="119"/>
      <c r="I58" s="119"/>
      <c r="J58" s="119"/>
      <c r="K58" s="119"/>
      <c r="L58" s="119"/>
      <c r="M58" s="119"/>
    </row>
    <row r="59" spans="1:13" ht="62.25" customHeight="1" x14ac:dyDescent="0.25">
      <c r="A59" s="1" t="s">
        <v>55</v>
      </c>
      <c r="B59" s="120" t="s">
        <v>207</v>
      </c>
      <c r="C59" s="120"/>
      <c r="D59" s="120"/>
      <c r="E59" s="120"/>
      <c r="F59" s="120"/>
      <c r="G59" s="120"/>
      <c r="H59" s="120"/>
      <c r="I59" s="120"/>
      <c r="J59" s="120"/>
      <c r="K59" s="120"/>
      <c r="L59" s="120"/>
      <c r="M59" s="120"/>
    </row>
    <row r="60" spans="1:13" ht="38.25" customHeight="1" x14ac:dyDescent="0.25">
      <c r="A60" s="1" t="s">
        <v>59</v>
      </c>
      <c r="B60" s="104" t="s">
        <v>220</v>
      </c>
      <c r="C60" s="104"/>
      <c r="D60" s="104"/>
      <c r="E60" s="104"/>
      <c r="F60" s="104"/>
      <c r="G60" s="104"/>
      <c r="H60" s="104"/>
      <c r="I60" s="104"/>
      <c r="J60" s="104"/>
      <c r="K60" s="104"/>
      <c r="L60" s="104"/>
      <c r="M60" s="104"/>
    </row>
    <row r="61" spans="1:13" ht="63" customHeight="1" x14ac:dyDescent="0.25">
      <c r="A61" s="1" t="s">
        <v>64</v>
      </c>
      <c r="B61" s="118" t="s">
        <v>221</v>
      </c>
      <c r="C61" s="118"/>
      <c r="D61" s="118"/>
      <c r="E61" s="118"/>
      <c r="F61" s="118"/>
      <c r="G61" s="118"/>
      <c r="H61" s="118"/>
      <c r="I61" s="118"/>
      <c r="J61" s="118"/>
      <c r="K61" s="118"/>
      <c r="L61" s="118"/>
      <c r="M61" s="118"/>
    </row>
    <row r="62" spans="1:13" ht="39" customHeight="1" x14ac:dyDescent="0.25">
      <c r="A62" s="1" t="s">
        <v>165</v>
      </c>
      <c r="B62" s="118" t="s">
        <v>232</v>
      </c>
      <c r="C62" s="118"/>
      <c r="D62" s="118"/>
      <c r="E62" s="118"/>
      <c r="F62" s="118"/>
      <c r="G62" s="118"/>
      <c r="H62" s="118"/>
      <c r="I62" s="118"/>
      <c r="J62" s="118"/>
      <c r="K62" s="118"/>
      <c r="L62" s="118"/>
      <c r="M62" s="118"/>
    </row>
    <row r="63" spans="1:13" ht="37.5" customHeight="1" x14ac:dyDescent="0.25">
      <c r="A63" s="1" t="s">
        <v>167</v>
      </c>
      <c r="B63" s="104" t="s">
        <v>211</v>
      </c>
      <c r="C63" s="104"/>
      <c r="D63" s="104"/>
      <c r="E63" s="104"/>
      <c r="F63" s="104"/>
      <c r="G63" s="104"/>
      <c r="H63" s="104"/>
      <c r="I63" s="104"/>
      <c r="J63" s="104"/>
      <c r="K63" s="104"/>
      <c r="L63" s="104"/>
      <c r="M63" s="104"/>
    </row>
    <row r="64" spans="1:13" x14ac:dyDescent="0.25">
      <c r="A64" s="1" t="s">
        <v>169</v>
      </c>
      <c r="B64" s="104" t="s">
        <v>223</v>
      </c>
      <c r="C64" s="105"/>
      <c r="D64" s="105"/>
      <c r="E64" s="105"/>
      <c r="F64" s="105"/>
      <c r="G64" s="105"/>
      <c r="H64" s="105"/>
      <c r="I64" s="105"/>
      <c r="J64" s="105"/>
      <c r="K64" s="105"/>
      <c r="L64" s="105"/>
      <c r="M64" s="105"/>
    </row>
    <row r="65" spans="1:13" x14ac:dyDescent="0.25">
      <c r="A65" s="1" t="s">
        <v>181</v>
      </c>
      <c r="B65" s="104" t="s">
        <v>213</v>
      </c>
      <c r="C65" s="105"/>
      <c r="D65" s="105"/>
      <c r="E65" s="105"/>
      <c r="F65" s="105"/>
      <c r="G65" s="105"/>
      <c r="H65" s="105"/>
      <c r="I65" s="105"/>
      <c r="J65" s="105"/>
      <c r="K65" s="105"/>
      <c r="L65" s="105"/>
      <c r="M65" s="105"/>
    </row>
    <row r="66" spans="1:13" x14ac:dyDescent="0.25">
      <c r="A66" s="1"/>
      <c r="M66" s="49"/>
    </row>
    <row r="67" spans="1:13" x14ac:dyDescent="0.25">
      <c r="A67" s="1"/>
      <c r="B67" s="118"/>
      <c r="C67" s="119"/>
      <c r="D67" s="119"/>
      <c r="E67" s="119"/>
      <c r="F67" s="119"/>
      <c r="G67" s="119"/>
      <c r="H67" s="119"/>
      <c r="I67" s="119"/>
      <c r="J67" s="119"/>
      <c r="K67" s="119"/>
      <c r="L67" s="119"/>
      <c r="M67" s="49"/>
    </row>
    <row r="68" spans="1:13" x14ac:dyDescent="0.25">
      <c r="A68" s="1"/>
      <c r="B68" s="118"/>
      <c r="C68" s="119"/>
      <c r="D68" s="119"/>
      <c r="E68" s="119"/>
      <c r="F68" s="119"/>
      <c r="G68" s="119"/>
      <c r="H68" s="119"/>
      <c r="I68" s="119"/>
      <c r="J68" s="119"/>
      <c r="K68" s="119"/>
      <c r="L68" s="119"/>
      <c r="M68" s="49"/>
    </row>
    <row r="69" spans="1:13" x14ac:dyDescent="0.25">
      <c r="A69" s="1"/>
      <c r="B69" s="118"/>
      <c r="C69" s="119"/>
      <c r="D69" s="119"/>
      <c r="E69" s="119"/>
      <c r="F69" s="119"/>
      <c r="G69" s="119"/>
      <c r="H69" s="119"/>
      <c r="I69" s="119"/>
      <c r="J69" s="119"/>
      <c r="K69" s="119"/>
      <c r="L69" s="119"/>
      <c r="M69" s="119"/>
    </row>
    <row r="70" spans="1:13" x14ac:dyDescent="0.25">
      <c r="B70" s="118"/>
      <c r="C70" s="119"/>
      <c r="D70" s="119"/>
      <c r="E70" s="119"/>
      <c r="F70" s="119"/>
      <c r="G70" s="119"/>
      <c r="H70" s="119"/>
      <c r="I70" s="119"/>
      <c r="J70" s="119"/>
      <c r="K70" s="119"/>
      <c r="L70" s="119"/>
      <c r="M70" s="119"/>
    </row>
    <row r="72" spans="1:13" x14ac:dyDescent="0.25">
      <c r="A72" s="82"/>
    </row>
    <row r="73" spans="1:13" x14ac:dyDescent="0.25">
      <c r="A73" s="83"/>
      <c r="B73" s="104"/>
      <c r="C73" s="104"/>
      <c r="D73" s="104"/>
      <c r="E73" s="104"/>
      <c r="F73" s="104"/>
      <c r="G73" s="104"/>
      <c r="H73" s="104"/>
      <c r="I73" s="104"/>
      <c r="J73" s="104"/>
      <c r="K73" s="104"/>
      <c r="L73" s="104"/>
      <c r="M73" s="104"/>
    </row>
  </sheetData>
  <mergeCells count="29">
    <mergeCell ref="C2:L2"/>
    <mergeCell ref="B3:B4"/>
    <mergeCell ref="C3:C4"/>
    <mergeCell ref="D3:D4"/>
    <mergeCell ref="E3:E4"/>
    <mergeCell ref="F3:F4"/>
    <mergeCell ref="G3:H4"/>
    <mergeCell ref="I3:J4"/>
    <mergeCell ref="K3:K4"/>
    <mergeCell ref="L3:L4"/>
    <mergeCell ref="B63:M63"/>
    <mergeCell ref="B52:M52"/>
    <mergeCell ref="B53:M53"/>
    <mergeCell ref="B54:M54"/>
    <mergeCell ref="B55:M55"/>
    <mergeCell ref="B56:M56"/>
    <mergeCell ref="B57:M57"/>
    <mergeCell ref="B58:M58"/>
    <mergeCell ref="B59:M59"/>
    <mergeCell ref="B60:M60"/>
    <mergeCell ref="B61:M61"/>
    <mergeCell ref="B62:M62"/>
    <mergeCell ref="B73:M73"/>
    <mergeCell ref="B64:M64"/>
    <mergeCell ref="B65:M65"/>
    <mergeCell ref="B67:L67"/>
    <mergeCell ref="B68:L68"/>
    <mergeCell ref="B69:M69"/>
    <mergeCell ref="B70:M70"/>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2"/>
  <sheetViews>
    <sheetView zoomScaleNormal="100" workbookViewId="0">
      <selection activeCell="B1" sqref="B1"/>
    </sheetView>
  </sheetViews>
  <sheetFormatPr defaultColWidth="9.140625" defaultRowHeight="15" x14ac:dyDescent="0.25"/>
  <cols>
    <col min="1" max="1" width="2.28515625" style="4" bestFit="1" customWidth="1"/>
    <col min="2" max="2" width="42" style="4" customWidth="1"/>
    <col min="3" max="3" width="9.140625" style="89"/>
    <col min="4" max="6" width="9.140625" style="4"/>
    <col min="7" max="8" width="10" style="4" bestFit="1" customWidth="1"/>
    <col min="9" max="17" width="9.140625" style="4"/>
    <col min="18" max="18" width="30.85546875" style="4" customWidth="1"/>
    <col min="19" max="19" width="18.5703125" style="4" customWidth="1"/>
    <col min="20" max="20" width="14.42578125" style="4" customWidth="1"/>
    <col min="21" max="21" width="10.28515625" style="4" customWidth="1"/>
    <col min="22" max="22" width="34.5703125" style="4" customWidth="1"/>
    <col min="23" max="23" width="45.85546875" style="4" customWidth="1"/>
    <col min="24" max="16384" width="9.140625" style="4"/>
  </cols>
  <sheetData>
    <row r="1" spans="2:18" ht="39" customHeight="1" thickBot="1" x14ac:dyDescent="0.3">
      <c r="B1" s="53" t="s">
        <v>251</v>
      </c>
    </row>
    <row r="2" spans="2:18" ht="30" customHeight="1" thickBot="1" x14ac:dyDescent="0.3">
      <c r="B2" s="5" t="s">
        <v>0</v>
      </c>
      <c r="C2" s="126" t="s">
        <v>250</v>
      </c>
      <c r="D2" s="127"/>
      <c r="E2" s="127"/>
      <c r="F2" s="127"/>
      <c r="G2" s="127"/>
      <c r="H2" s="127"/>
      <c r="I2" s="127"/>
      <c r="J2" s="127"/>
      <c r="K2" s="127"/>
      <c r="L2" s="128"/>
      <c r="N2" s="97"/>
    </row>
    <row r="3" spans="2:18" x14ac:dyDescent="0.25">
      <c r="B3" s="129"/>
      <c r="C3" s="124">
        <v>2015</v>
      </c>
      <c r="D3" s="124">
        <v>2020</v>
      </c>
      <c r="E3" s="124">
        <v>2030</v>
      </c>
      <c r="F3" s="124">
        <v>2050</v>
      </c>
      <c r="G3" s="131" t="s">
        <v>1</v>
      </c>
      <c r="H3" s="132"/>
      <c r="I3" s="131" t="s">
        <v>2</v>
      </c>
      <c r="J3" s="132"/>
      <c r="K3" s="124" t="s">
        <v>3</v>
      </c>
      <c r="L3" s="124" t="s">
        <v>4</v>
      </c>
      <c r="N3" s="95"/>
      <c r="R3" s="95"/>
    </row>
    <row r="4" spans="2:18" ht="15.75" thickBot="1" x14ac:dyDescent="0.3">
      <c r="B4" s="130"/>
      <c r="C4" s="125"/>
      <c r="D4" s="125"/>
      <c r="E4" s="125"/>
      <c r="F4" s="125"/>
      <c r="G4" s="133"/>
      <c r="H4" s="134"/>
      <c r="I4" s="133"/>
      <c r="J4" s="134"/>
      <c r="K4" s="125"/>
      <c r="L4" s="125"/>
      <c r="R4" s="95"/>
    </row>
    <row r="5" spans="2:18" ht="15.75" thickBot="1" x14ac:dyDescent="0.3">
      <c r="B5" s="6" t="s">
        <v>5</v>
      </c>
      <c r="C5" s="7"/>
      <c r="D5" s="7"/>
      <c r="E5" s="7"/>
      <c r="F5" s="7"/>
      <c r="G5" s="8" t="s">
        <v>6</v>
      </c>
      <c r="H5" s="8" t="s">
        <v>7</v>
      </c>
      <c r="I5" s="8" t="s">
        <v>6</v>
      </c>
      <c r="J5" s="8" t="s">
        <v>7</v>
      </c>
      <c r="K5" s="7"/>
      <c r="L5" s="9"/>
      <c r="R5" s="95"/>
    </row>
    <row r="6" spans="2:18" ht="15.75" thickBot="1" x14ac:dyDescent="0.3">
      <c r="B6" s="51" t="s">
        <v>128</v>
      </c>
      <c r="C6" s="52">
        <v>0.1</v>
      </c>
      <c r="D6" s="52">
        <v>0.1</v>
      </c>
      <c r="E6" s="52">
        <v>0.1</v>
      </c>
      <c r="F6" s="52">
        <v>0.1</v>
      </c>
      <c r="G6" s="52">
        <v>0.01</v>
      </c>
      <c r="H6" s="52">
        <v>0.15</v>
      </c>
      <c r="I6" s="52">
        <v>0.01</v>
      </c>
      <c r="J6" s="52">
        <v>0.15</v>
      </c>
      <c r="K6" s="52" t="s">
        <v>14</v>
      </c>
      <c r="L6" s="52">
        <v>1</v>
      </c>
      <c r="R6" s="95"/>
    </row>
    <row r="7" spans="2:18" ht="15.75" thickBot="1" x14ac:dyDescent="0.3">
      <c r="B7" s="51" t="s">
        <v>127</v>
      </c>
      <c r="C7" s="52">
        <v>0.1</v>
      </c>
      <c r="D7" s="52">
        <v>0.1</v>
      </c>
      <c r="E7" s="52">
        <v>0.1</v>
      </c>
      <c r="F7" s="52">
        <v>0.1</v>
      </c>
      <c r="G7" s="52">
        <v>0.01</v>
      </c>
      <c r="H7" s="52">
        <v>0.15</v>
      </c>
      <c r="I7" s="52">
        <v>0.01</v>
      </c>
      <c r="J7" s="52">
        <v>0.15</v>
      </c>
      <c r="K7" s="52" t="s">
        <v>14</v>
      </c>
      <c r="L7" s="52"/>
      <c r="R7" s="95"/>
    </row>
    <row r="8" spans="2:18" ht="15.75" thickBot="1" x14ac:dyDescent="0.3">
      <c r="B8" s="51" t="s">
        <v>126</v>
      </c>
      <c r="C8" s="52">
        <v>0.1</v>
      </c>
      <c r="D8" s="52">
        <v>0.1</v>
      </c>
      <c r="E8" s="52">
        <v>0.1</v>
      </c>
      <c r="F8" s="52">
        <v>0.1</v>
      </c>
      <c r="G8" s="52">
        <v>0.01</v>
      </c>
      <c r="H8" s="52">
        <v>0.15</v>
      </c>
      <c r="I8" s="52">
        <v>0.01</v>
      </c>
      <c r="J8" s="52">
        <v>0.15</v>
      </c>
      <c r="K8" s="52" t="s">
        <v>14</v>
      </c>
      <c r="L8" s="52"/>
      <c r="R8" s="95"/>
    </row>
    <row r="9" spans="2:18" ht="15.75" thickBot="1" x14ac:dyDescent="0.3">
      <c r="B9" s="51" t="s">
        <v>134</v>
      </c>
      <c r="C9" s="93" t="s">
        <v>247</v>
      </c>
      <c r="D9" s="93" t="s">
        <v>247</v>
      </c>
      <c r="E9" s="93" t="s">
        <v>247</v>
      </c>
      <c r="F9" s="93" t="s">
        <v>247</v>
      </c>
      <c r="G9" s="93" t="s">
        <v>247</v>
      </c>
      <c r="H9" s="93" t="s">
        <v>247</v>
      </c>
      <c r="I9" s="93" t="s">
        <v>247</v>
      </c>
      <c r="J9" s="93" t="s">
        <v>247</v>
      </c>
      <c r="K9" s="52" t="s">
        <v>15</v>
      </c>
      <c r="L9" s="52"/>
      <c r="R9" s="95"/>
    </row>
    <row r="10" spans="2:18" ht="15.75" thickBot="1" x14ac:dyDescent="0.3">
      <c r="B10" s="51" t="s">
        <v>135</v>
      </c>
      <c r="C10" s="92">
        <v>0.1</v>
      </c>
      <c r="D10" s="92">
        <v>0.1</v>
      </c>
      <c r="E10" s="92">
        <v>0.1</v>
      </c>
      <c r="F10" s="92">
        <v>0.1</v>
      </c>
      <c r="G10" s="52">
        <v>0</v>
      </c>
      <c r="H10" s="52">
        <v>0.12</v>
      </c>
      <c r="I10" s="52">
        <v>0</v>
      </c>
      <c r="J10" s="52">
        <v>0.12</v>
      </c>
      <c r="K10" s="52" t="s">
        <v>16</v>
      </c>
      <c r="L10" s="52">
        <v>2</v>
      </c>
      <c r="R10" s="95"/>
    </row>
    <row r="11" spans="2:18" ht="15.75" thickBot="1" x14ac:dyDescent="0.3">
      <c r="B11" s="51" t="s">
        <v>122</v>
      </c>
      <c r="C11" s="52">
        <v>5.0000000000000001E-3</v>
      </c>
      <c r="D11" s="52">
        <v>5.0000000000000001E-3</v>
      </c>
      <c r="E11" s="52">
        <v>5.0000000000000001E-3</v>
      </c>
      <c r="F11" s="52">
        <v>5.0000000000000001E-3</v>
      </c>
      <c r="G11" s="96">
        <v>4.2500000000000003E-3</v>
      </c>
      <c r="H11" s="96">
        <v>5.7499999999999999E-3</v>
      </c>
      <c r="I11" s="96">
        <v>4.2500000000000003E-3</v>
      </c>
      <c r="J11" s="96">
        <v>5.7499999999999999E-3</v>
      </c>
      <c r="K11" s="52"/>
      <c r="L11" s="52">
        <v>2</v>
      </c>
      <c r="R11" s="95"/>
    </row>
    <row r="12" spans="2:18" ht="15.75" thickBot="1" x14ac:dyDescent="0.3">
      <c r="B12" s="51" t="s">
        <v>10</v>
      </c>
      <c r="C12" s="52">
        <v>50</v>
      </c>
      <c r="D12" s="52">
        <v>50</v>
      </c>
      <c r="E12" s="52">
        <v>50</v>
      </c>
      <c r="F12" s="52">
        <v>50</v>
      </c>
      <c r="G12" s="52">
        <v>50</v>
      </c>
      <c r="H12" s="52">
        <v>80</v>
      </c>
      <c r="I12" s="52">
        <v>50</v>
      </c>
      <c r="J12" s="52">
        <v>80</v>
      </c>
      <c r="K12" s="52"/>
      <c r="L12" s="52">
        <v>2</v>
      </c>
      <c r="R12" s="95"/>
    </row>
    <row r="13" spans="2:18" ht="15.75" thickBot="1" x14ac:dyDescent="0.3">
      <c r="B13" s="51" t="s">
        <v>24</v>
      </c>
      <c r="C13" s="52">
        <v>0.2</v>
      </c>
      <c r="D13" s="52">
        <v>0.2</v>
      </c>
      <c r="E13" s="52">
        <v>0.2</v>
      </c>
      <c r="F13" s="52">
        <v>0.2</v>
      </c>
      <c r="G13" s="52">
        <v>0.05</v>
      </c>
      <c r="H13" s="52">
        <v>0.4</v>
      </c>
      <c r="I13" s="52">
        <v>0.05</v>
      </c>
      <c r="J13" s="52">
        <v>0.4</v>
      </c>
      <c r="K13" s="52"/>
      <c r="L13" s="52">
        <v>2</v>
      </c>
      <c r="N13" s="95"/>
    </row>
    <row r="14" spans="2:18" ht="15.75" thickBot="1" x14ac:dyDescent="0.3">
      <c r="B14" s="51" t="s">
        <v>25</v>
      </c>
      <c r="C14" s="52">
        <v>1</v>
      </c>
      <c r="D14" s="52">
        <v>1</v>
      </c>
      <c r="E14" s="52">
        <v>1</v>
      </c>
      <c r="F14" s="52">
        <v>1</v>
      </c>
      <c r="G14" s="52">
        <v>0.7</v>
      </c>
      <c r="H14" s="52">
        <v>1.5</v>
      </c>
      <c r="I14" s="52">
        <v>0.7</v>
      </c>
      <c r="J14" s="52">
        <v>1.5</v>
      </c>
      <c r="K14" s="52" t="s">
        <v>17</v>
      </c>
      <c r="L14" s="52">
        <v>2</v>
      </c>
      <c r="N14" s="95"/>
    </row>
    <row r="15" spans="2:18" ht="15.75" thickBot="1" x14ac:dyDescent="0.3">
      <c r="B15" s="6" t="s">
        <v>8</v>
      </c>
      <c r="C15" s="90"/>
      <c r="D15" s="7"/>
      <c r="E15" s="7"/>
      <c r="F15" s="7"/>
      <c r="G15" s="7"/>
      <c r="H15" s="7"/>
      <c r="I15" s="7"/>
      <c r="J15" s="7"/>
      <c r="K15" s="7"/>
      <c r="L15" s="9"/>
      <c r="N15" s="95"/>
    </row>
    <row r="16" spans="2:18" ht="15.75" thickBot="1" x14ac:dyDescent="0.3">
      <c r="B16" s="58" t="s">
        <v>118</v>
      </c>
      <c r="C16" s="90"/>
      <c r="D16" s="7"/>
      <c r="E16" s="7"/>
      <c r="F16" s="7"/>
      <c r="G16" s="7"/>
      <c r="H16" s="7"/>
      <c r="I16" s="7"/>
      <c r="J16" s="7"/>
      <c r="K16" s="7"/>
      <c r="L16" s="9"/>
    </row>
    <row r="17" spans="2:12" ht="15.75" thickBot="1" x14ac:dyDescent="0.3">
      <c r="B17" s="57" t="s">
        <v>117</v>
      </c>
      <c r="C17" s="24">
        <v>10.8</v>
      </c>
      <c r="D17" s="24">
        <v>10.8</v>
      </c>
      <c r="E17" s="24">
        <v>10.8</v>
      </c>
      <c r="F17" s="24">
        <v>10.8</v>
      </c>
      <c r="G17" s="24">
        <v>8.64</v>
      </c>
      <c r="H17" s="24">
        <v>12.96</v>
      </c>
      <c r="I17" s="24">
        <v>8.64</v>
      </c>
      <c r="J17" s="24">
        <v>12.96</v>
      </c>
      <c r="K17" s="52" t="s">
        <v>39</v>
      </c>
      <c r="L17" s="52">
        <v>2</v>
      </c>
    </row>
    <row r="18" spans="2:12" ht="15.75" thickBot="1" x14ac:dyDescent="0.3">
      <c r="B18" s="57" t="s">
        <v>116</v>
      </c>
      <c r="C18" s="94">
        <v>4.2</v>
      </c>
      <c r="D18" s="24">
        <v>4.2</v>
      </c>
      <c r="E18" s="24">
        <v>4.2</v>
      </c>
      <c r="F18" s="24">
        <v>4.2</v>
      </c>
      <c r="G18" s="94">
        <v>3.3600000000000003</v>
      </c>
      <c r="H18" s="94">
        <v>5.04</v>
      </c>
      <c r="I18" s="94">
        <v>3.3600000000000003</v>
      </c>
      <c r="J18" s="94">
        <v>5.04</v>
      </c>
      <c r="K18" s="52" t="s">
        <v>249</v>
      </c>
      <c r="L18" s="52">
        <v>2</v>
      </c>
    </row>
    <row r="19" spans="2:12" ht="15.75" thickBot="1" x14ac:dyDescent="0.3">
      <c r="B19" s="57" t="s">
        <v>115</v>
      </c>
      <c r="C19" s="94">
        <v>2.2400000000000002</v>
      </c>
      <c r="D19" s="24">
        <v>2.2400000000000002</v>
      </c>
      <c r="E19" s="24">
        <v>2.2400000000000002</v>
      </c>
      <c r="F19" s="24">
        <v>2.2400000000000002</v>
      </c>
      <c r="G19" s="94">
        <v>1.7920000000000003</v>
      </c>
      <c r="H19" s="94">
        <v>2.6880000000000002</v>
      </c>
      <c r="I19" s="94">
        <v>1.7920000000000003</v>
      </c>
      <c r="J19" s="94">
        <v>2.6880000000000002</v>
      </c>
      <c r="K19" s="52" t="s">
        <v>249</v>
      </c>
      <c r="L19" s="52">
        <v>2</v>
      </c>
    </row>
    <row r="20" spans="2:12" ht="15.75" thickBot="1" x14ac:dyDescent="0.3">
      <c r="B20" s="57" t="s">
        <v>114</v>
      </c>
      <c r="C20" s="94">
        <v>1.17</v>
      </c>
      <c r="D20" s="24">
        <v>1.17</v>
      </c>
      <c r="E20" s="24">
        <v>1.17</v>
      </c>
      <c r="F20" s="24">
        <v>1.17</v>
      </c>
      <c r="G20" s="94">
        <v>0.93599999999999994</v>
      </c>
      <c r="H20" s="94">
        <v>1.4039999999999999</v>
      </c>
      <c r="I20" s="94">
        <v>0.93599999999999994</v>
      </c>
      <c r="J20" s="94">
        <v>1.4039999999999999</v>
      </c>
      <c r="K20" s="52" t="s">
        <v>249</v>
      </c>
      <c r="L20" s="52">
        <v>2</v>
      </c>
    </row>
    <row r="21" spans="2:12" ht="15.75" thickBot="1" x14ac:dyDescent="0.3">
      <c r="B21" s="57" t="s">
        <v>112</v>
      </c>
      <c r="C21" s="94">
        <v>0.67999999999999994</v>
      </c>
      <c r="D21" s="24">
        <v>0.67999999999999994</v>
      </c>
      <c r="E21" s="24">
        <v>0.67999999999999994</v>
      </c>
      <c r="F21" s="24">
        <v>0.67999999999999994</v>
      </c>
      <c r="G21" s="94">
        <v>0.54399999999999993</v>
      </c>
      <c r="H21" s="94">
        <v>0.81599999999999995</v>
      </c>
      <c r="I21" s="94">
        <v>0.54399999999999993</v>
      </c>
      <c r="J21" s="94">
        <v>0.81599999999999995</v>
      </c>
      <c r="K21" s="52" t="s">
        <v>249</v>
      </c>
      <c r="L21" s="52">
        <v>1</v>
      </c>
    </row>
    <row r="22" spans="2:12" ht="15.75" customHeight="1" thickBot="1" x14ac:dyDescent="0.3">
      <c r="B22" s="57" t="s">
        <v>111</v>
      </c>
      <c r="C22" s="93" t="s">
        <v>247</v>
      </c>
      <c r="D22" s="93" t="s">
        <v>247</v>
      </c>
      <c r="E22" s="93" t="s">
        <v>247</v>
      </c>
      <c r="F22" s="93" t="s">
        <v>247</v>
      </c>
      <c r="G22" s="93" t="s">
        <v>247</v>
      </c>
      <c r="H22" s="93" t="s">
        <v>247</v>
      </c>
      <c r="I22" s="93" t="s">
        <v>247</v>
      </c>
      <c r="J22" s="93" t="s">
        <v>247</v>
      </c>
      <c r="K22" s="52" t="s">
        <v>248</v>
      </c>
      <c r="L22" s="52"/>
    </row>
    <row r="23" spans="2:12" ht="15.75" thickBot="1" x14ac:dyDescent="0.3">
      <c r="B23" s="57" t="s">
        <v>88</v>
      </c>
      <c r="C23" s="93" t="s">
        <v>247</v>
      </c>
      <c r="D23" s="93" t="s">
        <v>247</v>
      </c>
      <c r="E23" s="93" t="s">
        <v>247</v>
      </c>
      <c r="F23" s="93" t="s">
        <v>247</v>
      </c>
      <c r="G23" s="93" t="s">
        <v>247</v>
      </c>
      <c r="H23" s="93" t="s">
        <v>247</v>
      </c>
      <c r="I23" s="93" t="s">
        <v>247</v>
      </c>
      <c r="J23" s="93" t="s">
        <v>247</v>
      </c>
      <c r="K23" s="52" t="s">
        <v>55</v>
      </c>
      <c r="L23" s="52"/>
    </row>
    <row r="24" spans="2:12" ht="15.75" thickBot="1" x14ac:dyDescent="0.3">
      <c r="B24" s="57" t="s">
        <v>110</v>
      </c>
      <c r="C24" s="93" t="s">
        <v>247</v>
      </c>
      <c r="D24" s="93" t="s">
        <v>247</v>
      </c>
      <c r="E24" s="93" t="s">
        <v>247</v>
      </c>
      <c r="F24" s="93" t="s">
        <v>247</v>
      </c>
      <c r="G24" s="93" t="s">
        <v>247</v>
      </c>
      <c r="H24" s="93" t="s">
        <v>247</v>
      </c>
      <c r="I24" s="93" t="s">
        <v>247</v>
      </c>
      <c r="J24" s="93" t="s">
        <v>247</v>
      </c>
      <c r="K24" s="52" t="s">
        <v>246</v>
      </c>
      <c r="L24" s="52"/>
    </row>
    <row r="25" spans="2:12" ht="15.75" thickBot="1" x14ac:dyDescent="0.3">
      <c r="B25" s="57" t="s">
        <v>109</v>
      </c>
      <c r="C25" s="52">
        <v>27000</v>
      </c>
      <c r="D25" s="24">
        <v>27000</v>
      </c>
      <c r="E25" s="24">
        <v>27000</v>
      </c>
      <c r="F25" s="24">
        <v>27000</v>
      </c>
      <c r="G25" s="52">
        <v>7000</v>
      </c>
      <c r="H25" s="52">
        <v>45000</v>
      </c>
      <c r="I25" s="52">
        <v>0</v>
      </c>
      <c r="J25" s="52">
        <v>0</v>
      </c>
      <c r="K25" s="52" t="s">
        <v>245</v>
      </c>
      <c r="L25" s="52">
        <v>2</v>
      </c>
    </row>
    <row r="26" spans="2:12" ht="15.75" thickBot="1" x14ac:dyDescent="0.3">
      <c r="B26" s="57" t="s">
        <v>89</v>
      </c>
      <c r="C26" s="52">
        <v>75</v>
      </c>
      <c r="D26" s="24">
        <v>75</v>
      </c>
      <c r="E26" s="24">
        <v>75</v>
      </c>
      <c r="F26" s="24">
        <v>75</v>
      </c>
      <c r="G26" s="52">
        <v>65</v>
      </c>
      <c r="H26" s="52">
        <v>85</v>
      </c>
      <c r="I26" s="52">
        <v>65</v>
      </c>
      <c r="J26" s="52">
        <v>85</v>
      </c>
      <c r="K26" s="52"/>
      <c r="L26" s="52">
        <v>2</v>
      </c>
    </row>
    <row r="27" spans="2:12" ht="15.75" thickBot="1" x14ac:dyDescent="0.3">
      <c r="B27" s="57" t="s">
        <v>90</v>
      </c>
      <c r="C27" s="52">
        <v>25</v>
      </c>
      <c r="D27" s="24">
        <v>25</v>
      </c>
      <c r="E27" s="24">
        <v>25</v>
      </c>
      <c r="F27" s="24">
        <v>25</v>
      </c>
      <c r="G27" s="52">
        <v>15</v>
      </c>
      <c r="H27" s="52">
        <v>35</v>
      </c>
      <c r="I27" s="52">
        <v>15</v>
      </c>
      <c r="J27" s="52">
        <v>35</v>
      </c>
      <c r="K27" s="52"/>
      <c r="L27" s="52">
        <v>2</v>
      </c>
    </row>
    <row r="28" spans="2:12" ht="15.75" thickBot="1" x14ac:dyDescent="0.3">
      <c r="B28" s="57" t="s">
        <v>107</v>
      </c>
      <c r="C28" s="92">
        <v>0.12098684056929733</v>
      </c>
      <c r="D28" s="92">
        <v>0.12098684056929733</v>
      </c>
      <c r="E28" s="92">
        <v>0.12098684056929733</v>
      </c>
      <c r="F28" s="92">
        <v>0.12098684056929733</v>
      </c>
      <c r="G28" s="92">
        <v>9.6789472455437869E-2</v>
      </c>
      <c r="H28" s="92">
        <v>0.14518420868315679</v>
      </c>
      <c r="I28" s="92">
        <v>9.6789472455437869E-2</v>
      </c>
      <c r="J28" s="92">
        <v>0.14518420868315679</v>
      </c>
      <c r="K28" s="52"/>
      <c r="L28" s="52">
        <v>2</v>
      </c>
    </row>
    <row r="29" spans="2:12" ht="15.75" thickBot="1" x14ac:dyDescent="0.3">
      <c r="B29" s="57" t="s">
        <v>106</v>
      </c>
      <c r="C29" s="91">
        <v>1.1254665500690311E-5</v>
      </c>
      <c r="D29" s="91">
        <v>1.1254665500690311E-5</v>
      </c>
      <c r="E29" s="91">
        <v>1.1254665500690311E-5</v>
      </c>
      <c r="F29" s="91">
        <v>1.1254665500690311E-5</v>
      </c>
      <c r="G29" s="91">
        <v>9.0037324005522491E-6</v>
      </c>
      <c r="H29" s="91">
        <v>1.3505598600828374E-5</v>
      </c>
      <c r="I29" s="91">
        <v>9.0037324005522491E-6</v>
      </c>
      <c r="J29" s="91">
        <v>1.3505598600828374E-5</v>
      </c>
      <c r="K29" s="52"/>
      <c r="L29" s="52">
        <v>2</v>
      </c>
    </row>
    <row r="30" spans="2:12" ht="15.75" thickBot="1" x14ac:dyDescent="0.3">
      <c r="B30" s="11"/>
      <c r="C30" s="90"/>
      <c r="D30" s="52"/>
      <c r="E30" s="52"/>
      <c r="F30" s="52"/>
      <c r="G30" s="52"/>
      <c r="H30" s="52"/>
      <c r="I30" s="52"/>
      <c r="J30" s="52"/>
      <c r="K30" s="52"/>
      <c r="L30" s="52"/>
    </row>
    <row r="31" spans="2:12" ht="15.75" thickBot="1" x14ac:dyDescent="0.3">
      <c r="B31" s="6" t="s">
        <v>22</v>
      </c>
      <c r="C31" s="90"/>
      <c r="D31" s="52"/>
      <c r="E31" s="52"/>
      <c r="F31" s="52"/>
      <c r="G31" s="52"/>
      <c r="H31" s="52"/>
      <c r="I31" s="52"/>
      <c r="J31" s="52"/>
      <c r="K31" s="52"/>
      <c r="L31" s="52"/>
    </row>
    <row r="32" spans="2:12" ht="15.75" thickBot="1" x14ac:dyDescent="0.3">
      <c r="B32" s="11"/>
      <c r="C32" s="90"/>
      <c r="D32" s="52"/>
      <c r="E32" s="52"/>
      <c r="F32" s="52"/>
      <c r="G32" s="52"/>
      <c r="H32" s="52"/>
      <c r="I32" s="52"/>
      <c r="J32" s="52"/>
      <c r="K32" s="52"/>
      <c r="L32" s="52"/>
    </row>
    <row r="33" spans="1:13" ht="15.75" thickBot="1" x14ac:dyDescent="0.3">
      <c r="B33" s="51"/>
      <c r="C33" s="90"/>
      <c r="D33" s="52"/>
      <c r="E33" s="52"/>
      <c r="F33" s="52"/>
      <c r="G33" s="52"/>
      <c r="H33" s="52"/>
      <c r="I33" s="52"/>
      <c r="J33" s="52"/>
      <c r="K33" s="52"/>
      <c r="L33" s="52"/>
    </row>
    <row r="34" spans="1:13" x14ac:dyDescent="0.25">
      <c r="B34" s="3" t="s">
        <v>21</v>
      </c>
    </row>
    <row r="35" spans="1:13" x14ac:dyDescent="0.25">
      <c r="A35" s="1">
        <v>1</v>
      </c>
      <c r="B35" s="104" t="s">
        <v>244</v>
      </c>
      <c r="C35" s="104"/>
      <c r="D35" s="104"/>
      <c r="E35" s="104"/>
      <c r="F35" s="104"/>
      <c r="G35" s="104"/>
      <c r="H35" s="104"/>
      <c r="I35" s="104"/>
      <c r="J35" s="104"/>
      <c r="K35" s="104"/>
      <c r="L35" s="104"/>
    </row>
    <row r="36" spans="1:13" x14ac:dyDescent="0.25">
      <c r="A36" s="1">
        <v>2</v>
      </c>
      <c r="B36" s="104" t="s">
        <v>243</v>
      </c>
      <c r="C36" s="104"/>
      <c r="D36" s="104"/>
      <c r="E36" s="104"/>
      <c r="F36" s="104"/>
      <c r="G36" s="104"/>
      <c r="H36" s="104"/>
      <c r="I36" s="104"/>
      <c r="J36" s="104"/>
      <c r="K36" s="104"/>
      <c r="L36" s="104"/>
    </row>
    <row r="37" spans="1:13" x14ac:dyDescent="0.25">
      <c r="A37" s="1"/>
      <c r="B37" s="104"/>
      <c r="C37" s="104"/>
      <c r="D37" s="104"/>
      <c r="E37" s="104"/>
      <c r="F37" s="104"/>
      <c r="G37" s="104"/>
      <c r="H37" s="104"/>
      <c r="I37" s="104"/>
      <c r="J37" s="104"/>
      <c r="K37" s="104"/>
      <c r="L37" s="104"/>
    </row>
    <row r="38" spans="1:13" x14ac:dyDescent="0.25">
      <c r="A38" s="1"/>
      <c r="B38" s="3" t="s">
        <v>13</v>
      </c>
      <c r="C38" s="50"/>
      <c r="D38" s="2"/>
      <c r="E38" s="2"/>
      <c r="F38" s="2"/>
      <c r="G38" s="2"/>
      <c r="H38" s="2"/>
      <c r="I38" s="2"/>
      <c r="J38" s="2"/>
      <c r="K38" s="2"/>
      <c r="L38" s="2"/>
      <c r="M38" s="2"/>
    </row>
    <row r="39" spans="1:13" s="89" customFormat="1" ht="40.5" customHeight="1" x14ac:dyDescent="0.25">
      <c r="A39" s="29" t="s">
        <v>14</v>
      </c>
      <c r="B39" s="104" t="s">
        <v>242</v>
      </c>
      <c r="C39" s="104"/>
      <c r="D39" s="104"/>
      <c r="E39" s="104"/>
      <c r="F39" s="104"/>
      <c r="G39" s="104"/>
      <c r="H39" s="104"/>
      <c r="I39" s="104"/>
      <c r="J39" s="104"/>
      <c r="K39" s="104"/>
      <c r="L39" s="104"/>
    </row>
    <row r="40" spans="1:13" s="89" customFormat="1" ht="15" customHeight="1" x14ac:dyDescent="0.25">
      <c r="A40" s="29" t="s">
        <v>15</v>
      </c>
      <c r="B40" s="104" t="s">
        <v>234</v>
      </c>
      <c r="C40" s="104"/>
      <c r="D40" s="104"/>
      <c r="E40" s="104"/>
      <c r="F40" s="104"/>
      <c r="G40" s="104"/>
      <c r="H40" s="104"/>
      <c r="I40" s="104"/>
      <c r="J40" s="104"/>
      <c r="K40" s="104"/>
      <c r="L40" s="104"/>
    </row>
    <row r="41" spans="1:13" s="89" customFormat="1" ht="23.25" customHeight="1" x14ac:dyDescent="0.25">
      <c r="A41" s="29" t="s">
        <v>16</v>
      </c>
      <c r="B41" s="104" t="s">
        <v>241</v>
      </c>
      <c r="C41" s="104"/>
      <c r="D41" s="104"/>
      <c r="E41" s="104"/>
      <c r="F41" s="104"/>
      <c r="G41" s="104"/>
      <c r="H41" s="104"/>
      <c r="I41" s="104"/>
      <c r="J41" s="104"/>
      <c r="K41" s="104"/>
      <c r="L41" s="104"/>
    </row>
    <row r="42" spans="1:13" s="89" customFormat="1" ht="12.75" customHeight="1" x14ac:dyDescent="0.25">
      <c r="A42" s="29" t="s">
        <v>17</v>
      </c>
      <c r="B42" s="104" t="s">
        <v>240</v>
      </c>
      <c r="C42" s="104"/>
      <c r="D42" s="104"/>
      <c r="E42" s="104"/>
      <c r="F42" s="104"/>
      <c r="G42" s="104"/>
      <c r="H42" s="104"/>
      <c r="I42" s="104"/>
      <c r="J42" s="104"/>
      <c r="K42" s="104"/>
      <c r="L42" s="104"/>
    </row>
    <row r="43" spans="1:13" s="89" customFormat="1" ht="12.75" customHeight="1" x14ac:dyDescent="0.25">
      <c r="A43" s="29" t="s">
        <v>18</v>
      </c>
      <c r="B43" s="104" t="s">
        <v>239</v>
      </c>
      <c r="C43" s="104"/>
      <c r="D43" s="104"/>
      <c r="E43" s="104"/>
      <c r="F43" s="104"/>
      <c r="G43" s="104"/>
      <c r="H43" s="104"/>
      <c r="I43" s="104"/>
      <c r="J43" s="104"/>
      <c r="K43" s="104"/>
      <c r="L43" s="104"/>
    </row>
    <row r="44" spans="1:13" s="89" customFormat="1" x14ac:dyDescent="0.25">
      <c r="A44" s="29" t="s">
        <v>19</v>
      </c>
      <c r="B44" s="104" t="s">
        <v>238</v>
      </c>
      <c r="C44" s="104"/>
      <c r="D44" s="104"/>
      <c r="E44" s="104"/>
      <c r="F44" s="104"/>
      <c r="G44" s="104"/>
      <c r="H44" s="104"/>
      <c r="I44" s="104"/>
      <c r="J44" s="104"/>
      <c r="K44" s="104"/>
      <c r="L44" s="104"/>
    </row>
    <row r="45" spans="1:13" s="89" customFormat="1" ht="15" customHeight="1" x14ac:dyDescent="0.25">
      <c r="A45" s="29" t="s">
        <v>43</v>
      </c>
      <c r="B45" s="104" t="s">
        <v>237</v>
      </c>
      <c r="C45" s="104"/>
      <c r="D45" s="104"/>
      <c r="E45" s="104"/>
      <c r="F45" s="104"/>
      <c r="G45" s="104"/>
      <c r="H45" s="104"/>
      <c r="I45" s="104"/>
      <c r="J45" s="104"/>
      <c r="K45" s="104"/>
      <c r="L45" s="104"/>
    </row>
    <row r="46" spans="1:13" s="89" customFormat="1" ht="15" customHeight="1" x14ac:dyDescent="0.25">
      <c r="A46" s="29" t="s">
        <v>55</v>
      </c>
      <c r="B46" s="104" t="s">
        <v>236</v>
      </c>
      <c r="C46" s="104"/>
      <c r="D46" s="104"/>
      <c r="E46" s="104"/>
      <c r="F46" s="104"/>
      <c r="G46" s="104"/>
      <c r="H46" s="104"/>
      <c r="I46" s="104"/>
      <c r="J46" s="104"/>
      <c r="K46" s="104"/>
      <c r="L46" s="104"/>
    </row>
    <row r="47" spans="1:13" s="89" customFormat="1" x14ac:dyDescent="0.25">
      <c r="A47" s="29" t="s">
        <v>59</v>
      </c>
      <c r="B47" s="104" t="s">
        <v>235</v>
      </c>
      <c r="C47" s="104"/>
      <c r="D47" s="104"/>
      <c r="E47" s="104"/>
      <c r="F47" s="104"/>
      <c r="G47" s="104"/>
      <c r="H47" s="104"/>
      <c r="I47" s="104"/>
      <c r="J47" s="104"/>
      <c r="K47" s="104"/>
      <c r="L47" s="104"/>
    </row>
    <row r="48" spans="1:13" s="89" customFormat="1" ht="15" customHeight="1" x14ac:dyDescent="0.25">
      <c r="A48" s="29" t="s">
        <v>64</v>
      </c>
      <c r="B48" s="104" t="s">
        <v>234</v>
      </c>
      <c r="C48" s="104"/>
      <c r="D48" s="104"/>
      <c r="E48" s="104"/>
      <c r="F48" s="104"/>
      <c r="G48" s="104"/>
      <c r="H48" s="104"/>
      <c r="I48" s="104"/>
      <c r="J48" s="104"/>
      <c r="K48" s="104"/>
      <c r="L48" s="104"/>
    </row>
    <row r="49" spans="1:13" s="89" customFormat="1" ht="39.75" customHeight="1" x14ac:dyDescent="0.25">
      <c r="A49" s="29" t="s">
        <v>165</v>
      </c>
      <c r="B49" s="104" t="s">
        <v>233</v>
      </c>
      <c r="C49" s="104"/>
      <c r="D49" s="104"/>
      <c r="E49" s="104"/>
      <c r="F49" s="104"/>
      <c r="G49" s="104"/>
      <c r="H49" s="104"/>
      <c r="I49" s="104"/>
      <c r="J49" s="104"/>
      <c r="K49" s="104"/>
      <c r="L49" s="104"/>
    </row>
    <row r="50" spans="1:13" x14ac:dyDescent="0.25">
      <c r="A50" s="1"/>
    </row>
    <row r="51" spans="1:13" ht="36.75" customHeight="1" x14ac:dyDescent="0.25">
      <c r="A51" s="1"/>
      <c r="C51" s="104"/>
      <c r="D51" s="104"/>
      <c r="E51" s="104"/>
      <c r="F51" s="104"/>
      <c r="G51" s="104"/>
      <c r="H51" s="104"/>
      <c r="I51" s="104"/>
      <c r="J51" s="104"/>
      <c r="K51" s="104"/>
      <c r="L51" s="104"/>
      <c r="M51" s="104"/>
    </row>
    <row r="52" spans="1:13" ht="39" customHeight="1" x14ac:dyDescent="0.25">
      <c r="A52" s="1"/>
      <c r="C52" s="104"/>
      <c r="D52" s="104"/>
      <c r="E52" s="104"/>
      <c r="F52" s="104"/>
      <c r="G52" s="104"/>
      <c r="H52" s="104"/>
      <c r="I52" s="104"/>
      <c r="J52" s="104"/>
      <c r="K52" s="104"/>
      <c r="L52" s="104"/>
      <c r="M52" s="104"/>
    </row>
    <row r="53" spans="1:13" x14ac:dyDescent="0.25">
      <c r="A53" s="1"/>
    </row>
    <row r="54" spans="1:13" x14ac:dyDescent="0.25">
      <c r="A54" s="1"/>
    </row>
    <row r="55" spans="1:13" x14ac:dyDescent="0.25">
      <c r="A55" s="1"/>
    </row>
    <row r="56" spans="1:13" x14ac:dyDescent="0.25">
      <c r="A56" s="1"/>
    </row>
    <row r="57" spans="1:13" x14ac:dyDescent="0.25">
      <c r="A57" s="1"/>
    </row>
    <row r="58" spans="1:13" x14ac:dyDescent="0.25">
      <c r="A58" s="1"/>
    </row>
    <row r="59" spans="1:13" x14ac:dyDescent="0.25">
      <c r="A59" s="1"/>
    </row>
    <row r="60" spans="1:13" x14ac:dyDescent="0.25">
      <c r="A60" s="1"/>
    </row>
    <row r="61" spans="1:13" x14ac:dyDescent="0.25">
      <c r="A61" s="1"/>
    </row>
    <row r="62" spans="1:13" x14ac:dyDescent="0.25">
      <c r="A62" s="1"/>
    </row>
  </sheetData>
  <mergeCells count="26">
    <mergeCell ref="B40:L40"/>
    <mergeCell ref="B41:L41"/>
    <mergeCell ref="C2:L2"/>
    <mergeCell ref="B3:B4"/>
    <mergeCell ref="C3:C4"/>
    <mergeCell ref="D3:D4"/>
    <mergeCell ref="E3:E4"/>
    <mergeCell ref="F3:F4"/>
    <mergeCell ref="G3:H4"/>
    <mergeCell ref="I3:J4"/>
    <mergeCell ref="K3:K4"/>
    <mergeCell ref="L3:L4"/>
    <mergeCell ref="B35:L35"/>
    <mergeCell ref="B36:L36"/>
    <mergeCell ref="B37:L37"/>
    <mergeCell ref="B39:L39"/>
    <mergeCell ref="B48:L48"/>
    <mergeCell ref="B49:L49"/>
    <mergeCell ref="C51:M51"/>
    <mergeCell ref="C52:M52"/>
    <mergeCell ref="B42:L42"/>
    <mergeCell ref="B43:L43"/>
    <mergeCell ref="B44:L44"/>
    <mergeCell ref="B45:L45"/>
    <mergeCell ref="B46:L46"/>
    <mergeCell ref="B47:L47"/>
  </mergeCells>
  <pageMargins left="0.7" right="0.7" top="0.75" bottom="0.75" header="0.3" footer="0.3"/>
  <pageSetup paperSize="9" scale="2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1"/>
  <sheetViews>
    <sheetView workbookViewId="0">
      <selection activeCell="B1" sqref="B1"/>
    </sheetView>
  </sheetViews>
  <sheetFormatPr defaultColWidth="9.140625" defaultRowHeight="15" x14ac:dyDescent="0.25"/>
  <cols>
    <col min="1" max="1" width="2.28515625" style="4" bestFit="1" customWidth="1"/>
    <col min="2" max="2" width="41" style="4" customWidth="1"/>
    <col min="3" max="3" width="9.5703125" style="4" customWidth="1"/>
    <col min="4" max="6" width="9.140625" style="4"/>
    <col min="7" max="8" width="10" style="4" bestFit="1" customWidth="1"/>
    <col min="9" max="10" width="9.140625" style="4"/>
    <col min="11" max="11" width="12.5703125" style="4" customWidth="1"/>
    <col min="12" max="13" width="9.140625" style="4"/>
    <col min="14" max="14" width="32.28515625" style="4" customWidth="1"/>
    <col min="15" max="15" width="29.140625" style="4" customWidth="1"/>
    <col min="16" max="18" width="9.140625" style="4"/>
    <col min="19" max="19" width="30.7109375" style="4" customWidth="1"/>
    <col min="20" max="20" width="29.28515625" style="4" customWidth="1"/>
    <col min="21" max="16384" width="9.140625" style="4"/>
  </cols>
  <sheetData>
    <row r="1" spans="2:19" ht="15.75" thickBot="1" x14ac:dyDescent="0.3">
      <c r="B1" s="53" t="s">
        <v>265</v>
      </c>
    </row>
    <row r="2" spans="2:19" ht="33.75" customHeight="1" thickBot="1" x14ac:dyDescent="0.3">
      <c r="B2" s="5" t="s">
        <v>0</v>
      </c>
      <c r="C2" s="136" t="s">
        <v>264</v>
      </c>
      <c r="D2" s="137"/>
      <c r="E2" s="137"/>
      <c r="F2" s="137"/>
      <c r="G2" s="137"/>
      <c r="H2" s="137"/>
      <c r="I2" s="137"/>
      <c r="J2" s="137"/>
      <c r="K2" s="137"/>
      <c r="L2" s="138"/>
      <c r="N2" s="97"/>
      <c r="S2" s="99"/>
    </row>
    <row r="3" spans="2:19" x14ac:dyDescent="0.25">
      <c r="B3" s="129"/>
      <c r="C3" s="124">
        <v>2015</v>
      </c>
      <c r="D3" s="124">
        <v>2020</v>
      </c>
      <c r="E3" s="124">
        <v>2030</v>
      </c>
      <c r="F3" s="124">
        <v>2050</v>
      </c>
      <c r="G3" s="131" t="s">
        <v>1</v>
      </c>
      <c r="H3" s="132"/>
      <c r="I3" s="131" t="s">
        <v>2</v>
      </c>
      <c r="J3" s="132"/>
      <c r="K3" s="124" t="s">
        <v>3</v>
      </c>
      <c r="L3" s="124" t="s">
        <v>4</v>
      </c>
      <c r="S3" s="99"/>
    </row>
    <row r="4" spans="2:19" ht="15.75" thickBot="1" x14ac:dyDescent="0.3">
      <c r="B4" s="130"/>
      <c r="C4" s="125"/>
      <c r="D4" s="125"/>
      <c r="E4" s="125"/>
      <c r="F4" s="125"/>
      <c r="G4" s="133"/>
      <c r="H4" s="134"/>
      <c r="I4" s="133"/>
      <c r="J4" s="134"/>
      <c r="K4" s="125"/>
      <c r="L4" s="125"/>
      <c r="S4" s="99"/>
    </row>
    <row r="5" spans="2:19" ht="15.75" thickBot="1" x14ac:dyDescent="0.3">
      <c r="B5" s="6" t="s">
        <v>5</v>
      </c>
      <c r="C5" s="7"/>
      <c r="D5" s="7"/>
      <c r="E5" s="7"/>
      <c r="F5" s="7"/>
      <c r="G5" s="8" t="s">
        <v>6</v>
      </c>
      <c r="H5" s="8" t="s">
        <v>7</v>
      </c>
      <c r="I5" s="8" t="s">
        <v>6</v>
      </c>
      <c r="J5" s="8" t="s">
        <v>7</v>
      </c>
      <c r="K5" s="7"/>
      <c r="L5" s="9"/>
      <c r="Q5" s="99"/>
    </row>
    <row r="6" spans="2:19" ht="15.75" thickBot="1" x14ac:dyDescent="0.3">
      <c r="B6" s="51" t="s">
        <v>9</v>
      </c>
      <c r="C6" s="92">
        <v>0.26307448603264283</v>
      </c>
      <c r="D6" s="92">
        <v>0.26307448603264283</v>
      </c>
      <c r="E6" s="92">
        <v>0.26307448603264283</v>
      </c>
      <c r="F6" s="92">
        <v>0.26307448603264283</v>
      </c>
      <c r="G6" s="52">
        <v>0.05</v>
      </c>
      <c r="H6" s="52">
        <v>0.3</v>
      </c>
      <c r="I6" s="52">
        <v>0.05</v>
      </c>
      <c r="J6" s="52">
        <v>0.3</v>
      </c>
      <c r="K6" s="52" t="s">
        <v>14</v>
      </c>
      <c r="L6" s="52">
        <v>1</v>
      </c>
      <c r="Q6" s="99"/>
    </row>
    <row r="7" spans="2:19" ht="15.75" thickBot="1" x14ac:dyDescent="0.3">
      <c r="B7" s="51" t="s">
        <v>180</v>
      </c>
      <c r="C7" s="100" t="s">
        <v>247</v>
      </c>
      <c r="D7" s="100" t="s">
        <v>247</v>
      </c>
      <c r="E7" s="100" t="s">
        <v>247</v>
      </c>
      <c r="F7" s="100" t="s">
        <v>247</v>
      </c>
      <c r="G7" s="100" t="s">
        <v>247</v>
      </c>
      <c r="H7" s="100" t="s">
        <v>247</v>
      </c>
      <c r="I7" s="100" t="s">
        <v>247</v>
      </c>
      <c r="J7" s="100" t="s">
        <v>247</v>
      </c>
      <c r="K7" s="52" t="s">
        <v>15</v>
      </c>
      <c r="L7" s="52"/>
      <c r="Q7" s="99"/>
    </row>
    <row r="8" spans="2:19" ht="15.75" thickBot="1" x14ac:dyDescent="0.3">
      <c r="B8" s="51" t="s">
        <v>23</v>
      </c>
      <c r="C8" s="52">
        <v>0</v>
      </c>
      <c r="D8" s="52">
        <v>0</v>
      </c>
      <c r="E8" s="52">
        <v>0</v>
      </c>
      <c r="F8" s="52">
        <v>0</v>
      </c>
      <c r="G8" s="52">
        <v>0</v>
      </c>
      <c r="H8" s="52">
        <v>0</v>
      </c>
      <c r="I8" s="52">
        <v>0</v>
      </c>
      <c r="J8" s="52">
        <v>0</v>
      </c>
      <c r="K8" s="52" t="s">
        <v>16</v>
      </c>
      <c r="L8" s="52"/>
      <c r="Q8" s="99"/>
    </row>
    <row r="9" spans="2:19" ht="15.75" thickBot="1" x14ac:dyDescent="0.3">
      <c r="B9" s="51" t="s">
        <v>10</v>
      </c>
      <c r="C9" s="52">
        <v>50</v>
      </c>
      <c r="D9" s="52">
        <v>50</v>
      </c>
      <c r="E9" s="52">
        <v>50</v>
      </c>
      <c r="F9" s="52">
        <v>50</v>
      </c>
      <c r="G9" s="52">
        <v>50</v>
      </c>
      <c r="H9" s="52">
        <v>80</v>
      </c>
      <c r="I9" s="52">
        <v>50</v>
      </c>
      <c r="J9" s="52">
        <v>80</v>
      </c>
      <c r="K9" s="52"/>
      <c r="L9" s="52">
        <v>2</v>
      </c>
    </row>
    <row r="10" spans="2:19" ht="15.75" thickBot="1" x14ac:dyDescent="0.3">
      <c r="B10" s="51" t="s">
        <v>24</v>
      </c>
      <c r="C10" s="52"/>
      <c r="D10" s="52"/>
      <c r="E10" s="52"/>
      <c r="F10" s="52"/>
      <c r="G10" s="52"/>
      <c r="H10" s="52"/>
      <c r="I10" s="52"/>
      <c r="J10" s="52"/>
      <c r="K10" s="52" t="s">
        <v>17</v>
      </c>
      <c r="L10" s="52"/>
    </row>
    <row r="11" spans="2:19" ht="15.75" thickBot="1" x14ac:dyDescent="0.3">
      <c r="B11" s="10" t="s">
        <v>20</v>
      </c>
      <c r="C11" s="52">
        <v>0.2</v>
      </c>
      <c r="D11" s="52">
        <f>C11</f>
        <v>0.2</v>
      </c>
      <c r="E11" s="52">
        <f>D11</f>
        <v>0.2</v>
      </c>
      <c r="F11" s="52">
        <f>E11</f>
        <v>0.2</v>
      </c>
      <c r="G11" s="52">
        <v>0.15</v>
      </c>
      <c r="H11" s="52">
        <v>0.25</v>
      </c>
      <c r="I11" s="52">
        <v>0.15</v>
      </c>
      <c r="J11" s="52">
        <v>0.25</v>
      </c>
      <c r="K11" s="52" t="s">
        <v>17</v>
      </c>
      <c r="L11" s="52"/>
    </row>
    <row r="12" spans="2:19" ht="15.75" thickBot="1" x14ac:dyDescent="0.3">
      <c r="B12" s="10" t="s">
        <v>11</v>
      </c>
      <c r="C12" s="52" t="s">
        <v>40</v>
      </c>
      <c r="D12" s="30" t="s">
        <v>40</v>
      </c>
      <c r="E12" s="30" t="s">
        <v>40</v>
      </c>
      <c r="F12" s="30" t="s">
        <v>40</v>
      </c>
      <c r="G12" s="52"/>
      <c r="H12" s="52"/>
      <c r="I12" s="52"/>
      <c r="J12" s="52"/>
      <c r="K12" s="52" t="s">
        <v>17</v>
      </c>
      <c r="L12" s="52"/>
    </row>
    <row r="13" spans="2:19" ht="15.75" thickBot="1" x14ac:dyDescent="0.3">
      <c r="B13" s="10" t="s">
        <v>25</v>
      </c>
      <c r="C13" s="52">
        <v>0.4</v>
      </c>
      <c r="D13" s="52">
        <v>0.4</v>
      </c>
      <c r="E13" s="52">
        <v>0.4</v>
      </c>
      <c r="F13" s="52">
        <v>0.4</v>
      </c>
      <c r="G13" s="52">
        <v>0.3</v>
      </c>
      <c r="H13" s="52">
        <v>0.5</v>
      </c>
      <c r="I13" s="52">
        <v>0.3</v>
      </c>
      <c r="J13" s="52">
        <v>0.5</v>
      </c>
      <c r="K13" s="52"/>
      <c r="L13" s="52">
        <v>2</v>
      </c>
    </row>
    <row r="14" spans="2:19" ht="15.75" thickBot="1" x14ac:dyDescent="0.3">
      <c r="B14" s="51"/>
      <c r="C14" s="90"/>
      <c r="D14" s="52"/>
      <c r="E14" s="52"/>
      <c r="F14" s="52"/>
      <c r="G14" s="52"/>
      <c r="H14" s="52"/>
      <c r="I14" s="52"/>
      <c r="J14" s="52"/>
      <c r="K14" s="52"/>
      <c r="L14" s="52"/>
    </row>
    <row r="15" spans="2:19" ht="15.75" thickBot="1" x14ac:dyDescent="0.3">
      <c r="B15" s="6" t="s">
        <v>8</v>
      </c>
      <c r="C15" s="90"/>
      <c r="D15" s="7"/>
      <c r="E15" s="7"/>
      <c r="F15" s="7"/>
      <c r="G15" s="7"/>
      <c r="H15" s="7"/>
      <c r="I15" s="7"/>
      <c r="J15" s="7"/>
      <c r="K15" s="7"/>
      <c r="L15" s="9"/>
    </row>
    <row r="16" spans="2:19" ht="15.75" thickBot="1" x14ac:dyDescent="0.3">
      <c r="B16" s="47" t="s">
        <v>87</v>
      </c>
      <c r="C16" s="52">
        <v>140</v>
      </c>
      <c r="D16" s="52">
        <v>140</v>
      </c>
      <c r="E16" s="52">
        <v>140</v>
      </c>
      <c r="F16" s="52">
        <v>140</v>
      </c>
      <c r="G16" s="52">
        <v>130</v>
      </c>
      <c r="H16" s="52">
        <v>150</v>
      </c>
      <c r="I16" s="52">
        <v>130</v>
      </c>
      <c r="J16" s="52">
        <v>150</v>
      </c>
      <c r="K16" s="52"/>
      <c r="L16" s="52">
        <v>2</v>
      </c>
    </row>
    <row r="17" spans="2:12" ht="15" customHeight="1" thickBot="1" x14ac:dyDescent="0.3">
      <c r="B17" s="47" t="s">
        <v>76</v>
      </c>
      <c r="C17" s="52">
        <v>1600</v>
      </c>
      <c r="D17" s="52">
        <v>1600</v>
      </c>
      <c r="E17" s="52">
        <v>1600</v>
      </c>
      <c r="F17" s="52">
        <v>1600</v>
      </c>
      <c r="G17" s="52">
        <v>1400</v>
      </c>
      <c r="H17" s="52">
        <v>1800</v>
      </c>
      <c r="I17" s="52">
        <v>1400</v>
      </c>
      <c r="J17" s="52">
        <v>1800</v>
      </c>
      <c r="K17" s="52"/>
      <c r="L17" s="52">
        <v>2</v>
      </c>
    </row>
    <row r="18" spans="2:12" ht="15" customHeight="1" thickBot="1" x14ac:dyDescent="0.3">
      <c r="B18" s="47" t="s">
        <v>77</v>
      </c>
      <c r="C18" s="52" t="s">
        <v>247</v>
      </c>
      <c r="D18" s="52" t="s">
        <v>247</v>
      </c>
      <c r="E18" s="52" t="s">
        <v>247</v>
      </c>
      <c r="F18" s="52" t="s">
        <v>247</v>
      </c>
      <c r="G18" s="52" t="s">
        <v>247</v>
      </c>
      <c r="H18" s="52" t="s">
        <v>247</v>
      </c>
      <c r="I18" s="52" t="s">
        <v>247</v>
      </c>
      <c r="J18" s="52" t="s">
        <v>247</v>
      </c>
      <c r="K18" s="52" t="s">
        <v>18</v>
      </c>
      <c r="L18" s="52"/>
    </row>
    <row r="19" spans="2:12" ht="15.75" thickBot="1" x14ac:dyDescent="0.3">
      <c r="B19" s="47" t="s">
        <v>78</v>
      </c>
      <c r="C19" s="52" t="s">
        <v>247</v>
      </c>
      <c r="D19" s="52" t="s">
        <v>247</v>
      </c>
      <c r="E19" s="52" t="s">
        <v>247</v>
      </c>
      <c r="F19" s="52" t="s">
        <v>247</v>
      </c>
      <c r="G19" s="52" t="s">
        <v>247</v>
      </c>
      <c r="H19" s="52" t="s">
        <v>247</v>
      </c>
      <c r="I19" s="52" t="s">
        <v>247</v>
      </c>
      <c r="J19" s="52" t="s">
        <v>247</v>
      </c>
      <c r="K19" s="52" t="s">
        <v>18</v>
      </c>
      <c r="L19" s="52"/>
    </row>
    <row r="20" spans="2:12" ht="15.75" thickBot="1" x14ac:dyDescent="0.3">
      <c r="B20" s="47" t="s">
        <v>79</v>
      </c>
      <c r="C20" s="52" t="s">
        <v>247</v>
      </c>
      <c r="D20" s="52" t="s">
        <v>247</v>
      </c>
      <c r="E20" s="52" t="s">
        <v>247</v>
      </c>
      <c r="F20" s="52" t="s">
        <v>247</v>
      </c>
      <c r="G20" s="52" t="s">
        <v>247</v>
      </c>
      <c r="H20" s="52" t="s">
        <v>247</v>
      </c>
      <c r="I20" s="52" t="s">
        <v>247</v>
      </c>
      <c r="J20" s="52" t="s">
        <v>247</v>
      </c>
      <c r="K20" s="52" t="s">
        <v>18</v>
      </c>
      <c r="L20" s="52"/>
    </row>
    <row r="21" spans="2:12" ht="15.75" thickBot="1" x14ac:dyDescent="0.3">
      <c r="B21" s="47" t="s">
        <v>80</v>
      </c>
      <c r="C21" s="24">
        <v>50</v>
      </c>
      <c r="D21" s="24">
        <v>50</v>
      </c>
      <c r="E21" s="24">
        <v>50</v>
      </c>
      <c r="F21" s="24">
        <v>50</v>
      </c>
      <c r="G21" s="52">
        <v>45</v>
      </c>
      <c r="H21" s="24">
        <v>55.000000000000007</v>
      </c>
      <c r="I21" s="52">
        <v>45</v>
      </c>
      <c r="J21" s="24">
        <v>55.000000000000007</v>
      </c>
      <c r="K21" s="52" t="s">
        <v>19</v>
      </c>
      <c r="L21" s="52"/>
    </row>
    <row r="22" spans="2:12" ht="15.75" thickBot="1" x14ac:dyDescent="0.3">
      <c r="B22" s="47" t="s">
        <v>81</v>
      </c>
      <c r="C22" s="98">
        <v>50</v>
      </c>
      <c r="D22" s="24">
        <v>50</v>
      </c>
      <c r="E22" s="24">
        <v>50</v>
      </c>
      <c r="F22" s="24">
        <v>50</v>
      </c>
      <c r="G22" s="52">
        <v>45</v>
      </c>
      <c r="H22" s="24">
        <v>55.000000000000007</v>
      </c>
      <c r="I22" s="52">
        <v>45</v>
      </c>
      <c r="J22" s="24">
        <v>55.000000000000007</v>
      </c>
      <c r="K22" s="52" t="s">
        <v>19</v>
      </c>
      <c r="L22" s="52"/>
    </row>
    <row r="23" spans="2:12" ht="15.75" thickBot="1" x14ac:dyDescent="0.3">
      <c r="B23" s="47" t="s">
        <v>82</v>
      </c>
      <c r="C23" s="24">
        <v>50</v>
      </c>
      <c r="D23" s="24">
        <v>50</v>
      </c>
      <c r="E23" s="24">
        <v>50</v>
      </c>
      <c r="F23" s="24">
        <v>50</v>
      </c>
      <c r="G23" s="52">
        <v>45</v>
      </c>
      <c r="H23" s="24">
        <v>55.000000000000007</v>
      </c>
      <c r="I23" s="52">
        <v>45</v>
      </c>
      <c r="J23" s="24">
        <v>55.000000000000007</v>
      </c>
      <c r="K23" s="52" t="s">
        <v>19</v>
      </c>
      <c r="L23" s="52"/>
    </row>
    <row r="24" spans="2:12" ht="15.75" thickBot="1" x14ac:dyDescent="0.3">
      <c r="B24" s="47" t="s">
        <v>83</v>
      </c>
      <c r="C24" s="24">
        <v>50</v>
      </c>
      <c r="D24" s="24">
        <v>50</v>
      </c>
      <c r="E24" s="24">
        <v>50</v>
      </c>
      <c r="F24" s="24">
        <v>50</v>
      </c>
      <c r="G24" s="52">
        <v>45</v>
      </c>
      <c r="H24" s="24">
        <v>55.000000000000007</v>
      </c>
      <c r="I24" s="52">
        <v>45</v>
      </c>
      <c r="J24" s="24">
        <v>55.000000000000007</v>
      </c>
      <c r="K24" s="52" t="s">
        <v>19</v>
      </c>
      <c r="L24" s="52"/>
    </row>
    <row r="25" spans="2:12" ht="15.75" thickBot="1" x14ac:dyDescent="0.3">
      <c r="B25" s="47" t="s">
        <v>84</v>
      </c>
      <c r="C25" s="24">
        <v>53.333333333333336</v>
      </c>
      <c r="D25" s="24">
        <v>53.333333333333336</v>
      </c>
      <c r="E25" s="24">
        <v>53.333333333333336</v>
      </c>
      <c r="F25" s="24">
        <v>53.333333333333336</v>
      </c>
      <c r="G25" s="52">
        <v>48</v>
      </c>
      <c r="H25" s="24">
        <v>58.666666666666671</v>
      </c>
      <c r="I25" s="52">
        <v>48</v>
      </c>
      <c r="J25" s="24">
        <v>58.666666666666671</v>
      </c>
      <c r="K25" s="52" t="s">
        <v>43</v>
      </c>
      <c r="L25" s="52"/>
    </row>
    <row r="26" spans="2:12" ht="15.75" thickBot="1" x14ac:dyDescent="0.3">
      <c r="B26" s="47" t="s">
        <v>85</v>
      </c>
      <c r="C26" s="24">
        <v>68.333333333333343</v>
      </c>
      <c r="D26" s="24">
        <v>68.333333333333343</v>
      </c>
      <c r="E26" s="24">
        <v>68.333333333333343</v>
      </c>
      <c r="F26" s="24">
        <v>68.333333333333343</v>
      </c>
      <c r="G26" s="24">
        <v>61.500000000000007</v>
      </c>
      <c r="H26" s="24">
        <v>75.166666666666686</v>
      </c>
      <c r="I26" s="24">
        <v>61.500000000000007</v>
      </c>
      <c r="J26" s="24">
        <v>75.166666666666686</v>
      </c>
      <c r="K26" s="52" t="s">
        <v>43</v>
      </c>
      <c r="L26" s="52"/>
    </row>
    <row r="27" spans="2:12" ht="15.75" thickBot="1" x14ac:dyDescent="0.3">
      <c r="B27" s="47" t="s">
        <v>86</v>
      </c>
      <c r="C27" s="52" t="s">
        <v>247</v>
      </c>
      <c r="D27" s="52" t="s">
        <v>247</v>
      </c>
      <c r="E27" s="52" t="s">
        <v>247</v>
      </c>
      <c r="F27" s="52" t="s">
        <v>247</v>
      </c>
      <c r="G27" s="52" t="s">
        <v>247</v>
      </c>
      <c r="H27" s="52" t="s">
        <v>247</v>
      </c>
      <c r="I27" s="52" t="s">
        <v>247</v>
      </c>
      <c r="J27" s="52" t="s">
        <v>247</v>
      </c>
      <c r="K27" s="52"/>
      <c r="L27" s="52"/>
    </row>
    <row r="28" spans="2:12" ht="15.75" thickBot="1" x14ac:dyDescent="0.3">
      <c r="B28" s="47" t="s">
        <v>88</v>
      </c>
      <c r="C28" s="52" t="s">
        <v>247</v>
      </c>
      <c r="D28" s="52" t="s">
        <v>247</v>
      </c>
      <c r="E28" s="52" t="s">
        <v>247</v>
      </c>
      <c r="F28" s="52" t="s">
        <v>247</v>
      </c>
      <c r="G28" s="52" t="s">
        <v>247</v>
      </c>
      <c r="H28" s="52" t="s">
        <v>247</v>
      </c>
      <c r="I28" s="52" t="s">
        <v>247</v>
      </c>
      <c r="J28" s="52" t="s">
        <v>247</v>
      </c>
      <c r="K28" s="52" t="s">
        <v>55</v>
      </c>
      <c r="L28" s="52"/>
    </row>
    <row r="29" spans="2:12" ht="15.75" thickBot="1" x14ac:dyDescent="0.3">
      <c r="B29" s="47" t="s">
        <v>263</v>
      </c>
      <c r="C29" s="52" t="s">
        <v>247</v>
      </c>
      <c r="D29" s="52" t="s">
        <v>247</v>
      </c>
      <c r="E29" s="52" t="s">
        <v>247</v>
      </c>
      <c r="F29" s="52" t="s">
        <v>247</v>
      </c>
      <c r="G29" s="52" t="s">
        <v>247</v>
      </c>
      <c r="H29" s="52" t="s">
        <v>247</v>
      </c>
      <c r="I29" s="52" t="s">
        <v>247</v>
      </c>
      <c r="J29" s="52" t="s">
        <v>247</v>
      </c>
      <c r="K29" s="52" t="s">
        <v>59</v>
      </c>
      <c r="L29" s="52"/>
    </row>
    <row r="30" spans="2:12" ht="15" customHeight="1" thickBot="1" x14ac:dyDescent="0.3">
      <c r="B30" s="47" t="s">
        <v>262</v>
      </c>
      <c r="C30" s="52" t="s">
        <v>247</v>
      </c>
      <c r="D30" s="52" t="s">
        <v>247</v>
      </c>
      <c r="E30" s="52" t="s">
        <v>247</v>
      </c>
      <c r="F30" s="52" t="s">
        <v>247</v>
      </c>
      <c r="G30" s="52" t="s">
        <v>247</v>
      </c>
      <c r="H30" s="52" t="s">
        <v>247</v>
      </c>
      <c r="I30" s="52" t="s">
        <v>247</v>
      </c>
      <c r="J30" s="52" t="s">
        <v>247</v>
      </c>
      <c r="K30" s="52" t="s">
        <v>59</v>
      </c>
      <c r="L30" s="52"/>
    </row>
    <row r="31" spans="2:12" ht="15.75" thickBot="1" x14ac:dyDescent="0.3">
      <c r="B31" s="47" t="s">
        <v>89</v>
      </c>
      <c r="C31" s="48">
        <v>0.8</v>
      </c>
      <c r="D31" s="48">
        <v>0.8</v>
      </c>
      <c r="E31" s="48">
        <v>0.8</v>
      </c>
      <c r="F31" s="48">
        <v>0.8</v>
      </c>
      <c r="G31" s="48">
        <v>0.7</v>
      </c>
      <c r="H31" s="48">
        <v>0.9</v>
      </c>
      <c r="I31" s="48">
        <v>0.7</v>
      </c>
      <c r="J31" s="48">
        <v>0.9</v>
      </c>
      <c r="K31" s="52"/>
      <c r="L31" s="52">
        <v>2</v>
      </c>
    </row>
    <row r="32" spans="2:12" ht="15.75" thickBot="1" x14ac:dyDescent="0.3">
      <c r="B32" s="47" t="s">
        <v>90</v>
      </c>
      <c r="C32" s="48">
        <v>0.2</v>
      </c>
      <c r="D32" s="48">
        <v>0.2</v>
      </c>
      <c r="E32" s="48">
        <v>0.2</v>
      </c>
      <c r="F32" s="48">
        <v>0.2</v>
      </c>
      <c r="G32" s="48">
        <v>0.1</v>
      </c>
      <c r="H32" s="48">
        <v>0.3</v>
      </c>
      <c r="I32" s="48">
        <v>0.1</v>
      </c>
      <c r="J32" s="48">
        <v>0.3</v>
      </c>
      <c r="K32" s="52"/>
      <c r="L32" s="52">
        <v>2</v>
      </c>
    </row>
    <row r="33" spans="1:13" ht="15" customHeight="1" thickBot="1" x14ac:dyDescent="0.3">
      <c r="B33" s="47" t="s">
        <v>12</v>
      </c>
      <c r="C33" s="24">
        <v>750</v>
      </c>
      <c r="D33" s="24">
        <v>750</v>
      </c>
      <c r="E33" s="24">
        <v>750</v>
      </c>
      <c r="F33" s="24">
        <v>750</v>
      </c>
      <c r="G33" s="52">
        <v>600</v>
      </c>
      <c r="H33" s="52">
        <v>900</v>
      </c>
      <c r="I33" s="52">
        <v>600</v>
      </c>
      <c r="J33" s="52">
        <v>900</v>
      </c>
      <c r="K33" s="52"/>
      <c r="L33" s="52">
        <v>2</v>
      </c>
    </row>
    <row r="34" spans="1:13" ht="15.75" thickBot="1" x14ac:dyDescent="0.3">
      <c r="B34" s="47" t="s">
        <v>26</v>
      </c>
      <c r="C34" s="52">
        <v>0</v>
      </c>
      <c r="D34" s="52">
        <v>0</v>
      </c>
      <c r="E34" s="52">
        <v>0</v>
      </c>
      <c r="F34" s="52">
        <v>0</v>
      </c>
      <c r="G34" s="52">
        <v>0</v>
      </c>
      <c r="H34" s="52">
        <v>0</v>
      </c>
      <c r="I34" s="52">
        <v>0</v>
      </c>
      <c r="J34" s="52">
        <v>0</v>
      </c>
      <c r="K34" s="52"/>
      <c r="L34" s="52">
        <v>2</v>
      </c>
    </row>
    <row r="35" spans="1:13" ht="15.75" thickBot="1" x14ac:dyDescent="0.3">
      <c r="B35" s="11"/>
      <c r="C35" s="90"/>
      <c r="D35" s="52"/>
      <c r="E35" s="52"/>
      <c r="F35" s="52"/>
      <c r="G35" s="52"/>
      <c r="H35" s="52"/>
      <c r="I35" s="52"/>
      <c r="J35" s="52"/>
      <c r="K35" s="52"/>
      <c r="L35" s="52"/>
    </row>
    <row r="36" spans="1:13" ht="15.75" thickBot="1" x14ac:dyDescent="0.3">
      <c r="B36" s="6" t="s">
        <v>22</v>
      </c>
      <c r="C36" s="52"/>
      <c r="D36" s="52"/>
      <c r="E36" s="52"/>
      <c r="F36" s="52"/>
      <c r="G36" s="52"/>
      <c r="H36" s="52"/>
      <c r="I36" s="52"/>
      <c r="J36" s="52"/>
      <c r="K36" s="52"/>
      <c r="L36" s="52"/>
    </row>
    <row r="37" spans="1:13" ht="15.75" thickBot="1" x14ac:dyDescent="0.3">
      <c r="B37" s="11"/>
      <c r="C37" s="52"/>
      <c r="D37" s="52"/>
      <c r="E37" s="52"/>
      <c r="F37" s="52"/>
      <c r="G37" s="52"/>
      <c r="H37" s="52"/>
      <c r="I37" s="52"/>
      <c r="J37" s="52"/>
      <c r="K37" s="52"/>
      <c r="L37" s="52"/>
    </row>
    <row r="38" spans="1:13" ht="15.75" thickBot="1" x14ac:dyDescent="0.3">
      <c r="B38" s="51"/>
      <c r="C38" s="52"/>
      <c r="D38" s="52"/>
      <c r="E38" s="52"/>
      <c r="F38" s="52"/>
      <c r="G38" s="52"/>
      <c r="H38" s="52"/>
      <c r="I38" s="52"/>
      <c r="J38" s="52"/>
      <c r="K38" s="52"/>
      <c r="L38" s="52"/>
    </row>
    <row r="39" spans="1:13" x14ac:dyDescent="0.25">
      <c r="B39" s="3" t="s">
        <v>21</v>
      </c>
    </row>
    <row r="40" spans="1:13" ht="15" customHeight="1" x14ac:dyDescent="0.25">
      <c r="A40" s="1">
        <v>1</v>
      </c>
      <c r="B40" s="135" t="s">
        <v>244</v>
      </c>
      <c r="C40" s="135"/>
      <c r="D40" s="135"/>
      <c r="E40" s="135"/>
      <c r="F40" s="135"/>
      <c r="G40" s="135"/>
      <c r="H40" s="135"/>
      <c r="I40" s="135"/>
      <c r="J40" s="135"/>
      <c r="K40" s="135"/>
      <c r="L40" s="135"/>
    </row>
    <row r="41" spans="1:13" x14ac:dyDescent="0.25">
      <c r="A41" s="1">
        <v>2</v>
      </c>
      <c r="B41" s="135" t="s">
        <v>243</v>
      </c>
      <c r="C41" s="135"/>
      <c r="D41" s="135"/>
      <c r="E41" s="135"/>
      <c r="F41" s="135"/>
      <c r="G41" s="135"/>
      <c r="H41" s="135"/>
      <c r="I41" s="135"/>
      <c r="J41" s="135"/>
      <c r="K41" s="135"/>
      <c r="L41" s="135"/>
    </row>
    <row r="42" spans="1:13" ht="23.25" customHeight="1" x14ac:dyDescent="0.25">
      <c r="A42" s="1"/>
      <c r="B42" s="3" t="s">
        <v>13</v>
      </c>
      <c r="C42" s="2"/>
      <c r="D42" s="2"/>
      <c r="E42" s="2"/>
      <c r="F42" s="2"/>
      <c r="G42" s="2"/>
      <c r="H42" s="2"/>
      <c r="I42" s="2"/>
      <c r="J42" s="2"/>
      <c r="K42" s="2"/>
      <c r="L42" s="2"/>
      <c r="M42" s="2"/>
    </row>
    <row r="43" spans="1:13" ht="26.25" customHeight="1" x14ac:dyDescent="0.25">
      <c r="A43" s="29" t="s">
        <v>14</v>
      </c>
      <c r="B43" s="104" t="s">
        <v>261</v>
      </c>
      <c r="C43" s="104"/>
      <c r="D43" s="104"/>
      <c r="E43" s="104"/>
      <c r="F43" s="104"/>
      <c r="G43" s="104"/>
      <c r="H43" s="104"/>
      <c r="I43" s="104"/>
      <c r="J43" s="104"/>
      <c r="K43" s="104"/>
      <c r="L43" s="104"/>
      <c r="M43" s="49"/>
    </row>
    <row r="44" spans="1:13" ht="15" customHeight="1" x14ac:dyDescent="0.25">
      <c r="A44" s="29" t="s">
        <v>15</v>
      </c>
      <c r="B44" s="104" t="s">
        <v>260</v>
      </c>
      <c r="C44" s="104"/>
      <c r="D44" s="104"/>
      <c r="E44" s="104"/>
      <c r="F44" s="104"/>
      <c r="G44" s="104"/>
      <c r="H44" s="104"/>
      <c r="I44" s="104"/>
      <c r="J44" s="104"/>
      <c r="K44" s="104"/>
      <c r="L44" s="104"/>
      <c r="M44" s="49"/>
    </row>
    <row r="45" spans="1:13" ht="15" customHeight="1" x14ac:dyDescent="0.25">
      <c r="A45" s="29" t="s">
        <v>16</v>
      </c>
      <c r="B45" s="104" t="s">
        <v>259</v>
      </c>
      <c r="C45" s="104"/>
      <c r="D45" s="104"/>
      <c r="E45" s="104"/>
      <c r="F45" s="104"/>
      <c r="G45" s="104"/>
      <c r="H45" s="104"/>
      <c r="I45" s="104"/>
      <c r="J45" s="104"/>
      <c r="K45" s="104"/>
      <c r="L45" s="104"/>
      <c r="M45" s="49"/>
    </row>
    <row r="46" spans="1:13" x14ac:dyDescent="0.25">
      <c r="A46" s="29" t="s">
        <v>17</v>
      </c>
      <c r="B46" s="104" t="s">
        <v>258</v>
      </c>
      <c r="C46" s="104"/>
      <c r="D46" s="104"/>
      <c r="E46" s="104"/>
      <c r="F46" s="104"/>
      <c r="G46" s="104"/>
      <c r="H46" s="104"/>
      <c r="I46" s="104"/>
      <c r="J46" s="104"/>
      <c r="K46" s="104"/>
      <c r="L46" s="104"/>
      <c r="M46" s="49"/>
    </row>
    <row r="47" spans="1:13" x14ac:dyDescent="0.25">
      <c r="A47" s="29" t="s">
        <v>18</v>
      </c>
      <c r="B47" s="104" t="s">
        <v>257</v>
      </c>
      <c r="C47" s="104"/>
      <c r="D47" s="104"/>
      <c r="E47" s="104"/>
      <c r="F47" s="104"/>
      <c r="G47" s="104"/>
      <c r="H47" s="104"/>
      <c r="I47" s="104"/>
      <c r="J47" s="104"/>
      <c r="K47" s="104"/>
      <c r="L47" s="104"/>
      <c r="M47" s="49"/>
    </row>
    <row r="48" spans="1:13" ht="14.25" customHeight="1" x14ac:dyDescent="0.25">
      <c r="A48" s="29" t="s">
        <v>19</v>
      </c>
      <c r="B48" s="104" t="s">
        <v>256</v>
      </c>
      <c r="C48" s="104"/>
      <c r="D48" s="104"/>
      <c r="E48" s="104"/>
      <c r="F48" s="104"/>
      <c r="G48" s="104"/>
      <c r="H48" s="104"/>
      <c r="I48" s="104"/>
      <c r="J48" s="104"/>
      <c r="K48" s="104"/>
      <c r="L48" s="104"/>
      <c r="M48" s="49"/>
    </row>
    <row r="49" spans="1:14" ht="15" customHeight="1" x14ac:dyDescent="0.25">
      <c r="A49" s="29" t="s">
        <v>43</v>
      </c>
      <c r="B49" s="104" t="s">
        <v>255</v>
      </c>
      <c r="C49" s="104"/>
      <c r="D49" s="104"/>
      <c r="E49" s="104"/>
      <c r="F49" s="104"/>
      <c r="G49" s="104"/>
      <c r="H49" s="104"/>
      <c r="I49" s="104"/>
      <c r="J49" s="104"/>
      <c r="K49" s="104"/>
      <c r="L49" s="104"/>
      <c r="M49" s="49"/>
    </row>
    <row r="50" spans="1:14" x14ac:dyDescent="0.25">
      <c r="A50" s="29" t="s">
        <v>55</v>
      </c>
      <c r="B50" s="104" t="s">
        <v>254</v>
      </c>
      <c r="C50" s="104"/>
      <c r="D50" s="104"/>
      <c r="E50" s="104"/>
      <c r="F50" s="104"/>
      <c r="G50" s="104"/>
      <c r="H50" s="104"/>
      <c r="I50" s="104"/>
      <c r="J50" s="104"/>
      <c r="K50" s="104"/>
      <c r="L50" s="104"/>
      <c r="M50" s="49"/>
      <c r="N50" s="4" t="s">
        <v>253</v>
      </c>
    </row>
    <row r="51" spans="1:14" ht="15" customHeight="1" x14ac:dyDescent="0.25">
      <c r="A51" s="29" t="s">
        <v>59</v>
      </c>
      <c r="B51" s="104" t="s">
        <v>252</v>
      </c>
      <c r="C51" s="104"/>
      <c r="D51" s="104"/>
      <c r="E51" s="104"/>
      <c r="F51" s="104"/>
      <c r="G51" s="104"/>
      <c r="H51" s="104"/>
      <c r="I51" s="104"/>
      <c r="J51" s="104"/>
      <c r="K51" s="104"/>
      <c r="L51" s="104"/>
      <c r="M51" s="49"/>
    </row>
  </sheetData>
  <mergeCells count="21">
    <mergeCell ref="B51:L51"/>
    <mergeCell ref="C2:L2"/>
    <mergeCell ref="B3:B4"/>
    <mergeCell ref="C3:C4"/>
    <mergeCell ref="D3:D4"/>
    <mergeCell ref="E3:E4"/>
    <mergeCell ref="F3:F4"/>
    <mergeCell ref="G3:H4"/>
    <mergeCell ref="I3:J4"/>
    <mergeCell ref="K3:K4"/>
    <mergeCell ref="B45:L45"/>
    <mergeCell ref="B46:L46"/>
    <mergeCell ref="B47:L47"/>
    <mergeCell ref="B48:L48"/>
    <mergeCell ref="B49:L49"/>
    <mergeCell ref="B50:L50"/>
    <mergeCell ref="L3:L4"/>
    <mergeCell ref="B40:L40"/>
    <mergeCell ref="B41:L41"/>
    <mergeCell ref="B43:L43"/>
    <mergeCell ref="B44:L4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
  <sheetViews>
    <sheetView workbookViewId="0">
      <selection activeCell="B1" sqref="B1"/>
    </sheetView>
  </sheetViews>
  <sheetFormatPr defaultColWidth="9.140625" defaultRowHeight="15" x14ac:dyDescent="0.25"/>
  <cols>
    <col min="1" max="1" width="2.28515625" style="4" bestFit="1" customWidth="1"/>
    <col min="2" max="2" width="41" style="4" customWidth="1"/>
    <col min="3" max="6" width="9.140625" style="4"/>
    <col min="7" max="8" width="10" style="4" bestFit="1" customWidth="1"/>
    <col min="9" max="10" width="9.140625" style="4"/>
    <col min="11" max="11" width="12.5703125" style="4" customWidth="1"/>
    <col min="12" max="13" width="9.140625" style="4"/>
    <col min="14" max="14" width="32.28515625" style="4" customWidth="1"/>
    <col min="15" max="15" width="29.140625" style="4" customWidth="1"/>
    <col min="16" max="18" width="9.140625" style="4"/>
    <col min="19" max="19" width="30.7109375" style="4" customWidth="1"/>
    <col min="20" max="20" width="29.28515625" style="4" customWidth="1"/>
    <col min="21" max="16384" width="9.140625" style="4"/>
  </cols>
  <sheetData>
    <row r="1" spans="2:19" ht="15.75" thickBot="1" x14ac:dyDescent="0.3">
      <c r="B1" s="53" t="s">
        <v>271</v>
      </c>
    </row>
    <row r="2" spans="2:19" ht="33.75" customHeight="1" thickBot="1" x14ac:dyDescent="0.3">
      <c r="B2" s="5" t="s">
        <v>0</v>
      </c>
      <c r="C2" s="136" t="s">
        <v>270</v>
      </c>
      <c r="D2" s="137"/>
      <c r="E2" s="137"/>
      <c r="F2" s="137"/>
      <c r="G2" s="137"/>
      <c r="H2" s="137"/>
      <c r="I2" s="137"/>
      <c r="J2" s="137"/>
      <c r="K2" s="137"/>
      <c r="L2" s="138"/>
      <c r="N2" s="97"/>
      <c r="S2" s="99"/>
    </row>
    <row r="3" spans="2:19" x14ac:dyDescent="0.25">
      <c r="B3" s="129"/>
      <c r="C3" s="124">
        <v>2015</v>
      </c>
      <c r="D3" s="124">
        <v>2020</v>
      </c>
      <c r="E3" s="124">
        <v>2030</v>
      </c>
      <c r="F3" s="124">
        <v>2050</v>
      </c>
      <c r="G3" s="131" t="s">
        <v>1</v>
      </c>
      <c r="H3" s="132"/>
      <c r="I3" s="131" t="s">
        <v>2</v>
      </c>
      <c r="J3" s="132"/>
      <c r="K3" s="124" t="s">
        <v>3</v>
      </c>
      <c r="L3" s="124" t="s">
        <v>4</v>
      </c>
      <c r="S3" s="99"/>
    </row>
    <row r="4" spans="2:19" ht="15.75" thickBot="1" x14ac:dyDescent="0.3">
      <c r="B4" s="130"/>
      <c r="C4" s="125"/>
      <c r="D4" s="125"/>
      <c r="E4" s="125"/>
      <c r="F4" s="125"/>
      <c r="G4" s="133"/>
      <c r="H4" s="134"/>
      <c r="I4" s="133"/>
      <c r="J4" s="134"/>
      <c r="K4" s="125"/>
      <c r="L4" s="125"/>
      <c r="S4" s="99"/>
    </row>
    <row r="5" spans="2:19" ht="15.75" thickBot="1" x14ac:dyDescent="0.3">
      <c r="B5" s="6" t="s">
        <v>5</v>
      </c>
      <c r="C5" s="7"/>
      <c r="D5" s="7"/>
      <c r="E5" s="7"/>
      <c r="F5" s="7"/>
      <c r="G5" s="8" t="s">
        <v>6</v>
      </c>
      <c r="H5" s="8" t="s">
        <v>7</v>
      </c>
      <c r="I5" s="8" t="s">
        <v>6</v>
      </c>
      <c r="J5" s="8" t="s">
        <v>7</v>
      </c>
      <c r="K5" s="7"/>
      <c r="L5" s="9"/>
      <c r="S5" s="99"/>
    </row>
    <row r="6" spans="2:19" ht="15.75" thickBot="1" x14ac:dyDescent="0.3">
      <c r="B6" s="51" t="s">
        <v>9</v>
      </c>
      <c r="C6" s="92">
        <v>0.26307448603264283</v>
      </c>
      <c r="D6" s="92">
        <v>0.26307448603264283</v>
      </c>
      <c r="E6" s="92">
        <v>0.26307448603264283</v>
      </c>
      <c r="F6" s="92">
        <v>0.26307448603264283</v>
      </c>
      <c r="G6" s="52">
        <v>0.05</v>
      </c>
      <c r="H6" s="52">
        <v>0.3</v>
      </c>
      <c r="I6" s="52">
        <v>0.05</v>
      </c>
      <c r="J6" s="52">
        <v>0.3</v>
      </c>
      <c r="K6" s="52" t="s">
        <v>14</v>
      </c>
      <c r="L6" s="52">
        <v>1</v>
      </c>
      <c r="S6" s="99"/>
    </row>
    <row r="7" spans="2:19" ht="15.75" thickBot="1" x14ac:dyDescent="0.3">
      <c r="B7" s="51" t="s">
        <v>180</v>
      </c>
      <c r="C7" s="100" t="s">
        <v>247</v>
      </c>
      <c r="D7" s="100" t="s">
        <v>247</v>
      </c>
      <c r="E7" s="100" t="s">
        <v>247</v>
      </c>
      <c r="F7" s="100" t="s">
        <v>247</v>
      </c>
      <c r="G7" s="100" t="s">
        <v>247</v>
      </c>
      <c r="H7" s="100" t="s">
        <v>247</v>
      </c>
      <c r="I7" s="100" t="s">
        <v>247</v>
      </c>
      <c r="J7" s="100" t="s">
        <v>247</v>
      </c>
      <c r="K7" s="52" t="s">
        <v>15</v>
      </c>
      <c r="L7" s="52"/>
      <c r="S7" s="99"/>
    </row>
    <row r="8" spans="2:19" ht="15.75" thickBot="1" x14ac:dyDescent="0.3">
      <c r="B8" s="51" t="s">
        <v>23</v>
      </c>
      <c r="C8" s="52">
        <v>0</v>
      </c>
      <c r="D8" s="52">
        <v>0</v>
      </c>
      <c r="E8" s="52">
        <v>0</v>
      </c>
      <c r="F8" s="52">
        <v>0</v>
      </c>
      <c r="G8" s="52">
        <v>0</v>
      </c>
      <c r="H8" s="52">
        <v>0</v>
      </c>
      <c r="I8" s="52">
        <v>0</v>
      </c>
      <c r="J8" s="52">
        <v>0</v>
      </c>
      <c r="K8" s="52" t="s">
        <v>16</v>
      </c>
      <c r="L8" s="52"/>
      <c r="R8" s="99"/>
    </row>
    <row r="9" spans="2:19" ht="15.75" thickBot="1" x14ac:dyDescent="0.3">
      <c r="B9" s="51" t="s">
        <v>10</v>
      </c>
      <c r="C9" s="52">
        <v>50</v>
      </c>
      <c r="D9" s="52">
        <v>50</v>
      </c>
      <c r="E9" s="52">
        <v>50</v>
      </c>
      <c r="F9" s="52">
        <v>50</v>
      </c>
      <c r="G9" s="52">
        <v>50</v>
      </c>
      <c r="H9" s="52">
        <v>80</v>
      </c>
      <c r="I9" s="52">
        <v>50</v>
      </c>
      <c r="J9" s="52">
        <v>80</v>
      </c>
      <c r="K9" s="52"/>
      <c r="L9" s="52">
        <v>2</v>
      </c>
    </row>
    <row r="10" spans="2:19" ht="15.75" thickBot="1" x14ac:dyDescent="0.3">
      <c r="B10" s="51" t="s">
        <v>24</v>
      </c>
      <c r="C10" s="100" t="s">
        <v>247</v>
      </c>
      <c r="D10" s="100" t="s">
        <v>247</v>
      </c>
      <c r="E10" s="100" t="s">
        <v>247</v>
      </c>
      <c r="F10" s="100" t="s">
        <v>247</v>
      </c>
      <c r="G10" s="100" t="s">
        <v>247</v>
      </c>
      <c r="H10" s="100" t="s">
        <v>247</v>
      </c>
      <c r="I10" s="100" t="s">
        <v>247</v>
      </c>
      <c r="J10" s="100" t="s">
        <v>247</v>
      </c>
      <c r="K10" s="52"/>
      <c r="L10" s="52"/>
    </row>
    <row r="11" spans="2:19" ht="15.75" thickBot="1" x14ac:dyDescent="0.3">
      <c r="B11" s="10" t="s">
        <v>20</v>
      </c>
      <c r="C11" s="52">
        <v>0.2</v>
      </c>
      <c r="D11" s="52">
        <f>C11</f>
        <v>0.2</v>
      </c>
      <c r="E11" s="52">
        <f>D11</f>
        <v>0.2</v>
      </c>
      <c r="F11" s="52">
        <f>E11</f>
        <v>0.2</v>
      </c>
      <c r="G11" s="52">
        <v>0.15</v>
      </c>
      <c r="H11" s="52">
        <v>0.25</v>
      </c>
      <c r="I11" s="52">
        <v>0.15</v>
      </c>
      <c r="J11" s="52">
        <v>0.25</v>
      </c>
      <c r="K11" s="52" t="s">
        <v>17</v>
      </c>
      <c r="L11" s="52"/>
    </row>
    <row r="12" spans="2:19" ht="15.75" thickBot="1" x14ac:dyDescent="0.3">
      <c r="B12" s="10" t="s">
        <v>11</v>
      </c>
      <c r="C12" s="30" t="s">
        <v>40</v>
      </c>
      <c r="D12" s="30" t="s">
        <v>40</v>
      </c>
      <c r="E12" s="30" t="s">
        <v>40</v>
      </c>
      <c r="F12" s="30" t="s">
        <v>40</v>
      </c>
      <c r="G12" s="52"/>
      <c r="H12" s="52"/>
      <c r="I12" s="52"/>
      <c r="J12" s="52"/>
      <c r="K12" s="52" t="s">
        <v>17</v>
      </c>
      <c r="L12" s="52"/>
    </row>
    <row r="13" spans="2:19" ht="15.75" thickBot="1" x14ac:dyDescent="0.3">
      <c r="B13" s="10" t="s">
        <v>25</v>
      </c>
      <c r="C13" s="52">
        <v>0.4</v>
      </c>
      <c r="D13" s="52">
        <v>0.4</v>
      </c>
      <c r="E13" s="52">
        <v>0.4</v>
      </c>
      <c r="F13" s="52">
        <v>0.4</v>
      </c>
      <c r="G13" s="52">
        <v>0.3</v>
      </c>
      <c r="H13" s="52">
        <v>0.5</v>
      </c>
      <c r="I13" s="52">
        <v>0.3</v>
      </c>
      <c r="J13" s="52">
        <v>0.5</v>
      </c>
      <c r="K13" s="52"/>
      <c r="L13" s="52">
        <v>2</v>
      </c>
    </row>
    <row r="14" spans="2:19" ht="15.75" thickBot="1" x14ac:dyDescent="0.3">
      <c r="B14" s="51"/>
      <c r="C14" s="90"/>
      <c r="D14" s="52"/>
      <c r="E14" s="52"/>
      <c r="F14" s="52"/>
      <c r="G14" s="52"/>
      <c r="H14" s="52"/>
      <c r="I14" s="52"/>
      <c r="J14" s="52"/>
      <c r="K14" s="52"/>
      <c r="L14" s="52"/>
    </row>
    <row r="15" spans="2:19" ht="15.75" thickBot="1" x14ac:dyDescent="0.3">
      <c r="B15" s="6" t="s">
        <v>8</v>
      </c>
      <c r="C15" s="90"/>
      <c r="D15" s="7"/>
      <c r="E15" s="7"/>
      <c r="F15" s="7"/>
      <c r="G15" s="7"/>
      <c r="H15" s="7"/>
      <c r="I15" s="7"/>
      <c r="J15" s="7"/>
      <c r="K15" s="7"/>
      <c r="L15" s="9"/>
    </row>
    <row r="16" spans="2:19" ht="15.75" thickBot="1" x14ac:dyDescent="0.3">
      <c r="B16" s="47" t="s">
        <v>74</v>
      </c>
      <c r="C16" s="52">
        <v>150</v>
      </c>
      <c r="D16" s="52">
        <v>150</v>
      </c>
      <c r="E16" s="52">
        <v>150</v>
      </c>
      <c r="F16" s="52">
        <v>150</v>
      </c>
      <c r="G16" s="52">
        <v>140</v>
      </c>
      <c r="H16" s="52">
        <v>170</v>
      </c>
      <c r="I16" s="52">
        <v>140</v>
      </c>
      <c r="J16" s="52">
        <v>170</v>
      </c>
      <c r="K16" s="52"/>
      <c r="L16" s="52">
        <v>2</v>
      </c>
    </row>
    <row r="17" spans="2:12" ht="15" customHeight="1" thickBot="1" x14ac:dyDescent="0.3">
      <c r="B17" s="47" t="s">
        <v>76</v>
      </c>
      <c r="C17" s="52">
        <v>1600</v>
      </c>
      <c r="D17" s="52">
        <v>1600</v>
      </c>
      <c r="E17" s="52">
        <v>1600</v>
      </c>
      <c r="F17" s="52">
        <v>1600</v>
      </c>
      <c r="G17" s="52">
        <v>1400</v>
      </c>
      <c r="H17" s="52">
        <v>1800</v>
      </c>
      <c r="I17" s="52">
        <v>1400</v>
      </c>
      <c r="J17" s="52">
        <v>1800</v>
      </c>
      <c r="K17" s="52"/>
      <c r="L17" s="52">
        <v>2</v>
      </c>
    </row>
    <row r="18" spans="2:12" ht="15" customHeight="1" thickBot="1" x14ac:dyDescent="0.3">
      <c r="B18" s="47" t="s">
        <v>77</v>
      </c>
      <c r="C18" s="52" t="s">
        <v>247</v>
      </c>
      <c r="D18" s="52" t="s">
        <v>247</v>
      </c>
      <c r="E18" s="52" t="s">
        <v>247</v>
      </c>
      <c r="F18" s="52" t="s">
        <v>247</v>
      </c>
      <c r="G18" s="52" t="s">
        <v>247</v>
      </c>
      <c r="H18" s="52" t="s">
        <v>247</v>
      </c>
      <c r="I18" s="52" t="s">
        <v>247</v>
      </c>
      <c r="J18" s="52" t="s">
        <v>247</v>
      </c>
      <c r="K18" s="52" t="s">
        <v>18</v>
      </c>
      <c r="L18" s="52"/>
    </row>
    <row r="19" spans="2:12" ht="15.75" thickBot="1" x14ac:dyDescent="0.3">
      <c r="B19" s="47" t="s">
        <v>78</v>
      </c>
      <c r="C19" s="52" t="s">
        <v>247</v>
      </c>
      <c r="D19" s="52" t="s">
        <v>247</v>
      </c>
      <c r="E19" s="52" t="s">
        <v>247</v>
      </c>
      <c r="F19" s="52" t="s">
        <v>247</v>
      </c>
      <c r="G19" s="52" t="s">
        <v>247</v>
      </c>
      <c r="H19" s="52" t="s">
        <v>247</v>
      </c>
      <c r="I19" s="52" t="s">
        <v>247</v>
      </c>
      <c r="J19" s="52" t="s">
        <v>247</v>
      </c>
      <c r="K19" s="52" t="s">
        <v>18</v>
      </c>
      <c r="L19" s="52"/>
    </row>
    <row r="20" spans="2:12" ht="15.75" thickBot="1" x14ac:dyDescent="0.3">
      <c r="B20" s="47" t="s">
        <v>79</v>
      </c>
      <c r="C20" s="52" t="s">
        <v>247</v>
      </c>
      <c r="D20" s="52" t="s">
        <v>247</v>
      </c>
      <c r="E20" s="52" t="s">
        <v>247</v>
      </c>
      <c r="F20" s="52" t="s">
        <v>247</v>
      </c>
      <c r="G20" s="52" t="s">
        <v>247</v>
      </c>
      <c r="H20" s="52" t="s">
        <v>247</v>
      </c>
      <c r="I20" s="52" t="s">
        <v>247</v>
      </c>
      <c r="J20" s="52" t="s">
        <v>247</v>
      </c>
      <c r="K20" s="52" t="s">
        <v>18</v>
      </c>
      <c r="L20" s="52"/>
    </row>
    <row r="21" spans="2:12" ht="15.75" thickBot="1" x14ac:dyDescent="0.3">
      <c r="B21" s="47" t="s">
        <v>80</v>
      </c>
      <c r="C21" s="24">
        <v>53.333333333333336</v>
      </c>
      <c r="D21" s="24">
        <v>53.333333333333336</v>
      </c>
      <c r="E21" s="24">
        <v>53.333333333333336</v>
      </c>
      <c r="F21" s="24">
        <v>53.333333333333336</v>
      </c>
      <c r="G21" s="52">
        <v>48</v>
      </c>
      <c r="H21" s="24">
        <v>58.666666666666671</v>
      </c>
      <c r="I21" s="52">
        <v>48</v>
      </c>
      <c r="J21" s="24">
        <v>58.666666666666671</v>
      </c>
      <c r="K21" s="52" t="s">
        <v>19</v>
      </c>
      <c r="L21" s="52"/>
    </row>
    <row r="22" spans="2:12" ht="15.75" thickBot="1" x14ac:dyDescent="0.3">
      <c r="B22" s="47" t="s">
        <v>81</v>
      </c>
      <c r="C22" s="24">
        <v>53.333333333333336</v>
      </c>
      <c r="D22" s="24">
        <v>53.333333333333336</v>
      </c>
      <c r="E22" s="24">
        <v>53.333333333333336</v>
      </c>
      <c r="F22" s="24">
        <v>53.333333333333336</v>
      </c>
      <c r="G22" s="52">
        <v>48</v>
      </c>
      <c r="H22" s="24">
        <v>58.666666666666671</v>
      </c>
      <c r="I22" s="52">
        <v>48</v>
      </c>
      <c r="J22" s="24">
        <v>58.666666666666671</v>
      </c>
      <c r="K22" s="52" t="s">
        <v>19</v>
      </c>
      <c r="L22" s="52"/>
    </row>
    <row r="23" spans="2:12" ht="15.75" thickBot="1" x14ac:dyDescent="0.3">
      <c r="B23" s="47" t="s">
        <v>82</v>
      </c>
      <c r="C23" s="24">
        <v>53.333333333333336</v>
      </c>
      <c r="D23" s="24">
        <v>53.333333333333336</v>
      </c>
      <c r="E23" s="24">
        <v>53.333333333333336</v>
      </c>
      <c r="F23" s="24">
        <v>53.333333333333336</v>
      </c>
      <c r="G23" s="52">
        <v>48</v>
      </c>
      <c r="H23" s="24">
        <v>58.666666666666671</v>
      </c>
      <c r="I23" s="52">
        <v>48</v>
      </c>
      <c r="J23" s="24">
        <v>58.666666666666671</v>
      </c>
      <c r="K23" s="52" t="s">
        <v>19</v>
      </c>
      <c r="L23" s="52"/>
    </row>
    <row r="24" spans="2:12" ht="15.75" thickBot="1" x14ac:dyDescent="0.3">
      <c r="B24" s="47" t="s">
        <v>83</v>
      </c>
      <c r="C24" s="24">
        <v>53.333333333333336</v>
      </c>
      <c r="D24" s="24">
        <v>53.333333333333336</v>
      </c>
      <c r="E24" s="24">
        <v>53.333333333333336</v>
      </c>
      <c r="F24" s="24">
        <v>53.333333333333336</v>
      </c>
      <c r="G24" s="52">
        <v>48</v>
      </c>
      <c r="H24" s="24">
        <v>58.666666666666671</v>
      </c>
      <c r="I24" s="52">
        <v>48</v>
      </c>
      <c r="J24" s="24">
        <v>58.666666666666671</v>
      </c>
      <c r="K24" s="52" t="s">
        <v>19</v>
      </c>
      <c r="L24" s="52"/>
    </row>
    <row r="25" spans="2:12" ht="15.75" thickBot="1" x14ac:dyDescent="0.3">
      <c r="B25" s="47" t="s">
        <v>84</v>
      </c>
      <c r="C25" s="24">
        <v>60</v>
      </c>
      <c r="D25" s="24">
        <v>60</v>
      </c>
      <c r="E25" s="24">
        <v>60</v>
      </c>
      <c r="F25" s="24">
        <v>60</v>
      </c>
      <c r="G25" s="52">
        <v>54</v>
      </c>
      <c r="H25" s="24">
        <v>66</v>
      </c>
      <c r="I25" s="52">
        <v>54</v>
      </c>
      <c r="J25" s="24">
        <v>66</v>
      </c>
      <c r="K25" s="52" t="s">
        <v>43</v>
      </c>
      <c r="L25" s="52"/>
    </row>
    <row r="26" spans="2:12" ht="15.75" thickBot="1" x14ac:dyDescent="0.3">
      <c r="B26" s="47" t="s">
        <v>85</v>
      </c>
      <c r="C26" s="24">
        <v>86.666666666666671</v>
      </c>
      <c r="D26" s="24">
        <v>86.666666666666671</v>
      </c>
      <c r="E26" s="24">
        <v>86.666666666666671</v>
      </c>
      <c r="F26" s="24">
        <v>86.666666666666671</v>
      </c>
      <c r="G26" s="24">
        <v>78</v>
      </c>
      <c r="H26" s="24">
        <v>95.333333333333343</v>
      </c>
      <c r="I26" s="24">
        <v>78</v>
      </c>
      <c r="J26" s="24">
        <v>95.333333333333343</v>
      </c>
      <c r="K26" s="52" t="s">
        <v>43</v>
      </c>
      <c r="L26" s="52"/>
    </row>
    <row r="27" spans="2:12" ht="15.75" thickBot="1" x14ac:dyDescent="0.3">
      <c r="B27" s="47" t="s">
        <v>86</v>
      </c>
      <c r="C27" s="52" t="s">
        <v>247</v>
      </c>
      <c r="D27" s="52" t="s">
        <v>247</v>
      </c>
      <c r="E27" s="52" t="s">
        <v>247</v>
      </c>
      <c r="F27" s="52" t="s">
        <v>247</v>
      </c>
      <c r="G27" s="52" t="s">
        <v>247</v>
      </c>
      <c r="H27" s="52" t="s">
        <v>247</v>
      </c>
      <c r="I27" s="52" t="s">
        <v>247</v>
      </c>
      <c r="J27" s="52" t="s">
        <v>247</v>
      </c>
      <c r="K27" s="52"/>
      <c r="L27" s="52"/>
    </row>
    <row r="28" spans="2:12" ht="15.75" thickBot="1" x14ac:dyDescent="0.3">
      <c r="B28" s="47" t="s">
        <v>88</v>
      </c>
      <c r="C28" s="52" t="s">
        <v>247</v>
      </c>
      <c r="D28" s="52" t="s">
        <v>247</v>
      </c>
      <c r="E28" s="52" t="s">
        <v>247</v>
      </c>
      <c r="F28" s="52" t="s">
        <v>247</v>
      </c>
      <c r="G28" s="52" t="s">
        <v>247</v>
      </c>
      <c r="H28" s="52" t="s">
        <v>247</v>
      </c>
      <c r="I28" s="52" t="s">
        <v>247</v>
      </c>
      <c r="J28" s="52" t="s">
        <v>247</v>
      </c>
      <c r="K28" s="52" t="s">
        <v>55</v>
      </c>
      <c r="L28" s="52"/>
    </row>
    <row r="29" spans="2:12" ht="15.75" thickBot="1" x14ac:dyDescent="0.3">
      <c r="B29" s="47" t="s">
        <v>263</v>
      </c>
      <c r="C29" s="52" t="s">
        <v>247</v>
      </c>
      <c r="D29" s="52" t="s">
        <v>247</v>
      </c>
      <c r="E29" s="52" t="s">
        <v>247</v>
      </c>
      <c r="F29" s="52" t="s">
        <v>247</v>
      </c>
      <c r="G29" s="52" t="s">
        <v>247</v>
      </c>
      <c r="H29" s="52" t="s">
        <v>247</v>
      </c>
      <c r="I29" s="52" t="s">
        <v>247</v>
      </c>
      <c r="J29" s="52" t="s">
        <v>247</v>
      </c>
      <c r="K29" s="52" t="s">
        <v>59</v>
      </c>
      <c r="L29" s="52"/>
    </row>
    <row r="30" spans="2:12" ht="15" customHeight="1" thickBot="1" x14ac:dyDescent="0.3">
      <c r="B30" s="47" t="s">
        <v>262</v>
      </c>
      <c r="C30" s="52" t="s">
        <v>247</v>
      </c>
      <c r="D30" s="52" t="s">
        <v>247</v>
      </c>
      <c r="E30" s="52" t="s">
        <v>247</v>
      </c>
      <c r="F30" s="52" t="s">
        <v>247</v>
      </c>
      <c r="G30" s="52" t="s">
        <v>247</v>
      </c>
      <c r="H30" s="52" t="s">
        <v>247</v>
      </c>
      <c r="I30" s="52" t="s">
        <v>247</v>
      </c>
      <c r="J30" s="52" t="s">
        <v>247</v>
      </c>
      <c r="K30" s="52" t="s">
        <v>59</v>
      </c>
      <c r="L30" s="52"/>
    </row>
    <row r="31" spans="2:12" ht="15.75" thickBot="1" x14ac:dyDescent="0.3">
      <c r="B31" s="47" t="s">
        <v>89</v>
      </c>
      <c r="C31" s="48">
        <v>0.8</v>
      </c>
      <c r="D31" s="48">
        <v>0.8</v>
      </c>
      <c r="E31" s="48">
        <v>0.8</v>
      </c>
      <c r="F31" s="48">
        <v>0.8</v>
      </c>
      <c r="G31" s="48">
        <v>0.7</v>
      </c>
      <c r="H31" s="48">
        <v>0.9</v>
      </c>
      <c r="I31" s="48">
        <v>0.7</v>
      </c>
      <c r="J31" s="48">
        <v>0.9</v>
      </c>
      <c r="K31" s="52"/>
      <c r="L31" s="52">
        <v>2</v>
      </c>
    </row>
    <row r="32" spans="2:12" ht="15.75" thickBot="1" x14ac:dyDescent="0.3">
      <c r="B32" s="47" t="s">
        <v>90</v>
      </c>
      <c r="C32" s="48">
        <v>0.2</v>
      </c>
      <c r="D32" s="48">
        <v>0.2</v>
      </c>
      <c r="E32" s="48">
        <v>0.2</v>
      </c>
      <c r="F32" s="48">
        <v>0.2</v>
      </c>
      <c r="G32" s="48">
        <v>0.1</v>
      </c>
      <c r="H32" s="48">
        <v>0.3</v>
      </c>
      <c r="I32" s="48">
        <v>0.1</v>
      </c>
      <c r="J32" s="48">
        <v>0.3</v>
      </c>
      <c r="K32" s="52"/>
      <c r="L32" s="52">
        <v>2</v>
      </c>
    </row>
    <row r="33" spans="1:13" ht="15" customHeight="1" thickBot="1" x14ac:dyDescent="0.3">
      <c r="B33" s="47" t="s">
        <v>12</v>
      </c>
      <c r="C33" s="24">
        <v>310</v>
      </c>
      <c r="D33" s="24">
        <v>310</v>
      </c>
      <c r="E33" s="24">
        <v>310</v>
      </c>
      <c r="F33" s="24">
        <v>310</v>
      </c>
      <c r="G33" s="52">
        <v>250</v>
      </c>
      <c r="H33" s="52">
        <v>370</v>
      </c>
      <c r="I33" s="52">
        <v>250</v>
      </c>
      <c r="J33" s="52">
        <v>370</v>
      </c>
      <c r="K33" s="52"/>
      <c r="L33" s="52">
        <v>2</v>
      </c>
    </row>
    <row r="34" spans="1:13" ht="15.75" thickBot="1" x14ac:dyDescent="0.3">
      <c r="B34" s="47" t="s">
        <v>26</v>
      </c>
      <c r="C34" s="52">
        <v>0</v>
      </c>
      <c r="D34" s="52">
        <v>0</v>
      </c>
      <c r="E34" s="52">
        <v>0</v>
      </c>
      <c r="F34" s="52">
        <v>0</v>
      </c>
      <c r="G34" s="52">
        <v>0</v>
      </c>
      <c r="H34" s="52">
        <v>0</v>
      </c>
      <c r="I34" s="52">
        <v>0</v>
      </c>
      <c r="J34" s="52">
        <v>0</v>
      </c>
      <c r="K34" s="52"/>
      <c r="L34" s="52">
        <v>2</v>
      </c>
    </row>
    <row r="35" spans="1:13" ht="15.75" thickBot="1" x14ac:dyDescent="0.3">
      <c r="B35" s="11"/>
      <c r="C35" s="90"/>
      <c r="D35" s="52"/>
      <c r="E35" s="52"/>
      <c r="F35" s="52"/>
      <c r="G35" s="52"/>
      <c r="H35" s="52"/>
      <c r="I35" s="52"/>
      <c r="J35" s="52"/>
      <c r="K35" s="52"/>
      <c r="L35" s="52"/>
    </row>
    <row r="36" spans="1:13" ht="15.75" thickBot="1" x14ac:dyDescent="0.3">
      <c r="B36" s="6" t="s">
        <v>22</v>
      </c>
      <c r="C36" s="52"/>
      <c r="D36" s="52"/>
      <c r="E36" s="52"/>
      <c r="F36" s="52"/>
      <c r="G36" s="52"/>
      <c r="H36" s="52"/>
      <c r="I36" s="52"/>
      <c r="J36" s="52"/>
      <c r="K36" s="52"/>
      <c r="L36" s="52"/>
    </row>
    <row r="37" spans="1:13" ht="15.75" thickBot="1" x14ac:dyDescent="0.3">
      <c r="B37" s="11"/>
      <c r="C37" s="52"/>
      <c r="D37" s="52"/>
      <c r="E37" s="52"/>
      <c r="F37" s="52"/>
      <c r="G37" s="52"/>
      <c r="H37" s="52"/>
      <c r="I37" s="52"/>
      <c r="J37" s="52"/>
      <c r="K37" s="52"/>
      <c r="L37" s="52"/>
    </row>
    <row r="38" spans="1:13" ht="15.75" thickBot="1" x14ac:dyDescent="0.3">
      <c r="B38" s="51"/>
      <c r="C38" s="52"/>
      <c r="D38" s="52"/>
      <c r="E38" s="52"/>
      <c r="F38" s="52"/>
      <c r="G38" s="52"/>
      <c r="H38" s="52"/>
      <c r="I38" s="52"/>
      <c r="J38" s="52"/>
      <c r="K38" s="52"/>
      <c r="L38" s="52"/>
    </row>
    <row r="39" spans="1:13" x14ac:dyDescent="0.25">
      <c r="B39" s="3" t="s">
        <v>21</v>
      </c>
    </row>
    <row r="40" spans="1:13" ht="15" customHeight="1" x14ac:dyDescent="0.25">
      <c r="A40" s="1">
        <v>1</v>
      </c>
      <c r="B40" s="104" t="s">
        <v>269</v>
      </c>
      <c r="C40" s="104"/>
      <c r="D40" s="104"/>
      <c r="E40" s="104"/>
      <c r="F40" s="104"/>
      <c r="G40" s="104"/>
      <c r="H40" s="104"/>
      <c r="I40" s="104"/>
      <c r="J40" s="104"/>
      <c r="K40" s="104"/>
      <c r="L40" s="104"/>
    </row>
    <row r="41" spans="1:13" x14ac:dyDescent="0.25">
      <c r="A41" s="1">
        <v>2</v>
      </c>
      <c r="B41" s="104" t="s">
        <v>243</v>
      </c>
      <c r="C41" s="104"/>
      <c r="D41" s="104"/>
      <c r="E41" s="104"/>
      <c r="F41" s="104"/>
      <c r="G41" s="104"/>
      <c r="H41" s="104"/>
      <c r="I41" s="104"/>
      <c r="J41" s="104"/>
      <c r="K41" s="104"/>
      <c r="L41" s="104"/>
    </row>
    <row r="42" spans="1:13" x14ac:dyDescent="0.25">
      <c r="A42" s="1"/>
      <c r="B42" s="49"/>
      <c r="C42" s="49"/>
      <c r="D42" s="49"/>
      <c r="E42" s="49"/>
      <c r="F42" s="49"/>
      <c r="G42" s="49"/>
      <c r="H42" s="49"/>
      <c r="I42" s="49"/>
      <c r="J42" s="49"/>
      <c r="K42" s="49"/>
      <c r="L42" s="49"/>
    </row>
    <row r="43" spans="1:13" x14ac:dyDescent="0.25">
      <c r="A43" s="1"/>
      <c r="B43" s="3" t="s">
        <v>13</v>
      </c>
      <c r="C43" s="2"/>
      <c r="D43" s="2"/>
      <c r="E43" s="2"/>
      <c r="F43" s="2"/>
      <c r="G43" s="2"/>
      <c r="H43" s="2"/>
      <c r="I43" s="2"/>
      <c r="J43" s="2"/>
      <c r="K43" s="2"/>
      <c r="L43" s="2"/>
      <c r="M43" s="2"/>
    </row>
    <row r="44" spans="1:13" ht="27" customHeight="1" x14ac:dyDescent="0.25">
      <c r="A44" s="1" t="s">
        <v>14</v>
      </c>
      <c r="B44" s="104" t="s">
        <v>268</v>
      </c>
      <c r="C44" s="104"/>
      <c r="D44" s="104"/>
      <c r="E44" s="104"/>
      <c r="F44" s="104"/>
      <c r="G44" s="104"/>
      <c r="H44" s="104"/>
      <c r="I44" s="104"/>
      <c r="J44" s="104"/>
      <c r="K44" s="104"/>
      <c r="L44" s="104"/>
      <c r="M44" s="104"/>
    </row>
    <row r="45" spans="1:13" ht="15" customHeight="1" x14ac:dyDescent="0.25">
      <c r="A45" s="1" t="s">
        <v>15</v>
      </c>
      <c r="B45" s="104" t="s">
        <v>260</v>
      </c>
      <c r="C45" s="104"/>
      <c r="D45" s="104"/>
      <c r="E45" s="104"/>
      <c r="F45" s="104"/>
      <c r="G45" s="104"/>
      <c r="H45" s="104"/>
      <c r="I45" s="104"/>
      <c r="J45" s="104"/>
      <c r="K45" s="104"/>
      <c r="L45" s="104"/>
      <c r="M45" s="104"/>
    </row>
    <row r="46" spans="1:13" x14ac:dyDescent="0.25">
      <c r="A46" s="1" t="s">
        <v>16</v>
      </c>
      <c r="B46" s="77" t="s">
        <v>259</v>
      </c>
      <c r="C46" s="49"/>
      <c r="D46" s="49"/>
      <c r="E46" s="49"/>
      <c r="F46" s="49"/>
      <c r="G46" s="49"/>
      <c r="H46" s="49"/>
      <c r="I46" s="49"/>
      <c r="J46" s="49"/>
      <c r="K46" s="49"/>
      <c r="L46" s="49"/>
      <c r="M46" s="49"/>
    </row>
    <row r="47" spans="1:13" x14ac:dyDescent="0.25">
      <c r="A47" s="1" t="s">
        <v>17</v>
      </c>
      <c r="B47" s="77" t="s">
        <v>258</v>
      </c>
      <c r="C47" s="49"/>
      <c r="D47" s="49"/>
      <c r="E47" s="49"/>
      <c r="F47" s="49"/>
      <c r="G47" s="49"/>
      <c r="H47" s="49"/>
      <c r="I47" s="49"/>
      <c r="J47" s="49"/>
      <c r="K47" s="49"/>
      <c r="L47" s="49"/>
      <c r="M47" s="49"/>
    </row>
    <row r="48" spans="1:13" x14ac:dyDescent="0.25">
      <c r="A48" s="1" t="s">
        <v>18</v>
      </c>
      <c r="B48" s="23" t="s">
        <v>257</v>
      </c>
      <c r="C48" s="23"/>
      <c r="D48" s="23"/>
      <c r="E48" s="23"/>
      <c r="F48" s="23"/>
      <c r="G48" s="23"/>
      <c r="H48" s="23"/>
      <c r="I48" s="23"/>
      <c r="J48" s="23"/>
      <c r="K48" s="23"/>
      <c r="L48" s="23"/>
      <c r="M48" s="23"/>
    </row>
    <row r="49" spans="1:13" x14ac:dyDescent="0.25">
      <c r="A49" s="1" t="s">
        <v>19</v>
      </c>
      <c r="B49" s="23" t="s">
        <v>267</v>
      </c>
      <c r="C49" s="49"/>
      <c r="D49" s="49"/>
      <c r="E49" s="49"/>
      <c r="F49" s="49"/>
      <c r="G49" s="49"/>
      <c r="H49" s="49"/>
      <c r="I49" s="49"/>
      <c r="J49" s="49"/>
      <c r="K49" s="49"/>
      <c r="L49" s="49"/>
      <c r="M49" s="49"/>
    </row>
    <row r="50" spans="1:13" x14ac:dyDescent="0.25">
      <c r="A50" s="1" t="s">
        <v>43</v>
      </c>
      <c r="B50" s="102" t="s">
        <v>266</v>
      </c>
      <c r="C50" s="101"/>
      <c r="D50" s="101"/>
      <c r="E50" s="101"/>
      <c r="F50" s="101"/>
      <c r="G50" s="101"/>
      <c r="H50" s="101"/>
      <c r="I50" s="101"/>
      <c r="J50" s="101"/>
      <c r="K50" s="101"/>
      <c r="L50" s="101"/>
      <c r="M50" s="101"/>
    </row>
    <row r="51" spans="1:13" x14ac:dyDescent="0.25">
      <c r="A51" s="1" t="s">
        <v>55</v>
      </c>
      <c r="B51" s="77" t="s">
        <v>254</v>
      </c>
      <c r="C51" s="23"/>
      <c r="D51" s="23"/>
      <c r="E51" s="23"/>
      <c r="F51" s="23"/>
      <c r="G51" s="23"/>
      <c r="H51" s="23"/>
      <c r="I51" s="23"/>
      <c r="J51" s="23"/>
      <c r="K51" s="23"/>
      <c r="L51" s="23"/>
      <c r="M51" s="23"/>
    </row>
    <row r="52" spans="1:13" x14ac:dyDescent="0.25">
      <c r="A52" s="1" t="s">
        <v>59</v>
      </c>
      <c r="B52" s="23" t="s">
        <v>252</v>
      </c>
      <c r="C52" s="23"/>
      <c r="D52" s="23"/>
      <c r="E52" s="23"/>
      <c r="F52" s="23"/>
      <c r="G52" s="23"/>
      <c r="H52" s="23"/>
      <c r="I52" s="23"/>
      <c r="J52" s="23"/>
      <c r="K52" s="23"/>
      <c r="L52" s="23"/>
      <c r="M52" s="23"/>
    </row>
    <row r="53" spans="1:13" x14ac:dyDescent="0.25">
      <c r="A53" s="1"/>
    </row>
    <row r="54" spans="1:13" x14ac:dyDescent="0.25">
      <c r="A54" s="1"/>
    </row>
    <row r="55" spans="1:13" x14ac:dyDescent="0.25">
      <c r="A55" s="1"/>
    </row>
  </sheetData>
  <mergeCells count="14">
    <mergeCell ref="B45:M45"/>
    <mergeCell ref="C2:L2"/>
    <mergeCell ref="B3:B4"/>
    <mergeCell ref="C3:C4"/>
    <mergeCell ref="D3:D4"/>
    <mergeCell ref="E3:E4"/>
    <mergeCell ref="F3:F4"/>
    <mergeCell ref="G3:H4"/>
    <mergeCell ref="I3:J4"/>
    <mergeCell ref="K3:K4"/>
    <mergeCell ref="L3:L4"/>
    <mergeCell ref="B40:L40"/>
    <mergeCell ref="B41:L41"/>
    <mergeCell ref="B44:M4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1"/>
  <sheetViews>
    <sheetView workbookViewId="0">
      <selection activeCell="B1" sqref="B1"/>
    </sheetView>
  </sheetViews>
  <sheetFormatPr defaultColWidth="9.140625" defaultRowHeight="15" x14ac:dyDescent="0.25"/>
  <cols>
    <col min="1" max="1" width="2.28515625" style="4" bestFit="1" customWidth="1"/>
    <col min="2" max="2" width="41" style="4" customWidth="1"/>
    <col min="3" max="6" width="9.140625" style="4"/>
    <col min="7" max="8" width="10" style="4" bestFit="1" customWidth="1"/>
    <col min="9" max="10" width="9.140625" style="4"/>
    <col min="11" max="11" width="12.5703125" style="4" customWidth="1"/>
    <col min="12" max="13" width="9.140625" style="4"/>
    <col min="14" max="14" width="32.28515625" style="4" customWidth="1"/>
    <col min="15" max="15" width="29.140625" style="4" customWidth="1"/>
    <col min="16" max="18" width="9.140625" style="4"/>
    <col min="19" max="19" width="30.7109375" style="4" customWidth="1"/>
    <col min="20" max="20" width="29.28515625" style="4" customWidth="1"/>
    <col min="21" max="16384" width="9.140625" style="4"/>
  </cols>
  <sheetData>
    <row r="1" spans="2:19" ht="15.75" thickBot="1" x14ac:dyDescent="0.3">
      <c r="B1" s="53" t="s">
        <v>276</v>
      </c>
    </row>
    <row r="2" spans="2:19" ht="30.75" customHeight="1" thickBot="1" x14ac:dyDescent="0.3">
      <c r="B2" s="5" t="s">
        <v>0</v>
      </c>
      <c r="C2" s="136" t="s">
        <v>275</v>
      </c>
      <c r="D2" s="137"/>
      <c r="E2" s="137"/>
      <c r="F2" s="137"/>
      <c r="G2" s="137"/>
      <c r="H2" s="137"/>
      <c r="I2" s="137"/>
      <c r="J2" s="137"/>
      <c r="K2" s="137"/>
      <c r="L2" s="138"/>
      <c r="N2" s="97"/>
      <c r="S2" s="99"/>
    </row>
    <row r="3" spans="2:19" x14ac:dyDescent="0.25">
      <c r="B3" s="129"/>
      <c r="C3" s="124">
        <v>2015</v>
      </c>
      <c r="D3" s="124">
        <v>2020</v>
      </c>
      <c r="E3" s="124">
        <v>2030</v>
      </c>
      <c r="F3" s="124">
        <v>2050</v>
      </c>
      <c r="G3" s="131" t="s">
        <v>1</v>
      </c>
      <c r="H3" s="132"/>
      <c r="I3" s="131" t="s">
        <v>2</v>
      </c>
      <c r="J3" s="132"/>
      <c r="K3" s="124" t="s">
        <v>3</v>
      </c>
      <c r="L3" s="124" t="s">
        <v>4</v>
      </c>
      <c r="S3" s="99"/>
    </row>
    <row r="4" spans="2:19" ht="15.75" thickBot="1" x14ac:dyDescent="0.3">
      <c r="B4" s="130"/>
      <c r="C4" s="125"/>
      <c r="D4" s="125"/>
      <c r="E4" s="125"/>
      <c r="F4" s="125"/>
      <c r="G4" s="133"/>
      <c r="H4" s="134"/>
      <c r="I4" s="133"/>
      <c r="J4" s="134"/>
      <c r="K4" s="125"/>
      <c r="L4" s="125"/>
      <c r="S4" s="99"/>
    </row>
    <row r="5" spans="2:19" ht="15.75" thickBot="1" x14ac:dyDescent="0.3">
      <c r="B5" s="6" t="s">
        <v>5</v>
      </c>
      <c r="C5" s="7"/>
      <c r="D5" s="7"/>
      <c r="E5" s="7"/>
      <c r="F5" s="7"/>
      <c r="G5" s="8" t="s">
        <v>6</v>
      </c>
      <c r="H5" s="8" t="s">
        <v>7</v>
      </c>
      <c r="I5" s="8" t="s">
        <v>6</v>
      </c>
      <c r="J5" s="8" t="s">
        <v>7</v>
      </c>
      <c r="K5" s="7"/>
      <c r="L5" s="9"/>
      <c r="S5" s="99"/>
    </row>
    <row r="6" spans="2:19" ht="15.75" thickBot="1" x14ac:dyDescent="0.3">
      <c r="B6" s="51" t="s">
        <v>9</v>
      </c>
      <c r="C6" s="92" t="s">
        <v>247</v>
      </c>
      <c r="D6" s="92" t="s">
        <v>247</v>
      </c>
      <c r="E6" s="92" t="s">
        <v>247</v>
      </c>
      <c r="F6" s="92" t="s">
        <v>247</v>
      </c>
      <c r="G6" s="92" t="s">
        <v>247</v>
      </c>
      <c r="H6" s="92" t="s">
        <v>247</v>
      </c>
      <c r="I6" s="92" t="s">
        <v>247</v>
      </c>
      <c r="J6" s="92" t="s">
        <v>247</v>
      </c>
      <c r="K6" s="52" t="s">
        <v>14</v>
      </c>
      <c r="L6" s="52">
        <v>1</v>
      </c>
      <c r="S6" s="99"/>
    </row>
    <row r="7" spans="2:19" ht="15.75" thickBot="1" x14ac:dyDescent="0.3">
      <c r="B7" s="51" t="s">
        <v>180</v>
      </c>
      <c r="C7" s="100" t="s">
        <v>247</v>
      </c>
      <c r="D7" s="100" t="s">
        <v>247</v>
      </c>
      <c r="E7" s="100" t="s">
        <v>247</v>
      </c>
      <c r="F7" s="100" t="s">
        <v>247</v>
      </c>
      <c r="G7" s="100" t="s">
        <v>247</v>
      </c>
      <c r="H7" s="100" t="s">
        <v>247</v>
      </c>
      <c r="I7" s="100" t="s">
        <v>247</v>
      </c>
      <c r="J7" s="100" t="s">
        <v>247</v>
      </c>
      <c r="K7" s="52" t="s">
        <v>15</v>
      </c>
      <c r="L7" s="52">
        <v>1</v>
      </c>
      <c r="S7" s="99"/>
    </row>
    <row r="8" spans="2:19" ht="15.75" thickBot="1" x14ac:dyDescent="0.3">
      <c r="B8" s="51" t="s">
        <v>23</v>
      </c>
      <c r="C8" s="52">
        <v>0</v>
      </c>
      <c r="D8" s="52">
        <v>0</v>
      </c>
      <c r="E8" s="52">
        <v>0</v>
      </c>
      <c r="F8" s="52">
        <v>0</v>
      </c>
      <c r="G8" s="52">
        <v>0</v>
      </c>
      <c r="H8" s="52">
        <v>0</v>
      </c>
      <c r="I8" s="52">
        <v>0</v>
      </c>
      <c r="J8" s="52">
        <v>0</v>
      </c>
      <c r="K8" s="52" t="s">
        <v>16</v>
      </c>
      <c r="L8" s="52">
        <v>1</v>
      </c>
      <c r="R8" s="99"/>
    </row>
    <row r="9" spans="2:19" ht="15.75" thickBot="1" x14ac:dyDescent="0.3">
      <c r="B9" s="51" t="s">
        <v>10</v>
      </c>
      <c r="C9" s="52">
        <v>50</v>
      </c>
      <c r="D9" s="52">
        <v>50</v>
      </c>
      <c r="E9" s="52">
        <v>50</v>
      </c>
      <c r="F9" s="52">
        <v>50</v>
      </c>
      <c r="G9" s="52">
        <v>50</v>
      </c>
      <c r="H9" s="52">
        <v>80</v>
      </c>
      <c r="I9" s="52">
        <v>50</v>
      </c>
      <c r="J9" s="52">
        <v>80</v>
      </c>
      <c r="K9" s="52"/>
      <c r="L9" s="52">
        <v>1</v>
      </c>
    </row>
    <row r="10" spans="2:19" ht="15.75" thickBot="1" x14ac:dyDescent="0.3">
      <c r="B10" s="51" t="s">
        <v>24</v>
      </c>
      <c r="C10" s="52"/>
      <c r="D10" s="52"/>
      <c r="E10" s="52"/>
      <c r="F10" s="52"/>
      <c r="G10" s="52"/>
      <c r="H10" s="52"/>
      <c r="I10" s="52"/>
      <c r="J10" s="52"/>
      <c r="K10" s="52" t="s">
        <v>17</v>
      </c>
      <c r="L10" s="52"/>
    </row>
    <row r="11" spans="2:19" ht="15.75" thickBot="1" x14ac:dyDescent="0.3">
      <c r="B11" s="10" t="s">
        <v>20</v>
      </c>
      <c r="C11" s="52">
        <v>0.2</v>
      </c>
      <c r="D11" s="52" t="s">
        <v>50</v>
      </c>
      <c r="E11" s="52" t="s">
        <v>50</v>
      </c>
      <c r="F11" s="52" t="s">
        <v>50</v>
      </c>
      <c r="G11" s="52" t="s">
        <v>51</v>
      </c>
      <c r="H11" s="52" t="s">
        <v>49</v>
      </c>
      <c r="I11" s="52" t="s">
        <v>51</v>
      </c>
      <c r="J11" s="52" t="s">
        <v>49</v>
      </c>
      <c r="K11" s="52" t="s">
        <v>17</v>
      </c>
      <c r="L11" s="52"/>
    </row>
    <row r="12" spans="2:19" ht="15.75" thickBot="1" x14ac:dyDescent="0.3">
      <c r="B12" s="10" t="s">
        <v>11</v>
      </c>
      <c r="C12" s="30" t="s">
        <v>40</v>
      </c>
      <c r="D12" s="30" t="s">
        <v>40</v>
      </c>
      <c r="E12" s="30" t="s">
        <v>40</v>
      </c>
      <c r="F12" s="30" t="s">
        <v>40</v>
      </c>
      <c r="G12" s="30" t="s">
        <v>40</v>
      </c>
      <c r="H12" s="30" t="s">
        <v>40</v>
      </c>
      <c r="I12" s="30" t="s">
        <v>40</v>
      </c>
      <c r="J12" s="30" t="s">
        <v>40</v>
      </c>
      <c r="K12" s="52" t="s">
        <v>17</v>
      </c>
      <c r="L12" s="52"/>
    </row>
    <row r="13" spans="2:19" ht="15.75" thickBot="1" x14ac:dyDescent="0.3">
      <c r="B13" s="10" t="s">
        <v>25</v>
      </c>
      <c r="C13" s="52">
        <v>0.4</v>
      </c>
      <c r="D13" s="52">
        <v>0.4</v>
      </c>
      <c r="E13" s="52">
        <v>0.4</v>
      </c>
      <c r="F13" s="52">
        <v>0.4</v>
      </c>
      <c r="G13" s="52">
        <v>0.3</v>
      </c>
      <c r="H13" s="52">
        <v>0.5</v>
      </c>
      <c r="I13" s="52">
        <v>0.3</v>
      </c>
      <c r="J13" s="52">
        <v>0.5</v>
      </c>
      <c r="K13" s="52"/>
      <c r="L13" s="52">
        <v>1</v>
      </c>
    </row>
    <row r="14" spans="2:19" ht="15.75" thickBot="1" x14ac:dyDescent="0.3">
      <c r="B14" s="51"/>
      <c r="C14" s="90"/>
      <c r="D14" s="52"/>
      <c r="E14" s="52"/>
      <c r="F14" s="52"/>
      <c r="G14" s="52"/>
      <c r="H14" s="52"/>
      <c r="I14" s="52"/>
      <c r="J14" s="52"/>
      <c r="K14" s="52"/>
      <c r="L14" s="52"/>
    </row>
    <row r="15" spans="2:19" ht="15.75" thickBot="1" x14ac:dyDescent="0.3">
      <c r="B15" s="6" t="s">
        <v>8</v>
      </c>
      <c r="C15" s="90"/>
      <c r="D15" s="7"/>
      <c r="E15" s="7"/>
      <c r="F15" s="7"/>
      <c r="G15" s="7"/>
      <c r="H15" s="7"/>
      <c r="I15" s="7"/>
      <c r="J15" s="7"/>
      <c r="K15" s="7"/>
      <c r="L15" s="9"/>
    </row>
    <row r="16" spans="2:19" ht="15.75" thickBot="1" x14ac:dyDescent="0.3">
      <c r="B16" s="47" t="s">
        <v>73</v>
      </c>
      <c r="C16" s="52">
        <v>10</v>
      </c>
      <c r="D16" s="52">
        <v>10</v>
      </c>
      <c r="E16" s="52">
        <v>10</v>
      </c>
      <c r="F16" s="52">
        <v>10</v>
      </c>
      <c r="G16" s="52">
        <v>10</v>
      </c>
      <c r="H16" s="52">
        <v>10</v>
      </c>
      <c r="I16" s="52">
        <v>10</v>
      </c>
      <c r="J16" s="52">
        <v>10</v>
      </c>
      <c r="K16" s="52"/>
      <c r="L16" s="52">
        <v>1</v>
      </c>
    </row>
    <row r="17" spans="2:12" ht="15" customHeight="1" thickBot="1" x14ac:dyDescent="0.3">
      <c r="B17" s="47" t="s">
        <v>76</v>
      </c>
      <c r="C17" s="92" t="s">
        <v>247</v>
      </c>
      <c r="D17" s="92" t="s">
        <v>247</v>
      </c>
      <c r="E17" s="92" t="s">
        <v>247</v>
      </c>
      <c r="F17" s="92" t="s">
        <v>247</v>
      </c>
      <c r="G17" s="92" t="s">
        <v>247</v>
      </c>
      <c r="H17" s="92" t="s">
        <v>247</v>
      </c>
      <c r="I17" s="92" t="s">
        <v>247</v>
      </c>
      <c r="J17" s="92" t="s">
        <v>247</v>
      </c>
      <c r="K17" s="52"/>
      <c r="L17" s="52"/>
    </row>
    <row r="18" spans="2:12" ht="15" customHeight="1" thickBot="1" x14ac:dyDescent="0.3">
      <c r="B18" s="47" t="s">
        <v>77</v>
      </c>
      <c r="C18" s="100" t="s">
        <v>247</v>
      </c>
      <c r="D18" s="100" t="s">
        <v>247</v>
      </c>
      <c r="E18" s="100" t="s">
        <v>247</v>
      </c>
      <c r="F18" s="100" t="s">
        <v>247</v>
      </c>
      <c r="G18" s="100" t="s">
        <v>247</v>
      </c>
      <c r="H18" s="100" t="s">
        <v>247</v>
      </c>
      <c r="I18" s="100" t="s">
        <v>247</v>
      </c>
      <c r="J18" s="100" t="s">
        <v>247</v>
      </c>
      <c r="K18" s="52"/>
      <c r="L18" s="52"/>
    </row>
    <row r="19" spans="2:12" ht="15.75" thickBot="1" x14ac:dyDescent="0.3">
      <c r="B19" s="47" t="s">
        <v>78</v>
      </c>
      <c r="C19" s="92" t="s">
        <v>247</v>
      </c>
      <c r="D19" s="92" t="s">
        <v>247</v>
      </c>
      <c r="E19" s="92" t="s">
        <v>247</v>
      </c>
      <c r="F19" s="92" t="s">
        <v>247</v>
      </c>
      <c r="G19" s="92" t="s">
        <v>247</v>
      </c>
      <c r="H19" s="92" t="s">
        <v>247</v>
      </c>
      <c r="I19" s="92" t="s">
        <v>247</v>
      </c>
      <c r="J19" s="92" t="s">
        <v>247</v>
      </c>
      <c r="K19" s="52"/>
      <c r="L19" s="52"/>
    </row>
    <row r="20" spans="2:12" ht="15.75" thickBot="1" x14ac:dyDescent="0.3">
      <c r="B20" s="47" t="s">
        <v>79</v>
      </c>
      <c r="C20" s="18">
        <v>15000</v>
      </c>
      <c r="D20" s="18">
        <v>15000</v>
      </c>
      <c r="E20" s="18">
        <v>15000</v>
      </c>
      <c r="F20" s="18">
        <v>15000</v>
      </c>
      <c r="G20" s="52">
        <v>12000</v>
      </c>
      <c r="H20" s="52">
        <v>18000</v>
      </c>
      <c r="I20" s="52">
        <v>12000</v>
      </c>
      <c r="J20" s="52">
        <v>18000</v>
      </c>
      <c r="K20" s="52" t="s">
        <v>18</v>
      </c>
      <c r="L20" s="52">
        <v>1</v>
      </c>
    </row>
    <row r="21" spans="2:12" ht="15.75" thickBot="1" x14ac:dyDescent="0.3">
      <c r="B21" s="47" t="s">
        <v>80</v>
      </c>
      <c r="C21" s="24">
        <v>64</v>
      </c>
      <c r="D21" s="24">
        <v>64</v>
      </c>
      <c r="E21" s="24">
        <v>64</v>
      </c>
      <c r="F21" s="24">
        <v>64</v>
      </c>
      <c r="G21" s="24">
        <v>57.599999999999994</v>
      </c>
      <c r="H21" s="24">
        <v>70.400000000000006</v>
      </c>
      <c r="I21" s="24">
        <v>57.599999999999994</v>
      </c>
      <c r="J21" s="24">
        <v>70.400000000000006</v>
      </c>
      <c r="K21" s="52"/>
      <c r="L21" s="52">
        <v>1</v>
      </c>
    </row>
    <row r="22" spans="2:12" ht="15.75" thickBot="1" x14ac:dyDescent="0.3">
      <c r="B22" s="47" t="s">
        <v>81</v>
      </c>
      <c r="C22" s="24">
        <v>64</v>
      </c>
      <c r="D22" s="24">
        <v>64</v>
      </c>
      <c r="E22" s="24">
        <v>64</v>
      </c>
      <c r="F22" s="24">
        <v>64</v>
      </c>
      <c r="G22" s="24">
        <v>57.599999999999994</v>
      </c>
      <c r="H22" s="24">
        <v>70.400000000000006</v>
      </c>
      <c r="I22" s="24">
        <v>57.599999999999994</v>
      </c>
      <c r="J22" s="24">
        <v>70.400000000000006</v>
      </c>
      <c r="K22" s="52"/>
      <c r="L22" s="52">
        <v>1</v>
      </c>
    </row>
    <row r="23" spans="2:12" ht="15.75" thickBot="1" x14ac:dyDescent="0.3">
      <c r="B23" s="47" t="s">
        <v>82</v>
      </c>
      <c r="C23" s="24">
        <v>64</v>
      </c>
      <c r="D23" s="24">
        <v>64</v>
      </c>
      <c r="E23" s="24">
        <v>64</v>
      </c>
      <c r="F23" s="24">
        <v>64</v>
      </c>
      <c r="G23" s="24">
        <v>57.599999999999994</v>
      </c>
      <c r="H23" s="24">
        <v>70.400000000000006</v>
      </c>
      <c r="I23" s="24">
        <v>57.599999999999994</v>
      </c>
      <c r="J23" s="24">
        <v>70.400000000000006</v>
      </c>
      <c r="K23" s="52"/>
      <c r="L23" s="52">
        <v>1</v>
      </c>
    </row>
    <row r="24" spans="2:12" ht="15.75" thickBot="1" x14ac:dyDescent="0.3">
      <c r="B24" s="47" t="s">
        <v>83</v>
      </c>
      <c r="C24" s="24">
        <v>64</v>
      </c>
      <c r="D24" s="24">
        <v>64</v>
      </c>
      <c r="E24" s="24">
        <v>64</v>
      </c>
      <c r="F24" s="24">
        <v>64</v>
      </c>
      <c r="G24" s="24">
        <v>57.599999999999994</v>
      </c>
      <c r="H24" s="24">
        <v>70.400000000000006</v>
      </c>
      <c r="I24" s="24">
        <v>57.599999999999994</v>
      </c>
      <c r="J24" s="24">
        <v>70.400000000000006</v>
      </c>
      <c r="K24" s="52"/>
      <c r="L24" s="52">
        <v>1</v>
      </c>
    </row>
    <row r="25" spans="2:12" ht="15.75" thickBot="1" x14ac:dyDescent="0.3">
      <c r="B25" s="47" t="s">
        <v>84</v>
      </c>
      <c r="C25" s="24">
        <v>72</v>
      </c>
      <c r="D25" s="24">
        <v>72</v>
      </c>
      <c r="E25" s="24">
        <v>72</v>
      </c>
      <c r="F25" s="24">
        <v>72</v>
      </c>
      <c r="G25" s="24">
        <v>64.8</v>
      </c>
      <c r="H25" s="24">
        <v>79.2</v>
      </c>
      <c r="I25" s="24">
        <v>64.8</v>
      </c>
      <c r="J25" s="24">
        <v>79.2</v>
      </c>
      <c r="K25" s="52"/>
      <c r="L25" s="52">
        <v>1</v>
      </c>
    </row>
    <row r="26" spans="2:12" ht="15.75" thickBot="1" x14ac:dyDescent="0.3">
      <c r="B26" s="47" t="s">
        <v>85</v>
      </c>
      <c r="C26" s="24">
        <v>104</v>
      </c>
      <c r="D26" s="24">
        <v>104</v>
      </c>
      <c r="E26" s="24">
        <v>104</v>
      </c>
      <c r="F26" s="24">
        <v>104</v>
      </c>
      <c r="G26" s="24">
        <v>93.6</v>
      </c>
      <c r="H26" s="24">
        <v>114.4</v>
      </c>
      <c r="I26" s="24">
        <v>93.6</v>
      </c>
      <c r="J26" s="24">
        <v>114.4</v>
      </c>
      <c r="K26" s="52"/>
      <c r="L26" s="52">
        <v>1</v>
      </c>
    </row>
    <row r="27" spans="2:12" ht="15.75" thickBot="1" x14ac:dyDescent="0.3">
      <c r="B27" s="47" t="s">
        <v>86</v>
      </c>
      <c r="C27" s="92" t="s">
        <v>247</v>
      </c>
      <c r="D27" s="92" t="s">
        <v>247</v>
      </c>
      <c r="E27" s="92" t="s">
        <v>247</v>
      </c>
      <c r="F27" s="92" t="s">
        <v>247</v>
      </c>
      <c r="G27" s="92" t="s">
        <v>247</v>
      </c>
      <c r="H27" s="92" t="s">
        <v>247</v>
      </c>
      <c r="I27" s="92" t="s">
        <v>247</v>
      </c>
      <c r="J27" s="92" t="s">
        <v>247</v>
      </c>
      <c r="K27" s="52" t="s">
        <v>19</v>
      </c>
      <c r="L27" s="52"/>
    </row>
    <row r="28" spans="2:12" ht="15.75" thickBot="1" x14ac:dyDescent="0.3">
      <c r="B28" s="47" t="s">
        <v>88</v>
      </c>
      <c r="C28" s="100" t="s">
        <v>247</v>
      </c>
      <c r="D28" s="100" t="s">
        <v>247</v>
      </c>
      <c r="E28" s="100" t="s">
        <v>247</v>
      </c>
      <c r="F28" s="100" t="s">
        <v>247</v>
      </c>
      <c r="G28" s="100" t="s">
        <v>247</v>
      </c>
      <c r="H28" s="100" t="s">
        <v>247</v>
      </c>
      <c r="I28" s="100" t="s">
        <v>247</v>
      </c>
      <c r="J28" s="100" t="s">
        <v>247</v>
      </c>
      <c r="K28" s="52" t="s">
        <v>19</v>
      </c>
      <c r="L28" s="52"/>
    </row>
    <row r="29" spans="2:12" ht="15.75" thickBot="1" x14ac:dyDescent="0.3">
      <c r="B29" s="47" t="s">
        <v>263</v>
      </c>
      <c r="C29" s="92" t="s">
        <v>247</v>
      </c>
      <c r="D29" s="92" t="s">
        <v>247</v>
      </c>
      <c r="E29" s="92" t="s">
        <v>247</v>
      </c>
      <c r="F29" s="92" t="s">
        <v>247</v>
      </c>
      <c r="G29" s="92" t="s">
        <v>247</v>
      </c>
      <c r="H29" s="92" t="s">
        <v>247</v>
      </c>
      <c r="I29" s="92" t="s">
        <v>247</v>
      </c>
      <c r="J29" s="92" t="s">
        <v>247</v>
      </c>
      <c r="K29" s="52" t="s">
        <v>19</v>
      </c>
      <c r="L29" s="52"/>
    </row>
    <row r="30" spans="2:12" ht="15" customHeight="1" thickBot="1" x14ac:dyDescent="0.3">
      <c r="B30" s="47" t="s">
        <v>262</v>
      </c>
      <c r="C30" s="100" t="s">
        <v>247</v>
      </c>
      <c r="D30" s="100" t="s">
        <v>247</v>
      </c>
      <c r="E30" s="100" t="s">
        <v>247</v>
      </c>
      <c r="F30" s="100" t="s">
        <v>247</v>
      </c>
      <c r="G30" s="100" t="s">
        <v>247</v>
      </c>
      <c r="H30" s="100" t="s">
        <v>247</v>
      </c>
      <c r="I30" s="100" t="s">
        <v>247</v>
      </c>
      <c r="J30" s="100" t="s">
        <v>247</v>
      </c>
      <c r="K30" s="52" t="s">
        <v>19</v>
      </c>
      <c r="L30" s="52"/>
    </row>
    <row r="31" spans="2:12" ht="15.75" thickBot="1" x14ac:dyDescent="0.3">
      <c r="B31" s="47" t="s">
        <v>89</v>
      </c>
      <c r="C31" s="48">
        <v>0.8</v>
      </c>
      <c r="D31" s="48">
        <v>0.8</v>
      </c>
      <c r="E31" s="48">
        <v>0.8</v>
      </c>
      <c r="F31" s="48">
        <v>0.8</v>
      </c>
      <c r="G31" s="48">
        <v>0.7</v>
      </c>
      <c r="H31" s="48">
        <v>0.9</v>
      </c>
      <c r="I31" s="48">
        <v>0.7</v>
      </c>
      <c r="J31" s="48">
        <v>0.9</v>
      </c>
      <c r="K31" s="52"/>
      <c r="L31" s="52">
        <v>1</v>
      </c>
    </row>
    <row r="32" spans="2:12" ht="15.75" thickBot="1" x14ac:dyDescent="0.3">
      <c r="B32" s="47" t="s">
        <v>90</v>
      </c>
      <c r="C32" s="48">
        <v>0.2</v>
      </c>
      <c r="D32" s="48">
        <v>0.2</v>
      </c>
      <c r="E32" s="48">
        <v>0.2</v>
      </c>
      <c r="F32" s="48">
        <v>0.2</v>
      </c>
      <c r="G32" s="48">
        <v>0.1</v>
      </c>
      <c r="H32" s="48">
        <v>0.3</v>
      </c>
      <c r="I32" s="48">
        <v>0.1</v>
      </c>
      <c r="J32" s="48">
        <v>0.3</v>
      </c>
      <c r="K32" s="52"/>
      <c r="L32" s="52">
        <v>1</v>
      </c>
    </row>
    <row r="33" spans="1:13" ht="15" customHeight="1" thickBot="1" x14ac:dyDescent="0.3">
      <c r="B33" s="47" t="s">
        <v>12</v>
      </c>
      <c r="C33" s="24">
        <v>20</v>
      </c>
      <c r="D33" s="24">
        <v>20</v>
      </c>
      <c r="E33" s="24">
        <v>20</v>
      </c>
      <c r="F33" s="24">
        <v>20</v>
      </c>
      <c r="G33" s="52">
        <v>16</v>
      </c>
      <c r="H33" s="52">
        <v>24</v>
      </c>
      <c r="I33" s="52">
        <v>16</v>
      </c>
      <c r="J33" s="52">
        <v>24</v>
      </c>
      <c r="K33" s="52"/>
      <c r="L33" s="52">
        <v>1</v>
      </c>
    </row>
    <row r="34" spans="1:13" ht="15.75" thickBot="1" x14ac:dyDescent="0.3">
      <c r="B34" s="47" t="s">
        <v>26</v>
      </c>
      <c r="C34" s="52">
        <v>0</v>
      </c>
      <c r="D34" s="52">
        <v>0</v>
      </c>
      <c r="E34" s="52">
        <v>0</v>
      </c>
      <c r="F34" s="52">
        <v>0</v>
      </c>
      <c r="G34" s="52">
        <v>0</v>
      </c>
      <c r="H34" s="52">
        <v>0</v>
      </c>
      <c r="I34" s="52">
        <v>0</v>
      </c>
      <c r="J34" s="52">
        <v>0</v>
      </c>
      <c r="K34" s="52"/>
      <c r="L34" s="52">
        <v>1</v>
      </c>
    </row>
    <row r="35" spans="1:13" ht="15.75" thickBot="1" x14ac:dyDescent="0.3">
      <c r="B35" s="11"/>
      <c r="C35" s="90"/>
      <c r="D35" s="52"/>
      <c r="E35" s="52"/>
      <c r="F35" s="52"/>
      <c r="G35" s="52"/>
      <c r="H35" s="52"/>
      <c r="I35" s="52"/>
      <c r="J35" s="52"/>
      <c r="K35" s="52"/>
      <c r="L35" s="52"/>
    </row>
    <row r="36" spans="1:13" ht="15.75" thickBot="1" x14ac:dyDescent="0.3">
      <c r="B36" s="6" t="s">
        <v>22</v>
      </c>
      <c r="C36" s="52"/>
      <c r="D36" s="52"/>
      <c r="E36" s="52"/>
      <c r="F36" s="52"/>
      <c r="G36" s="52"/>
      <c r="H36" s="52"/>
      <c r="I36" s="52"/>
      <c r="J36" s="52"/>
      <c r="K36" s="52"/>
      <c r="L36" s="52"/>
    </row>
    <row r="37" spans="1:13" ht="15.75" thickBot="1" x14ac:dyDescent="0.3">
      <c r="B37" s="11"/>
      <c r="C37" s="52"/>
      <c r="D37" s="52"/>
      <c r="E37" s="52"/>
      <c r="F37" s="52"/>
      <c r="G37" s="52"/>
      <c r="H37" s="52"/>
      <c r="I37" s="52"/>
      <c r="J37" s="52"/>
      <c r="K37" s="52"/>
      <c r="L37" s="52"/>
    </row>
    <row r="38" spans="1:13" ht="15.75" thickBot="1" x14ac:dyDescent="0.3">
      <c r="B38" s="51"/>
      <c r="C38" s="52"/>
      <c r="D38" s="52"/>
      <c r="E38" s="52"/>
      <c r="F38" s="52"/>
      <c r="G38" s="52"/>
      <c r="H38" s="52"/>
      <c r="I38" s="52"/>
      <c r="J38" s="52"/>
      <c r="K38" s="52"/>
      <c r="L38" s="52"/>
    </row>
    <row r="39" spans="1:13" x14ac:dyDescent="0.25">
      <c r="B39" s="3" t="s">
        <v>21</v>
      </c>
    </row>
    <row r="40" spans="1:13" x14ac:dyDescent="0.25">
      <c r="A40" s="1">
        <v>1</v>
      </c>
      <c r="B40" s="104" t="s">
        <v>243</v>
      </c>
      <c r="C40" s="104"/>
      <c r="D40" s="104"/>
      <c r="E40" s="104"/>
      <c r="F40" s="104"/>
      <c r="G40" s="104"/>
      <c r="H40" s="104"/>
      <c r="I40" s="104"/>
      <c r="J40" s="104"/>
      <c r="K40" s="104"/>
      <c r="L40" s="104"/>
    </row>
    <row r="41" spans="1:13" x14ac:dyDescent="0.25">
      <c r="A41" s="1"/>
      <c r="B41" s="104"/>
      <c r="C41" s="104"/>
      <c r="D41" s="104"/>
      <c r="E41" s="104"/>
      <c r="F41" s="104"/>
      <c r="G41" s="104"/>
      <c r="H41" s="104"/>
      <c r="I41" s="104"/>
      <c r="J41" s="104"/>
      <c r="K41" s="104"/>
      <c r="L41" s="104"/>
    </row>
    <row r="42" spans="1:13" x14ac:dyDescent="0.25">
      <c r="A42" s="1"/>
      <c r="B42" s="3" t="s">
        <v>13</v>
      </c>
      <c r="C42" s="2"/>
      <c r="D42" s="2"/>
      <c r="E42" s="2"/>
      <c r="F42" s="2"/>
      <c r="G42" s="2"/>
      <c r="H42" s="2"/>
      <c r="I42" s="2"/>
      <c r="J42" s="2"/>
      <c r="K42" s="2"/>
      <c r="L42" s="2"/>
      <c r="M42" s="2"/>
    </row>
    <row r="43" spans="1:13" ht="43.5" customHeight="1" x14ac:dyDescent="0.25">
      <c r="A43" s="1" t="s">
        <v>14</v>
      </c>
      <c r="B43" s="104" t="s">
        <v>274</v>
      </c>
      <c r="C43" s="104"/>
      <c r="D43" s="104"/>
      <c r="E43" s="104"/>
      <c r="F43" s="104"/>
      <c r="G43" s="104"/>
      <c r="H43" s="104"/>
      <c r="I43" s="104"/>
      <c r="J43" s="104"/>
      <c r="K43" s="104"/>
      <c r="L43" s="104"/>
      <c r="M43" s="104"/>
    </row>
    <row r="44" spans="1:13" ht="15" customHeight="1" x14ac:dyDescent="0.25">
      <c r="A44" s="1" t="s">
        <v>15</v>
      </c>
      <c r="B44" s="104" t="s">
        <v>260</v>
      </c>
      <c r="C44" s="104"/>
      <c r="D44" s="104"/>
      <c r="E44" s="104"/>
      <c r="F44" s="104"/>
      <c r="G44" s="104"/>
      <c r="H44" s="104"/>
      <c r="I44" s="104"/>
      <c r="J44" s="104"/>
      <c r="K44" s="104"/>
      <c r="L44" s="104"/>
      <c r="M44" s="104"/>
    </row>
    <row r="45" spans="1:13" x14ac:dyDescent="0.25">
      <c r="A45" s="1" t="s">
        <v>16</v>
      </c>
      <c r="B45" s="77" t="s">
        <v>259</v>
      </c>
      <c r="C45" s="49"/>
      <c r="D45" s="49"/>
      <c r="E45" s="49"/>
      <c r="F45" s="49"/>
      <c r="G45" s="49"/>
      <c r="H45" s="49"/>
      <c r="I45" s="49"/>
      <c r="J45" s="49"/>
      <c r="K45" s="49"/>
      <c r="L45" s="49"/>
      <c r="M45" s="49"/>
    </row>
    <row r="46" spans="1:13" x14ac:dyDescent="0.25">
      <c r="A46" s="1" t="s">
        <v>17</v>
      </c>
      <c r="B46" s="77" t="s">
        <v>258</v>
      </c>
      <c r="C46" s="49"/>
      <c r="D46" s="49"/>
      <c r="E46" s="49"/>
      <c r="F46" s="49"/>
      <c r="G46" s="49"/>
      <c r="H46" s="49"/>
      <c r="I46" s="49"/>
      <c r="J46" s="49"/>
      <c r="K46" s="49"/>
      <c r="L46" s="49"/>
      <c r="M46" s="49"/>
    </row>
    <row r="47" spans="1:13" x14ac:dyDescent="0.25">
      <c r="A47" s="1" t="s">
        <v>18</v>
      </c>
      <c r="B47" s="23" t="s">
        <v>273</v>
      </c>
      <c r="C47" s="23"/>
      <c r="D47" s="23"/>
      <c r="E47" s="23"/>
      <c r="F47" s="23"/>
      <c r="G47" s="23"/>
      <c r="H47" s="23"/>
      <c r="I47" s="23"/>
      <c r="J47" s="23"/>
      <c r="K47" s="23"/>
      <c r="L47" s="23"/>
      <c r="M47" s="23"/>
    </row>
    <row r="48" spans="1:13" x14ac:dyDescent="0.25">
      <c r="A48" s="1" t="s">
        <v>19</v>
      </c>
      <c r="B48" s="77" t="s">
        <v>272</v>
      </c>
      <c r="C48" s="49"/>
      <c r="D48" s="49"/>
      <c r="E48" s="49"/>
      <c r="F48" s="49"/>
      <c r="G48" s="49"/>
      <c r="H48" s="49"/>
      <c r="I48" s="49"/>
      <c r="J48" s="49"/>
      <c r="K48" s="49"/>
      <c r="L48" s="49"/>
      <c r="M48" s="49"/>
    </row>
    <row r="49" spans="1:1" x14ac:dyDescent="0.25">
      <c r="A49" s="1"/>
    </row>
    <row r="50" spans="1:1" x14ac:dyDescent="0.25">
      <c r="A50" s="1"/>
    </row>
    <row r="51" spans="1:1" x14ac:dyDescent="0.25">
      <c r="A51" s="1"/>
    </row>
  </sheetData>
  <mergeCells count="14">
    <mergeCell ref="B41:L41"/>
    <mergeCell ref="B43:M43"/>
    <mergeCell ref="B44:M44"/>
    <mergeCell ref="C2:L2"/>
    <mergeCell ref="B3:B4"/>
    <mergeCell ref="C3:C4"/>
    <mergeCell ref="D3:D4"/>
    <mergeCell ref="E3:E4"/>
    <mergeCell ref="F3:F4"/>
    <mergeCell ref="G3:H4"/>
    <mergeCell ref="I3:J4"/>
    <mergeCell ref="K3:K4"/>
    <mergeCell ref="L3:L4"/>
    <mergeCell ref="B40:L40"/>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6"/>
  <sheetViews>
    <sheetView workbookViewId="0">
      <selection activeCell="B1" sqref="B1"/>
    </sheetView>
  </sheetViews>
  <sheetFormatPr defaultColWidth="9.140625" defaultRowHeight="15" x14ac:dyDescent="0.25"/>
  <cols>
    <col min="1" max="1" width="2.28515625" style="4" bestFit="1" customWidth="1"/>
    <col min="2" max="2" width="41" style="4" customWidth="1"/>
    <col min="3" max="12" width="9.140625" style="4" customWidth="1"/>
    <col min="13" max="13" width="9.140625" style="4"/>
    <col min="14" max="14" width="32.28515625" style="4" customWidth="1"/>
    <col min="15" max="15" width="29.140625" style="4" customWidth="1"/>
    <col min="16" max="18" width="9.140625" style="4"/>
    <col min="19" max="19" width="30.7109375" style="4" customWidth="1"/>
    <col min="20" max="20" width="29.28515625" style="4" customWidth="1"/>
    <col min="21" max="16384" width="9.140625" style="4"/>
  </cols>
  <sheetData>
    <row r="1" spans="2:19" ht="30.75" thickBot="1" x14ac:dyDescent="0.3">
      <c r="B1" s="53" t="s">
        <v>281</v>
      </c>
    </row>
    <row r="2" spans="2:19" ht="32.25" customHeight="1" thickBot="1" x14ac:dyDescent="0.3">
      <c r="B2" s="5" t="s">
        <v>0</v>
      </c>
      <c r="C2" s="136" t="s">
        <v>280</v>
      </c>
      <c r="D2" s="137"/>
      <c r="E2" s="137"/>
      <c r="F2" s="137"/>
      <c r="G2" s="137"/>
      <c r="H2" s="137"/>
      <c r="I2" s="137"/>
      <c r="J2" s="137"/>
      <c r="K2" s="137"/>
      <c r="L2" s="138"/>
      <c r="N2" s="97"/>
      <c r="S2" s="99"/>
    </row>
    <row r="3" spans="2:19" x14ac:dyDescent="0.25">
      <c r="B3" s="129"/>
      <c r="C3" s="124">
        <v>2015</v>
      </c>
      <c r="D3" s="124">
        <v>2020</v>
      </c>
      <c r="E3" s="124">
        <v>2030</v>
      </c>
      <c r="F3" s="124">
        <v>2050</v>
      </c>
      <c r="G3" s="131" t="s">
        <v>1</v>
      </c>
      <c r="H3" s="132"/>
      <c r="I3" s="131" t="s">
        <v>2</v>
      </c>
      <c r="J3" s="132"/>
      <c r="K3" s="124" t="s">
        <v>3</v>
      </c>
      <c r="L3" s="124" t="s">
        <v>4</v>
      </c>
      <c r="S3" s="99"/>
    </row>
    <row r="4" spans="2:19" ht="15.75" thickBot="1" x14ac:dyDescent="0.3">
      <c r="B4" s="130"/>
      <c r="C4" s="125"/>
      <c r="D4" s="125"/>
      <c r="E4" s="125"/>
      <c r="F4" s="125"/>
      <c r="G4" s="133"/>
      <c r="H4" s="134"/>
      <c r="I4" s="133"/>
      <c r="J4" s="134"/>
      <c r="K4" s="125"/>
      <c r="L4" s="125"/>
      <c r="S4" s="99"/>
    </row>
    <row r="5" spans="2:19" ht="15.75" thickBot="1" x14ac:dyDescent="0.3">
      <c r="B5" s="6" t="s">
        <v>5</v>
      </c>
      <c r="C5" s="7"/>
      <c r="D5" s="7"/>
      <c r="E5" s="7"/>
      <c r="F5" s="7"/>
      <c r="G5" s="8" t="s">
        <v>6</v>
      </c>
      <c r="H5" s="8" t="s">
        <v>7</v>
      </c>
      <c r="I5" s="8" t="s">
        <v>6</v>
      </c>
      <c r="J5" s="8" t="s">
        <v>7</v>
      </c>
      <c r="K5" s="7"/>
      <c r="L5" s="9"/>
      <c r="S5" s="99"/>
    </row>
    <row r="6" spans="2:19" ht="15.75" thickBot="1" x14ac:dyDescent="0.3">
      <c r="B6" s="51" t="s">
        <v>9</v>
      </c>
      <c r="C6" s="92">
        <v>0.26307448603264283</v>
      </c>
      <c r="D6" s="92">
        <v>0.26307448603264283</v>
      </c>
      <c r="E6" s="92">
        <v>0.26307448603264283</v>
      </c>
      <c r="F6" s="92">
        <v>0.26307448603264283</v>
      </c>
      <c r="G6" s="52">
        <v>0.05</v>
      </c>
      <c r="H6" s="52">
        <v>0.3</v>
      </c>
      <c r="I6" s="52">
        <v>0.05</v>
      </c>
      <c r="J6" s="52">
        <v>0.3</v>
      </c>
      <c r="K6" s="52" t="s">
        <v>14</v>
      </c>
      <c r="L6" s="52">
        <v>1</v>
      </c>
      <c r="S6" s="99"/>
    </row>
    <row r="7" spans="2:19" ht="15.75" thickBot="1" x14ac:dyDescent="0.3">
      <c r="B7" s="51" t="s">
        <v>180</v>
      </c>
      <c r="C7" s="100" t="s">
        <v>247</v>
      </c>
      <c r="D7" s="100" t="s">
        <v>247</v>
      </c>
      <c r="E7" s="100" t="s">
        <v>247</v>
      </c>
      <c r="F7" s="100" t="s">
        <v>247</v>
      </c>
      <c r="G7" s="100" t="s">
        <v>247</v>
      </c>
      <c r="H7" s="100" t="s">
        <v>247</v>
      </c>
      <c r="I7" s="100" t="s">
        <v>247</v>
      </c>
      <c r="J7" s="100" t="s">
        <v>247</v>
      </c>
      <c r="K7" s="52" t="s">
        <v>15</v>
      </c>
      <c r="L7" s="52"/>
      <c r="S7" s="99"/>
    </row>
    <row r="8" spans="2:19" ht="15.75" thickBot="1" x14ac:dyDescent="0.3">
      <c r="B8" s="51" t="s">
        <v>23</v>
      </c>
      <c r="C8" s="52">
        <v>0</v>
      </c>
      <c r="D8" s="52">
        <v>0</v>
      </c>
      <c r="E8" s="52">
        <v>0</v>
      </c>
      <c r="F8" s="52">
        <v>0</v>
      </c>
      <c r="G8" s="52">
        <v>0</v>
      </c>
      <c r="H8" s="52">
        <v>0</v>
      </c>
      <c r="I8" s="52">
        <v>0</v>
      </c>
      <c r="J8" s="52">
        <v>0</v>
      </c>
      <c r="K8" s="52" t="s">
        <v>16</v>
      </c>
      <c r="L8" s="52"/>
      <c r="Q8" s="99"/>
    </row>
    <row r="9" spans="2:19" ht="15.75" thickBot="1" x14ac:dyDescent="0.3">
      <c r="B9" s="51" t="s">
        <v>10</v>
      </c>
      <c r="C9" s="52">
        <v>50</v>
      </c>
      <c r="D9" s="52">
        <v>50</v>
      </c>
      <c r="E9" s="52">
        <v>50</v>
      </c>
      <c r="F9" s="52">
        <v>50</v>
      </c>
      <c r="G9" s="52">
        <v>50</v>
      </c>
      <c r="H9" s="52">
        <v>80</v>
      </c>
      <c r="I9" s="52">
        <v>50</v>
      </c>
      <c r="J9" s="52">
        <v>80</v>
      </c>
      <c r="K9" s="52"/>
      <c r="L9" s="52">
        <v>2</v>
      </c>
    </row>
    <row r="10" spans="2:19" ht="15.75" thickBot="1" x14ac:dyDescent="0.3">
      <c r="B10" s="51" t="s">
        <v>24</v>
      </c>
      <c r="C10" s="100" t="s">
        <v>247</v>
      </c>
      <c r="D10" s="100" t="s">
        <v>247</v>
      </c>
      <c r="E10" s="100" t="s">
        <v>247</v>
      </c>
      <c r="F10" s="100" t="s">
        <v>247</v>
      </c>
      <c r="G10" s="100" t="s">
        <v>247</v>
      </c>
      <c r="H10" s="100" t="s">
        <v>247</v>
      </c>
      <c r="I10" s="100" t="s">
        <v>247</v>
      </c>
      <c r="J10" s="100" t="s">
        <v>247</v>
      </c>
      <c r="K10" s="52"/>
      <c r="L10" s="52"/>
    </row>
    <row r="11" spans="2:19" ht="15.75" thickBot="1" x14ac:dyDescent="0.3">
      <c r="B11" s="10" t="s">
        <v>20</v>
      </c>
      <c r="C11" s="52">
        <v>0.2</v>
      </c>
      <c r="D11" s="52">
        <v>0.2</v>
      </c>
      <c r="E11" s="52">
        <v>0.2</v>
      </c>
      <c r="F11" s="52">
        <v>0.2</v>
      </c>
      <c r="G11" s="52">
        <v>0.15</v>
      </c>
      <c r="H11" s="52">
        <v>0.25</v>
      </c>
      <c r="I11" s="52">
        <v>0.15</v>
      </c>
      <c r="J11" s="52">
        <v>0.25</v>
      </c>
      <c r="K11" s="52" t="s">
        <v>17</v>
      </c>
      <c r="L11" s="52"/>
    </row>
    <row r="12" spans="2:19" ht="15.75" thickBot="1" x14ac:dyDescent="0.3">
      <c r="B12" s="10" t="s">
        <v>11</v>
      </c>
      <c r="C12" s="52" t="s">
        <v>40</v>
      </c>
      <c r="D12" s="30" t="s">
        <v>40</v>
      </c>
      <c r="E12" s="30" t="s">
        <v>40</v>
      </c>
      <c r="F12" s="30" t="s">
        <v>40</v>
      </c>
      <c r="G12" s="52"/>
      <c r="H12" s="52"/>
      <c r="I12" s="52"/>
      <c r="J12" s="52"/>
      <c r="K12" s="52" t="s">
        <v>17</v>
      </c>
      <c r="L12" s="52"/>
    </row>
    <row r="13" spans="2:19" ht="15.75" thickBot="1" x14ac:dyDescent="0.3">
      <c r="B13" s="10" t="s">
        <v>25</v>
      </c>
      <c r="C13" s="52">
        <v>0.4</v>
      </c>
      <c r="D13" s="52">
        <v>0.4</v>
      </c>
      <c r="E13" s="52">
        <v>0.4</v>
      </c>
      <c r="F13" s="52">
        <v>0.4</v>
      </c>
      <c r="G13" s="52">
        <v>0.3</v>
      </c>
      <c r="H13" s="52">
        <v>0.5</v>
      </c>
      <c r="I13" s="52">
        <v>0.3</v>
      </c>
      <c r="J13" s="52">
        <v>0.5</v>
      </c>
      <c r="K13" s="52"/>
      <c r="L13" s="52">
        <v>2</v>
      </c>
    </row>
    <row r="14" spans="2:19" ht="15.75" thickBot="1" x14ac:dyDescent="0.3">
      <c r="B14" s="51"/>
      <c r="C14" s="90"/>
      <c r="D14" s="52"/>
      <c r="E14" s="52"/>
      <c r="F14" s="52"/>
      <c r="G14" s="52"/>
      <c r="H14" s="52"/>
      <c r="I14" s="52"/>
      <c r="J14" s="52"/>
      <c r="K14" s="52"/>
      <c r="L14" s="52"/>
    </row>
    <row r="15" spans="2:19" ht="15.75" thickBot="1" x14ac:dyDescent="0.3">
      <c r="B15" s="6" t="s">
        <v>8</v>
      </c>
      <c r="C15" s="90"/>
      <c r="D15" s="7"/>
      <c r="E15" s="7"/>
      <c r="F15" s="7"/>
      <c r="G15" s="7"/>
      <c r="H15" s="7"/>
      <c r="I15" s="7"/>
      <c r="J15" s="7"/>
      <c r="K15" s="7"/>
      <c r="L15" s="9"/>
    </row>
    <row r="16" spans="2:19" ht="15.75" thickBot="1" x14ac:dyDescent="0.3">
      <c r="B16" s="47" t="s">
        <v>73</v>
      </c>
      <c r="C16" s="52">
        <v>270</v>
      </c>
      <c r="D16" s="52">
        <v>270</v>
      </c>
      <c r="E16" s="52">
        <v>270</v>
      </c>
      <c r="F16" s="52">
        <v>270</v>
      </c>
      <c r="G16" s="52">
        <v>240</v>
      </c>
      <c r="H16" s="52">
        <v>300</v>
      </c>
      <c r="I16" s="52">
        <v>240</v>
      </c>
      <c r="J16" s="52">
        <v>300</v>
      </c>
      <c r="K16" s="52"/>
      <c r="L16" s="52">
        <v>2</v>
      </c>
    </row>
    <row r="17" spans="2:12" ht="15" customHeight="1" thickBot="1" x14ac:dyDescent="0.3">
      <c r="B17" s="47" t="s">
        <v>76</v>
      </c>
      <c r="C17" s="52">
        <v>1600</v>
      </c>
      <c r="D17" s="52">
        <v>1600</v>
      </c>
      <c r="E17" s="52">
        <v>1600</v>
      </c>
      <c r="F17" s="52">
        <v>1600</v>
      </c>
      <c r="G17" s="52">
        <v>1400</v>
      </c>
      <c r="H17" s="52">
        <v>1800</v>
      </c>
      <c r="I17" s="52">
        <v>1400</v>
      </c>
      <c r="J17" s="52">
        <v>1800</v>
      </c>
      <c r="K17" s="52"/>
      <c r="L17" s="52">
        <v>2</v>
      </c>
    </row>
    <row r="18" spans="2:12" ht="15" customHeight="1" thickBot="1" x14ac:dyDescent="0.3">
      <c r="B18" s="47" t="s">
        <v>77</v>
      </c>
      <c r="C18" s="52" t="s">
        <v>247</v>
      </c>
      <c r="D18" s="52" t="s">
        <v>247</v>
      </c>
      <c r="E18" s="52" t="s">
        <v>247</v>
      </c>
      <c r="F18" s="52" t="s">
        <v>247</v>
      </c>
      <c r="G18" s="52" t="s">
        <v>247</v>
      </c>
      <c r="H18" s="52" t="s">
        <v>247</v>
      </c>
      <c r="I18" s="52" t="s">
        <v>247</v>
      </c>
      <c r="J18" s="52" t="s">
        <v>247</v>
      </c>
      <c r="K18" s="52" t="s">
        <v>18</v>
      </c>
      <c r="L18" s="52"/>
    </row>
    <row r="19" spans="2:12" ht="15.75" thickBot="1" x14ac:dyDescent="0.3">
      <c r="B19" s="47" t="s">
        <v>78</v>
      </c>
      <c r="C19" s="52" t="s">
        <v>247</v>
      </c>
      <c r="D19" s="52" t="s">
        <v>247</v>
      </c>
      <c r="E19" s="52" t="s">
        <v>247</v>
      </c>
      <c r="F19" s="52" t="s">
        <v>247</v>
      </c>
      <c r="G19" s="52" t="s">
        <v>247</v>
      </c>
      <c r="H19" s="52" t="s">
        <v>247</v>
      </c>
      <c r="I19" s="52" t="s">
        <v>247</v>
      </c>
      <c r="J19" s="52" t="s">
        <v>247</v>
      </c>
      <c r="K19" s="52" t="s">
        <v>18</v>
      </c>
      <c r="L19" s="52"/>
    </row>
    <row r="20" spans="2:12" ht="15.75" thickBot="1" x14ac:dyDescent="0.3">
      <c r="B20" s="47" t="s">
        <v>79</v>
      </c>
      <c r="C20" s="52" t="s">
        <v>247</v>
      </c>
      <c r="D20" s="52" t="s">
        <v>247</v>
      </c>
      <c r="E20" s="52" t="s">
        <v>247</v>
      </c>
      <c r="F20" s="52" t="s">
        <v>247</v>
      </c>
      <c r="G20" s="52" t="s">
        <v>247</v>
      </c>
      <c r="H20" s="52" t="s">
        <v>247</v>
      </c>
      <c r="I20" s="52" t="s">
        <v>247</v>
      </c>
      <c r="J20" s="52" t="s">
        <v>247</v>
      </c>
      <c r="K20" s="52" t="s">
        <v>18</v>
      </c>
      <c r="L20" s="52"/>
    </row>
    <row r="21" spans="2:12" ht="15.75" thickBot="1" x14ac:dyDescent="0.3">
      <c r="B21" s="47" t="s">
        <v>80</v>
      </c>
      <c r="C21" s="24">
        <v>46.666666666666664</v>
      </c>
      <c r="D21" s="24">
        <v>46.666666666666664</v>
      </c>
      <c r="E21" s="24">
        <v>46.666666666666664</v>
      </c>
      <c r="F21" s="24">
        <v>46.666666666666664</v>
      </c>
      <c r="G21" s="52">
        <v>42</v>
      </c>
      <c r="H21" s="24">
        <v>51.333333333333336</v>
      </c>
      <c r="I21" s="52">
        <v>42</v>
      </c>
      <c r="J21" s="24">
        <v>51.333333333333336</v>
      </c>
      <c r="K21" s="52" t="s">
        <v>19</v>
      </c>
      <c r="L21" s="52"/>
    </row>
    <row r="22" spans="2:12" ht="15.75" thickBot="1" x14ac:dyDescent="0.3">
      <c r="B22" s="47" t="s">
        <v>81</v>
      </c>
      <c r="C22" s="98">
        <v>46.666666666666664</v>
      </c>
      <c r="D22" s="24">
        <v>46.666666666666664</v>
      </c>
      <c r="E22" s="24">
        <v>46.666666666666664</v>
      </c>
      <c r="F22" s="24">
        <v>46.666666666666664</v>
      </c>
      <c r="G22" s="52">
        <v>42</v>
      </c>
      <c r="H22" s="24">
        <v>51.333333333333336</v>
      </c>
      <c r="I22" s="52">
        <v>42</v>
      </c>
      <c r="J22" s="24">
        <v>51.333333333333336</v>
      </c>
      <c r="K22" s="52" t="s">
        <v>19</v>
      </c>
      <c r="L22" s="52"/>
    </row>
    <row r="23" spans="2:12" ht="15.75" thickBot="1" x14ac:dyDescent="0.3">
      <c r="B23" s="47" t="s">
        <v>82</v>
      </c>
      <c r="C23" s="24">
        <v>46.666666666666664</v>
      </c>
      <c r="D23" s="24">
        <v>46.666666666666664</v>
      </c>
      <c r="E23" s="24">
        <v>46.666666666666664</v>
      </c>
      <c r="F23" s="24">
        <v>46.666666666666664</v>
      </c>
      <c r="G23" s="52">
        <v>42</v>
      </c>
      <c r="H23" s="24">
        <v>51.333333333333336</v>
      </c>
      <c r="I23" s="52">
        <v>42</v>
      </c>
      <c r="J23" s="24">
        <v>51.333333333333336</v>
      </c>
      <c r="K23" s="52" t="s">
        <v>19</v>
      </c>
      <c r="L23" s="52"/>
    </row>
    <row r="24" spans="2:12" ht="15.75" thickBot="1" x14ac:dyDescent="0.3">
      <c r="B24" s="47" t="s">
        <v>83</v>
      </c>
      <c r="C24" s="24">
        <v>46.666666666666664</v>
      </c>
      <c r="D24" s="24">
        <v>46.666666666666664</v>
      </c>
      <c r="E24" s="24">
        <v>46.666666666666664</v>
      </c>
      <c r="F24" s="24">
        <v>46.666666666666664</v>
      </c>
      <c r="G24" s="52">
        <v>42</v>
      </c>
      <c r="H24" s="24">
        <v>51.333333333333336</v>
      </c>
      <c r="I24" s="52">
        <v>42</v>
      </c>
      <c r="J24" s="24">
        <v>51.333333333333336</v>
      </c>
      <c r="K24" s="52" t="s">
        <v>19</v>
      </c>
      <c r="L24" s="52"/>
    </row>
    <row r="25" spans="2:12" ht="15.75" thickBot="1" x14ac:dyDescent="0.3">
      <c r="B25" s="47" t="s">
        <v>84</v>
      </c>
      <c r="C25" s="24">
        <v>50</v>
      </c>
      <c r="D25" s="24">
        <v>50</v>
      </c>
      <c r="E25" s="24">
        <v>50</v>
      </c>
      <c r="F25" s="24">
        <v>50</v>
      </c>
      <c r="G25" s="52">
        <v>45</v>
      </c>
      <c r="H25" s="24">
        <v>55.000000000000007</v>
      </c>
      <c r="I25" s="52">
        <v>45</v>
      </c>
      <c r="J25" s="24">
        <v>55.000000000000007</v>
      </c>
      <c r="K25" s="52" t="s">
        <v>43</v>
      </c>
      <c r="L25" s="52"/>
    </row>
    <row r="26" spans="2:12" ht="15.75" thickBot="1" x14ac:dyDescent="0.3">
      <c r="B26" s="47" t="s">
        <v>85</v>
      </c>
      <c r="C26" s="24">
        <v>63.333333333333329</v>
      </c>
      <c r="D26" s="24">
        <v>63.333333333333329</v>
      </c>
      <c r="E26" s="24">
        <v>63.333333333333329</v>
      </c>
      <c r="F26" s="24">
        <v>63.333333333333329</v>
      </c>
      <c r="G26" s="52">
        <v>57</v>
      </c>
      <c r="H26" s="24">
        <v>69.666666666666671</v>
      </c>
      <c r="I26" s="52">
        <v>57</v>
      </c>
      <c r="J26" s="24">
        <v>69.666666666666671</v>
      </c>
      <c r="K26" s="52" t="s">
        <v>43</v>
      </c>
      <c r="L26" s="52"/>
    </row>
    <row r="27" spans="2:12" ht="15.75" thickBot="1" x14ac:dyDescent="0.3">
      <c r="B27" s="47" t="s">
        <v>86</v>
      </c>
      <c r="C27" s="52" t="s">
        <v>247</v>
      </c>
      <c r="D27" s="52" t="s">
        <v>247</v>
      </c>
      <c r="E27" s="52" t="s">
        <v>247</v>
      </c>
      <c r="F27" s="52" t="s">
        <v>247</v>
      </c>
      <c r="G27" s="52" t="s">
        <v>247</v>
      </c>
      <c r="H27" s="52" t="s">
        <v>247</v>
      </c>
      <c r="I27" s="52" t="s">
        <v>247</v>
      </c>
      <c r="J27" s="52" t="s">
        <v>247</v>
      </c>
      <c r="K27" s="52"/>
      <c r="L27" s="52"/>
    </row>
    <row r="28" spans="2:12" ht="15.75" thickBot="1" x14ac:dyDescent="0.3">
      <c r="B28" s="47" t="s">
        <v>88</v>
      </c>
      <c r="C28" s="52" t="s">
        <v>247</v>
      </c>
      <c r="D28" s="52" t="s">
        <v>247</v>
      </c>
      <c r="E28" s="52" t="s">
        <v>247</v>
      </c>
      <c r="F28" s="52" t="s">
        <v>247</v>
      </c>
      <c r="G28" s="52" t="s">
        <v>247</v>
      </c>
      <c r="H28" s="52" t="s">
        <v>247</v>
      </c>
      <c r="I28" s="52" t="s">
        <v>247</v>
      </c>
      <c r="J28" s="52" t="s">
        <v>247</v>
      </c>
      <c r="K28" s="52" t="s">
        <v>55</v>
      </c>
      <c r="L28" s="52"/>
    </row>
    <row r="29" spans="2:12" ht="15.75" thickBot="1" x14ac:dyDescent="0.3">
      <c r="B29" s="47" t="s">
        <v>263</v>
      </c>
      <c r="C29" s="52" t="s">
        <v>247</v>
      </c>
      <c r="D29" s="52" t="s">
        <v>247</v>
      </c>
      <c r="E29" s="52" t="s">
        <v>247</v>
      </c>
      <c r="F29" s="52" t="s">
        <v>247</v>
      </c>
      <c r="G29" s="52" t="s">
        <v>247</v>
      </c>
      <c r="H29" s="52" t="s">
        <v>247</v>
      </c>
      <c r="I29" s="52" t="s">
        <v>247</v>
      </c>
      <c r="J29" s="52" t="s">
        <v>247</v>
      </c>
      <c r="K29" s="52" t="s">
        <v>59</v>
      </c>
      <c r="L29" s="52"/>
    </row>
    <row r="30" spans="2:12" ht="15" customHeight="1" thickBot="1" x14ac:dyDescent="0.3">
      <c r="B30" s="47" t="s">
        <v>262</v>
      </c>
      <c r="C30" s="52" t="s">
        <v>247</v>
      </c>
      <c r="D30" s="52" t="s">
        <v>247</v>
      </c>
      <c r="E30" s="52" t="s">
        <v>247</v>
      </c>
      <c r="F30" s="52" t="s">
        <v>247</v>
      </c>
      <c r="G30" s="52" t="s">
        <v>247</v>
      </c>
      <c r="H30" s="52" t="s">
        <v>247</v>
      </c>
      <c r="I30" s="52" t="s">
        <v>247</v>
      </c>
      <c r="J30" s="52" t="s">
        <v>247</v>
      </c>
      <c r="K30" s="52" t="s">
        <v>59</v>
      </c>
      <c r="L30" s="52"/>
    </row>
    <row r="31" spans="2:12" ht="15.75" thickBot="1" x14ac:dyDescent="0.3">
      <c r="B31" s="47" t="s">
        <v>89</v>
      </c>
      <c r="C31" s="48">
        <v>0.8</v>
      </c>
      <c r="D31" s="48">
        <v>0.8</v>
      </c>
      <c r="E31" s="48">
        <v>0.8</v>
      </c>
      <c r="F31" s="48">
        <v>0.8</v>
      </c>
      <c r="G31" s="48">
        <v>0.7</v>
      </c>
      <c r="H31" s="48">
        <v>0.9</v>
      </c>
      <c r="I31" s="48">
        <v>0.7</v>
      </c>
      <c r="J31" s="48">
        <v>0.9</v>
      </c>
      <c r="K31" s="52"/>
      <c r="L31" s="52">
        <v>2</v>
      </c>
    </row>
    <row r="32" spans="2:12" ht="15.75" thickBot="1" x14ac:dyDescent="0.3">
      <c r="B32" s="47" t="s">
        <v>90</v>
      </c>
      <c r="C32" s="48">
        <v>0.2</v>
      </c>
      <c r="D32" s="48">
        <v>0.2</v>
      </c>
      <c r="E32" s="48">
        <v>0.2</v>
      </c>
      <c r="F32" s="48">
        <v>0.2</v>
      </c>
      <c r="G32" s="48">
        <v>0.1</v>
      </c>
      <c r="H32" s="48">
        <v>0.3</v>
      </c>
      <c r="I32" s="48">
        <v>0.1</v>
      </c>
      <c r="J32" s="48">
        <v>0.3</v>
      </c>
      <c r="K32" s="52"/>
      <c r="L32" s="52">
        <v>2</v>
      </c>
    </row>
    <row r="33" spans="1:13" ht="15" customHeight="1" thickBot="1" x14ac:dyDescent="0.3">
      <c r="B33" s="47" t="s">
        <v>12</v>
      </c>
      <c r="C33" s="24">
        <v>920</v>
      </c>
      <c r="D33" s="24">
        <v>920</v>
      </c>
      <c r="E33" s="24">
        <v>920</v>
      </c>
      <c r="F33" s="24">
        <v>920</v>
      </c>
      <c r="G33" s="24">
        <v>740</v>
      </c>
      <c r="H33" s="24">
        <v>1100</v>
      </c>
      <c r="I33" s="24">
        <v>740</v>
      </c>
      <c r="J33" s="24">
        <v>1100</v>
      </c>
      <c r="K33" s="52"/>
      <c r="L33" s="52">
        <v>2</v>
      </c>
    </row>
    <row r="34" spans="1:13" ht="15.75" thickBot="1" x14ac:dyDescent="0.3">
      <c r="B34" s="47" t="s">
        <v>26</v>
      </c>
      <c r="C34" s="24">
        <v>0</v>
      </c>
      <c r="D34" s="24">
        <v>0</v>
      </c>
      <c r="E34" s="24">
        <v>0</v>
      </c>
      <c r="F34" s="24">
        <v>0</v>
      </c>
      <c r="G34" s="24">
        <v>0</v>
      </c>
      <c r="H34" s="24">
        <v>0</v>
      </c>
      <c r="I34" s="24">
        <v>0</v>
      </c>
      <c r="J34" s="24">
        <v>0</v>
      </c>
      <c r="K34" s="52"/>
      <c r="L34" s="52">
        <v>2</v>
      </c>
    </row>
    <row r="35" spans="1:13" ht="15.75" thickBot="1" x14ac:dyDescent="0.3">
      <c r="B35" s="11"/>
      <c r="C35" s="90"/>
      <c r="D35" s="52"/>
      <c r="E35" s="52"/>
      <c r="F35" s="52"/>
      <c r="G35" s="52"/>
      <c r="H35" s="52"/>
      <c r="I35" s="52"/>
      <c r="J35" s="52"/>
      <c r="K35" s="52"/>
      <c r="L35" s="52"/>
    </row>
    <row r="36" spans="1:13" ht="15.75" thickBot="1" x14ac:dyDescent="0.3">
      <c r="B36" s="6" t="s">
        <v>22</v>
      </c>
      <c r="C36" s="52"/>
      <c r="D36" s="52"/>
      <c r="E36" s="52"/>
      <c r="F36" s="52"/>
      <c r="G36" s="52"/>
      <c r="H36" s="52"/>
      <c r="I36" s="52"/>
      <c r="J36" s="52"/>
      <c r="K36" s="52"/>
      <c r="L36" s="52"/>
    </row>
    <row r="37" spans="1:13" ht="15.75" thickBot="1" x14ac:dyDescent="0.3">
      <c r="B37" s="11"/>
      <c r="C37" s="52"/>
      <c r="D37" s="52"/>
      <c r="E37" s="52"/>
      <c r="F37" s="52"/>
      <c r="G37" s="52"/>
      <c r="H37" s="52"/>
      <c r="I37" s="52"/>
      <c r="J37" s="52"/>
      <c r="K37" s="52"/>
      <c r="L37" s="52"/>
    </row>
    <row r="38" spans="1:13" ht="15.75" thickBot="1" x14ac:dyDescent="0.3">
      <c r="B38" s="51"/>
      <c r="C38" s="52"/>
      <c r="D38" s="52"/>
      <c r="E38" s="52"/>
      <c r="F38" s="52"/>
      <c r="G38" s="52"/>
      <c r="H38" s="52"/>
      <c r="I38" s="52"/>
      <c r="J38" s="52"/>
      <c r="K38" s="52"/>
      <c r="L38" s="52"/>
    </row>
    <row r="39" spans="1:13" x14ac:dyDescent="0.25">
      <c r="B39" s="55"/>
      <c r="C39" s="45"/>
      <c r="D39" s="45"/>
      <c r="E39" s="45"/>
      <c r="F39" s="45"/>
      <c r="G39" s="45"/>
      <c r="H39" s="45"/>
      <c r="I39" s="45"/>
      <c r="J39" s="45"/>
      <c r="K39" s="45"/>
      <c r="L39" s="45"/>
    </row>
    <row r="40" spans="1:13" x14ac:dyDescent="0.25">
      <c r="B40" s="3" t="s">
        <v>21</v>
      </c>
    </row>
    <row r="41" spans="1:13" ht="15" customHeight="1" x14ac:dyDescent="0.25">
      <c r="A41" s="1">
        <v>1</v>
      </c>
      <c r="B41" s="135" t="s">
        <v>244</v>
      </c>
      <c r="C41" s="135"/>
      <c r="D41" s="135"/>
      <c r="E41" s="135"/>
      <c r="F41" s="135"/>
      <c r="G41" s="135"/>
      <c r="H41" s="135"/>
      <c r="I41" s="135"/>
      <c r="J41" s="135"/>
      <c r="K41" s="135"/>
      <c r="L41" s="135"/>
    </row>
    <row r="42" spans="1:13" x14ac:dyDescent="0.25">
      <c r="A42" s="1">
        <v>2</v>
      </c>
      <c r="B42" s="135" t="s">
        <v>243</v>
      </c>
      <c r="C42" s="135"/>
      <c r="D42" s="135"/>
      <c r="E42" s="135"/>
      <c r="F42" s="135"/>
      <c r="G42" s="135"/>
      <c r="H42" s="135"/>
      <c r="I42" s="135"/>
      <c r="J42" s="135"/>
      <c r="K42" s="135"/>
      <c r="L42" s="135"/>
    </row>
    <row r="43" spans="1:13" x14ac:dyDescent="0.25">
      <c r="A43" s="1"/>
      <c r="B43" s="103"/>
      <c r="C43" s="103"/>
      <c r="D43" s="103"/>
      <c r="E43" s="103"/>
      <c r="F43" s="103"/>
      <c r="G43" s="103"/>
      <c r="H43" s="103"/>
      <c r="I43" s="103"/>
      <c r="J43" s="103"/>
      <c r="K43" s="103"/>
      <c r="L43" s="103"/>
    </row>
    <row r="44" spans="1:13" x14ac:dyDescent="0.25">
      <c r="A44" s="1"/>
      <c r="B44" s="3" t="s">
        <v>13</v>
      </c>
      <c r="C44" s="2"/>
      <c r="D44" s="2"/>
      <c r="E44" s="2"/>
      <c r="F44" s="2"/>
      <c r="G44" s="2"/>
      <c r="H44" s="2"/>
      <c r="I44" s="2"/>
      <c r="J44" s="2"/>
      <c r="K44" s="2"/>
      <c r="L44" s="2"/>
      <c r="M44" s="2"/>
    </row>
    <row r="45" spans="1:13" ht="26.25" customHeight="1" x14ac:dyDescent="0.25">
      <c r="A45" s="1" t="s">
        <v>14</v>
      </c>
      <c r="B45" s="135" t="s">
        <v>279</v>
      </c>
      <c r="C45" s="135"/>
      <c r="D45" s="135"/>
      <c r="E45" s="135"/>
      <c r="F45" s="135"/>
      <c r="G45" s="135"/>
      <c r="H45" s="135"/>
      <c r="I45" s="135"/>
      <c r="J45" s="135"/>
      <c r="K45" s="135"/>
      <c r="L45" s="135"/>
      <c r="M45" s="135"/>
    </row>
    <row r="46" spans="1:13" ht="15" customHeight="1" x14ac:dyDescent="0.25">
      <c r="A46" s="1" t="s">
        <v>15</v>
      </c>
      <c r="B46" s="135" t="s">
        <v>260</v>
      </c>
      <c r="C46" s="135"/>
      <c r="D46" s="135"/>
      <c r="E46" s="135"/>
      <c r="F46" s="135"/>
      <c r="G46" s="135"/>
      <c r="H46" s="135"/>
      <c r="I46" s="135"/>
      <c r="J46" s="135"/>
      <c r="K46" s="135"/>
      <c r="L46" s="135"/>
      <c r="M46" s="135"/>
    </row>
    <row r="47" spans="1:13" x14ac:dyDescent="0.25">
      <c r="A47" s="1" t="s">
        <v>16</v>
      </c>
      <c r="B47" s="135" t="s">
        <v>278</v>
      </c>
      <c r="C47" s="135"/>
      <c r="D47" s="135"/>
      <c r="E47" s="135"/>
      <c r="F47" s="135"/>
      <c r="G47" s="135"/>
      <c r="H47" s="135"/>
      <c r="I47" s="135"/>
      <c r="J47" s="135"/>
      <c r="K47" s="135"/>
      <c r="L47" s="135"/>
      <c r="M47" s="135"/>
    </row>
    <row r="48" spans="1:13" x14ac:dyDescent="0.25">
      <c r="A48" s="1" t="s">
        <v>17</v>
      </c>
      <c r="B48" s="135" t="s">
        <v>258</v>
      </c>
      <c r="C48" s="135"/>
      <c r="D48" s="135"/>
      <c r="E48" s="135"/>
      <c r="F48" s="135"/>
      <c r="G48" s="135"/>
      <c r="H48" s="135"/>
      <c r="I48" s="135"/>
      <c r="J48" s="135"/>
      <c r="K48" s="135"/>
      <c r="L48" s="135"/>
      <c r="M48" s="135"/>
    </row>
    <row r="49" spans="1:14" x14ac:dyDescent="0.25">
      <c r="A49" s="1" t="s">
        <v>18</v>
      </c>
      <c r="B49" s="135" t="s">
        <v>257</v>
      </c>
      <c r="C49" s="135"/>
      <c r="D49" s="135"/>
      <c r="E49" s="135"/>
      <c r="F49" s="135"/>
      <c r="G49" s="135"/>
      <c r="H49" s="135"/>
      <c r="I49" s="135"/>
      <c r="J49" s="135"/>
      <c r="K49" s="135"/>
      <c r="L49" s="135"/>
      <c r="M49" s="135"/>
    </row>
    <row r="50" spans="1:14" ht="14.25" customHeight="1" x14ac:dyDescent="0.25">
      <c r="A50" s="1" t="s">
        <v>19</v>
      </c>
      <c r="B50" s="135" t="s">
        <v>277</v>
      </c>
      <c r="C50" s="135"/>
      <c r="D50" s="135"/>
      <c r="E50" s="135"/>
      <c r="F50" s="135"/>
      <c r="G50" s="135"/>
      <c r="H50" s="135"/>
      <c r="I50" s="135"/>
      <c r="J50" s="135"/>
      <c r="K50" s="135"/>
      <c r="L50" s="135"/>
      <c r="M50" s="135"/>
    </row>
    <row r="51" spans="1:14" x14ac:dyDescent="0.25">
      <c r="A51" s="1" t="s">
        <v>43</v>
      </c>
      <c r="B51" s="135" t="s">
        <v>237</v>
      </c>
      <c r="C51" s="135"/>
      <c r="D51" s="135"/>
      <c r="E51" s="135"/>
      <c r="F51" s="135"/>
      <c r="G51" s="135"/>
      <c r="H51" s="135"/>
      <c r="I51" s="135"/>
      <c r="J51" s="135"/>
      <c r="K51" s="135"/>
      <c r="L51" s="135"/>
      <c r="M51" s="135"/>
    </row>
    <row r="52" spans="1:14" x14ac:dyDescent="0.25">
      <c r="A52" s="1" t="s">
        <v>55</v>
      </c>
      <c r="B52" s="135" t="s">
        <v>254</v>
      </c>
      <c r="C52" s="135"/>
      <c r="D52" s="135"/>
      <c r="E52" s="135"/>
      <c r="F52" s="135"/>
      <c r="G52" s="135"/>
      <c r="H52" s="135"/>
      <c r="I52" s="135"/>
      <c r="J52" s="135"/>
      <c r="K52" s="135"/>
      <c r="L52" s="135"/>
      <c r="M52" s="135"/>
      <c r="N52" s="4" t="s">
        <v>253</v>
      </c>
    </row>
    <row r="53" spans="1:14" x14ac:dyDescent="0.25">
      <c r="A53" s="1" t="s">
        <v>59</v>
      </c>
      <c r="B53" s="135" t="s">
        <v>252</v>
      </c>
      <c r="C53" s="135"/>
      <c r="D53" s="135"/>
      <c r="E53" s="135"/>
      <c r="F53" s="135"/>
      <c r="G53" s="135"/>
      <c r="H53" s="135"/>
      <c r="I53" s="135"/>
      <c r="J53" s="135"/>
      <c r="K53" s="135"/>
      <c r="L53" s="135"/>
      <c r="M53" s="135"/>
    </row>
    <row r="54" spans="1:14" x14ac:dyDescent="0.25">
      <c r="A54" s="1"/>
    </row>
    <row r="55" spans="1:14" x14ac:dyDescent="0.25">
      <c r="A55" s="1"/>
    </row>
    <row r="56" spans="1:14" x14ac:dyDescent="0.25">
      <c r="A56" s="1"/>
    </row>
  </sheetData>
  <mergeCells count="21">
    <mergeCell ref="B52:M52"/>
    <mergeCell ref="B53:M53"/>
    <mergeCell ref="B42:L42"/>
    <mergeCell ref="B47:M47"/>
    <mergeCell ref="B48:M48"/>
    <mergeCell ref="B49:M49"/>
    <mergeCell ref="B50:M50"/>
    <mergeCell ref="B51:M51"/>
    <mergeCell ref="B45:M45"/>
    <mergeCell ref="B46:M46"/>
    <mergeCell ref="L3:L4"/>
    <mergeCell ref="B41:L41"/>
    <mergeCell ref="C2:L2"/>
    <mergeCell ref="B3:B4"/>
    <mergeCell ref="C3:C4"/>
    <mergeCell ref="D3:D4"/>
    <mergeCell ref="E3:E4"/>
    <mergeCell ref="F3:F4"/>
    <mergeCell ref="G3:H4"/>
    <mergeCell ref="I3:J4"/>
    <mergeCell ref="K3:K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workbookViewId="0">
      <selection activeCell="F37" sqref="F37"/>
    </sheetView>
  </sheetViews>
  <sheetFormatPr defaultColWidth="9.28515625" defaultRowHeight="15" x14ac:dyDescent="0.25"/>
  <cols>
    <col min="1" max="1" width="2.28515625" style="4" bestFit="1" customWidth="1"/>
    <col min="2" max="2" width="42.85546875" style="4" customWidth="1"/>
    <col min="3" max="12" width="9.140625" style="4" customWidth="1"/>
    <col min="13" max="16384" width="9.28515625" style="4"/>
  </cols>
  <sheetData>
    <row r="1" spans="2:12" ht="12.75" customHeight="1" thickBot="1" x14ac:dyDescent="0.3"/>
    <row r="2" spans="2:12" ht="16.5" customHeight="1" thickBot="1" x14ac:dyDescent="0.3">
      <c r="B2" s="5" t="s">
        <v>0</v>
      </c>
      <c r="C2" s="126" t="s">
        <v>129</v>
      </c>
      <c r="D2" s="127"/>
      <c r="E2" s="127"/>
      <c r="F2" s="127"/>
      <c r="G2" s="127"/>
      <c r="H2" s="127"/>
      <c r="I2" s="127"/>
      <c r="J2" s="127"/>
      <c r="K2" s="127"/>
      <c r="L2" s="128"/>
    </row>
    <row r="3" spans="2:12" x14ac:dyDescent="0.25">
      <c r="B3" s="129"/>
      <c r="C3" s="124">
        <v>2015</v>
      </c>
      <c r="D3" s="124">
        <v>2020</v>
      </c>
      <c r="E3" s="124">
        <v>2030</v>
      </c>
      <c r="F3" s="124">
        <v>2050</v>
      </c>
      <c r="G3" s="131" t="s">
        <v>1</v>
      </c>
      <c r="H3" s="132"/>
      <c r="I3" s="131" t="s">
        <v>2</v>
      </c>
      <c r="J3" s="132"/>
      <c r="K3" s="124" t="s">
        <v>3</v>
      </c>
      <c r="L3" s="124" t="s">
        <v>4</v>
      </c>
    </row>
    <row r="4" spans="2:12" ht="15.75" thickBot="1" x14ac:dyDescent="0.3">
      <c r="B4" s="130"/>
      <c r="C4" s="125"/>
      <c r="D4" s="125"/>
      <c r="E4" s="125"/>
      <c r="F4" s="125"/>
      <c r="G4" s="133"/>
      <c r="H4" s="134"/>
      <c r="I4" s="133"/>
      <c r="J4" s="134"/>
      <c r="K4" s="125"/>
      <c r="L4" s="125"/>
    </row>
    <row r="5" spans="2:12" ht="15.75" thickBot="1" x14ac:dyDescent="0.3">
      <c r="B5" s="6" t="s">
        <v>5</v>
      </c>
      <c r="C5" s="7"/>
      <c r="D5" s="7"/>
      <c r="E5" s="7"/>
      <c r="F5" s="7"/>
      <c r="G5" s="8" t="s">
        <v>6</v>
      </c>
      <c r="H5" s="8" t="s">
        <v>7</v>
      </c>
      <c r="I5" s="8" t="s">
        <v>6</v>
      </c>
      <c r="J5" s="8" t="s">
        <v>7</v>
      </c>
      <c r="K5" s="7"/>
      <c r="L5" s="9"/>
    </row>
    <row r="6" spans="2:12" ht="15.75" thickBot="1" x14ac:dyDescent="0.3">
      <c r="B6" s="51" t="s">
        <v>128</v>
      </c>
      <c r="C6" s="52">
        <v>3</v>
      </c>
      <c r="D6" s="52">
        <v>3</v>
      </c>
      <c r="E6" s="52">
        <v>3</v>
      </c>
      <c r="F6" s="52">
        <v>3</v>
      </c>
      <c r="G6" s="52">
        <v>1</v>
      </c>
      <c r="H6" s="52">
        <v>5</v>
      </c>
      <c r="I6" s="52">
        <v>1</v>
      </c>
      <c r="J6" s="52">
        <v>5</v>
      </c>
      <c r="K6" s="52" t="s">
        <v>14</v>
      </c>
      <c r="L6" s="52" t="s">
        <v>121</v>
      </c>
    </row>
    <row r="7" spans="2:12" ht="15.75" thickBot="1" x14ac:dyDescent="0.3">
      <c r="B7" s="51" t="s">
        <v>127</v>
      </c>
      <c r="C7" s="52">
        <v>1</v>
      </c>
      <c r="D7" s="52">
        <v>1</v>
      </c>
      <c r="E7" s="52">
        <v>1</v>
      </c>
      <c r="F7" s="52">
        <v>1</v>
      </c>
      <c r="G7" s="52" t="s">
        <v>27</v>
      </c>
      <c r="H7" s="52">
        <v>2</v>
      </c>
      <c r="I7" s="52" t="s">
        <v>27</v>
      </c>
      <c r="J7" s="52">
        <v>2</v>
      </c>
      <c r="K7" s="52" t="s">
        <v>14</v>
      </c>
      <c r="L7" s="52" t="s">
        <v>121</v>
      </c>
    </row>
    <row r="8" spans="2:12" ht="15.75" thickBot="1" x14ac:dyDescent="0.3">
      <c r="B8" s="51" t="s">
        <v>126</v>
      </c>
      <c r="C8" s="52" t="s">
        <v>27</v>
      </c>
      <c r="D8" s="52" t="s">
        <v>27</v>
      </c>
      <c r="E8" s="52" t="s">
        <v>27</v>
      </c>
      <c r="F8" s="52" t="s">
        <v>27</v>
      </c>
      <c r="G8" s="52" t="s">
        <v>50</v>
      </c>
      <c r="H8" s="52" t="s">
        <v>125</v>
      </c>
      <c r="I8" s="52" t="s">
        <v>50</v>
      </c>
      <c r="J8" s="52" t="s">
        <v>125</v>
      </c>
      <c r="K8" s="52" t="s">
        <v>14</v>
      </c>
      <c r="L8" s="52" t="s">
        <v>121</v>
      </c>
    </row>
    <row r="9" spans="2:12" ht="15.75" thickBot="1" x14ac:dyDescent="0.3">
      <c r="B9" s="51" t="s">
        <v>124</v>
      </c>
      <c r="C9" s="52">
        <v>5</v>
      </c>
      <c r="D9" s="52">
        <v>5</v>
      </c>
      <c r="E9" s="52">
        <v>5</v>
      </c>
      <c r="F9" s="52">
        <v>5</v>
      </c>
      <c r="G9" s="52">
        <v>2</v>
      </c>
      <c r="H9" s="52">
        <v>7</v>
      </c>
      <c r="I9" s="52">
        <v>2</v>
      </c>
      <c r="J9" s="52">
        <v>7</v>
      </c>
      <c r="K9" s="52"/>
      <c r="L9" s="52">
        <v>1</v>
      </c>
    </row>
    <row r="10" spans="2:12" ht="15.75" thickBot="1" x14ac:dyDescent="0.3">
      <c r="B10" s="51" t="s">
        <v>123</v>
      </c>
      <c r="C10" s="52" t="s">
        <v>40</v>
      </c>
      <c r="D10" s="52" t="s">
        <v>40</v>
      </c>
      <c r="E10" s="52" t="s">
        <v>40</v>
      </c>
      <c r="F10" s="52" t="s">
        <v>40</v>
      </c>
      <c r="G10" s="52" t="s">
        <v>40</v>
      </c>
      <c r="H10" s="52" t="s">
        <v>40</v>
      </c>
      <c r="I10" s="52" t="s">
        <v>40</v>
      </c>
      <c r="J10" s="52" t="s">
        <v>40</v>
      </c>
      <c r="K10" s="52" t="s">
        <v>43</v>
      </c>
      <c r="L10" s="52">
        <v>1</v>
      </c>
    </row>
    <row r="11" spans="2:12" ht="15.75" thickBot="1" x14ac:dyDescent="0.3">
      <c r="B11" s="51" t="s">
        <v>122</v>
      </c>
      <c r="C11" s="52">
        <v>2</v>
      </c>
      <c r="D11" s="52">
        <v>2</v>
      </c>
      <c r="E11" s="52">
        <v>2</v>
      </c>
      <c r="F11" s="52">
        <v>2</v>
      </c>
      <c r="G11" s="52" t="s">
        <v>27</v>
      </c>
      <c r="H11" s="52">
        <v>5</v>
      </c>
      <c r="I11" s="52" t="s">
        <v>27</v>
      </c>
      <c r="J11" s="52">
        <v>5</v>
      </c>
      <c r="K11" s="52"/>
      <c r="L11" s="52" t="s">
        <v>103</v>
      </c>
    </row>
    <row r="12" spans="2:12" ht="15.75" thickBot="1" x14ac:dyDescent="0.3">
      <c r="B12" s="51" t="s">
        <v>10</v>
      </c>
      <c r="C12" s="52">
        <v>40</v>
      </c>
      <c r="D12" s="52">
        <v>40</v>
      </c>
      <c r="E12" s="52">
        <v>40</v>
      </c>
      <c r="F12" s="52">
        <v>40</v>
      </c>
      <c r="G12" s="52">
        <v>30</v>
      </c>
      <c r="H12" s="52">
        <v>50</v>
      </c>
      <c r="I12" s="52">
        <v>30</v>
      </c>
      <c r="J12" s="52">
        <v>50</v>
      </c>
      <c r="K12" s="52" t="s">
        <v>15</v>
      </c>
      <c r="L12" s="52" t="s">
        <v>121</v>
      </c>
    </row>
    <row r="13" spans="2:12" ht="15.75" thickBot="1" x14ac:dyDescent="0.3">
      <c r="B13" s="51" t="s">
        <v>24</v>
      </c>
      <c r="C13" s="52" t="s">
        <v>27</v>
      </c>
      <c r="D13" s="52" t="s">
        <v>27</v>
      </c>
      <c r="E13" s="52" t="s">
        <v>27</v>
      </c>
      <c r="F13" s="52" t="s">
        <v>27</v>
      </c>
      <c r="G13" s="52" t="s">
        <v>120</v>
      </c>
      <c r="H13" s="52" t="s">
        <v>119</v>
      </c>
      <c r="I13" s="52" t="s">
        <v>120</v>
      </c>
      <c r="J13" s="52" t="s">
        <v>119</v>
      </c>
      <c r="K13" s="52"/>
      <c r="L13" s="52">
        <v>1</v>
      </c>
    </row>
    <row r="14" spans="2:12" ht="15.75" thickBot="1" x14ac:dyDescent="0.3">
      <c r="B14" s="51" t="s">
        <v>25</v>
      </c>
      <c r="C14" s="52">
        <v>4</v>
      </c>
      <c r="D14" s="52">
        <v>4</v>
      </c>
      <c r="E14" s="52">
        <v>4</v>
      </c>
      <c r="F14" s="52">
        <v>4</v>
      </c>
      <c r="G14" s="52">
        <v>3</v>
      </c>
      <c r="H14" s="52">
        <v>5</v>
      </c>
      <c r="I14" s="52">
        <v>3</v>
      </c>
      <c r="J14" s="52">
        <v>5</v>
      </c>
      <c r="K14" s="52"/>
      <c r="L14" s="52">
        <v>1</v>
      </c>
    </row>
    <row r="15" spans="2:12" ht="15.75" thickBot="1" x14ac:dyDescent="0.3">
      <c r="B15" s="51"/>
      <c r="C15" s="52"/>
      <c r="D15" s="52"/>
      <c r="E15" s="52"/>
      <c r="F15" s="52"/>
      <c r="G15" s="52"/>
      <c r="H15" s="52"/>
      <c r="I15" s="52"/>
      <c r="J15" s="52"/>
      <c r="K15" s="52"/>
      <c r="L15" s="52"/>
    </row>
    <row r="16" spans="2:12" ht="15.75" thickBot="1" x14ac:dyDescent="0.3">
      <c r="B16" s="6" t="s">
        <v>8</v>
      </c>
      <c r="C16" s="7"/>
      <c r="D16" s="7"/>
      <c r="E16" s="7"/>
      <c r="F16" s="7"/>
      <c r="G16" s="7"/>
      <c r="H16" s="7"/>
      <c r="I16" s="7"/>
      <c r="J16" s="7"/>
      <c r="K16" s="7"/>
      <c r="L16" s="9"/>
    </row>
    <row r="17" spans="2:12" ht="15.75" thickBot="1" x14ac:dyDescent="0.3">
      <c r="B17" s="58" t="s">
        <v>118</v>
      </c>
      <c r="C17" s="7"/>
      <c r="D17" s="7"/>
      <c r="E17" s="7"/>
      <c r="F17" s="7"/>
      <c r="G17" s="7"/>
      <c r="H17" s="7"/>
      <c r="I17" s="7"/>
      <c r="J17" s="7"/>
      <c r="K17" s="7"/>
      <c r="L17" s="9"/>
    </row>
    <row r="18" spans="2:12" ht="15.75" thickBot="1" x14ac:dyDescent="0.3">
      <c r="B18" s="57" t="s">
        <v>117</v>
      </c>
      <c r="C18" s="18">
        <v>25</v>
      </c>
      <c r="D18" s="18">
        <v>25</v>
      </c>
      <c r="E18" s="18">
        <v>25</v>
      </c>
      <c r="F18" s="18">
        <v>25</v>
      </c>
      <c r="G18" s="18" t="s">
        <v>53</v>
      </c>
      <c r="H18" s="18" t="s">
        <v>53</v>
      </c>
      <c r="I18" s="18" t="s">
        <v>53</v>
      </c>
      <c r="J18" s="18" t="s">
        <v>53</v>
      </c>
      <c r="K18" s="52" t="s">
        <v>113</v>
      </c>
      <c r="L18" s="52" t="s">
        <v>108</v>
      </c>
    </row>
    <row r="19" spans="2:12" ht="15.75" thickBot="1" x14ac:dyDescent="0.3">
      <c r="B19" s="57" t="s">
        <v>116</v>
      </c>
      <c r="C19" s="18">
        <v>12</v>
      </c>
      <c r="D19" s="18">
        <v>12</v>
      </c>
      <c r="E19" s="18">
        <v>12</v>
      </c>
      <c r="F19" s="18">
        <v>12</v>
      </c>
      <c r="G19" s="18" t="s">
        <v>53</v>
      </c>
      <c r="H19" s="18" t="s">
        <v>53</v>
      </c>
      <c r="I19" s="18" t="s">
        <v>53</v>
      </c>
      <c r="J19" s="18" t="s">
        <v>53</v>
      </c>
      <c r="K19" s="52" t="s">
        <v>113</v>
      </c>
      <c r="L19" s="52" t="s">
        <v>108</v>
      </c>
    </row>
    <row r="20" spans="2:12" ht="15.75" thickBot="1" x14ac:dyDescent="0.3">
      <c r="B20" s="57" t="s">
        <v>115</v>
      </c>
      <c r="C20" s="31">
        <v>9</v>
      </c>
      <c r="D20" s="18">
        <v>9</v>
      </c>
      <c r="E20" s="18">
        <v>9</v>
      </c>
      <c r="F20" s="18">
        <v>9</v>
      </c>
      <c r="G20" s="18" t="s">
        <v>53</v>
      </c>
      <c r="H20" s="18" t="s">
        <v>53</v>
      </c>
      <c r="I20" s="18" t="s">
        <v>53</v>
      </c>
      <c r="J20" s="18" t="s">
        <v>53</v>
      </c>
      <c r="K20" s="52" t="s">
        <v>113</v>
      </c>
      <c r="L20" s="52" t="s">
        <v>108</v>
      </c>
    </row>
    <row r="21" spans="2:12" ht="15.75" thickBot="1" x14ac:dyDescent="0.3">
      <c r="B21" s="57" t="s">
        <v>114</v>
      </c>
      <c r="C21" s="31">
        <v>6</v>
      </c>
      <c r="D21" s="18">
        <v>6</v>
      </c>
      <c r="E21" s="18">
        <v>6</v>
      </c>
      <c r="F21" s="18">
        <v>6</v>
      </c>
      <c r="G21" s="18" t="s">
        <v>53</v>
      </c>
      <c r="H21" s="18" t="s">
        <v>53</v>
      </c>
      <c r="I21" s="18" t="s">
        <v>53</v>
      </c>
      <c r="J21" s="18" t="s">
        <v>53</v>
      </c>
      <c r="K21" s="52" t="s">
        <v>113</v>
      </c>
      <c r="L21" s="52" t="s">
        <v>108</v>
      </c>
    </row>
    <row r="22" spans="2:12" ht="15.75" thickBot="1" x14ac:dyDescent="0.3">
      <c r="B22" s="57" t="s">
        <v>112</v>
      </c>
      <c r="C22" s="18" t="s">
        <v>40</v>
      </c>
      <c r="D22" s="18" t="s">
        <v>40</v>
      </c>
      <c r="E22" s="18" t="s">
        <v>40</v>
      </c>
      <c r="F22" s="18" t="s">
        <v>40</v>
      </c>
      <c r="G22" s="18" t="s">
        <v>40</v>
      </c>
      <c r="H22" s="18" t="s">
        <v>40</v>
      </c>
      <c r="I22" s="18" t="s">
        <v>40</v>
      </c>
      <c r="J22" s="18" t="s">
        <v>40</v>
      </c>
      <c r="K22" s="52"/>
      <c r="L22" s="52"/>
    </row>
    <row r="23" spans="2:12" ht="15.75" thickBot="1" x14ac:dyDescent="0.3">
      <c r="B23" s="57" t="s">
        <v>111</v>
      </c>
      <c r="C23" s="18" t="s">
        <v>40</v>
      </c>
      <c r="D23" s="18" t="s">
        <v>40</v>
      </c>
      <c r="E23" s="18" t="s">
        <v>40</v>
      </c>
      <c r="F23" s="18" t="s">
        <v>40</v>
      </c>
      <c r="G23" s="18" t="s">
        <v>40</v>
      </c>
      <c r="H23" s="18" t="s">
        <v>40</v>
      </c>
      <c r="I23" s="18" t="s">
        <v>40</v>
      </c>
      <c r="J23" s="18" t="s">
        <v>40</v>
      </c>
      <c r="K23" s="52"/>
      <c r="L23" s="52"/>
    </row>
    <row r="24" spans="2:12" ht="15.75" thickBot="1" x14ac:dyDescent="0.3">
      <c r="B24" s="57" t="s">
        <v>88</v>
      </c>
      <c r="C24" s="18" t="s">
        <v>40</v>
      </c>
      <c r="D24" s="18" t="s">
        <v>40</v>
      </c>
      <c r="E24" s="18" t="s">
        <v>40</v>
      </c>
      <c r="F24" s="18" t="s">
        <v>40</v>
      </c>
      <c r="G24" s="18" t="s">
        <v>40</v>
      </c>
      <c r="H24" s="18" t="s">
        <v>40</v>
      </c>
      <c r="I24" s="18" t="s">
        <v>40</v>
      </c>
      <c r="J24" s="18" t="s">
        <v>40</v>
      </c>
      <c r="K24" s="52" t="s">
        <v>18</v>
      </c>
      <c r="L24" s="52"/>
    </row>
    <row r="25" spans="2:12" ht="15.75" thickBot="1" x14ac:dyDescent="0.3">
      <c r="B25" s="57" t="s">
        <v>110</v>
      </c>
      <c r="C25" s="18">
        <v>115000</v>
      </c>
      <c r="D25" s="18">
        <v>115000</v>
      </c>
      <c r="E25" s="18">
        <v>115000</v>
      </c>
      <c r="F25" s="18">
        <v>115000</v>
      </c>
      <c r="G25" s="18">
        <v>92000</v>
      </c>
      <c r="H25" s="18">
        <v>138000</v>
      </c>
      <c r="I25" s="18">
        <v>92000</v>
      </c>
      <c r="J25" s="18">
        <v>138000</v>
      </c>
      <c r="K25" s="52"/>
      <c r="L25" s="52">
        <v>1</v>
      </c>
    </row>
    <row r="26" spans="2:12" ht="15.75" thickBot="1" x14ac:dyDescent="0.3">
      <c r="B26" s="57" t="s">
        <v>109</v>
      </c>
      <c r="C26" s="18">
        <v>105000</v>
      </c>
      <c r="D26" s="18">
        <v>105000</v>
      </c>
      <c r="E26" s="18">
        <v>105000</v>
      </c>
      <c r="F26" s="18">
        <v>105000</v>
      </c>
      <c r="G26" s="18">
        <v>84000</v>
      </c>
      <c r="H26" s="18">
        <v>126000</v>
      </c>
      <c r="I26" s="18">
        <v>84000</v>
      </c>
      <c r="J26" s="18">
        <v>126000</v>
      </c>
      <c r="K26" s="52"/>
      <c r="L26" s="52">
        <v>1</v>
      </c>
    </row>
    <row r="27" spans="2:12" ht="15.75" thickBot="1" x14ac:dyDescent="0.3">
      <c r="B27" s="57" t="s">
        <v>89</v>
      </c>
      <c r="C27" s="48">
        <v>0.6</v>
      </c>
      <c r="D27" s="48">
        <v>0.6</v>
      </c>
      <c r="E27" s="48">
        <v>0.6</v>
      </c>
      <c r="F27" s="48">
        <v>0.6</v>
      </c>
      <c r="G27" s="48">
        <v>0.5</v>
      </c>
      <c r="H27" s="48">
        <v>0.75</v>
      </c>
      <c r="I27" s="48">
        <v>0.5</v>
      </c>
      <c r="J27" s="48">
        <v>0.75</v>
      </c>
      <c r="K27" s="52" t="s">
        <v>16</v>
      </c>
      <c r="L27" s="52" t="s">
        <v>108</v>
      </c>
    </row>
    <row r="28" spans="2:12" ht="15.75" thickBot="1" x14ac:dyDescent="0.3">
      <c r="B28" s="57" t="s">
        <v>90</v>
      </c>
      <c r="C28" s="48">
        <v>0.4</v>
      </c>
      <c r="D28" s="48">
        <v>0.4</v>
      </c>
      <c r="E28" s="48">
        <v>0.4</v>
      </c>
      <c r="F28" s="48">
        <v>0.4</v>
      </c>
      <c r="G28" s="48">
        <v>0.25</v>
      </c>
      <c r="H28" s="48">
        <v>0.5</v>
      </c>
      <c r="I28" s="48">
        <v>0.25</v>
      </c>
      <c r="J28" s="48">
        <v>0.5</v>
      </c>
      <c r="K28" s="52" t="s">
        <v>16</v>
      </c>
      <c r="L28" s="52" t="s">
        <v>108</v>
      </c>
    </row>
    <row r="29" spans="2:12" ht="15.75" thickBot="1" x14ac:dyDescent="0.3">
      <c r="B29" s="57" t="s">
        <v>107</v>
      </c>
      <c r="C29" s="52" t="s">
        <v>40</v>
      </c>
      <c r="D29" s="52" t="s">
        <v>40</v>
      </c>
      <c r="E29" s="52" t="s">
        <v>40</v>
      </c>
      <c r="F29" s="52" t="s">
        <v>40</v>
      </c>
      <c r="G29" s="52" t="s">
        <v>40</v>
      </c>
      <c r="H29" s="52" t="s">
        <v>40</v>
      </c>
      <c r="I29" s="52" t="s">
        <v>40</v>
      </c>
      <c r="J29" s="52" t="s">
        <v>40</v>
      </c>
      <c r="K29" s="52"/>
      <c r="L29" s="52"/>
    </row>
    <row r="30" spans="2:12" ht="15.75" thickBot="1" x14ac:dyDescent="0.3">
      <c r="B30" s="57" t="s">
        <v>106</v>
      </c>
      <c r="C30" s="56" t="s">
        <v>105</v>
      </c>
      <c r="D30" s="56" t="s">
        <v>105</v>
      </c>
      <c r="E30" s="56" t="s">
        <v>105</v>
      </c>
      <c r="F30" s="56" t="s">
        <v>105</v>
      </c>
      <c r="G30" s="18" t="s">
        <v>104</v>
      </c>
      <c r="H30" s="18" t="s">
        <v>48</v>
      </c>
      <c r="I30" s="18" t="s">
        <v>104</v>
      </c>
      <c r="J30" s="18" t="s">
        <v>48</v>
      </c>
      <c r="K30" s="52"/>
      <c r="L30" s="52" t="s">
        <v>103</v>
      </c>
    </row>
    <row r="31" spans="2:12" ht="15.75" thickBot="1" x14ac:dyDescent="0.3">
      <c r="B31" s="11"/>
      <c r="C31" s="18"/>
      <c r="D31" s="18"/>
      <c r="E31" s="18"/>
      <c r="F31" s="18"/>
      <c r="G31" s="52"/>
      <c r="H31" s="52"/>
      <c r="I31" s="52"/>
      <c r="J31" s="52"/>
      <c r="K31" s="52"/>
      <c r="L31" s="52"/>
    </row>
    <row r="32" spans="2:12" ht="15.75" thickBot="1" x14ac:dyDescent="0.3">
      <c r="B32" s="6" t="s">
        <v>22</v>
      </c>
      <c r="C32" s="52"/>
      <c r="D32" s="52"/>
      <c r="E32" s="52"/>
      <c r="F32" s="52"/>
      <c r="G32" s="52"/>
      <c r="H32" s="52"/>
      <c r="I32" s="52"/>
      <c r="J32" s="52"/>
      <c r="K32" s="52"/>
      <c r="L32" s="52"/>
    </row>
    <row r="33" spans="1:12" ht="15.75" thickBot="1" x14ac:dyDescent="0.3">
      <c r="B33" s="11"/>
      <c r="C33" s="52"/>
      <c r="D33" s="52"/>
      <c r="E33" s="52"/>
      <c r="F33" s="52"/>
      <c r="G33" s="52"/>
      <c r="H33" s="52"/>
      <c r="I33" s="52"/>
      <c r="J33" s="52"/>
      <c r="K33" s="52"/>
      <c r="L33" s="52"/>
    </row>
    <row r="34" spans="1:12" ht="15.75" thickBot="1" x14ac:dyDescent="0.3">
      <c r="B34" s="51"/>
      <c r="C34" s="52"/>
      <c r="D34" s="52"/>
      <c r="E34" s="52"/>
      <c r="F34" s="52"/>
      <c r="G34" s="52"/>
      <c r="H34" s="52"/>
      <c r="I34" s="52"/>
      <c r="J34" s="52"/>
      <c r="K34" s="52"/>
      <c r="L34" s="52"/>
    </row>
    <row r="35" spans="1:12" x14ac:dyDescent="0.25">
      <c r="B35" s="55"/>
      <c r="C35" s="45"/>
      <c r="D35" s="45"/>
      <c r="E35" s="45"/>
      <c r="F35" s="45"/>
      <c r="G35" s="45"/>
      <c r="H35" s="45"/>
      <c r="I35" s="45"/>
      <c r="J35" s="45"/>
      <c r="K35" s="45"/>
      <c r="L35" s="45"/>
    </row>
    <row r="36" spans="1:12" x14ac:dyDescent="0.25">
      <c r="B36" s="3" t="s">
        <v>21</v>
      </c>
    </row>
    <row r="37" spans="1:12" x14ac:dyDescent="0.25">
      <c r="A37" s="1">
        <v>1</v>
      </c>
      <c r="B37" s="23" t="s">
        <v>32</v>
      </c>
    </row>
    <row r="38" spans="1:12" x14ac:dyDescent="0.25">
      <c r="A38" s="1">
        <v>2</v>
      </c>
      <c r="B38" s="23" t="s">
        <v>31</v>
      </c>
    </row>
    <row r="39" spans="1:12" x14ac:dyDescent="0.25">
      <c r="A39" s="1">
        <v>3</v>
      </c>
      <c r="B39" s="23" t="s">
        <v>38</v>
      </c>
      <c r="C39" s="2"/>
      <c r="D39" s="2"/>
      <c r="E39" s="2"/>
      <c r="F39" s="2"/>
      <c r="G39" s="2"/>
      <c r="H39" s="2"/>
      <c r="I39" s="2"/>
      <c r="J39" s="2"/>
      <c r="K39" s="2"/>
      <c r="L39" s="2"/>
    </row>
    <row r="40" spans="1:12" ht="24" x14ac:dyDescent="0.25">
      <c r="A40" s="1">
        <v>4</v>
      </c>
      <c r="B40" s="38" t="s">
        <v>47</v>
      </c>
      <c r="C40" s="104"/>
      <c r="D40" s="104"/>
      <c r="E40" s="104"/>
      <c r="F40" s="104"/>
      <c r="G40" s="104"/>
      <c r="H40" s="104"/>
      <c r="I40" s="104"/>
      <c r="J40" s="104"/>
      <c r="K40" s="104"/>
      <c r="L40" s="104"/>
    </row>
    <row r="41" spans="1:12" x14ac:dyDescent="0.25">
      <c r="A41" s="1"/>
      <c r="C41" s="139"/>
      <c r="D41" s="106"/>
      <c r="E41" s="106"/>
      <c r="F41" s="106"/>
      <c r="G41" s="106"/>
      <c r="H41" s="106"/>
      <c r="I41" s="106"/>
      <c r="J41" s="106"/>
      <c r="K41" s="106"/>
      <c r="L41" s="106"/>
    </row>
    <row r="42" spans="1:12" x14ac:dyDescent="0.25">
      <c r="A42" s="1"/>
      <c r="B42" s="3" t="s">
        <v>13</v>
      </c>
      <c r="C42" s="49"/>
      <c r="D42" s="49"/>
      <c r="E42" s="49"/>
      <c r="F42" s="49"/>
      <c r="G42" s="49"/>
      <c r="H42" s="49"/>
      <c r="I42" s="49"/>
      <c r="J42" s="49"/>
      <c r="K42" s="49"/>
      <c r="L42" s="49"/>
    </row>
    <row r="43" spans="1:12" x14ac:dyDescent="0.25">
      <c r="A43" s="1" t="s">
        <v>14</v>
      </c>
      <c r="B43" s="36" t="s">
        <v>102</v>
      </c>
      <c r="C43" s="49"/>
      <c r="D43" s="49"/>
      <c r="E43" s="49"/>
      <c r="F43" s="49"/>
      <c r="G43" s="49"/>
      <c r="H43" s="49"/>
      <c r="I43" s="49"/>
      <c r="J43" s="49"/>
      <c r="K43" s="49"/>
      <c r="L43" s="49"/>
    </row>
    <row r="44" spans="1:12" ht="60" x14ac:dyDescent="0.25">
      <c r="A44" s="1" t="s">
        <v>15</v>
      </c>
      <c r="B44" s="38" t="s">
        <v>101</v>
      </c>
      <c r="C44" s="49"/>
      <c r="D44" s="49"/>
      <c r="E44" s="49"/>
      <c r="F44" s="49"/>
      <c r="G44" s="49"/>
      <c r="H44" s="49"/>
      <c r="I44" s="49"/>
      <c r="J44" s="49"/>
      <c r="K44" s="49"/>
      <c r="L44" s="49"/>
    </row>
    <row r="45" spans="1:12" x14ac:dyDescent="0.25">
      <c r="A45" s="1" t="s">
        <v>16</v>
      </c>
      <c r="B45" s="36" t="s">
        <v>100</v>
      </c>
      <c r="C45" s="49"/>
      <c r="D45" s="49"/>
      <c r="E45" s="49"/>
      <c r="F45" s="49"/>
      <c r="G45" s="49"/>
      <c r="H45" s="49"/>
      <c r="I45" s="49"/>
      <c r="J45" s="49"/>
      <c r="K45" s="49"/>
      <c r="L45" s="49"/>
    </row>
    <row r="46" spans="1:12" ht="50.25" customHeight="1" x14ac:dyDescent="0.25">
      <c r="A46" s="1" t="s">
        <v>17</v>
      </c>
      <c r="B46" s="37" t="s">
        <v>99</v>
      </c>
    </row>
    <row r="47" spans="1:12" ht="36" x14ac:dyDescent="0.25">
      <c r="A47" s="1" t="s">
        <v>18</v>
      </c>
      <c r="B47" s="37" t="s">
        <v>98</v>
      </c>
    </row>
    <row r="48" spans="1:12" ht="24" x14ac:dyDescent="0.25">
      <c r="A48" s="1" t="s">
        <v>43</v>
      </c>
      <c r="B48" s="37" t="s">
        <v>97</v>
      </c>
    </row>
    <row r="49" spans="1:1" x14ac:dyDescent="0.25">
      <c r="A49" s="1"/>
    </row>
    <row r="50" spans="1:1" x14ac:dyDescent="0.25">
      <c r="A50" s="1"/>
    </row>
    <row r="51" spans="1:1" x14ac:dyDescent="0.25">
      <c r="A51" s="1"/>
    </row>
    <row r="52" spans="1:1" x14ac:dyDescent="0.25">
      <c r="A52" s="1"/>
    </row>
    <row r="53" spans="1:1" x14ac:dyDescent="0.25">
      <c r="A53" s="1"/>
    </row>
    <row r="54" spans="1:1" x14ac:dyDescent="0.25">
      <c r="A54" s="1"/>
    </row>
    <row r="55" spans="1:1" x14ac:dyDescent="0.25">
      <c r="A55" s="1"/>
    </row>
    <row r="56" spans="1:1" x14ac:dyDescent="0.25">
      <c r="A56" s="1"/>
    </row>
    <row r="57" spans="1:1" x14ac:dyDescent="0.25">
      <c r="A57" s="1"/>
    </row>
    <row r="58" spans="1:1" x14ac:dyDescent="0.25">
      <c r="A58" s="1"/>
    </row>
    <row r="59" spans="1:1" x14ac:dyDescent="0.25">
      <c r="A59" s="1"/>
    </row>
  </sheetData>
  <mergeCells count="12">
    <mergeCell ref="B3:B4"/>
    <mergeCell ref="C3:C4"/>
    <mergeCell ref="D3:D4"/>
    <mergeCell ref="E3:E4"/>
    <mergeCell ref="F3:F4"/>
    <mergeCell ref="K3:K4"/>
    <mergeCell ref="L3:L4"/>
    <mergeCell ref="C40:L40"/>
    <mergeCell ref="C41:L41"/>
    <mergeCell ref="C2:L2"/>
    <mergeCell ref="G3:H4"/>
    <mergeCell ref="I3:J4"/>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workbookViewId="0">
      <selection activeCell="B1" sqref="B1"/>
    </sheetView>
  </sheetViews>
  <sheetFormatPr defaultColWidth="9.28515625" defaultRowHeight="15" x14ac:dyDescent="0.25"/>
  <cols>
    <col min="1" max="1" width="2.28515625" style="4" bestFit="1" customWidth="1"/>
    <col min="2" max="2" width="41" style="4" customWidth="1"/>
    <col min="3" max="12" width="9.140625" style="4" customWidth="1"/>
    <col min="13" max="16384" width="9.28515625" style="4"/>
  </cols>
  <sheetData>
    <row r="1" spans="2:12" ht="15.75" thickBot="1" x14ac:dyDescent="0.3">
      <c r="B1" s="53" t="s">
        <v>92</v>
      </c>
    </row>
    <row r="2" spans="2:12" ht="15.75" thickBot="1" x14ac:dyDescent="0.3">
      <c r="B2" s="5" t="s">
        <v>0</v>
      </c>
      <c r="C2" s="136" t="s">
        <v>41</v>
      </c>
      <c r="D2" s="137"/>
      <c r="E2" s="137"/>
      <c r="F2" s="137"/>
      <c r="G2" s="137"/>
      <c r="H2" s="137"/>
      <c r="I2" s="137"/>
      <c r="J2" s="137"/>
      <c r="K2" s="137"/>
      <c r="L2" s="138"/>
    </row>
    <row r="3" spans="2:12" x14ac:dyDescent="0.25">
      <c r="B3" s="129"/>
      <c r="C3" s="124">
        <v>2015</v>
      </c>
      <c r="D3" s="124">
        <v>2020</v>
      </c>
      <c r="E3" s="124">
        <v>2030</v>
      </c>
      <c r="F3" s="124">
        <v>2050</v>
      </c>
      <c r="G3" s="131" t="s">
        <v>1</v>
      </c>
      <c r="H3" s="132"/>
      <c r="I3" s="131" t="s">
        <v>2</v>
      </c>
      <c r="J3" s="132"/>
      <c r="K3" s="124" t="s">
        <v>3</v>
      </c>
      <c r="L3" s="124" t="s">
        <v>4</v>
      </c>
    </row>
    <row r="4" spans="2:12" ht="15.75" thickBot="1" x14ac:dyDescent="0.3">
      <c r="B4" s="130"/>
      <c r="C4" s="125"/>
      <c r="D4" s="125"/>
      <c r="E4" s="125"/>
      <c r="F4" s="125"/>
      <c r="G4" s="133"/>
      <c r="H4" s="134"/>
      <c r="I4" s="133"/>
      <c r="J4" s="134"/>
      <c r="K4" s="125"/>
      <c r="L4" s="125"/>
    </row>
    <row r="5" spans="2:12" ht="15.75" thickBot="1" x14ac:dyDescent="0.3">
      <c r="B5" s="6" t="s">
        <v>5</v>
      </c>
      <c r="C5" s="7"/>
      <c r="D5" s="7"/>
      <c r="E5" s="7"/>
      <c r="F5" s="7"/>
      <c r="G5" s="8" t="s">
        <v>6</v>
      </c>
      <c r="H5" s="8" t="s">
        <v>7</v>
      </c>
      <c r="I5" s="8" t="s">
        <v>6</v>
      </c>
      <c r="J5" s="8" t="s">
        <v>7</v>
      </c>
      <c r="K5" s="7"/>
      <c r="L5" s="9"/>
    </row>
    <row r="6" spans="2:12" ht="15.75" thickBot="1" x14ac:dyDescent="0.3">
      <c r="B6" s="26" t="s">
        <v>9</v>
      </c>
      <c r="C6" s="41">
        <v>15</v>
      </c>
      <c r="D6" s="32">
        <v>15</v>
      </c>
      <c r="E6" s="32">
        <v>15</v>
      </c>
      <c r="F6" s="32">
        <v>15</v>
      </c>
      <c r="G6" s="27">
        <v>10</v>
      </c>
      <c r="H6" s="27">
        <v>20</v>
      </c>
      <c r="I6" s="27">
        <v>10</v>
      </c>
      <c r="J6" s="27">
        <v>20</v>
      </c>
      <c r="K6" s="27" t="s">
        <v>29</v>
      </c>
      <c r="L6" s="27">
        <v>1</v>
      </c>
    </row>
    <row r="7" spans="2:12" ht="15.75" thickBot="1" x14ac:dyDescent="0.3">
      <c r="B7" s="40" t="s">
        <v>70</v>
      </c>
      <c r="C7" s="31">
        <v>5</v>
      </c>
      <c r="D7" s="31">
        <v>5</v>
      </c>
      <c r="E7" s="31">
        <v>5</v>
      </c>
      <c r="F7" s="31">
        <v>5</v>
      </c>
      <c r="G7" s="33">
        <v>2</v>
      </c>
      <c r="H7" s="33">
        <v>7</v>
      </c>
      <c r="I7" s="33">
        <v>2</v>
      </c>
      <c r="J7" s="33">
        <v>7</v>
      </c>
      <c r="K7" s="27" t="s">
        <v>16</v>
      </c>
      <c r="L7" s="27">
        <v>2</v>
      </c>
    </row>
    <row r="8" spans="2:12" ht="15.75" thickBot="1" x14ac:dyDescent="0.3">
      <c r="B8" s="40" t="s">
        <v>23</v>
      </c>
      <c r="C8" s="31">
        <v>2</v>
      </c>
      <c r="D8" s="31">
        <v>2</v>
      </c>
      <c r="E8" s="31">
        <v>2</v>
      </c>
      <c r="F8" s="31">
        <v>2</v>
      </c>
      <c r="G8" s="33">
        <v>0.5</v>
      </c>
      <c r="H8" s="33">
        <v>3</v>
      </c>
      <c r="I8" s="33">
        <v>0.5</v>
      </c>
      <c r="J8" s="33">
        <v>3</v>
      </c>
      <c r="K8" s="27"/>
      <c r="L8" s="27">
        <v>2</v>
      </c>
    </row>
    <row r="9" spans="2:12" ht="15.75" thickBot="1" x14ac:dyDescent="0.3">
      <c r="B9" s="26" t="s">
        <v>10</v>
      </c>
      <c r="C9" s="33">
        <v>40</v>
      </c>
      <c r="D9" s="33">
        <v>40</v>
      </c>
      <c r="E9" s="33">
        <v>40</v>
      </c>
      <c r="F9" s="33">
        <v>40</v>
      </c>
      <c r="G9" s="33">
        <v>30</v>
      </c>
      <c r="H9" s="33">
        <v>50</v>
      </c>
      <c r="I9" s="33">
        <v>30</v>
      </c>
      <c r="J9" s="33">
        <v>50</v>
      </c>
      <c r="K9" s="27" t="s">
        <v>17</v>
      </c>
      <c r="L9" s="27">
        <v>1</v>
      </c>
    </row>
    <row r="10" spans="2:12" ht="15.75" thickBot="1" x14ac:dyDescent="0.3">
      <c r="B10" s="26" t="s">
        <v>24</v>
      </c>
      <c r="C10" s="27"/>
      <c r="D10" s="27"/>
      <c r="E10" s="27"/>
      <c r="F10" s="27"/>
      <c r="G10" s="27"/>
      <c r="H10" s="27"/>
      <c r="I10" s="27"/>
      <c r="J10" s="27"/>
      <c r="K10" s="27"/>
      <c r="L10" s="27"/>
    </row>
    <row r="11" spans="2:12" ht="15.75" thickBot="1" x14ac:dyDescent="0.3">
      <c r="B11" s="10" t="s">
        <v>20</v>
      </c>
      <c r="C11" s="33" t="s">
        <v>50</v>
      </c>
      <c r="D11" s="31" t="s">
        <v>50</v>
      </c>
      <c r="E11" s="31" t="s">
        <v>50</v>
      </c>
      <c r="F11" s="31" t="s">
        <v>50</v>
      </c>
      <c r="G11" s="33" t="s">
        <v>51</v>
      </c>
      <c r="H11" s="33" t="s">
        <v>49</v>
      </c>
      <c r="I11" s="33" t="s">
        <v>51</v>
      </c>
      <c r="J11" s="33" t="s">
        <v>49</v>
      </c>
      <c r="K11" s="27"/>
      <c r="L11" s="27"/>
    </row>
    <row r="12" spans="2:12" ht="15.75" thickBot="1" x14ac:dyDescent="0.3">
      <c r="B12" s="10" t="s">
        <v>11</v>
      </c>
      <c r="C12" s="33" t="s">
        <v>40</v>
      </c>
      <c r="D12" s="30" t="s">
        <v>40</v>
      </c>
      <c r="E12" s="30" t="s">
        <v>40</v>
      </c>
      <c r="F12" s="30" t="s">
        <v>40</v>
      </c>
      <c r="G12" s="42" t="s">
        <v>40</v>
      </c>
      <c r="H12" s="30" t="s">
        <v>40</v>
      </c>
      <c r="I12" s="30" t="s">
        <v>40</v>
      </c>
      <c r="J12" s="30" t="s">
        <v>40</v>
      </c>
      <c r="K12" s="27"/>
      <c r="L12" s="27"/>
    </row>
    <row r="13" spans="2:12" ht="15.75" thickBot="1" x14ac:dyDescent="0.3">
      <c r="B13" s="10" t="s">
        <v>25</v>
      </c>
      <c r="C13" s="34">
        <v>1</v>
      </c>
      <c r="D13" s="34">
        <v>1</v>
      </c>
      <c r="E13" s="34">
        <v>1</v>
      </c>
      <c r="F13" s="34">
        <v>1</v>
      </c>
      <c r="G13" s="34" t="s">
        <v>27</v>
      </c>
      <c r="H13" s="34" t="s">
        <v>48</v>
      </c>
      <c r="I13" s="34" t="s">
        <v>27</v>
      </c>
      <c r="J13" s="34" t="s">
        <v>48</v>
      </c>
      <c r="K13" s="27"/>
      <c r="L13" s="27"/>
    </row>
    <row r="14" spans="2:12" ht="15.75" thickBot="1" x14ac:dyDescent="0.3">
      <c r="B14" s="26"/>
      <c r="C14" s="27"/>
      <c r="D14" s="27"/>
      <c r="E14" s="27"/>
      <c r="F14" s="27"/>
      <c r="G14" s="27"/>
      <c r="H14" s="27"/>
      <c r="I14" s="27"/>
      <c r="J14" s="27"/>
      <c r="K14" s="27"/>
      <c r="L14" s="27"/>
    </row>
    <row r="15" spans="2:12" ht="15.75" thickBot="1" x14ac:dyDescent="0.3">
      <c r="B15" s="6" t="s">
        <v>8</v>
      </c>
      <c r="C15" s="7"/>
      <c r="D15" s="7"/>
      <c r="E15" s="7"/>
      <c r="F15" s="7"/>
      <c r="G15" s="7"/>
      <c r="H15" s="7"/>
      <c r="I15" s="7"/>
      <c r="J15" s="7"/>
      <c r="K15" s="7"/>
      <c r="L15" s="9"/>
    </row>
    <row r="16" spans="2:12" ht="15.75" thickBot="1" x14ac:dyDescent="0.3">
      <c r="B16" s="47" t="s">
        <v>87</v>
      </c>
      <c r="C16" s="18">
        <v>720</v>
      </c>
      <c r="D16" s="18">
        <v>720</v>
      </c>
      <c r="E16" s="18">
        <v>720</v>
      </c>
      <c r="F16" s="18">
        <v>720</v>
      </c>
      <c r="G16" s="18" t="s">
        <v>53</v>
      </c>
      <c r="H16" s="18" t="s">
        <v>53</v>
      </c>
      <c r="I16" s="18" t="s">
        <v>53</v>
      </c>
      <c r="J16" s="18" t="s">
        <v>53</v>
      </c>
      <c r="K16" s="35" t="s">
        <v>39</v>
      </c>
      <c r="L16" s="27" t="s">
        <v>37</v>
      </c>
    </row>
    <row r="17" spans="2:12" ht="15.75" thickBot="1" x14ac:dyDescent="0.3">
      <c r="B17" s="47" t="s">
        <v>76</v>
      </c>
      <c r="C17" s="18">
        <v>3785</v>
      </c>
      <c r="D17" s="18">
        <v>3785</v>
      </c>
      <c r="E17" s="18">
        <v>3785</v>
      </c>
      <c r="F17" s="18">
        <v>3785</v>
      </c>
      <c r="G17" s="18" t="s">
        <v>53</v>
      </c>
      <c r="H17" s="18" t="s">
        <v>53</v>
      </c>
      <c r="I17" s="18" t="s">
        <v>53</v>
      </c>
      <c r="J17" s="18" t="s">
        <v>53</v>
      </c>
      <c r="K17" s="35" t="s">
        <v>54</v>
      </c>
      <c r="L17" s="27" t="s">
        <v>37</v>
      </c>
    </row>
    <row r="18" spans="2:12" ht="15.75" thickBot="1" x14ac:dyDescent="0.3">
      <c r="B18" s="47" t="s">
        <v>77</v>
      </c>
      <c r="C18" s="18">
        <v>4135</v>
      </c>
      <c r="D18" s="18">
        <v>4135</v>
      </c>
      <c r="E18" s="18">
        <v>4135</v>
      </c>
      <c r="F18" s="18">
        <v>4135</v>
      </c>
      <c r="G18" s="18" t="s">
        <v>53</v>
      </c>
      <c r="H18" s="18" t="s">
        <v>53</v>
      </c>
      <c r="I18" s="18" t="s">
        <v>53</v>
      </c>
      <c r="J18" s="18" t="s">
        <v>53</v>
      </c>
      <c r="K18" s="35" t="s">
        <v>54</v>
      </c>
      <c r="L18" s="27" t="s">
        <v>37</v>
      </c>
    </row>
    <row r="19" spans="2:12" ht="15.75" thickBot="1" x14ac:dyDescent="0.3">
      <c r="B19" s="47" t="s">
        <v>78</v>
      </c>
      <c r="C19" s="18">
        <v>4735</v>
      </c>
      <c r="D19" s="18">
        <v>4735</v>
      </c>
      <c r="E19" s="18">
        <v>4735</v>
      </c>
      <c r="F19" s="18">
        <v>4735</v>
      </c>
      <c r="G19" s="18" t="s">
        <v>53</v>
      </c>
      <c r="H19" s="18" t="s">
        <v>53</v>
      </c>
      <c r="I19" s="18" t="s">
        <v>53</v>
      </c>
      <c r="J19" s="18" t="s">
        <v>53</v>
      </c>
      <c r="K19" s="35" t="s">
        <v>54</v>
      </c>
      <c r="L19" s="27" t="s">
        <v>37</v>
      </c>
    </row>
    <row r="20" spans="2:12" ht="15.75" thickBot="1" x14ac:dyDescent="0.3">
      <c r="B20" s="47" t="s">
        <v>79</v>
      </c>
      <c r="C20" s="18" t="s">
        <v>40</v>
      </c>
      <c r="D20" s="18" t="s">
        <v>40</v>
      </c>
      <c r="E20" s="18" t="s">
        <v>40</v>
      </c>
      <c r="F20" s="18" t="s">
        <v>40</v>
      </c>
      <c r="G20" s="18" t="s">
        <v>40</v>
      </c>
      <c r="H20" s="18" t="s">
        <v>40</v>
      </c>
      <c r="I20" s="18" t="s">
        <v>40</v>
      </c>
      <c r="J20" s="18" t="s">
        <v>40</v>
      </c>
      <c r="K20" s="35"/>
      <c r="L20" s="27"/>
    </row>
    <row r="21" spans="2:12" ht="15.75" thickBot="1" x14ac:dyDescent="0.3">
      <c r="B21" s="47" t="s">
        <v>80</v>
      </c>
      <c r="C21" s="18">
        <v>279.5</v>
      </c>
      <c r="D21" s="18">
        <v>279.5</v>
      </c>
      <c r="E21" s="18">
        <v>279.5</v>
      </c>
      <c r="F21" s="18">
        <v>279.5</v>
      </c>
      <c r="G21" s="18" t="s">
        <v>53</v>
      </c>
      <c r="H21" s="18" t="s">
        <v>53</v>
      </c>
      <c r="I21" s="18" t="s">
        <v>53</v>
      </c>
      <c r="J21" s="18" t="s">
        <v>53</v>
      </c>
      <c r="K21" s="35" t="s">
        <v>58</v>
      </c>
      <c r="L21" s="27" t="s">
        <v>37</v>
      </c>
    </row>
    <row r="22" spans="2:12" ht="15.75" thickBot="1" x14ac:dyDescent="0.3">
      <c r="B22" s="47" t="s">
        <v>81</v>
      </c>
      <c r="C22" s="18">
        <v>354.5</v>
      </c>
      <c r="D22" s="18">
        <v>354.5</v>
      </c>
      <c r="E22" s="18">
        <v>354.5</v>
      </c>
      <c r="F22" s="18">
        <v>354.5</v>
      </c>
      <c r="G22" s="18" t="s">
        <v>53</v>
      </c>
      <c r="H22" s="18" t="s">
        <v>53</v>
      </c>
      <c r="I22" s="18" t="s">
        <v>53</v>
      </c>
      <c r="J22" s="18" t="s">
        <v>53</v>
      </c>
      <c r="K22" s="35" t="s">
        <v>58</v>
      </c>
      <c r="L22" s="27" t="s">
        <v>37</v>
      </c>
    </row>
    <row r="23" spans="2:12" ht="15.75" thickBot="1" x14ac:dyDescent="0.3">
      <c r="B23" s="47" t="s">
        <v>82</v>
      </c>
      <c r="C23" s="18">
        <v>369.5</v>
      </c>
      <c r="D23" s="18">
        <v>369.5</v>
      </c>
      <c r="E23" s="18">
        <v>369.5</v>
      </c>
      <c r="F23" s="18">
        <v>369.5</v>
      </c>
      <c r="G23" s="18" t="s">
        <v>53</v>
      </c>
      <c r="H23" s="18" t="s">
        <v>53</v>
      </c>
      <c r="I23" s="18" t="s">
        <v>53</v>
      </c>
      <c r="J23" s="18" t="s">
        <v>53</v>
      </c>
      <c r="K23" s="35" t="s">
        <v>58</v>
      </c>
      <c r="L23" s="27" t="s">
        <v>37</v>
      </c>
    </row>
    <row r="24" spans="2:12" ht="15.75" thickBot="1" x14ac:dyDescent="0.3">
      <c r="B24" s="47" t="s">
        <v>83</v>
      </c>
      <c r="C24" s="18">
        <v>460</v>
      </c>
      <c r="D24" s="18">
        <v>460</v>
      </c>
      <c r="E24" s="18">
        <v>460</v>
      </c>
      <c r="F24" s="18">
        <v>460</v>
      </c>
      <c r="G24" s="18" t="s">
        <v>53</v>
      </c>
      <c r="H24" s="18" t="s">
        <v>53</v>
      </c>
      <c r="I24" s="18" t="s">
        <v>53</v>
      </c>
      <c r="J24" s="18" t="s">
        <v>53</v>
      </c>
      <c r="K24" s="35" t="s">
        <v>58</v>
      </c>
      <c r="L24" s="27" t="s">
        <v>37</v>
      </c>
    </row>
    <row r="25" spans="2:12" ht="15.75" thickBot="1" x14ac:dyDescent="0.3">
      <c r="B25" s="47" t="s">
        <v>84</v>
      </c>
      <c r="C25" s="18">
        <v>640</v>
      </c>
      <c r="D25" s="18">
        <v>640</v>
      </c>
      <c r="E25" s="18">
        <v>640</v>
      </c>
      <c r="F25" s="18">
        <v>640</v>
      </c>
      <c r="G25" s="18" t="s">
        <v>53</v>
      </c>
      <c r="H25" s="18" t="s">
        <v>53</v>
      </c>
      <c r="I25" s="18" t="s">
        <v>53</v>
      </c>
      <c r="J25" s="18" t="s">
        <v>53</v>
      </c>
      <c r="K25" s="35" t="s">
        <v>58</v>
      </c>
      <c r="L25" s="27" t="s">
        <v>37</v>
      </c>
    </row>
    <row r="26" spans="2:12" ht="15.75" thickBot="1" x14ac:dyDescent="0.3">
      <c r="B26" s="47" t="s">
        <v>85</v>
      </c>
      <c r="C26" s="18">
        <v>1185</v>
      </c>
      <c r="D26" s="18">
        <v>1185</v>
      </c>
      <c r="E26" s="18">
        <v>1185</v>
      </c>
      <c r="F26" s="18">
        <v>1185</v>
      </c>
      <c r="G26" s="18" t="s">
        <v>53</v>
      </c>
      <c r="H26" s="18" t="s">
        <v>53</v>
      </c>
      <c r="I26" s="18" t="s">
        <v>53</v>
      </c>
      <c r="J26" s="18" t="s">
        <v>53</v>
      </c>
      <c r="K26" s="35" t="s">
        <v>58</v>
      </c>
      <c r="L26" s="27" t="s">
        <v>37</v>
      </c>
    </row>
    <row r="27" spans="2:12" ht="15.75" thickBot="1" x14ac:dyDescent="0.3">
      <c r="B27" s="47" t="s">
        <v>86</v>
      </c>
      <c r="C27" s="27" t="s">
        <v>40</v>
      </c>
      <c r="D27" s="24" t="s">
        <v>40</v>
      </c>
      <c r="E27" s="24" t="s">
        <v>40</v>
      </c>
      <c r="F27" s="24" t="s">
        <v>40</v>
      </c>
      <c r="G27" s="42" t="s">
        <v>40</v>
      </c>
      <c r="H27" s="24" t="s">
        <v>40</v>
      </c>
      <c r="I27" s="24" t="s">
        <v>40</v>
      </c>
      <c r="J27" s="24" t="s">
        <v>40</v>
      </c>
      <c r="K27" s="35"/>
      <c r="L27" s="27"/>
    </row>
    <row r="28" spans="2:12" ht="15.75" thickBot="1" x14ac:dyDescent="0.3">
      <c r="B28" s="47" t="s">
        <v>88</v>
      </c>
      <c r="C28" s="27" t="s">
        <v>40</v>
      </c>
      <c r="D28" s="24" t="s">
        <v>40</v>
      </c>
      <c r="E28" s="24" t="s">
        <v>40</v>
      </c>
      <c r="F28" s="24" t="s">
        <v>40</v>
      </c>
      <c r="G28" s="24" t="s">
        <v>40</v>
      </c>
      <c r="H28" s="24" t="s">
        <v>40</v>
      </c>
      <c r="I28" s="24" t="s">
        <v>40</v>
      </c>
      <c r="J28" s="24" t="s">
        <v>40</v>
      </c>
      <c r="K28" s="35"/>
      <c r="L28" s="27"/>
    </row>
    <row r="29" spans="2:12" ht="15.75" thickBot="1" x14ac:dyDescent="0.3">
      <c r="B29" s="47" t="s">
        <v>42</v>
      </c>
      <c r="C29" s="18">
        <v>100000</v>
      </c>
      <c r="D29" s="18">
        <v>100000</v>
      </c>
      <c r="E29" s="18">
        <v>100000</v>
      </c>
      <c r="F29" s="18">
        <v>100000</v>
      </c>
      <c r="G29" s="18">
        <v>80000</v>
      </c>
      <c r="H29" s="18">
        <v>120000</v>
      </c>
      <c r="I29" s="18">
        <v>80000</v>
      </c>
      <c r="J29" s="18">
        <v>120000</v>
      </c>
      <c r="K29" s="35" t="s">
        <v>59</v>
      </c>
      <c r="L29" s="27">
        <v>2</v>
      </c>
    </row>
    <row r="30" spans="2:12" ht="15.75" thickBot="1" x14ac:dyDescent="0.3">
      <c r="B30" s="47" t="s">
        <v>45</v>
      </c>
      <c r="C30" s="18">
        <v>90000</v>
      </c>
      <c r="D30" s="18">
        <v>90000</v>
      </c>
      <c r="E30" s="18">
        <v>90000</v>
      </c>
      <c r="F30" s="18">
        <v>90000</v>
      </c>
      <c r="G30" s="18">
        <v>72000</v>
      </c>
      <c r="H30" s="18">
        <v>108000</v>
      </c>
      <c r="I30" s="18">
        <v>72000</v>
      </c>
      <c r="J30" s="18">
        <v>108000</v>
      </c>
      <c r="K30" s="35" t="s">
        <v>59</v>
      </c>
      <c r="L30" s="27">
        <v>2</v>
      </c>
    </row>
    <row r="31" spans="2:12" ht="15.75" thickBot="1" x14ac:dyDescent="0.3">
      <c r="B31" s="47" t="s">
        <v>89</v>
      </c>
      <c r="C31" s="48">
        <v>0.85</v>
      </c>
      <c r="D31" s="48">
        <v>0.85</v>
      </c>
      <c r="E31" s="48">
        <v>0.85</v>
      </c>
      <c r="F31" s="48">
        <v>0.85</v>
      </c>
      <c r="G31" s="48">
        <v>0.8</v>
      </c>
      <c r="H31" s="48">
        <v>0.9</v>
      </c>
      <c r="I31" s="48">
        <v>0.8</v>
      </c>
      <c r="J31" s="48">
        <v>0.9</v>
      </c>
      <c r="K31" s="35" t="s">
        <v>19</v>
      </c>
      <c r="L31" s="27">
        <v>2</v>
      </c>
    </row>
    <row r="32" spans="2:12" ht="15.75" thickBot="1" x14ac:dyDescent="0.3">
      <c r="B32" s="47" t="s">
        <v>90</v>
      </c>
      <c r="C32" s="48">
        <v>0.15</v>
      </c>
      <c r="D32" s="48">
        <v>0.15</v>
      </c>
      <c r="E32" s="48">
        <v>0.15</v>
      </c>
      <c r="F32" s="48">
        <v>0.15</v>
      </c>
      <c r="G32" s="48">
        <v>0.1</v>
      </c>
      <c r="H32" s="48">
        <v>0.2</v>
      </c>
      <c r="I32" s="48">
        <v>0.1</v>
      </c>
      <c r="J32" s="48">
        <v>0.2</v>
      </c>
      <c r="K32" s="35" t="s">
        <v>19</v>
      </c>
      <c r="L32" s="27">
        <v>2</v>
      </c>
    </row>
    <row r="33" spans="1:13" ht="15.75" thickBot="1" x14ac:dyDescent="0.3">
      <c r="B33" s="47" t="s">
        <v>12</v>
      </c>
      <c r="C33" s="28" t="s">
        <v>40</v>
      </c>
      <c r="D33" s="28" t="s">
        <v>40</v>
      </c>
      <c r="E33" s="28" t="s">
        <v>40</v>
      </c>
      <c r="F33" s="28" t="s">
        <v>40</v>
      </c>
      <c r="G33" s="42" t="s">
        <v>40</v>
      </c>
      <c r="H33" s="42" t="s">
        <v>40</v>
      </c>
      <c r="I33" s="46" t="s">
        <v>40</v>
      </c>
      <c r="J33" s="46" t="s">
        <v>40</v>
      </c>
      <c r="K33" s="35"/>
      <c r="L33" s="28"/>
    </row>
    <row r="34" spans="1:13" ht="15.75" thickBot="1" x14ac:dyDescent="0.3">
      <c r="B34" s="47" t="s">
        <v>26</v>
      </c>
      <c r="C34" s="39" t="s">
        <v>48</v>
      </c>
      <c r="D34" s="39" t="s">
        <v>48</v>
      </c>
      <c r="E34" s="39" t="s">
        <v>48</v>
      </c>
      <c r="F34" s="39" t="s">
        <v>48</v>
      </c>
      <c r="G34" s="39">
        <v>1</v>
      </c>
      <c r="H34" s="39">
        <v>2</v>
      </c>
      <c r="I34" s="18">
        <v>1</v>
      </c>
      <c r="J34" s="18">
        <v>2</v>
      </c>
      <c r="K34" s="35"/>
      <c r="L34" s="28" t="s">
        <v>46</v>
      </c>
    </row>
    <row r="35" spans="1:13" ht="15.75" thickBot="1" x14ac:dyDescent="0.3">
      <c r="B35" s="11"/>
      <c r="C35" s="27"/>
      <c r="D35" s="27"/>
      <c r="E35" s="27"/>
      <c r="F35" s="27"/>
      <c r="G35" s="27"/>
      <c r="H35" s="27"/>
      <c r="I35" s="27"/>
      <c r="J35" s="27"/>
      <c r="K35" s="35"/>
      <c r="L35" s="27"/>
    </row>
    <row r="36" spans="1:13" ht="15.75" thickBot="1" x14ac:dyDescent="0.3">
      <c r="B36" s="6" t="s">
        <v>22</v>
      </c>
      <c r="C36" s="27"/>
      <c r="D36" s="27"/>
      <c r="E36" s="27"/>
      <c r="F36" s="27"/>
      <c r="G36" s="27"/>
      <c r="H36" s="27"/>
      <c r="I36" s="27"/>
      <c r="J36" s="27"/>
      <c r="K36" s="35"/>
      <c r="L36" s="27"/>
    </row>
    <row r="37" spans="1:13" ht="15.75" thickBot="1" x14ac:dyDescent="0.3">
      <c r="B37" s="47" t="s">
        <v>71</v>
      </c>
      <c r="C37" s="18">
        <v>265000</v>
      </c>
      <c r="D37" s="18">
        <v>265000</v>
      </c>
      <c r="E37" s="18">
        <v>265000</v>
      </c>
      <c r="F37" s="18">
        <v>265000</v>
      </c>
      <c r="G37" s="18">
        <v>212000</v>
      </c>
      <c r="H37" s="18">
        <v>318000</v>
      </c>
      <c r="I37" s="18">
        <v>212000</v>
      </c>
      <c r="J37" s="18">
        <v>318000</v>
      </c>
      <c r="K37" s="18"/>
      <c r="L37" s="18">
        <v>2</v>
      </c>
    </row>
    <row r="38" spans="1:13" ht="15.75" thickBot="1" x14ac:dyDescent="0.3">
      <c r="B38" s="47" t="s">
        <v>72</v>
      </c>
      <c r="C38" s="18">
        <v>240000</v>
      </c>
      <c r="D38" s="18">
        <v>240000</v>
      </c>
      <c r="E38" s="18">
        <v>240000</v>
      </c>
      <c r="F38" s="18">
        <v>240000</v>
      </c>
      <c r="G38" s="18">
        <v>192000</v>
      </c>
      <c r="H38" s="18">
        <v>288000</v>
      </c>
      <c r="I38" s="18">
        <v>192000</v>
      </c>
      <c r="J38" s="18">
        <v>288000</v>
      </c>
      <c r="K38" s="18"/>
      <c r="L38" s="18">
        <v>2</v>
      </c>
    </row>
    <row r="39" spans="1:13" x14ac:dyDescent="0.25">
      <c r="B39" s="43"/>
      <c r="C39" s="44"/>
      <c r="D39" s="44"/>
      <c r="E39" s="44"/>
      <c r="F39" s="44"/>
      <c r="G39" s="44"/>
      <c r="H39" s="44"/>
      <c r="I39" s="44"/>
      <c r="J39" s="44"/>
      <c r="K39" s="44"/>
      <c r="L39" s="44"/>
    </row>
    <row r="40" spans="1:13" x14ac:dyDescent="0.25">
      <c r="B40" s="3" t="s">
        <v>21</v>
      </c>
    </row>
    <row r="41" spans="1:13" x14ac:dyDescent="0.25">
      <c r="A41" s="23">
        <v>1</v>
      </c>
      <c r="B41" s="23" t="s">
        <v>31</v>
      </c>
    </row>
    <row r="42" spans="1:13" x14ac:dyDescent="0.25">
      <c r="A42" s="23">
        <v>2</v>
      </c>
      <c r="B42" s="23" t="s">
        <v>32</v>
      </c>
    </row>
    <row r="43" spans="1:13" x14ac:dyDescent="0.25">
      <c r="A43" s="23">
        <v>3</v>
      </c>
      <c r="B43" s="23" t="s">
        <v>38</v>
      </c>
      <c r="C43" s="2"/>
      <c r="D43" s="2"/>
      <c r="E43" s="2"/>
      <c r="F43" s="2"/>
      <c r="G43" s="2"/>
      <c r="H43" s="2"/>
      <c r="I43" s="2"/>
      <c r="J43" s="2"/>
      <c r="K43" s="2"/>
      <c r="L43" s="2"/>
      <c r="M43" s="2"/>
    </row>
    <row r="44" spans="1:13" x14ac:dyDescent="0.25">
      <c r="A44" s="23">
        <v>4</v>
      </c>
      <c r="B44" s="23" t="s">
        <v>47</v>
      </c>
      <c r="C44" s="2"/>
      <c r="D44" s="2"/>
      <c r="E44" s="2"/>
      <c r="F44" s="2"/>
      <c r="G44" s="2"/>
      <c r="H44" s="2"/>
      <c r="I44" s="2"/>
      <c r="J44" s="2"/>
      <c r="K44" s="2"/>
      <c r="L44" s="2"/>
      <c r="M44" s="2"/>
    </row>
    <row r="45" spans="1:13" x14ac:dyDescent="0.25">
      <c r="C45" s="104"/>
      <c r="D45" s="104"/>
      <c r="E45" s="104"/>
      <c r="F45" s="104"/>
      <c r="G45" s="104"/>
      <c r="H45" s="104"/>
      <c r="I45" s="104"/>
      <c r="J45" s="104"/>
      <c r="K45" s="104"/>
      <c r="L45" s="104"/>
      <c r="M45" s="104"/>
    </row>
    <row r="46" spans="1:13" x14ac:dyDescent="0.25">
      <c r="B46" s="3" t="s">
        <v>13</v>
      </c>
      <c r="C46" s="139"/>
      <c r="D46" s="106"/>
      <c r="E46" s="106"/>
      <c r="F46" s="106"/>
      <c r="G46" s="106"/>
      <c r="H46" s="106"/>
      <c r="I46" s="106"/>
      <c r="J46" s="106"/>
      <c r="K46" s="106"/>
      <c r="L46" s="106"/>
      <c r="M46" s="106"/>
    </row>
    <row r="47" spans="1:13" x14ac:dyDescent="0.25">
      <c r="A47" s="1" t="s">
        <v>14</v>
      </c>
      <c r="B47" s="36" t="s">
        <v>28</v>
      </c>
      <c r="C47" s="25"/>
      <c r="D47" s="25"/>
      <c r="E47" s="25"/>
      <c r="F47" s="25"/>
      <c r="G47" s="25"/>
      <c r="H47" s="25"/>
      <c r="I47" s="25"/>
      <c r="J47" s="25"/>
      <c r="K47" s="25"/>
      <c r="L47" s="25"/>
      <c r="M47" s="25"/>
    </row>
    <row r="48" spans="1:13" x14ac:dyDescent="0.25">
      <c r="A48" s="1" t="s">
        <v>15</v>
      </c>
      <c r="B48" s="36" t="s">
        <v>30</v>
      </c>
      <c r="C48" s="25"/>
      <c r="D48" s="25"/>
      <c r="E48" s="25"/>
      <c r="F48" s="25"/>
      <c r="G48" s="25"/>
      <c r="H48" s="25"/>
      <c r="I48" s="25"/>
      <c r="J48" s="25"/>
      <c r="K48" s="25"/>
      <c r="L48" s="25"/>
      <c r="M48" s="25"/>
    </row>
    <row r="49" spans="1:13" ht="48" x14ac:dyDescent="0.25">
      <c r="A49" s="1" t="s">
        <v>16</v>
      </c>
      <c r="B49" s="37" t="s">
        <v>36</v>
      </c>
      <c r="C49" s="25"/>
      <c r="D49" s="25"/>
      <c r="E49" s="25"/>
      <c r="F49" s="25"/>
      <c r="G49" s="25"/>
      <c r="H49" s="25"/>
      <c r="I49" s="25"/>
      <c r="J49" s="25"/>
      <c r="K49" s="25"/>
      <c r="L49" s="25"/>
      <c r="M49" s="25"/>
    </row>
    <row r="50" spans="1:13" ht="60" x14ac:dyDescent="0.25">
      <c r="A50" s="1" t="s">
        <v>17</v>
      </c>
      <c r="B50" s="38" t="s">
        <v>52</v>
      </c>
      <c r="C50" s="25"/>
      <c r="D50" s="25"/>
      <c r="E50" s="25"/>
      <c r="F50" s="25"/>
      <c r="G50" s="25"/>
      <c r="H50" s="25"/>
      <c r="I50" s="25"/>
      <c r="J50" s="25"/>
      <c r="K50" s="25"/>
      <c r="L50" s="25"/>
      <c r="M50" s="25"/>
    </row>
    <row r="51" spans="1:13" ht="48" x14ac:dyDescent="0.25">
      <c r="A51" s="1" t="s">
        <v>18</v>
      </c>
      <c r="B51" s="37" t="s">
        <v>56</v>
      </c>
    </row>
    <row r="52" spans="1:13" ht="36" x14ac:dyDescent="0.25">
      <c r="A52" s="1" t="s">
        <v>19</v>
      </c>
      <c r="B52" s="37" t="s">
        <v>61</v>
      </c>
    </row>
    <row r="53" spans="1:13" ht="84" x14ac:dyDescent="0.25">
      <c r="A53" s="1" t="s">
        <v>43</v>
      </c>
      <c r="B53" s="37" t="s">
        <v>60</v>
      </c>
    </row>
    <row r="54" spans="1:13" ht="72" x14ac:dyDescent="0.25">
      <c r="A54" s="1" t="s">
        <v>55</v>
      </c>
      <c r="B54" s="37" t="s">
        <v>67</v>
      </c>
    </row>
    <row r="55" spans="1:13" ht="48" x14ac:dyDescent="0.25">
      <c r="A55" s="1" t="s">
        <v>59</v>
      </c>
      <c r="B55" s="37" t="s">
        <v>68</v>
      </c>
    </row>
  </sheetData>
  <mergeCells count="12">
    <mergeCell ref="C45:M45"/>
    <mergeCell ref="C46:M46"/>
    <mergeCell ref="C2:L2"/>
    <mergeCell ref="B3:B4"/>
    <mergeCell ref="C3:C4"/>
    <mergeCell ref="D3:D4"/>
    <mergeCell ref="E3:E4"/>
    <mergeCell ref="F3:F4"/>
    <mergeCell ref="G3:H4"/>
    <mergeCell ref="I3:J4"/>
    <mergeCell ref="K3:K4"/>
    <mergeCell ref="L3:L4"/>
  </mergeCells>
  <pageMargins left="0.7" right="0.7" top="0.75" bottom="0.75" header="0.3" footer="0.3"/>
  <pageSetup paperSize="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workbookViewId="0">
      <selection activeCell="B1" sqref="B1"/>
    </sheetView>
  </sheetViews>
  <sheetFormatPr defaultColWidth="9.28515625" defaultRowHeight="15" x14ac:dyDescent="0.25"/>
  <cols>
    <col min="1" max="1" width="2.28515625" style="4" bestFit="1" customWidth="1"/>
    <col min="2" max="2" width="44.5703125" style="4" customWidth="1"/>
    <col min="3" max="12" width="9.140625" style="4" customWidth="1"/>
    <col min="13" max="16384" width="9.28515625" style="4"/>
  </cols>
  <sheetData>
    <row r="1" spans="2:12" ht="15.75" thickBot="1" x14ac:dyDescent="0.3">
      <c r="B1" s="53" t="s">
        <v>93</v>
      </c>
    </row>
    <row r="2" spans="2:12" ht="15.75" thickBot="1" x14ac:dyDescent="0.3">
      <c r="B2" s="5" t="s">
        <v>0</v>
      </c>
      <c r="C2" s="136" t="s">
        <v>69</v>
      </c>
      <c r="D2" s="137"/>
      <c r="E2" s="137"/>
      <c r="F2" s="137"/>
      <c r="G2" s="137"/>
      <c r="H2" s="137"/>
      <c r="I2" s="137"/>
      <c r="J2" s="137"/>
      <c r="K2" s="137"/>
      <c r="L2" s="138"/>
    </row>
    <row r="3" spans="2:12" x14ac:dyDescent="0.25">
      <c r="B3" s="129"/>
      <c r="C3" s="124">
        <v>2015</v>
      </c>
      <c r="D3" s="124">
        <v>2020</v>
      </c>
      <c r="E3" s="124">
        <v>2030</v>
      </c>
      <c r="F3" s="124">
        <v>2050</v>
      </c>
      <c r="G3" s="131" t="s">
        <v>1</v>
      </c>
      <c r="H3" s="132"/>
      <c r="I3" s="131" t="s">
        <v>2</v>
      </c>
      <c r="J3" s="132"/>
      <c r="K3" s="124" t="s">
        <v>3</v>
      </c>
      <c r="L3" s="124" t="s">
        <v>4</v>
      </c>
    </row>
    <row r="4" spans="2:12" ht="15.75" thickBot="1" x14ac:dyDescent="0.3">
      <c r="B4" s="130"/>
      <c r="C4" s="125"/>
      <c r="D4" s="125"/>
      <c r="E4" s="125"/>
      <c r="F4" s="125"/>
      <c r="G4" s="133"/>
      <c r="H4" s="134"/>
      <c r="I4" s="133"/>
      <c r="J4" s="134"/>
      <c r="K4" s="125"/>
      <c r="L4" s="125"/>
    </row>
    <row r="5" spans="2:12" ht="15.75" thickBot="1" x14ac:dyDescent="0.3">
      <c r="B5" s="6" t="s">
        <v>5</v>
      </c>
      <c r="C5" s="7"/>
      <c r="D5" s="7"/>
      <c r="E5" s="7"/>
      <c r="F5" s="7"/>
      <c r="G5" s="8" t="s">
        <v>6</v>
      </c>
      <c r="H5" s="8" t="s">
        <v>7</v>
      </c>
      <c r="I5" s="8" t="s">
        <v>6</v>
      </c>
      <c r="J5" s="8" t="s">
        <v>7</v>
      </c>
      <c r="K5" s="7"/>
      <c r="L5" s="9"/>
    </row>
    <row r="6" spans="2:12" ht="15.75" thickBot="1" x14ac:dyDescent="0.3">
      <c r="B6" s="26" t="s">
        <v>9</v>
      </c>
      <c r="C6" s="41">
        <v>14</v>
      </c>
      <c r="D6" s="41">
        <f>C6</f>
        <v>14</v>
      </c>
      <c r="E6" s="41">
        <f t="shared" ref="E6:F6" si="0">D6</f>
        <v>14</v>
      </c>
      <c r="F6" s="41">
        <f t="shared" si="0"/>
        <v>14</v>
      </c>
      <c r="G6" s="27">
        <v>10</v>
      </c>
      <c r="H6" s="27">
        <v>17</v>
      </c>
      <c r="I6" s="27">
        <v>10</v>
      </c>
      <c r="J6" s="27">
        <v>17</v>
      </c>
      <c r="K6" s="27" t="s">
        <v>29</v>
      </c>
      <c r="L6" s="27">
        <v>1</v>
      </c>
    </row>
    <row r="7" spans="2:12" ht="15.75" thickBot="1" x14ac:dyDescent="0.3">
      <c r="B7" s="40" t="s">
        <v>70</v>
      </c>
      <c r="C7" s="31">
        <v>5</v>
      </c>
      <c r="D7" s="31">
        <f t="shared" ref="D7:F8" si="1">C7</f>
        <v>5</v>
      </c>
      <c r="E7" s="31">
        <f t="shared" si="1"/>
        <v>5</v>
      </c>
      <c r="F7" s="31">
        <f t="shared" si="1"/>
        <v>5</v>
      </c>
      <c r="G7" s="33">
        <v>2</v>
      </c>
      <c r="H7" s="33">
        <v>7</v>
      </c>
      <c r="I7" s="33">
        <f t="shared" ref="I7:J9" si="2">G7</f>
        <v>2</v>
      </c>
      <c r="J7" s="33">
        <f t="shared" si="2"/>
        <v>7</v>
      </c>
      <c r="K7" s="27" t="s">
        <v>16</v>
      </c>
      <c r="L7" s="27">
        <v>2</v>
      </c>
    </row>
    <row r="8" spans="2:12" ht="15.75" thickBot="1" x14ac:dyDescent="0.3">
      <c r="B8" s="40" t="s">
        <v>23</v>
      </c>
      <c r="C8" s="31">
        <v>2</v>
      </c>
      <c r="D8" s="31">
        <f t="shared" si="1"/>
        <v>2</v>
      </c>
      <c r="E8" s="31">
        <f t="shared" si="1"/>
        <v>2</v>
      </c>
      <c r="F8" s="31">
        <f t="shared" si="1"/>
        <v>2</v>
      </c>
      <c r="G8" s="33">
        <v>0.5</v>
      </c>
      <c r="H8" s="33">
        <v>3</v>
      </c>
      <c r="I8" s="33">
        <f t="shared" si="2"/>
        <v>0.5</v>
      </c>
      <c r="J8" s="33">
        <f t="shared" si="2"/>
        <v>3</v>
      </c>
      <c r="K8" s="27"/>
      <c r="L8" s="27">
        <v>2</v>
      </c>
    </row>
    <row r="9" spans="2:12" ht="15.75" thickBot="1" x14ac:dyDescent="0.3">
      <c r="B9" s="26" t="s">
        <v>10</v>
      </c>
      <c r="C9" s="33">
        <v>40</v>
      </c>
      <c r="D9" s="33">
        <f>C9</f>
        <v>40</v>
      </c>
      <c r="E9" s="33">
        <f t="shared" ref="E9:F9" si="3">D9</f>
        <v>40</v>
      </c>
      <c r="F9" s="33">
        <f t="shared" si="3"/>
        <v>40</v>
      </c>
      <c r="G9" s="33">
        <v>30</v>
      </c>
      <c r="H9" s="33">
        <v>50</v>
      </c>
      <c r="I9" s="33">
        <f t="shared" si="2"/>
        <v>30</v>
      </c>
      <c r="J9" s="33">
        <f t="shared" si="2"/>
        <v>50</v>
      </c>
      <c r="K9" s="27" t="s">
        <v>17</v>
      </c>
      <c r="L9" s="27">
        <v>1</v>
      </c>
    </row>
    <row r="10" spans="2:12" ht="15.75" thickBot="1" x14ac:dyDescent="0.3">
      <c r="B10" s="26" t="s">
        <v>24</v>
      </c>
      <c r="C10" s="27"/>
      <c r="D10" s="27"/>
      <c r="E10" s="27"/>
      <c r="F10" s="27"/>
      <c r="G10" s="27"/>
      <c r="H10" s="27"/>
      <c r="I10" s="27"/>
      <c r="J10" s="27"/>
      <c r="K10" s="27"/>
      <c r="L10" s="27"/>
    </row>
    <row r="11" spans="2:12" ht="15.75" thickBot="1" x14ac:dyDescent="0.3">
      <c r="B11" s="10" t="s">
        <v>20</v>
      </c>
      <c r="C11" s="33" t="s">
        <v>50</v>
      </c>
      <c r="D11" s="31" t="str">
        <f t="shared" ref="D11:F13" si="4">C11</f>
        <v>0.2</v>
      </c>
      <c r="E11" s="31" t="str">
        <f t="shared" si="4"/>
        <v>0.2</v>
      </c>
      <c r="F11" s="31" t="str">
        <f t="shared" si="4"/>
        <v>0.2</v>
      </c>
      <c r="G11" s="33" t="s">
        <v>51</v>
      </c>
      <c r="H11" s="33" t="s">
        <v>49</v>
      </c>
      <c r="I11" s="33" t="s">
        <v>51</v>
      </c>
      <c r="J11" s="33" t="s">
        <v>49</v>
      </c>
      <c r="K11" s="27"/>
      <c r="L11" s="27"/>
    </row>
    <row r="12" spans="2:12" ht="15.75" thickBot="1" x14ac:dyDescent="0.3">
      <c r="B12" s="10" t="s">
        <v>11</v>
      </c>
      <c r="C12" s="33" t="s">
        <v>40</v>
      </c>
      <c r="D12" s="30" t="str">
        <f t="shared" si="4"/>
        <v>N/A</v>
      </c>
      <c r="E12" s="30" t="str">
        <f t="shared" si="4"/>
        <v>N/A</v>
      </c>
      <c r="F12" s="30" t="str">
        <f t="shared" si="4"/>
        <v>N/A</v>
      </c>
      <c r="G12" s="33"/>
      <c r="H12" s="33"/>
      <c r="I12" s="33"/>
      <c r="J12" s="33"/>
      <c r="K12" s="27"/>
      <c r="L12" s="27"/>
    </row>
    <row r="13" spans="2:12" ht="15.75" thickBot="1" x14ac:dyDescent="0.3">
      <c r="B13" s="10" t="s">
        <v>25</v>
      </c>
      <c r="C13" s="34">
        <v>1</v>
      </c>
      <c r="D13" s="34">
        <f>C13</f>
        <v>1</v>
      </c>
      <c r="E13" s="34">
        <f t="shared" si="4"/>
        <v>1</v>
      </c>
      <c r="F13" s="34">
        <f t="shared" si="4"/>
        <v>1</v>
      </c>
      <c r="G13" s="34" t="s">
        <v>27</v>
      </c>
      <c r="H13" s="34" t="s">
        <v>48</v>
      </c>
      <c r="I13" s="34" t="str">
        <f t="shared" ref="I13:J13" si="5">G13</f>
        <v>0.5</v>
      </c>
      <c r="J13" s="34" t="str">
        <f t="shared" si="5"/>
        <v>1.5</v>
      </c>
      <c r="K13" s="27"/>
      <c r="L13" s="27"/>
    </row>
    <row r="14" spans="2:12" ht="15.75" thickBot="1" x14ac:dyDescent="0.3">
      <c r="B14" s="26"/>
      <c r="C14" s="27"/>
      <c r="D14" s="27"/>
      <c r="E14" s="27"/>
      <c r="F14" s="27"/>
      <c r="G14" s="27"/>
      <c r="H14" s="27"/>
      <c r="I14" s="27"/>
      <c r="J14" s="27"/>
      <c r="K14" s="27"/>
      <c r="L14" s="27"/>
    </row>
    <row r="15" spans="2:12" ht="15.75" thickBot="1" x14ac:dyDescent="0.3">
      <c r="B15" s="6" t="s">
        <v>8</v>
      </c>
      <c r="C15" s="7"/>
      <c r="D15" s="7"/>
      <c r="E15" s="7"/>
      <c r="F15" s="7"/>
      <c r="G15" s="7"/>
      <c r="H15" s="7"/>
      <c r="I15" s="7"/>
      <c r="J15" s="7"/>
      <c r="K15" s="7"/>
      <c r="L15" s="9"/>
    </row>
    <row r="16" spans="2:12" ht="15.75" thickBot="1" x14ac:dyDescent="0.3">
      <c r="B16" s="47" t="s">
        <v>74</v>
      </c>
      <c r="C16" s="27">
        <v>655</v>
      </c>
      <c r="D16" s="27">
        <f>C16</f>
        <v>655</v>
      </c>
      <c r="E16" s="27">
        <f t="shared" ref="E16:F16" si="6">D16</f>
        <v>655</v>
      </c>
      <c r="F16" s="27">
        <f t="shared" si="6"/>
        <v>655</v>
      </c>
      <c r="G16" s="18" t="s">
        <v>53</v>
      </c>
      <c r="H16" s="18" t="s">
        <v>53</v>
      </c>
      <c r="I16" s="18" t="str">
        <f>G16</f>
        <v>See Note</v>
      </c>
      <c r="J16" s="18" t="str">
        <f>H16</f>
        <v>See Note</v>
      </c>
      <c r="K16" s="35" t="s">
        <v>39</v>
      </c>
      <c r="L16" s="27" t="s">
        <v>37</v>
      </c>
    </row>
    <row r="17" spans="2:12" ht="15.75" thickBot="1" x14ac:dyDescent="0.3">
      <c r="B17" s="47" t="s">
        <v>76</v>
      </c>
      <c r="C17" s="18">
        <f>'113_12 DH_Distribu Rural'!C17</f>
        <v>3785</v>
      </c>
      <c r="D17" s="18">
        <f>'113_12 DH_Distribu Rural'!D17</f>
        <v>3785</v>
      </c>
      <c r="E17" s="18">
        <f>'113_12 DH_Distribu Rural'!E17</f>
        <v>3785</v>
      </c>
      <c r="F17" s="18">
        <f>'113_12 DH_Distribu Rural'!F17</f>
        <v>3785</v>
      </c>
      <c r="G17" s="18" t="s">
        <v>53</v>
      </c>
      <c r="H17" s="18" t="s">
        <v>53</v>
      </c>
      <c r="I17" s="18" t="str">
        <f t="shared" ref="I17:J26" si="7">G17</f>
        <v>See Note</v>
      </c>
      <c r="J17" s="18" t="str">
        <f t="shared" si="7"/>
        <v>See Note</v>
      </c>
      <c r="K17" s="35" t="s">
        <v>54</v>
      </c>
      <c r="L17" s="27" t="s">
        <v>37</v>
      </c>
    </row>
    <row r="18" spans="2:12" ht="15.75" thickBot="1" x14ac:dyDescent="0.3">
      <c r="B18" s="47" t="s">
        <v>77</v>
      </c>
      <c r="C18" s="18">
        <f>'113_12 DH_Distribu Rural'!C18</f>
        <v>4135</v>
      </c>
      <c r="D18" s="18">
        <f>'113_12 DH_Distribu Rural'!D18</f>
        <v>4135</v>
      </c>
      <c r="E18" s="18">
        <f>'113_12 DH_Distribu Rural'!E18</f>
        <v>4135</v>
      </c>
      <c r="F18" s="18">
        <f>'113_12 DH_Distribu Rural'!F18</f>
        <v>4135</v>
      </c>
      <c r="G18" s="18" t="s">
        <v>53</v>
      </c>
      <c r="H18" s="18" t="s">
        <v>53</v>
      </c>
      <c r="I18" s="18" t="str">
        <f t="shared" si="7"/>
        <v>See Note</v>
      </c>
      <c r="J18" s="18" t="str">
        <f t="shared" si="7"/>
        <v>See Note</v>
      </c>
      <c r="K18" s="35" t="s">
        <v>54</v>
      </c>
      <c r="L18" s="27" t="s">
        <v>37</v>
      </c>
    </row>
    <row r="19" spans="2:12" ht="15.75" thickBot="1" x14ac:dyDescent="0.3">
      <c r="B19" s="47" t="s">
        <v>78</v>
      </c>
      <c r="C19" s="18">
        <f>'113_12 DH_Distribu Rural'!C19</f>
        <v>4735</v>
      </c>
      <c r="D19" s="18">
        <f>'113_12 DH_Distribu Rural'!D19</f>
        <v>4735</v>
      </c>
      <c r="E19" s="18">
        <f>'113_12 DH_Distribu Rural'!E19</f>
        <v>4735</v>
      </c>
      <c r="F19" s="18">
        <f>'113_12 DH_Distribu Rural'!F19</f>
        <v>4735</v>
      </c>
      <c r="G19" s="18" t="s">
        <v>53</v>
      </c>
      <c r="H19" s="18" t="s">
        <v>53</v>
      </c>
      <c r="I19" s="18" t="str">
        <f t="shared" si="7"/>
        <v>See Note</v>
      </c>
      <c r="J19" s="18" t="str">
        <f t="shared" si="7"/>
        <v>See Note</v>
      </c>
      <c r="K19" s="35" t="s">
        <v>54</v>
      </c>
      <c r="L19" s="27" t="s">
        <v>37</v>
      </c>
    </row>
    <row r="20" spans="2:12" ht="15.75" thickBot="1" x14ac:dyDescent="0.3">
      <c r="B20" s="47" t="s">
        <v>79</v>
      </c>
      <c r="C20" s="18" t="str">
        <f>'113_12 DH_Distribu Rural'!C20</f>
        <v>N/A</v>
      </c>
      <c r="D20" s="18" t="str">
        <f>'113_12 DH_Distribu Rural'!D20</f>
        <v>N/A</v>
      </c>
      <c r="E20" s="18" t="str">
        <f>'113_12 DH_Distribu Rural'!E20</f>
        <v>N/A</v>
      </c>
      <c r="F20" s="18" t="str">
        <f>'113_12 DH_Distribu Rural'!F20</f>
        <v>N/A</v>
      </c>
      <c r="G20" s="18" t="str">
        <f>'113_12 DH_Distribu Rural'!G20</f>
        <v>N/A</v>
      </c>
      <c r="H20" s="18" t="str">
        <f>'113_12 DH_Distribu Rural'!H20</f>
        <v>N/A</v>
      </c>
      <c r="I20" s="18" t="str">
        <f t="shared" si="7"/>
        <v>N/A</v>
      </c>
      <c r="J20" s="18" t="str">
        <f t="shared" si="7"/>
        <v>N/A</v>
      </c>
      <c r="K20" s="35"/>
      <c r="L20" s="27"/>
    </row>
    <row r="21" spans="2:12" ht="15.75" thickBot="1" x14ac:dyDescent="0.3">
      <c r="B21" s="47" t="s">
        <v>80</v>
      </c>
      <c r="C21" s="18">
        <f>'113_12 DH_Distribu Rural'!C21</f>
        <v>279.5</v>
      </c>
      <c r="D21" s="18">
        <f>'113_12 DH_Distribu Rural'!D21</f>
        <v>279.5</v>
      </c>
      <c r="E21" s="18">
        <f>'113_12 DH_Distribu Rural'!E21</f>
        <v>279.5</v>
      </c>
      <c r="F21" s="18">
        <f>'113_12 DH_Distribu Rural'!F21</f>
        <v>279.5</v>
      </c>
      <c r="G21" s="18" t="s">
        <v>53</v>
      </c>
      <c r="H21" s="18" t="s">
        <v>53</v>
      </c>
      <c r="I21" s="18" t="str">
        <f t="shared" si="7"/>
        <v>See Note</v>
      </c>
      <c r="J21" s="18" t="str">
        <f t="shared" si="7"/>
        <v>See Note</v>
      </c>
      <c r="K21" s="35" t="s">
        <v>58</v>
      </c>
      <c r="L21" s="27" t="s">
        <v>37</v>
      </c>
    </row>
    <row r="22" spans="2:12" ht="15.75" thickBot="1" x14ac:dyDescent="0.3">
      <c r="B22" s="47" t="s">
        <v>81</v>
      </c>
      <c r="C22" s="18">
        <f>'113_12 DH_Distribu Rural'!C22</f>
        <v>354.5</v>
      </c>
      <c r="D22" s="18">
        <f>'113_12 DH_Distribu Rural'!D22</f>
        <v>354.5</v>
      </c>
      <c r="E22" s="18">
        <f>'113_12 DH_Distribu Rural'!E22</f>
        <v>354.5</v>
      </c>
      <c r="F22" s="18">
        <f>'113_12 DH_Distribu Rural'!F22</f>
        <v>354.5</v>
      </c>
      <c r="G22" s="18" t="s">
        <v>53</v>
      </c>
      <c r="H22" s="18" t="s">
        <v>53</v>
      </c>
      <c r="I22" s="18" t="str">
        <f t="shared" si="7"/>
        <v>See Note</v>
      </c>
      <c r="J22" s="18" t="str">
        <f t="shared" si="7"/>
        <v>See Note</v>
      </c>
      <c r="K22" s="35" t="s">
        <v>58</v>
      </c>
      <c r="L22" s="27" t="s">
        <v>37</v>
      </c>
    </row>
    <row r="23" spans="2:12" ht="15.75" thickBot="1" x14ac:dyDescent="0.3">
      <c r="B23" s="47" t="s">
        <v>82</v>
      </c>
      <c r="C23" s="18">
        <f>'113_12 DH_Distribu Rural'!C23</f>
        <v>369.5</v>
      </c>
      <c r="D23" s="18">
        <f>'113_12 DH_Distribu Rural'!D23</f>
        <v>369.5</v>
      </c>
      <c r="E23" s="18">
        <f>'113_12 DH_Distribu Rural'!E23</f>
        <v>369.5</v>
      </c>
      <c r="F23" s="18">
        <f>'113_12 DH_Distribu Rural'!F23</f>
        <v>369.5</v>
      </c>
      <c r="G23" s="18" t="s">
        <v>53</v>
      </c>
      <c r="H23" s="18" t="s">
        <v>53</v>
      </c>
      <c r="I23" s="18" t="str">
        <f t="shared" si="7"/>
        <v>See Note</v>
      </c>
      <c r="J23" s="18" t="str">
        <f t="shared" si="7"/>
        <v>See Note</v>
      </c>
      <c r="K23" s="35" t="s">
        <v>58</v>
      </c>
      <c r="L23" s="27" t="s">
        <v>37</v>
      </c>
    </row>
    <row r="24" spans="2:12" ht="15.75" thickBot="1" x14ac:dyDescent="0.3">
      <c r="B24" s="47" t="s">
        <v>83</v>
      </c>
      <c r="C24" s="18">
        <f>'113_12 DH_Distribu Rural'!C24</f>
        <v>460</v>
      </c>
      <c r="D24" s="18">
        <f>'113_12 DH_Distribu Rural'!D24</f>
        <v>460</v>
      </c>
      <c r="E24" s="18">
        <f>'113_12 DH_Distribu Rural'!E24</f>
        <v>460</v>
      </c>
      <c r="F24" s="18">
        <f>'113_12 DH_Distribu Rural'!F24</f>
        <v>460</v>
      </c>
      <c r="G24" s="18" t="s">
        <v>53</v>
      </c>
      <c r="H24" s="18" t="s">
        <v>53</v>
      </c>
      <c r="I24" s="18" t="str">
        <f t="shared" si="7"/>
        <v>See Note</v>
      </c>
      <c r="J24" s="18" t="str">
        <f t="shared" si="7"/>
        <v>See Note</v>
      </c>
      <c r="K24" s="35" t="s">
        <v>58</v>
      </c>
      <c r="L24" s="27" t="s">
        <v>37</v>
      </c>
    </row>
    <row r="25" spans="2:12" ht="15.75" thickBot="1" x14ac:dyDescent="0.3">
      <c r="B25" s="47" t="s">
        <v>84</v>
      </c>
      <c r="C25" s="18">
        <f>'113_12 DH_Distribu Rural'!C25</f>
        <v>640</v>
      </c>
      <c r="D25" s="18">
        <f>'113_12 DH_Distribu Rural'!D25</f>
        <v>640</v>
      </c>
      <c r="E25" s="18">
        <f>'113_12 DH_Distribu Rural'!E25</f>
        <v>640</v>
      </c>
      <c r="F25" s="18">
        <f>'113_12 DH_Distribu Rural'!F25</f>
        <v>640</v>
      </c>
      <c r="G25" s="18" t="s">
        <v>53</v>
      </c>
      <c r="H25" s="18" t="s">
        <v>53</v>
      </c>
      <c r="I25" s="18" t="str">
        <f t="shared" si="7"/>
        <v>See Note</v>
      </c>
      <c r="J25" s="18" t="str">
        <f t="shared" si="7"/>
        <v>See Note</v>
      </c>
      <c r="K25" s="35" t="s">
        <v>58</v>
      </c>
      <c r="L25" s="27" t="s">
        <v>37</v>
      </c>
    </row>
    <row r="26" spans="2:12" ht="15.75" thickBot="1" x14ac:dyDescent="0.3">
      <c r="B26" s="47" t="s">
        <v>85</v>
      </c>
      <c r="C26" s="18">
        <f>'113_12 DH_Distribu Rural'!C26</f>
        <v>1185</v>
      </c>
      <c r="D26" s="18">
        <f>'113_12 DH_Distribu Rural'!D26</f>
        <v>1185</v>
      </c>
      <c r="E26" s="18">
        <f>'113_12 DH_Distribu Rural'!E26</f>
        <v>1185</v>
      </c>
      <c r="F26" s="18">
        <f>'113_12 DH_Distribu Rural'!F26</f>
        <v>1185</v>
      </c>
      <c r="G26" s="18" t="s">
        <v>53</v>
      </c>
      <c r="H26" s="18" t="s">
        <v>53</v>
      </c>
      <c r="I26" s="18" t="str">
        <f t="shared" si="7"/>
        <v>See Note</v>
      </c>
      <c r="J26" s="18" t="str">
        <f t="shared" si="7"/>
        <v>See Note</v>
      </c>
      <c r="K26" s="35" t="s">
        <v>58</v>
      </c>
      <c r="L26" s="27" t="s">
        <v>37</v>
      </c>
    </row>
    <row r="27" spans="2:12" ht="15.75" thickBot="1" x14ac:dyDescent="0.3">
      <c r="B27" s="47" t="s">
        <v>86</v>
      </c>
      <c r="C27" s="27" t="s">
        <v>40</v>
      </c>
      <c r="D27" s="24" t="str">
        <f t="shared" ref="D27:F30" si="8">C27</f>
        <v>N/A</v>
      </c>
      <c r="E27" s="24" t="str">
        <f t="shared" si="8"/>
        <v>N/A</v>
      </c>
      <c r="F27" s="24" t="str">
        <f t="shared" si="8"/>
        <v>N/A</v>
      </c>
      <c r="G27" s="24" t="str">
        <f t="shared" ref="G27:G28" si="9">F27</f>
        <v>N/A</v>
      </c>
      <c r="H27" s="24" t="str">
        <f t="shared" ref="H27:H28" si="10">G27</f>
        <v>N/A</v>
      </c>
      <c r="I27" s="24" t="str">
        <f t="shared" ref="I27:I28" si="11">H27</f>
        <v>N/A</v>
      </c>
      <c r="J27" s="24" t="str">
        <f t="shared" ref="J27:J28" si="12">I27</f>
        <v>N/A</v>
      </c>
      <c r="K27" s="35"/>
      <c r="L27" s="27"/>
    </row>
    <row r="28" spans="2:12" ht="15.75" thickBot="1" x14ac:dyDescent="0.3">
      <c r="B28" s="47" t="s">
        <v>88</v>
      </c>
      <c r="C28" s="27" t="str">
        <f>C27</f>
        <v>N/A</v>
      </c>
      <c r="D28" s="24" t="str">
        <f t="shared" si="8"/>
        <v>N/A</v>
      </c>
      <c r="E28" s="24" t="str">
        <f t="shared" si="8"/>
        <v>N/A</v>
      </c>
      <c r="F28" s="24" t="str">
        <f t="shared" si="8"/>
        <v>N/A</v>
      </c>
      <c r="G28" s="24" t="str">
        <f t="shared" si="9"/>
        <v>N/A</v>
      </c>
      <c r="H28" s="24" t="str">
        <f t="shared" si="10"/>
        <v>N/A</v>
      </c>
      <c r="I28" s="24" t="str">
        <f t="shared" si="11"/>
        <v>N/A</v>
      </c>
      <c r="J28" s="24" t="str">
        <f t="shared" si="12"/>
        <v>N/A</v>
      </c>
      <c r="K28" s="35"/>
      <c r="L28" s="27"/>
    </row>
    <row r="29" spans="2:12" ht="15.75" thickBot="1" x14ac:dyDescent="0.3">
      <c r="B29" s="47" t="s">
        <v>42</v>
      </c>
      <c r="C29" s="18">
        <f>'112_15 DH_Distribu New area'!C29</f>
        <v>100000</v>
      </c>
      <c r="D29" s="18">
        <f t="shared" si="8"/>
        <v>100000</v>
      </c>
      <c r="E29" s="18">
        <f t="shared" si="8"/>
        <v>100000</v>
      </c>
      <c r="F29" s="18">
        <f t="shared" si="8"/>
        <v>100000</v>
      </c>
      <c r="G29" s="18">
        <f>'112_15 DH_Distribu New area'!G29</f>
        <v>80000</v>
      </c>
      <c r="H29" s="18">
        <f>'112_15 DH_Distribu New area'!H29</f>
        <v>120000</v>
      </c>
      <c r="I29" s="18">
        <f t="shared" ref="I29:J30" si="13">G29</f>
        <v>80000</v>
      </c>
      <c r="J29" s="18">
        <f t="shared" si="13"/>
        <v>120000</v>
      </c>
      <c r="K29" s="35" t="s">
        <v>59</v>
      </c>
      <c r="L29" s="27">
        <v>2</v>
      </c>
    </row>
    <row r="30" spans="2:12" ht="15.75" thickBot="1" x14ac:dyDescent="0.3">
      <c r="B30" s="47" t="s">
        <v>45</v>
      </c>
      <c r="C30" s="18">
        <f>'112_15 DH_Distribu New area'!C30</f>
        <v>90000</v>
      </c>
      <c r="D30" s="18">
        <f t="shared" si="8"/>
        <v>90000</v>
      </c>
      <c r="E30" s="18">
        <f t="shared" si="8"/>
        <v>90000</v>
      </c>
      <c r="F30" s="18">
        <f t="shared" si="8"/>
        <v>90000</v>
      </c>
      <c r="G30" s="18">
        <f>'112_15 DH_Distribu New area'!G30</f>
        <v>72000</v>
      </c>
      <c r="H30" s="18">
        <f>'112_15 DH_Distribu New area'!H30</f>
        <v>108000</v>
      </c>
      <c r="I30" s="18">
        <f t="shared" si="13"/>
        <v>72000</v>
      </c>
      <c r="J30" s="18">
        <f t="shared" si="13"/>
        <v>108000</v>
      </c>
      <c r="K30" s="35" t="s">
        <v>59</v>
      </c>
      <c r="L30" s="27">
        <v>2</v>
      </c>
    </row>
    <row r="31" spans="2:12" ht="15.75" thickBot="1" x14ac:dyDescent="0.3">
      <c r="B31" s="47" t="s">
        <v>89</v>
      </c>
      <c r="C31" s="48">
        <v>0.85</v>
      </c>
      <c r="D31" s="48">
        <v>0.85</v>
      </c>
      <c r="E31" s="48">
        <v>0.85</v>
      </c>
      <c r="F31" s="48">
        <v>0.85</v>
      </c>
      <c r="G31" s="48">
        <v>0.8</v>
      </c>
      <c r="H31" s="48">
        <v>0.9</v>
      </c>
      <c r="I31" s="48">
        <v>0.8</v>
      </c>
      <c r="J31" s="48">
        <v>0.9</v>
      </c>
      <c r="K31" s="35" t="s">
        <v>19</v>
      </c>
      <c r="L31" s="27">
        <v>2</v>
      </c>
    </row>
    <row r="32" spans="2:12" ht="15.75" thickBot="1" x14ac:dyDescent="0.3">
      <c r="B32" s="47" t="s">
        <v>90</v>
      </c>
      <c r="C32" s="48">
        <v>0.15</v>
      </c>
      <c r="D32" s="48">
        <v>0.15</v>
      </c>
      <c r="E32" s="48">
        <v>0.15</v>
      </c>
      <c r="F32" s="48">
        <v>0.15</v>
      </c>
      <c r="G32" s="48">
        <v>0.1</v>
      </c>
      <c r="H32" s="48">
        <v>0.2</v>
      </c>
      <c r="I32" s="48">
        <v>0.1</v>
      </c>
      <c r="J32" s="48">
        <v>0.2</v>
      </c>
      <c r="K32" s="35" t="s">
        <v>19</v>
      </c>
      <c r="L32" s="27">
        <v>2</v>
      </c>
    </row>
    <row r="33" spans="1:13" ht="15.75" thickBot="1" x14ac:dyDescent="0.3">
      <c r="B33" s="47" t="s">
        <v>12</v>
      </c>
      <c r="C33" s="28" t="s">
        <v>40</v>
      </c>
      <c r="D33" s="28" t="str">
        <f>C33</f>
        <v>N/A</v>
      </c>
      <c r="E33" s="28" t="str">
        <f t="shared" ref="E33:F33" si="14">D33</f>
        <v>N/A</v>
      </c>
      <c r="F33" s="28" t="str">
        <f t="shared" si="14"/>
        <v>N/A</v>
      </c>
      <c r="G33" s="42" t="str">
        <f t="shared" ref="G33" si="15">F33</f>
        <v>N/A</v>
      </c>
      <c r="H33" s="42" t="str">
        <f t="shared" ref="H33" si="16">G33</f>
        <v>N/A</v>
      </c>
      <c r="I33" s="42" t="str">
        <f t="shared" ref="I33" si="17">H33</f>
        <v>N/A</v>
      </c>
      <c r="J33" s="42" t="str">
        <f t="shared" ref="J33" si="18">I33</f>
        <v>N/A</v>
      </c>
      <c r="K33" s="35"/>
      <c r="L33" s="28"/>
    </row>
    <row r="34" spans="1:13" ht="15.75" thickBot="1" x14ac:dyDescent="0.3">
      <c r="B34" s="47" t="s">
        <v>26</v>
      </c>
      <c r="C34" s="39" t="str">
        <f>'112_15 DH_Distribu New area'!C34</f>
        <v>1.5</v>
      </c>
      <c r="D34" s="39" t="str">
        <f>'112_15 DH_Distribu New area'!D34</f>
        <v>1.5</v>
      </c>
      <c r="E34" s="39" t="str">
        <f>'112_15 DH_Distribu New area'!E34</f>
        <v>1.5</v>
      </c>
      <c r="F34" s="39" t="str">
        <f>'112_15 DH_Distribu New area'!F34</f>
        <v>1.5</v>
      </c>
      <c r="G34" s="39">
        <f>'112_15 DH_Distribu New area'!G34</f>
        <v>1</v>
      </c>
      <c r="H34" s="39">
        <f>'112_15 DH_Distribu New area'!H34</f>
        <v>2</v>
      </c>
      <c r="I34" s="18">
        <f t="shared" ref="I34:J34" si="19">G34</f>
        <v>1</v>
      </c>
      <c r="J34" s="18">
        <f t="shared" si="19"/>
        <v>2</v>
      </c>
      <c r="K34" s="35"/>
      <c r="L34" s="28" t="s">
        <v>46</v>
      </c>
    </row>
    <row r="35" spans="1:13" ht="15.75" thickBot="1" x14ac:dyDescent="0.3">
      <c r="B35" s="11"/>
      <c r="C35" s="27"/>
      <c r="D35" s="27"/>
      <c r="E35" s="27"/>
      <c r="F35" s="27"/>
      <c r="G35" s="27"/>
      <c r="H35" s="27"/>
      <c r="I35" s="27"/>
      <c r="J35" s="27"/>
      <c r="K35" s="35"/>
      <c r="L35" s="27"/>
    </row>
    <row r="36" spans="1:13" ht="15.75" thickBot="1" x14ac:dyDescent="0.3">
      <c r="B36" s="6" t="s">
        <v>22</v>
      </c>
      <c r="C36" s="27"/>
      <c r="D36" s="27"/>
      <c r="E36" s="27"/>
      <c r="F36" s="27"/>
      <c r="G36" s="27"/>
      <c r="H36" s="27"/>
      <c r="I36" s="27"/>
      <c r="J36" s="27"/>
      <c r="K36" s="35"/>
      <c r="L36" s="27"/>
    </row>
    <row r="37" spans="1:13" ht="15.75" thickBot="1" x14ac:dyDescent="0.3">
      <c r="B37" s="47" t="str">
        <f>'112_15 DH_Distribu New area'!B37</f>
        <v>Heat exchanger station below 1 MW(EUR/MW)</v>
      </c>
      <c r="C37" s="18">
        <f>'112_15 DH_Distribu New area'!C37</f>
        <v>265000</v>
      </c>
      <c r="D37" s="18">
        <f>'112_15 DH_Distribu New area'!D37</f>
        <v>265000</v>
      </c>
      <c r="E37" s="18">
        <f>'112_15 DH_Distribu New area'!E37</f>
        <v>265000</v>
      </c>
      <c r="F37" s="18">
        <f>'112_15 DH_Distribu New area'!F37</f>
        <v>265000</v>
      </c>
      <c r="G37" s="18">
        <f>'112_15 DH_Distribu New area'!G37</f>
        <v>212000</v>
      </c>
      <c r="H37" s="18">
        <f>'112_15 DH_Distribu New area'!H37</f>
        <v>318000</v>
      </c>
      <c r="I37" s="18">
        <f>'112_15 DH_Distribu New area'!I37</f>
        <v>212000</v>
      </c>
      <c r="J37" s="18">
        <f>'112_15 DH_Distribu New area'!J37</f>
        <v>318000</v>
      </c>
      <c r="K37" s="18"/>
      <c r="L37" s="18">
        <f>'112_15 DH_Distribu New area'!L37</f>
        <v>2</v>
      </c>
    </row>
    <row r="38" spans="1:13" ht="15.75" thickBot="1" x14ac:dyDescent="0.3">
      <c r="B38" s="47" t="str">
        <f>'112_15 DH_Distribu New area'!B38</f>
        <v>Pumping station below 1 MW (EUR/MW)</v>
      </c>
      <c r="C38" s="18">
        <f>'112_15 DH_Distribu New area'!C38</f>
        <v>240000</v>
      </c>
      <c r="D38" s="18">
        <f>'112_15 DH_Distribu New area'!D38</f>
        <v>240000</v>
      </c>
      <c r="E38" s="18">
        <f>'112_15 DH_Distribu New area'!E38</f>
        <v>240000</v>
      </c>
      <c r="F38" s="18">
        <f>'112_15 DH_Distribu New area'!F38</f>
        <v>240000</v>
      </c>
      <c r="G38" s="18">
        <f>'112_15 DH_Distribu New area'!G38</f>
        <v>192000</v>
      </c>
      <c r="H38" s="18">
        <f>'112_15 DH_Distribu New area'!H38</f>
        <v>288000</v>
      </c>
      <c r="I38" s="18">
        <f>'112_15 DH_Distribu New area'!I38</f>
        <v>192000</v>
      </c>
      <c r="J38" s="18">
        <f>'112_15 DH_Distribu New area'!J38</f>
        <v>288000</v>
      </c>
      <c r="K38" s="18"/>
      <c r="L38" s="18">
        <f>'112_15 DH_Distribu New area'!L38</f>
        <v>2</v>
      </c>
    </row>
    <row r="39" spans="1:13" x14ac:dyDescent="0.25">
      <c r="B39" s="43"/>
      <c r="C39" s="44"/>
      <c r="D39" s="44"/>
      <c r="E39" s="44"/>
      <c r="F39" s="44"/>
      <c r="G39" s="44"/>
      <c r="H39" s="44"/>
      <c r="I39" s="44"/>
      <c r="J39" s="44"/>
      <c r="K39" s="44"/>
      <c r="L39" s="44"/>
    </row>
    <row r="40" spans="1:13" x14ac:dyDescent="0.25">
      <c r="B40" s="3" t="s">
        <v>21</v>
      </c>
    </row>
    <row r="41" spans="1:13" x14ac:dyDescent="0.25">
      <c r="A41" s="23">
        <v>1</v>
      </c>
      <c r="B41" s="23" t="s">
        <v>31</v>
      </c>
    </row>
    <row r="42" spans="1:13" x14ac:dyDescent="0.25">
      <c r="A42" s="23">
        <v>2</v>
      </c>
      <c r="B42" s="23" t="s">
        <v>32</v>
      </c>
    </row>
    <row r="43" spans="1:13" x14ac:dyDescent="0.25">
      <c r="A43" s="23">
        <v>3</v>
      </c>
      <c r="B43" s="23" t="s">
        <v>38</v>
      </c>
      <c r="C43" s="2"/>
      <c r="D43" s="2"/>
      <c r="E43" s="2"/>
      <c r="F43" s="2"/>
      <c r="G43" s="2"/>
      <c r="H43" s="2"/>
      <c r="I43" s="2"/>
      <c r="J43" s="2"/>
      <c r="K43" s="2"/>
      <c r="L43" s="2"/>
      <c r="M43" s="2"/>
    </row>
    <row r="44" spans="1:13" x14ac:dyDescent="0.25">
      <c r="A44" s="23">
        <v>4</v>
      </c>
      <c r="B44" s="23" t="s">
        <v>47</v>
      </c>
      <c r="C44" s="2"/>
      <c r="D44" s="2"/>
      <c r="E44" s="2"/>
      <c r="F44" s="2"/>
      <c r="G44" s="2"/>
      <c r="H44" s="2"/>
      <c r="I44" s="2"/>
      <c r="J44" s="2"/>
      <c r="K44" s="2"/>
      <c r="L44" s="2"/>
      <c r="M44" s="2"/>
    </row>
    <row r="45" spans="1:13" x14ac:dyDescent="0.25">
      <c r="C45" s="104"/>
      <c r="D45" s="104"/>
      <c r="E45" s="104"/>
      <c r="F45" s="104"/>
      <c r="G45" s="104"/>
      <c r="H45" s="104"/>
      <c r="I45" s="104"/>
      <c r="J45" s="104"/>
      <c r="K45" s="104"/>
      <c r="L45" s="104"/>
      <c r="M45" s="104"/>
    </row>
    <row r="46" spans="1:13" x14ac:dyDescent="0.25">
      <c r="B46" s="3" t="s">
        <v>13</v>
      </c>
      <c r="C46" s="139"/>
      <c r="D46" s="106"/>
      <c r="E46" s="106"/>
      <c r="F46" s="106"/>
      <c r="G46" s="106"/>
      <c r="H46" s="106"/>
      <c r="I46" s="106"/>
      <c r="J46" s="106"/>
      <c r="K46" s="106"/>
      <c r="L46" s="106"/>
      <c r="M46" s="106"/>
    </row>
    <row r="47" spans="1:13" x14ac:dyDescent="0.25">
      <c r="A47" s="1" t="s">
        <v>14</v>
      </c>
      <c r="B47" s="36" t="s">
        <v>28</v>
      </c>
      <c r="C47" s="25"/>
      <c r="D47" s="25"/>
      <c r="E47" s="25"/>
      <c r="F47" s="25"/>
      <c r="G47" s="25"/>
      <c r="H47" s="25"/>
      <c r="I47" s="25"/>
      <c r="J47" s="25"/>
      <c r="K47" s="25"/>
      <c r="L47" s="25"/>
      <c r="M47" s="25"/>
    </row>
    <row r="48" spans="1:13" x14ac:dyDescent="0.25">
      <c r="A48" s="1" t="s">
        <v>15</v>
      </c>
      <c r="B48" s="36" t="s">
        <v>30</v>
      </c>
      <c r="C48" s="25"/>
      <c r="D48" s="25"/>
      <c r="E48" s="25"/>
      <c r="F48" s="25"/>
      <c r="G48" s="25"/>
      <c r="H48" s="25"/>
      <c r="I48" s="25"/>
      <c r="J48" s="25"/>
      <c r="K48" s="25"/>
      <c r="L48" s="25"/>
      <c r="M48" s="25"/>
    </row>
    <row r="49" spans="1:13" ht="48" x14ac:dyDescent="0.25">
      <c r="A49" s="1" t="s">
        <v>16</v>
      </c>
      <c r="B49" s="37" t="s">
        <v>36</v>
      </c>
      <c r="C49" s="25"/>
      <c r="D49" s="25"/>
      <c r="E49" s="25"/>
      <c r="F49" s="25"/>
      <c r="G49" s="25"/>
      <c r="H49" s="25"/>
      <c r="I49" s="25"/>
      <c r="J49" s="25"/>
      <c r="K49" s="25"/>
      <c r="L49" s="25"/>
      <c r="M49" s="25"/>
    </row>
    <row r="50" spans="1:13" ht="48" x14ac:dyDescent="0.25">
      <c r="A50" s="1" t="s">
        <v>17</v>
      </c>
      <c r="B50" s="38" t="s">
        <v>52</v>
      </c>
      <c r="C50" s="25"/>
      <c r="D50" s="25"/>
      <c r="E50" s="25"/>
      <c r="F50" s="25"/>
      <c r="G50" s="25"/>
      <c r="H50" s="25"/>
      <c r="I50" s="25"/>
      <c r="J50" s="25"/>
      <c r="K50" s="25"/>
      <c r="L50" s="25"/>
      <c r="M50" s="25"/>
    </row>
    <row r="51" spans="1:13" ht="48" x14ac:dyDescent="0.25">
      <c r="A51" s="1" t="s">
        <v>18</v>
      </c>
      <c r="B51" s="37" t="s">
        <v>56</v>
      </c>
    </row>
    <row r="52" spans="1:13" ht="36" x14ac:dyDescent="0.25">
      <c r="A52" s="1" t="s">
        <v>19</v>
      </c>
      <c r="B52" s="37" t="s">
        <v>61</v>
      </c>
    </row>
    <row r="53" spans="1:13" ht="72" x14ac:dyDescent="0.25">
      <c r="A53" s="1" t="s">
        <v>43</v>
      </c>
      <c r="B53" s="37" t="s">
        <v>60</v>
      </c>
    </row>
    <row r="54" spans="1:13" ht="60" x14ac:dyDescent="0.25">
      <c r="A54" s="1" t="s">
        <v>55</v>
      </c>
      <c r="B54" s="37" t="s">
        <v>67</v>
      </c>
    </row>
    <row r="55" spans="1:13" ht="48" x14ac:dyDescent="0.25">
      <c r="A55" s="1" t="s">
        <v>59</v>
      </c>
      <c r="B55" s="37" t="s">
        <v>68</v>
      </c>
    </row>
  </sheetData>
  <mergeCells count="12">
    <mergeCell ref="C45:M45"/>
    <mergeCell ref="C46:M46"/>
    <mergeCell ref="C2:L2"/>
    <mergeCell ref="B3:B4"/>
    <mergeCell ref="C3:C4"/>
    <mergeCell ref="D3:D4"/>
    <mergeCell ref="E3:E4"/>
    <mergeCell ref="F3:F4"/>
    <mergeCell ref="G3:H4"/>
    <mergeCell ref="I3:J4"/>
    <mergeCell ref="K3:K4"/>
    <mergeCell ref="L3:L4"/>
  </mergeCells>
  <pageMargins left="0.7" right="0.7" top="0.75" bottom="0.75" header="0.3" footer="0.3"/>
  <pageSetup paperSize="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workbookViewId="0">
      <selection activeCell="B1" sqref="B1"/>
    </sheetView>
  </sheetViews>
  <sheetFormatPr defaultColWidth="9.28515625" defaultRowHeight="15" x14ac:dyDescent="0.25"/>
  <cols>
    <col min="1" max="1" width="2.28515625" style="4" bestFit="1" customWidth="1"/>
    <col min="2" max="2" width="44.5703125" style="4" customWidth="1"/>
    <col min="3" max="12" width="9.140625" style="4" customWidth="1"/>
    <col min="13" max="16384" width="9.28515625" style="4"/>
  </cols>
  <sheetData>
    <row r="1" spans="2:12" ht="15.75" thickBot="1" x14ac:dyDescent="0.3">
      <c r="B1" s="53" t="s">
        <v>94</v>
      </c>
    </row>
    <row r="2" spans="2:12" ht="15.75" thickBot="1" x14ac:dyDescent="0.3">
      <c r="B2" s="5" t="s">
        <v>0</v>
      </c>
      <c r="C2" s="136" t="s">
        <v>35</v>
      </c>
      <c r="D2" s="137"/>
      <c r="E2" s="137"/>
      <c r="F2" s="137"/>
      <c r="G2" s="137"/>
      <c r="H2" s="137"/>
      <c r="I2" s="137"/>
      <c r="J2" s="137"/>
      <c r="K2" s="137"/>
      <c r="L2" s="138"/>
    </row>
    <row r="3" spans="2:12" x14ac:dyDescent="0.25">
      <c r="B3" s="129"/>
      <c r="C3" s="124">
        <v>2015</v>
      </c>
      <c r="D3" s="124">
        <v>2020</v>
      </c>
      <c r="E3" s="124">
        <v>2030</v>
      </c>
      <c r="F3" s="124">
        <v>2050</v>
      </c>
      <c r="G3" s="131" t="s">
        <v>1</v>
      </c>
      <c r="H3" s="132"/>
      <c r="I3" s="131" t="s">
        <v>2</v>
      </c>
      <c r="J3" s="132"/>
      <c r="K3" s="124" t="s">
        <v>3</v>
      </c>
      <c r="L3" s="124" t="s">
        <v>4</v>
      </c>
    </row>
    <row r="4" spans="2:12" ht="15.75" thickBot="1" x14ac:dyDescent="0.3">
      <c r="B4" s="130"/>
      <c r="C4" s="125"/>
      <c r="D4" s="125"/>
      <c r="E4" s="125"/>
      <c r="F4" s="125"/>
      <c r="G4" s="133"/>
      <c r="H4" s="134"/>
      <c r="I4" s="133"/>
      <c r="J4" s="134"/>
      <c r="K4" s="125"/>
      <c r="L4" s="125"/>
    </row>
    <row r="5" spans="2:12" ht="15.75" thickBot="1" x14ac:dyDescent="0.3">
      <c r="B5" s="6" t="s">
        <v>5</v>
      </c>
      <c r="C5" s="7"/>
      <c r="D5" s="7"/>
      <c r="E5" s="7"/>
      <c r="F5" s="7"/>
      <c r="G5" s="8" t="s">
        <v>6</v>
      </c>
      <c r="H5" s="8" t="s">
        <v>7</v>
      </c>
      <c r="I5" s="8" t="s">
        <v>6</v>
      </c>
      <c r="J5" s="8" t="s">
        <v>7</v>
      </c>
      <c r="K5" s="7"/>
      <c r="L5" s="9"/>
    </row>
    <row r="6" spans="2:12" ht="15.75" thickBot="1" x14ac:dyDescent="0.3">
      <c r="B6" s="20" t="s">
        <v>9</v>
      </c>
      <c r="C6" s="41">
        <v>5</v>
      </c>
      <c r="D6" s="41">
        <f>C6</f>
        <v>5</v>
      </c>
      <c r="E6" s="41">
        <f t="shared" ref="E6:F6" si="0">D6</f>
        <v>5</v>
      </c>
      <c r="F6" s="41">
        <f t="shared" si="0"/>
        <v>5</v>
      </c>
      <c r="G6" s="21">
        <v>3</v>
      </c>
      <c r="H6" s="21">
        <v>8</v>
      </c>
      <c r="I6" s="21">
        <v>3</v>
      </c>
      <c r="J6" s="21">
        <v>8</v>
      </c>
      <c r="K6" s="21" t="s">
        <v>29</v>
      </c>
      <c r="L6" s="21">
        <v>1</v>
      </c>
    </row>
    <row r="7" spans="2:12" ht="15.75" thickBot="1" x14ac:dyDescent="0.3">
      <c r="B7" s="40" t="s">
        <v>70</v>
      </c>
      <c r="C7" s="31">
        <v>5</v>
      </c>
      <c r="D7" s="31">
        <f t="shared" ref="D7:F8" si="1">C7</f>
        <v>5</v>
      </c>
      <c r="E7" s="31">
        <f t="shared" si="1"/>
        <v>5</v>
      </c>
      <c r="F7" s="31">
        <f t="shared" si="1"/>
        <v>5</v>
      </c>
      <c r="G7" s="33">
        <v>2</v>
      </c>
      <c r="H7" s="33">
        <v>7</v>
      </c>
      <c r="I7" s="33">
        <f t="shared" ref="I7:J9" si="2">G7</f>
        <v>2</v>
      </c>
      <c r="J7" s="33">
        <f t="shared" si="2"/>
        <v>7</v>
      </c>
      <c r="K7" s="21" t="s">
        <v>16</v>
      </c>
      <c r="L7" s="21">
        <v>2</v>
      </c>
    </row>
    <row r="8" spans="2:12" ht="15.75" thickBot="1" x14ac:dyDescent="0.3">
      <c r="B8" s="40" t="s">
        <v>23</v>
      </c>
      <c r="C8" s="31">
        <v>2</v>
      </c>
      <c r="D8" s="31">
        <f t="shared" si="1"/>
        <v>2</v>
      </c>
      <c r="E8" s="31">
        <f t="shared" si="1"/>
        <v>2</v>
      </c>
      <c r="F8" s="31">
        <f t="shared" si="1"/>
        <v>2</v>
      </c>
      <c r="G8" s="33">
        <v>0.5</v>
      </c>
      <c r="H8" s="33">
        <v>3</v>
      </c>
      <c r="I8" s="33">
        <f t="shared" si="2"/>
        <v>0.5</v>
      </c>
      <c r="J8" s="33">
        <f t="shared" si="2"/>
        <v>3</v>
      </c>
      <c r="K8" s="21"/>
      <c r="L8" s="21">
        <v>2</v>
      </c>
    </row>
    <row r="9" spans="2:12" ht="15.75" thickBot="1" x14ac:dyDescent="0.3">
      <c r="B9" s="20" t="s">
        <v>10</v>
      </c>
      <c r="C9" s="33">
        <v>40</v>
      </c>
      <c r="D9" s="33">
        <f>C9</f>
        <v>40</v>
      </c>
      <c r="E9" s="33">
        <f t="shared" ref="E9:F9" si="3">D9</f>
        <v>40</v>
      </c>
      <c r="F9" s="33">
        <f t="shared" si="3"/>
        <v>40</v>
      </c>
      <c r="G9" s="33">
        <v>30</v>
      </c>
      <c r="H9" s="33">
        <v>50</v>
      </c>
      <c r="I9" s="33">
        <f t="shared" si="2"/>
        <v>30</v>
      </c>
      <c r="J9" s="33">
        <f t="shared" si="2"/>
        <v>50</v>
      </c>
      <c r="K9" s="21" t="s">
        <v>17</v>
      </c>
      <c r="L9" s="21">
        <v>1</v>
      </c>
    </row>
    <row r="10" spans="2:12" ht="15.75" thickBot="1" x14ac:dyDescent="0.3">
      <c r="B10" s="20" t="s">
        <v>24</v>
      </c>
      <c r="C10" s="21"/>
      <c r="D10" s="30"/>
      <c r="E10" s="30"/>
      <c r="F10" s="30"/>
      <c r="G10" s="21"/>
      <c r="H10" s="21"/>
      <c r="I10" s="21"/>
      <c r="J10" s="21"/>
      <c r="K10" s="21"/>
      <c r="L10" s="21"/>
    </row>
    <row r="11" spans="2:12" ht="15.75" thickBot="1" x14ac:dyDescent="0.3">
      <c r="B11" s="10" t="s">
        <v>20</v>
      </c>
      <c r="C11" s="22" t="s">
        <v>50</v>
      </c>
      <c r="D11" s="31" t="str">
        <f t="shared" ref="D11:F13" si="4">C11</f>
        <v>0.2</v>
      </c>
      <c r="E11" s="31" t="str">
        <f t="shared" si="4"/>
        <v>0.2</v>
      </c>
      <c r="F11" s="31" t="str">
        <f t="shared" si="4"/>
        <v>0.2</v>
      </c>
      <c r="G11" s="21" t="s">
        <v>51</v>
      </c>
      <c r="H11" s="21" t="s">
        <v>49</v>
      </c>
      <c r="I11" s="33" t="s">
        <v>51</v>
      </c>
      <c r="J11" s="33" t="s">
        <v>49</v>
      </c>
      <c r="K11" s="21"/>
      <c r="L11" s="21"/>
    </row>
    <row r="12" spans="2:12" ht="15.75" thickBot="1" x14ac:dyDescent="0.3">
      <c r="B12" s="10" t="s">
        <v>11</v>
      </c>
      <c r="C12" s="21" t="s">
        <v>40</v>
      </c>
      <c r="D12" s="30" t="str">
        <f t="shared" si="4"/>
        <v>N/A</v>
      </c>
      <c r="E12" s="30" t="str">
        <f t="shared" si="4"/>
        <v>N/A</v>
      </c>
      <c r="F12" s="30" t="str">
        <f t="shared" si="4"/>
        <v>N/A</v>
      </c>
      <c r="G12" s="30" t="str">
        <f t="shared" ref="G12" si="5">F12</f>
        <v>N/A</v>
      </c>
      <c r="H12" s="30" t="str">
        <f t="shared" ref="H12" si="6">G12</f>
        <v>N/A</v>
      </c>
      <c r="I12" s="30" t="str">
        <f t="shared" ref="I12" si="7">H12</f>
        <v>N/A</v>
      </c>
      <c r="J12" s="30" t="str">
        <f t="shared" ref="J12" si="8">I12</f>
        <v>N/A</v>
      </c>
      <c r="K12" s="21"/>
      <c r="L12" s="21"/>
    </row>
    <row r="13" spans="2:12" ht="15.75" thickBot="1" x14ac:dyDescent="0.3">
      <c r="B13" s="10" t="s">
        <v>25</v>
      </c>
      <c r="C13" s="34">
        <v>1</v>
      </c>
      <c r="D13" s="34">
        <f>C13</f>
        <v>1</v>
      </c>
      <c r="E13" s="34">
        <f t="shared" si="4"/>
        <v>1</v>
      </c>
      <c r="F13" s="34">
        <f t="shared" si="4"/>
        <v>1</v>
      </c>
      <c r="G13" s="34" t="s">
        <v>27</v>
      </c>
      <c r="H13" s="34" t="s">
        <v>48</v>
      </c>
      <c r="I13" s="34" t="str">
        <f t="shared" ref="I13:J13" si="9">G13</f>
        <v>0.5</v>
      </c>
      <c r="J13" s="34" t="str">
        <f t="shared" si="9"/>
        <v>1.5</v>
      </c>
      <c r="K13" s="21"/>
      <c r="L13" s="21"/>
    </row>
    <row r="14" spans="2:12" ht="15.75" thickBot="1" x14ac:dyDescent="0.3">
      <c r="B14" s="20"/>
      <c r="C14" s="21"/>
      <c r="D14" s="21"/>
      <c r="E14" s="21"/>
      <c r="F14" s="21"/>
      <c r="G14" s="21"/>
      <c r="H14" s="21"/>
      <c r="I14" s="21"/>
      <c r="J14" s="21"/>
      <c r="K14" s="21"/>
      <c r="L14" s="21"/>
    </row>
    <row r="15" spans="2:12" ht="15.75" thickBot="1" x14ac:dyDescent="0.3">
      <c r="B15" s="6" t="s">
        <v>8</v>
      </c>
      <c r="C15" s="7"/>
      <c r="D15" s="7"/>
      <c r="E15" s="7"/>
      <c r="F15" s="7"/>
      <c r="G15" s="7"/>
      <c r="H15" s="7"/>
      <c r="I15" s="7"/>
      <c r="J15" s="7"/>
      <c r="K15" s="7"/>
      <c r="L15" s="9"/>
    </row>
    <row r="16" spans="2:12" ht="15.75" thickBot="1" x14ac:dyDescent="0.3">
      <c r="B16" s="47" t="s">
        <v>73</v>
      </c>
      <c r="C16" s="18">
        <f>150</f>
        <v>150</v>
      </c>
      <c r="D16" s="18">
        <f>C16</f>
        <v>150</v>
      </c>
      <c r="E16" s="18">
        <f t="shared" ref="E16:F16" si="10">D16</f>
        <v>150</v>
      </c>
      <c r="F16" s="18">
        <f t="shared" si="10"/>
        <v>150</v>
      </c>
      <c r="G16" s="18" t="s">
        <v>53</v>
      </c>
      <c r="H16" s="18" t="s">
        <v>53</v>
      </c>
      <c r="I16" s="18" t="str">
        <f>G16</f>
        <v>See Note</v>
      </c>
      <c r="J16" s="18" t="str">
        <f>H16</f>
        <v>See Note</v>
      </c>
      <c r="K16" s="35" t="s">
        <v>39</v>
      </c>
      <c r="L16" s="21" t="s">
        <v>37</v>
      </c>
    </row>
    <row r="17" spans="2:12" ht="15.75" thickBot="1" x14ac:dyDescent="0.3">
      <c r="B17" s="47" t="s">
        <v>76</v>
      </c>
      <c r="C17" s="18">
        <v>4645</v>
      </c>
      <c r="D17" s="18">
        <f t="shared" ref="D17:F30" si="11">C17</f>
        <v>4645</v>
      </c>
      <c r="E17" s="18">
        <f t="shared" si="11"/>
        <v>4645</v>
      </c>
      <c r="F17" s="18">
        <f t="shared" si="11"/>
        <v>4645</v>
      </c>
      <c r="G17" s="18" t="s">
        <v>53</v>
      </c>
      <c r="H17" s="18" t="s">
        <v>53</v>
      </c>
      <c r="I17" s="18" t="str">
        <f t="shared" ref="I17:J26" si="12">G17</f>
        <v>See Note</v>
      </c>
      <c r="J17" s="18" t="str">
        <f t="shared" si="12"/>
        <v>See Note</v>
      </c>
      <c r="K17" s="35" t="s">
        <v>54</v>
      </c>
      <c r="L17" s="27" t="s">
        <v>37</v>
      </c>
    </row>
    <row r="18" spans="2:12" ht="15.75" thickBot="1" x14ac:dyDescent="0.3">
      <c r="B18" s="47" t="s">
        <v>77</v>
      </c>
      <c r="C18" s="18">
        <v>5025</v>
      </c>
      <c r="D18" s="18">
        <f t="shared" si="11"/>
        <v>5025</v>
      </c>
      <c r="E18" s="18">
        <f t="shared" si="11"/>
        <v>5025</v>
      </c>
      <c r="F18" s="18">
        <f t="shared" si="11"/>
        <v>5025</v>
      </c>
      <c r="G18" s="18" t="s">
        <v>53</v>
      </c>
      <c r="H18" s="18" t="s">
        <v>53</v>
      </c>
      <c r="I18" s="18" t="str">
        <f t="shared" si="12"/>
        <v>See Note</v>
      </c>
      <c r="J18" s="18" t="str">
        <f t="shared" si="12"/>
        <v>See Note</v>
      </c>
      <c r="K18" s="35" t="s">
        <v>54</v>
      </c>
      <c r="L18" s="27" t="s">
        <v>37</v>
      </c>
    </row>
    <row r="19" spans="2:12" ht="15.75" thickBot="1" x14ac:dyDescent="0.3">
      <c r="B19" s="47" t="s">
        <v>78</v>
      </c>
      <c r="C19" s="18">
        <v>5685</v>
      </c>
      <c r="D19" s="18">
        <f t="shared" si="11"/>
        <v>5685</v>
      </c>
      <c r="E19" s="18">
        <f t="shared" si="11"/>
        <v>5685</v>
      </c>
      <c r="F19" s="18">
        <f t="shared" si="11"/>
        <v>5685</v>
      </c>
      <c r="G19" s="18" t="s">
        <v>53</v>
      </c>
      <c r="H19" s="18" t="s">
        <v>53</v>
      </c>
      <c r="I19" s="18" t="str">
        <f t="shared" si="12"/>
        <v>See Note</v>
      </c>
      <c r="J19" s="18" t="str">
        <f t="shared" si="12"/>
        <v>See Note</v>
      </c>
      <c r="K19" s="35" t="s">
        <v>54</v>
      </c>
      <c r="L19" s="27" t="s">
        <v>37</v>
      </c>
    </row>
    <row r="20" spans="2:12" ht="15.75" thickBot="1" x14ac:dyDescent="0.3">
      <c r="B20" s="47" t="s">
        <v>79</v>
      </c>
      <c r="C20" s="18">
        <v>6195</v>
      </c>
      <c r="D20" s="18">
        <f t="shared" si="11"/>
        <v>6195</v>
      </c>
      <c r="E20" s="18">
        <f t="shared" si="11"/>
        <v>6195</v>
      </c>
      <c r="F20" s="18">
        <f t="shared" si="11"/>
        <v>6195</v>
      </c>
      <c r="G20" s="18" t="s">
        <v>53</v>
      </c>
      <c r="H20" s="18" t="s">
        <v>53</v>
      </c>
      <c r="I20" s="18" t="s">
        <v>53</v>
      </c>
      <c r="J20" s="18" t="s">
        <v>53</v>
      </c>
      <c r="K20" s="35" t="s">
        <v>65</v>
      </c>
      <c r="L20" s="27" t="s">
        <v>37</v>
      </c>
    </row>
    <row r="21" spans="2:12" ht="15.75" thickBot="1" x14ac:dyDescent="0.3">
      <c r="B21" s="47" t="s">
        <v>80</v>
      </c>
      <c r="C21" s="18">
        <f>'113_13 DH_Distribu Suburb'!C21</f>
        <v>279.5</v>
      </c>
      <c r="D21" s="18">
        <f t="shared" si="11"/>
        <v>279.5</v>
      </c>
      <c r="E21" s="18">
        <f t="shared" si="11"/>
        <v>279.5</v>
      </c>
      <c r="F21" s="18">
        <f t="shared" si="11"/>
        <v>279.5</v>
      </c>
      <c r="G21" s="18" t="s">
        <v>53</v>
      </c>
      <c r="H21" s="18" t="s">
        <v>53</v>
      </c>
      <c r="I21" s="18" t="str">
        <f t="shared" si="12"/>
        <v>See Note</v>
      </c>
      <c r="J21" s="18" t="str">
        <f t="shared" si="12"/>
        <v>See Note</v>
      </c>
      <c r="K21" s="35" t="s">
        <v>66</v>
      </c>
      <c r="L21" s="27" t="s">
        <v>37</v>
      </c>
    </row>
    <row r="22" spans="2:12" ht="15.75" thickBot="1" x14ac:dyDescent="0.3">
      <c r="B22" s="47" t="s">
        <v>81</v>
      </c>
      <c r="C22" s="18">
        <f>'113_13 DH_Distribu Suburb'!C22</f>
        <v>354.5</v>
      </c>
      <c r="D22" s="18">
        <f t="shared" si="11"/>
        <v>354.5</v>
      </c>
      <c r="E22" s="18">
        <f t="shared" si="11"/>
        <v>354.5</v>
      </c>
      <c r="F22" s="18">
        <f t="shared" si="11"/>
        <v>354.5</v>
      </c>
      <c r="G22" s="18" t="s">
        <v>53</v>
      </c>
      <c r="H22" s="18" t="s">
        <v>53</v>
      </c>
      <c r="I22" s="18" t="str">
        <f t="shared" si="12"/>
        <v>See Note</v>
      </c>
      <c r="J22" s="18" t="str">
        <f t="shared" si="12"/>
        <v>See Note</v>
      </c>
      <c r="K22" s="35" t="s">
        <v>66</v>
      </c>
      <c r="L22" s="27" t="s">
        <v>37</v>
      </c>
    </row>
    <row r="23" spans="2:12" ht="15.75" thickBot="1" x14ac:dyDescent="0.3">
      <c r="B23" s="47" t="s">
        <v>82</v>
      </c>
      <c r="C23" s="18">
        <f>'113_13 DH_Distribu Suburb'!C23</f>
        <v>369.5</v>
      </c>
      <c r="D23" s="18">
        <f t="shared" si="11"/>
        <v>369.5</v>
      </c>
      <c r="E23" s="18">
        <f t="shared" si="11"/>
        <v>369.5</v>
      </c>
      <c r="F23" s="18">
        <f t="shared" si="11"/>
        <v>369.5</v>
      </c>
      <c r="G23" s="18" t="s">
        <v>53</v>
      </c>
      <c r="H23" s="18" t="s">
        <v>53</v>
      </c>
      <c r="I23" s="18" t="str">
        <f t="shared" si="12"/>
        <v>See Note</v>
      </c>
      <c r="J23" s="18" t="str">
        <f t="shared" si="12"/>
        <v>See Note</v>
      </c>
      <c r="K23" s="35" t="s">
        <v>66</v>
      </c>
      <c r="L23" s="27" t="s">
        <v>37</v>
      </c>
    </row>
    <row r="24" spans="2:12" ht="15.75" thickBot="1" x14ac:dyDescent="0.3">
      <c r="B24" s="47" t="s">
        <v>83</v>
      </c>
      <c r="C24" s="18">
        <f>'113_13 DH_Distribu Suburb'!C24</f>
        <v>460</v>
      </c>
      <c r="D24" s="18">
        <f t="shared" si="11"/>
        <v>460</v>
      </c>
      <c r="E24" s="18">
        <f t="shared" si="11"/>
        <v>460</v>
      </c>
      <c r="F24" s="18">
        <f t="shared" si="11"/>
        <v>460</v>
      </c>
      <c r="G24" s="18" t="s">
        <v>53</v>
      </c>
      <c r="H24" s="18" t="s">
        <v>53</v>
      </c>
      <c r="I24" s="18" t="str">
        <f t="shared" si="12"/>
        <v>See Note</v>
      </c>
      <c r="J24" s="18" t="str">
        <f t="shared" si="12"/>
        <v>See Note</v>
      </c>
      <c r="K24" s="35" t="s">
        <v>66</v>
      </c>
      <c r="L24" s="27" t="s">
        <v>37</v>
      </c>
    </row>
    <row r="25" spans="2:12" ht="15.75" thickBot="1" x14ac:dyDescent="0.3">
      <c r="B25" s="47" t="s">
        <v>84</v>
      </c>
      <c r="C25" s="18">
        <f>'113_13 DH_Distribu Suburb'!C25</f>
        <v>640</v>
      </c>
      <c r="D25" s="18">
        <f t="shared" si="11"/>
        <v>640</v>
      </c>
      <c r="E25" s="18">
        <f t="shared" si="11"/>
        <v>640</v>
      </c>
      <c r="F25" s="18">
        <f t="shared" si="11"/>
        <v>640</v>
      </c>
      <c r="G25" s="18" t="s">
        <v>53</v>
      </c>
      <c r="H25" s="18" t="s">
        <v>53</v>
      </c>
      <c r="I25" s="18" t="str">
        <f t="shared" si="12"/>
        <v>See Note</v>
      </c>
      <c r="J25" s="18" t="str">
        <f t="shared" si="12"/>
        <v>See Note</v>
      </c>
      <c r="K25" s="35" t="s">
        <v>66</v>
      </c>
      <c r="L25" s="27" t="s">
        <v>37</v>
      </c>
    </row>
    <row r="26" spans="2:12" ht="15.75" thickBot="1" x14ac:dyDescent="0.3">
      <c r="B26" s="47" t="s">
        <v>85</v>
      </c>
      <c r="C26" s="18">
        <f>'113_13 DH_Distribu Suburb'!C26</f>
        <v>1185</v>
      </c>
      <c r="D26" s="18">
        <f t="shared" si="11"/>
        <v>1185</v>
      </c>
      <c r="E26" s="18">
        <f t="shared" si="11"/>
        <v>1185</v>
      </c>
      <c r="F26" s="18">
        <f t="shared" si="11"/>
        <v>1185</v>
      </c>
      <c r="G26" s="18" t="s">
        <v>53</v>
      </c>
      <c r="H26" s="18" t="s">
        <v>53</v>
      </c>
      <c r="I26" s="18" t="str">
        <f t="shared" si="12"/>
        <v>See Note</v>
      </c>
      <c r="J26" s="18" t="str">
        <f t="shared" si="12"/>
        <v>See Note</v>
      </c>
      <c r="K26" s="35" t="s">
        <v>66</v>
      </c>
      <c r="L26" s="27" t="s">
        <v>37</v>
      </c>
    </row>
    <row r="27" spans="2:12" ht="15.75" thickBot="1" x14ac:dyDescent="0.3">
      <c r="B27" s="47" t="s">
        <v>86</v>
      </c>
      <c r="C27" s="18" t="str">
        <f>'113_13 DH_Distribu Suburb'!C27</f>
        <v>N/A</v>
      </c>
      <c r="D27" s="18" t="str">
        <f t="shared" si="11"/>
        <v>N/A</v>
      </c>
      <c r="E27" s="18" t="str">
        <f t="shared" si="11"/>
        <v>N/A</v>
      </c>
      <c r="F27" s="18" t="str">
        <f t="shared" si="11"/>
        <v>N/A</v>
      </c>
      <c r="G27" s="18" t="str">
        <f t="shared" ref="G27:G28" si="13">F27</f>
        <v>N/A</v>
      </c>
      <c r="H27" s="18" t="str">
        <f t="shared" ref="H27:H28" si="14">G27</f>
        <v>N/A</v>
      </c>
      <c r="I27" s="18" t="str">
        <f t="shared" ref="I27:I28" si="15">H27</f>
        <v>N/A</v>
      </c>
      <c r="J27" s="18" t="str">
        <f t="shared" ref="J27:J28" si="16">I27</f>
        <v>N/A</v>
      </c>
      <c r="K27" s="35"/>
      <c r="L27" s="21"/>
    </row>
    <row r="28" spans="2:12" ht="15.75" thickBot="1" x14ac:dyDescent="0.3">
      <c r="B28" s="47" t="s">
        <v>88</v>
      </c>
      <c r="C28" s="18" t="str">
        <f>'113_13 DH_Distribu Suburb'!C28</f>
        <v>N/A</v>
      </c>
      <c r="D28" s="18" t="str">
        <f t="shared" si="11"/>
        <v>N/A</v>
      </c>
      <c r="E28" s="18" t="str">
        <f t="shared" si="11"/>
        <v>N/A</v>
      </c>
      <c r="F28" s="18" t="str">
        <f t="shared" si="11"/>
        <v>N/A</v>
      </c>
      <c r="G28" s="18" t="str">
        <f t="shared" si="13"/>
        <v>N/A</v>
      </c>
      <c r="H28" s="18" t="str">
        <f t="shared" si="14"/>
        <v>N/A</v>
      </c>
      <c r="I28" s="18" t="str">
        <f t="shared" si="15"/>
        <v>N/A</v>
      </c>
      <c r="J28" s="18" t="str">
        <f t="shared" si="16"/>
        <v>N/A</v>
      </c>
      <c r="K28" s="35"/>
      <c r="L28" s="21"/>
    </row>
    <row r="29" spans="2:12" ht="15.75" thickBot="1" x14ac:dyDescent="0.3">
      <c r="B29" s="47" t="s">
        <v>42</v>
      </c>
      <c r="C29" s="18">
        <f>'112_15 DH_Distribu New area'!C29</f>
        <v>100000</v>
      </c>
      <c r="D29" s="18">
        <f t="shared" si="11"/>
        <v>100000</v>
      </c>
      <c r="E29" s="18">
        <f t="shared" si="11"/>
        <v>100000</v>
      </c>
      <c r="F29" s="18">
        <f t="shared" si="11"/>
        <v>100000</v>
      </c>
      <c r="G29" s="18">
        <f>'112_15 DH_Distribu New area'!G29</f>
        <v>80000</v>
      </c>
      <c r="H29" s="18">
        <f>'112_15 DH_Distribu New area'!H29</f>
        <v>120000</v>
      </c>
      <c r="I29" s="18">
        <f t="shared" ref="I29:J30" si="17">G29</f>
        <v>80000</v>
      </c>
      <c r="J29" s="18">
        <f t="shared" si="17"/>
        <v>120000</v>
      </c>
      <c r="K29" s="35" t="s">
        <v>64</v>
      </c>
      <c r="L29" s="21">
        <v>2</v>
      </c>
    </row>
    <row r="30" spans="2:12" ht="15.75" thickBot="1" x14ac:dyDescent="0.3">
      <c r="B30" s="47" t="s">
        <v>45</v>
      </c>
      <c r="C30" s="18">
        <f>'112_15 DH_Distribu New area'!C30</f>
        <v>90000</v>
      </c>
      <c r="D30" s="18">
        <f t="shared" si="11"/>
        <v>90000</v>
      </c>
      <c r="E30" s="18">
        <f t="shared" si="11"/>
        <v>90000</v>
      </c>
      <c r="F30" s="18">
        <f t="shared" si="11"/>
        <v>90000</v>
      </c>
      <c r="G30" s="18">
        <f>'112_15 DH_Distribu New area'!G30</f>
        <v>72000</v>
      </c>
      <c r="H30" s="18">
        <f>'112_15 DH_Distribu New area'!H30</f>
        <v>108000</v>
      </c>
      <c r="I30" s="18">
        <f t="shared" si="17"/>
        <v>72000</v>
      </c>
      <c r="J30" s="18">
        <f t="shared" si="17"/>
        <v>108000</v>
      </c>
      <c r="K30" s="35" t="s">
        <v>64</v>
      </c>
      <c r="L30" s="21">
        <v>2</v>
      </c>
    </row>
    <row r="31" spans="2:12" ht="15.75" thickBot="1" x14ac:dyDescent="0.3">
      <c r="B31" s="47" t="s">
        <v>89</v>
      </c>
      <c r="C31" s="48">
        <v>0.85</v>
      </c>
      <c r="D31" s="48">
        <v>0.85</v>
      </c>
      <c r="E31" s="48">
        <v>0.85</v>
      </c>
      <c r="F31" s="48">
        <v>0.85</v>
      </c>
      <c r="G31" s="48">
        <v>0.8</v>
      </c>
      <c r="H31" s="48">
        <v>0.9</v>
      </c>
      <c r="I31" s="48">
        <v>0.8</v>
      </c>
      <c r="J31" s="48">
        <v>0.9</v>
      </c>
      <c r="K31" s="35" t="s">
        <v>19</v>
      </c>
      <c r="L31" s="21">
        <v>2</v>
      </c>
    </row>
    <row r="32" spans="2:12" ht="15.75" thickBot="1" x14ac:dyDescent="0.3">
      <c r="B32" s="47" t="s">
        <v>90</v>
      </c>
      <c r="C32" s="48">
        <v>0.15</v>
      </c>
      <c r="D32" s="48">
        <v>0.15</v>
      </c>
      <c r="E32" s="48">
        <v>0.15</v>
      </c>
      <c r="F32" s="48">
        <v>0.15</v>
      </c>
      <c r="G32" s="48">
        <v>0.1</v>
      </c>
      <c r="H32" s="48">
        <v>0.2</v>
      </c>
      <c r="I32" s="48">
        <v>0.1</v>
      </c>
      <c r="J32" s="48">
        <v>0.2</v>
      </c>
      <c r="K32" s="35" t="s">
        <v>19</v>
      </c>
      <c r="L32" s="21">
        <v>2</v>
      </c>
    </row>
    <row r="33" spans="1:13" ht="15.75" thickBot="1" x14ac:dyDescent="0.3">
      <c r="B33" s="47" t="s">
        <v>12</v>
      </c>
      <c r="C33" s="27" t="s">
        <v>40</v>
      </c>
      <c r="D33" s="27" t="str">
        <f>C33</f>
        <v>N/A</v>
      </c>
      <c r="E33" s="28" t="str">
        <f t="shared" ref="E33:F33" si="18">D33</f>
        <v>N/A</v>
      </c>
      <c r="F33" s="28" t="str">
        <f t="shared" si="18"/>
        <v>N/A</v>
      </c>
      <c r="G33" s="42" t="str">
        <f t="shared" ref="G33" si="19">F33</f>
        <v>N/A</v>
      </c>
      <c r="H33" s="42" t="str">
        <f t="shared" ref="H33" si="20">G33</f>
        <v>N/A</v>
      </c>
      <c r="I33" s="42" t="str">
        <f t="shared" ref="I33" si="21">H33</f>
        <v>N/A</v>
      </c>
      <c r="J33" s="42" t="str">
        <f t="shared" ref="J33" si="22">I33</f>
        <v>N/A</v>
      </c>
      <c r="K33" s="35"/>
      <c r="L33" s="21"/>
    </row>
    <row r="34" spans="1:13" ht="15.75" thickBot="1" x14ac:dyDescent="0.3">
      <c r="B34" s="47" t="s">
        <v>26</v>
      </c>
      <c r="C34" s="39" t="str">
        <f>'112_15 DH_Distribu New area'!C34</f>
        <v>1.5</v>
      </c>
      <c r="D34" s="39" t="str">
        <f>'112_15 DH_Distribu New area'!D34</f>
        <v>1.5</v>
      </c>
      <c r="E34" s="39" t="str">
        <f>'112_15 DH_Distribu New area'!E34</f>
        <v>1.5</v>
      </c>
      <c r="F34" s="39" t="str">
        <f>'112_15 DH_Distribu New area'!F34</f>
        <v>1.5</v>
      </c>
      <c r="G34" s="39">
        <f>'112_15 DH_Distribu New area'!G34</f>
        <v>1</v>
      </c>
      <c r="H34" s="39">
        <f>'112_15 DH_Distribu New area'!H34</f>
        <v>2</v>
      </c>
      <c r="I34" s="18">
        <f t="shared" ref="I34:J34" si="23">G34</f>
        <v>1</v>
      </c>
      <c r="J34" s="18">
        <f t="shared" si="23"/>
        <v>2</v>
      </c>
      <c r="K34" s="35"/>
      <c r="L34" s="21" t="s">
        <v>46</v>
      </c>
    </row>
    <row r="35" spans="1:13" ht="15.75" thickBot="1" x14ac:dyDescent="0.3">
      <c r="B35" s="11"/>
      <c r="C35" s="21"/>
      <c r="D35" s="21"/>
      <c r="E35" s="21"/>
      <c r="F35" s="21"/>
      <c r="G35" s="21"/>
      <c r="H35" s="21"/>
      <c r="I35" s="21"/>
      <c r="J35" s="21"/>
      <c r="K35" s="35"/>
      <c r="L35" s="21"/>
    </row>
    <row r="36" spans="1:13" ht="15.75" thickBot="1" x14ac:dyDescent="0.3">
      <c r="B36" s="6" t="s">
        <v>22</v>
      </c>
      <c r="C36" s="21"/>
      <c r="D36" s="21"/>
      <c r="E36" s="21"/>
      <c r="F36" s="21"/>
      <c r="G36" s="21"/>
      <c r="H36" s="21"/>
      <c r="I36" s="21"/>
      <c r="J36" s="21"/>
      <c r="K36" s="35"/>
      <c r="L36" s="21"/>
    </row>
    <row r="37" spans="1:13" ht="15.75" thickBot="1" x14ac:dyDescent="0.3">
      <c r="B37" s="47" t="str">
        <f>'112_15 DH_Distribu New area'!B37</f>
        <v>Heat exchanger station below 1 MW(EUR/MW)</v>
      </c>
      <c r="C37" s="18">
        <f>'112_15 DH_Distribu New area'!C37</f>
        <v>265000</v>
      </c>
      <c r="D37" s="18">
        <f>'112_15 DH_Distribu New area'!D37</f>
        <v>265000</v>
      </c>
      <c r="E37" s="18">
        <f>'112_15 DH_Distribu New area'!E37</f>
        <v>265000</v>
      </c>
      <c r="F37" s="18">
        <f>'112_15 DH_Distribu New area'!F37</f>
        <v>265000</v>
      </c>
      <c r="G37" s="18">
        <f>'112_15 DH_Distribu New area'!G37</f>
        <v>212000</v>
      </c>
      <c r="H37" s="18">
        <f>'112_15 DH_Distribu New area'!H37</f>
        <v>318000</v>
      </c>
      <c r="I37" s="18">
        <f>'112_15 DH_Distribu New area'!I37</f>
        <v>212000</v>
      </c>
      <c r="J37" s="18">
        <f>'112_15 DH_Distribu New area'!J37</f>
        <v>318000</v>
      </c>
      <c r="K37" s="18"/>
      <c r="L37" s="18">
        <f>'112_15 DH_Distribu New area'!L37</f>
        <v>2</v>
      </c>
    </row>
    <row r="38" spans="1:13" ht="15.75" thickBot="1" x14ac:dyDescent="0.3">
      <c r="B38" s="47" t="str">
        <f>'112_15 DH_Distribu New area'!B38</f>
        <v>Pumping station below 1 MW (EUR/MW)</v>
      </c>
      <c r="C38" s="18">
        <f>'112_15 DH_Distribu New area'!C38</f>
        <v>240000</v>
      </c>
      <c r="D38" s="18">
        <f>'112_15 DH_Distribu New area'!D38</f>
        <v>240000</v>
      </c>
      <c r="E38" s="18">
        <f>'112_15 DH_Distribu New area'!E38</f>
        <v>240000</v>
      </c>
      <c r="F38" s="18">
        <f>'112_15 DH_Distribu New area'!F38</f>
        <v>240000</v>
      </c>
      <c r="G38" s="18">
        <f>'112_15 DH_Distribu New area'!G38</f>
        <v>192000</v>
      </c>
      <c r="H38" s="18">
        <f>'112_15 DH_Distribu New area'!H38</f>
        <v>288000</v>
      </c>
      <c r="I38" s="18">
        <f>'112_15 DH_Distribu New area'!I38</f>
        <v>192000</v>
      </c>
      <c r="J38" s="18">
        <f>'112_15 DH_Distribu New area'!J38</f>
        <v>288000</v>
      </c>
      <c r="K38" s="18"/>
      <c r="L38" s="18">
        <f>'112_15 DH_Distribu New area'!L38</f>
        <v>2</v>
      </c>
    </row>
    <row r="39" spans="1:13" x14ac:dyDescent="0.25">
      <c r="B39" s="43"/>
      <c r="C39" s="44"/>
      <c r="D39" s="44"/>
      <c r="E39" s="44"/>
      <c r="F39" s="44"/>
      <c r="G39" s="44"/>
      <c r="H39" s="44"/>
      <c r="I39" s="44"/>
      <c r="J39" s="44"/>
      <c r="K39" s="44"/>
      <c r="L39" s="44"/>
    </row>
    <row r="40" spans="1:13" x14ac:dyDescent="0.25">
      <c r="B40" s="3" t="s">
        <v>21</v>
      </c>
    </row>
    <row r="41" spans="1:13" x14ac:dyDescent="0.25">
      <c r="A41" s="23">
        <v>1</v>
      </c>
      <c r="B41" s="23" t="s">
        <v>31</v>
      </c>
    </row>
    <row r="42" spans="1:13" x14ac:dyDescent="0.25">
      <c r="A42" s="23">
        <v>2</v>
      </c>
      <c r="B42" s="23" t="s">
        <v>32</v>
      </c>
    </row>
    <row r="43" spans="1:13" x14ac:dyDescent="0.25">
      <c r="A43" s="23">
        <v>3</v>
      </c>
      <c r="B43" s="23" t="s">
        <v>38</v>
      </c>
    </row>
    <row r="44" spans="1:13" x14ac:dyDescent="0.25">
      <c r="A44" s="23">
        <v>4</v>
      </c>
      <c r="B44" s="23" t="s">
        <v>47</v>
      </c>
    </row>
    <row r="46" spans="1:13" x14ac:dyDescent="0.25">
      <c r="B46" s="3" t="s">
        <v>13</v>
      </c>
      <c r="C46" s="2"/>
      <c r="D46" s="2"/>
      <c r="E46" s="2"/>
      <c r="F46" s="2"/>
      <c r="G46" s="2"/>
      <c r="H46" s="2"/>
      <c r="I46" s="2"/>
      <c r="J46" s="2"/>
      <c r="K46" s="2"/>
      <c r="L46" s="2"/>
      <c r="M46" s="2"/>
    </row>
    <row r="47" spans="1:13" x14ac:dyDescent="0.25">
      <c r="A47" s="1" t="s">
        <v>14</v>
      </c>
      <c r="B47" s="36" t="s">
        <v>28</v>
      </c>
      <c r="C47" s="104"/>
      <c r="D47" s="104"/>
      <c r="E47" s="104"/>
      <c r="F47" s="104"/>
      <c r="G47" s="104"/>
      <c r="H47" s="104"/>
      <c r="I47" s="104"/>
      <c r="J47" s="104"/>
      <c r="K47" s="104"/>
      <c r="L47" s="104"/>
      <c r="M47" s="104"/>
    </row>
    <row r="48" spans="1:13" x14ac:dyDescent="0.25">
      <c r="A48" s="1" t="s">
        <v>15</v>
      </c>
      <c r="B48" s="37" t="s">
        <v>30</v>
      </c>
      <c r="C48" s="139"/>
      <c r="D48" s="106"/>
      <c r="E48" s="106"/>
      <c r="F48" s="106"/>
      <c r="G48" s="106"/>
      <c r="H48" s="106"/>
      <c r="I48" s="106"/>
      <c r="J48" s="106"/>
      <c r="K48" s="106"/>
      <c r="L48" s="106"/>
      <c r="M48" s="106"/>
    </row>
    <row r="49" spans="1:13" ht="48" x14ac:dyDescent="0.25">
      <c r="A49" s="1" t="s">
        <v>16</v>
      </c>
      <c r="B49" s="37" t="s">
        <v>36</v>
      </c>
      <c r="C49" s="19"/>
      <c r="D49" s="19"/>
      <c r="E49" s="19"/>
      <c r="F49" s="19"/>
      <c r="G49" s="19"/>
      <c r="H49" s="19"/>
      <c r="I49" s="19"/>
      <c r="J49" s="19"/>
      <c r="K49" s="19"/>
      <c r="L49" s="19"/>
      <c r="M49" s="19"/>
    </row>
    <row r="50" spans="1:13" ht="48" x14ac:dyDescent="0.25">
      <c r="A50" s="1" t="s">
        <v>17</v>
      </c>
      <c r="B50" s="38" t="s">
        <v>52</v>
      </c>
      <c r="C50" s="19"/>
      <c r="D50" s="19"/>
      <c r="E50" s="19"/>
      <c r="F50" s="19"/>
      <c r="G50" s="19"/>
      <c r="H50" s="19"/>
      <c r="I50" s="19"/>
      <c r="J50" s="19"/>
      <c r="K50" s="19"/>
      <c r="L50" s="19"/>
      <c r="M50" s="19"/>
    </row>
    <row r="51" spans="1:13" ht="48" x14ac:dyDescent="0.25">
      <c r="A51" s="1" t="s">
        <v>18</v>
      </c>
      <c r="B51" s="37" t="s">
        <v>56</v>
      </c>
      <c r="C51" s="19"/>
      <c r="D51" s="19"/>
      <c r="E51" s="19"/>
      <c r="F51" s="19"/>
      <c r="G51" s="19"/>
      <c r="H51" s="19"/>
      <c r="I51" s="19"/>
      <c r="J51" s="19"/>
      <c r="K51" s="19"/>
      <c r="L51" s="19"/>
      <c r="M51" s="19"/>
    </row>
    <row r="52" spans="1:13" ht="24" x14ac:dyDescent="0.25">
      <c r="A52" s="1" t="s">
        <v>19</v>
      </c>
      <c r="B52" s="37" t="s">
        <v>62</v>
      </c>
      <c r="C52" s="19"/>
      <c r="D52" s="19"/>
      <c r="E52" s="19"/>
      <c r="F52" s="19"/>
      <c r="G52" s="19"/>
      <c r="H52" s="19"/>
      <c r="I52" s="19"/>
      <c r="J52" s="19"/>
      <c r="K52" s="19"/>
      <c r="L52" s="19"/>
      <c r="M52" s="19"/>
    </row>
    <row r="53" spans="1:13" ht="60" x14ac:dyDescent="0.25">
      <c r="A53" s="1" t="s">
        <v>43</v>
      </c>
      <c r="B53" s="37" t="s">
        <v>63</v>
      </c>
    </row>
    <row r="54" spans="1:13" ht="36" x14ac:dyDescent="0.25">
      <c r="A54" s="1" t="s">
        <v>55</v>
      </c>
      <c r="B54" s="37" t="s">
        <v>44</v>
      </c>
    </row>
    <row r="55" spans="1:13" ht="60" x14ac:dyDescent="0.25">
      <c r="A55" s="1" t="s">
        <v>59</v>
      </c>
      <c r="B55" s="37" t="s">
        <v>67</v>
      </c>
    </row>
    <row r="56" spans="1:13" ht="48" x14ac:dyDescent="0.25">
      <c r="A56" s="1" t="s">
        <v>64</v>
      </c>
      <c r="B56" s="37" t="s">
        <v>68</v>
      </c>
    </row>
    <row r="60" spans="1:13" x14ac:dyDescent="0.25">
      <c r="A60" s="1"/>
      <c r="B60" s="29"/>
    </row>
  </sheetData>
  <mergeCells count="12">
    <mergeCell ref="C47:M47"/>
    <mergeCell ref="C48:M48"/>
    <mergeCell ref="C2:L2"/>
    <mergeCell ref="B3:B4"/>
    <mergeCell ref="C3:C4"/>
    <mergeCell ref="D3:D4"/>
    <mergeCell ref="E3:E4"/>
    <mergeCell ref="F3:F4"/>
    <mergeCell ref="G3:H4"/>
    <mergeCell ref="I3:J4"/>
    <mergeCell ref="K3:K4"/>
    <mergeCell ref="L3:L4"/>
  </mergeCells>
  <pageMargins left="0.7" right="0.7" top="0.75" bottom="0.75" header="0.3" footer="0.3"/>
  <pageSetup paperSize="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tabSelected="1" zoomScaleNormal="100" workbookViewId="0">
      <selection activeCell="B1" sqref="B1"/>
    </sheetView>
  </sheetViews>
  <sheetFormatPr defaultColWidth="9.28515625" defaultRowHeight="15" x14ac:dyDescent="0.25"/>
  <cols>
    <col min="1" max="1" width="2.28515625" style="4" bestFit="1" customWidth="1"/>
    <col min="2" max="2" width="44.5703125" style="4" customWidth="1"/>
    <col min="3" max="12" width="9.140625" style="4" customWidth="1"/>
    <col min="13" max="16384" width="9.28515625" style="4"/>
  </cols>
  <sheetData>
    <row r="1" spans="2:12" ht="30.75" thickBot="1" x14ac:dyDescent="0.3">
      <c r="B1" s="53" t="s">
        <v>95</v>
      </c>
    </row>
    <row r="2" spans="2:12" ht="15.75" thickBot="1" x14ac:dyDescent="0.3">
      <c r="B2" s="5" t="s">
        <v>0</v>
      </c>
      <c r="C2" s="136" t="s">
        <v>33</v>
      </c>
      <c r="D2" s="137"/>
      <c r="E2" s="137"/>
      <c r="F2" s="137"/>
      <c r="G2" s="137"/>
      <c r="H2" s="137"/>
      <c r="I2" s="137"/>
      <c r="J2" s="137"/>
      <c r="K2" s="137"/>
      <c r="L2" s="138"/>
    </row>
    <row r="3" spans="2:12" x14ac:dyDescent="0.25">
      <c r="B3" s="129"/>
      <c r="C3" s="124">
        <v>2015</v>
      </c>
      <c r="D3" s="124">
        <v>2020</v>
      </c>
      <c r="E3" s="124">
        <v>2030</v>
      </c>
      <c r="F3" s="124">
        <v>2050</v>
      </c>
      <c r="G3" s="131" t="s">
        <v>1</v>
      </c>
      <c r="H3" s="132"/>
      <c r="I3" s="131" t="s">
        <v>2</v>
      </c>
      <c r="J3" s="132"/>
      <c r="K3" s="124" t="s">
        <v>3</v>
      </c>
      <c r="L3" s="124" t="s">
        <v>4</v>
      </c>
    </row>
    <row r="4" spans="2:12" ht="15.75" thickBot="1" x14ac:dyDescent="0.3">
      <c r="B4" s="130"/>
      <c r="C4" s="125"/>
      <c r="D4" s="125"/>
      <c r="E4" s="125"/>
      <c r="F4" s="125"/>
      <c r="G4" s="133"/>
      <c r="H4" s="134"/>
      <c r="I4" s="133"/>
      <c r="J4" s="134"/>
      <c r="K4" s="125"/>
      <c r="L4" s="125"/>
    </row>
    <row r="5" spans="2:12" ht="15.75" thickBot="1" x14ac:dyDescent="0.3">
      <c r="B5" s="6" t="s">
        <v>5</v>
      </c>
      <c r="C5" s="7"/>
      <c r="D5" s="7"/>
      <c r="E5" s="7"/>
      <c r="F5" s="7"/>
      <c r="G5" s="8" t="s">
        <v>6</v>
      </c>
      <c r="H5" s="8" t="s">
        <v>7</v>
      </c>
      <c r="I5" s="8" t="s">
        <v>6</v>
      </c>
      <c r="J5" s="8" t="s">
        <v>7</v>
      </c>
      <c r="K5" s="7"/>
      <c r="L5" s="9"/>
    </row>
    <row r="6" spans="2:12" ht="15.75" thickBot="1" x14ac:dyDescent="0.3">
      <c r="B6" s="13" t="s">
        <v>9</v>
      </c>
      <c r="C6" s="41">
        <v>18</v>
      </c>
      <c r="D6" s="31">
        <v>18</v>
      </c>
      <c r="E6" s="31">
        <v>18</v>
      </c>
      <c r="F6" s="31">
        <v>18</v>
      </c>
      <c r="G6" s="14">
        <v>10</v>
      </c>
      <c r="H6" s="14">
        <v>25</v>
      </c>
      <c r="I6" s="14">
        <v>10</v>
      </c>
      <c r="J6" s="33">
        <v>25</v>
      </c>
      <c r="K6" s="27" t="s">
        <v>29</v>
      </c>
      <c r="L6" s="27">
        <v>1</v>
      </c>
    </row>
    <row r="7" spans="2:12" ht="15.75" thickBot="1" x14ac:dyDescent="0.3">
      <c r="B7" s="13" t="s">
        <v>70</v>
      </c>
      <c r="C7" s="31">
        <v>5</v>
      </c>
      <c r="D7" s="31">
        <v>5</v>
      </c>
      <c r="E7" s="31">
        <v>5</v>
      </c>
      <c r="F7" s="31">
        <v>5</v>
      </c>
      <c r="G7" s="33">
        <v>2</v>
      </c>
      <c r="H7" s="33">
        <v>7</v>
      </c>
      <c r="I7" s="33">
        <v>2</v>
      </c>
      <c r="J7" s="33">
        <v>7</v>
      </c>
      <c r="K7" s="27" t="s">
        <v>16</v>
      </c>
      <c r="L7" s="27">
        <v>2</v>
      </c>
    </row>
    <row r="8" spans="2:12" ht="15.75" thickBot="1" x14ac:dyDescent="0.3">
      <c r="B8" s="13" t="s">
        <v>23</v>
      </c>
      <c r="C8" s="31">
        <v>2</v>
      </c>
      <c r="D8" s="31">
        <v>2</v>
      </c>
      <c r="E8" s="31">
        <v>2</v>
      </c>
      <c r="F8" s="31">
        <v>2</v>
      </c>
      <c r="G8" s="33">
        <v>0.5</v>
      </c>
      <c r="H8" s="33">
        <v>3</v>
      </c>
      <c r="I8" s="33">
        <v>0.5</v>
      </c>
      <c r="J8" s="33">
        <v>3</v>
      </c>
      <c r="K8" s="27"/>
      <c r="L8" s="27">
        <v>2</v>
      </c>
    </row>
    <row r="9" spans="2:12" ht="15.75" thickBot="1" x14ac:dyDescent="0.3">
      <c r="B9" s="13" t="s">
        <v>10</v>
      </c>
      <c r="C9" s="14">
        <v>40</v>
      </c>
      <c r="D9" s="14">
        <v>40</v>
      </c>
      <c r="E9" s="17">
        <v>40</v>
      </c>
      <c r="F9" s="17">
        <v>40</v>
      </c>
      <c r="G9" s="33">
        <v>30</v>
      </c>
      <c r="H9" s="33">
        <v>50</v>
      </c>
      <c r="I9" s="33">
        <v>30</v>
      </c>
      <c r="J9" s="33">
        <v>50</v>
      </c>
      <c r="K9" s="27" t="s">
        <v>17</v>
      </c>
      <c r="L9" s="27">
        <v>1</v>
      </c>
    </row>
    <row r="10" spans="2:12" ht="15.75" thickBot="1" x14ac:dyDescent="0.3">
      <c r="B10" s="13" t="s">
        <v>24</v>
      </c>
      <c r="C10" s="14"/>
      <c r="D10" s="14"/>
      <c r="E10" s="14"/>
      <c r="F10" s="14"/>
      <c r="G10" s="33"/>
      <c r="H10" s="33"/>
      <c r="I10" s="33"/>
      <c r="J10" s="33"/>
      <c r="K10" s="27"/>
      <c r="L10" s="27"/>
    </row>
    <row r="11" spans="2:12" ht="15.75" thickBot="1" x14ac:dyDescent="0.3">
      <c r="B11" s="10" t="s">
        <v>20</v>
      </c>
      <c r="C11" s="33" t="s">
        <v>50</v>
      </c>
      <c r="D11" s="31" t="s">
        <v>50</v>
      </c>
      <c r="E11" s="31" t="s">
        <v>50</v>
      </c>
      <c r="F11" s="31" t="s">
        <v>50</v>
      </c>
      <c r="G11" s="33" t="s">
        <v>51</v>
      </c>
      <c r="H11" s="33" t="s">
        <v>49</v>
      </c>
      <c r="I11" s="33" t="s">
        <v>51</v>
      </c>
      <c r="J11" s="33" t="s">
        <v>49</v>
      </c>
      <c r="K11" s="27"/>
      <c r="L11" s="27"/>
    </row>
    <row r="12" spans="2:12" ht="15.75" thickBot="1" x14ac:dyDescent="0.3">
      <c r="B12" s="10" t="s">
        <v>11</v>
      </c>
      <c r="C12" s="33" t="s">
        <v>40</v>
      </c>
      <c r="D12" s="30" t="s">
        <v>40</v>
      </c>
      <c r="E12" s="30" t="s">
        <v>40</v>
      </c>
      <c r="F12" s="30" t="s">
        <v>40</v>
      </c>
      <c r="G12" s="30" t="s">
        <v>40</v>
      </c>
      <c r="H12" s="30" t="s">
        <v>40</v>
      </c>
      <c r="I12" s="30" t="s">
        <v>40</v>
      </c>
      <c r="J12" s="30" t="s">
        <v>40</v>
      </c>
      <c r="K12" s="27"/>
      <c r="L12" s="27"/>
    </row>
    <row r="13" spans="2:12" ht="15.75" thickBot="1" x14ac:dyDescent="0.3">
      <c r="B13" s="10" t="s">
        <v>25</v>
      </c>
      <c r="C13" s="34">
        <v>1</v>
      </c>
      <c r="D13" s="34">
        <v>1</v>
      </c>
      <c r="E13" s="34">
        <v>1</v>
      </c>
      <c r="F13" s="34">
        <v>1</v>
      </c>
      <c r="G13" s="34" t="s">
        <v>27</v>
      </c>
      <c r="H13" s="34" t="s">
        <v>48</v>
      </c>
      <c r="I13" s="34" t="s">
        <v>27</v>
      </c>
      <c r="J13" s="34" t="s">
        <v>48</v>
      </c>
      <c r="K13" s="27"/>
      <c r="L13" s="27"/>
    </row>
    <row r="14" spans="2:12" ht="15.75" thickBot="1" x14ac:dyDescent="0.3">
      <c r="B14" s="13"/>
      <c r="C14" s="14"/>
      <c r="D14" s="14"/>
      <c r="E14" s="14"/>
      <c r="F14" s="14"/>
      <c r="G14" s="33"/>
      <c r="H14" s="33"/>
      <c r="I14" s="33"/>
      <c r="J14" s="33"/>
      <c r="K14" s="27"/>
      <c r="L14" s="27"/>
    </row>
    <row r="15" spans="2:12" ht="15.75" thickBot="1" x14ac:dyDescent="0.3">
      <c r="B15" s="6" t="s">
        <v>8</v>
      </c>
      <c r="C15" s="7"/>
      <c r="D15" s="7"/>
      <c r="E15" s="7"/>
      <c r="F15" s="7"/>
      <c r="G15" s="7"/>
      <c r="H15" s="7"/>
      <c r="I15" s="7"/>
      <c r="J15" s="7"/>
      <c r="K15" s="7"/>
      <c r="L15" s="9"/>
    </row>
    <row r="16" spans="2:12" ht="23.25" thickBot="1" x14ac:dyDescent="0.3">
      <c r="B16" s="47" t="s">
        <v>75</v>
      </c>
      <c r="C16" s="14">
        <v>655</v>
      </c>
      <c r="D16" s="14">
        <v>655</v>
      </c>
      <c r="E16" s="27">
        <v>655</v>
      </c>
      <c r="F16" s="27">
        <v>655</v>
      </c>
      <c r="G16" s="18" t="s">
        <v>53</v>
      </c>
      <c r="H16" s="18" t="s">
        <v>53</v>
      </c>
      <c r="I16" s="18" t="s">
        <v>53</v>
      </c>
      <c r="J16" s="18" t="s">
        <v>53</v>
      </c>
      <c r="K16" s="35" t="s">
        <v>39</v>
      </c>
      <c r="L16" s="27" t="s">
        <v>37</v>
      </c>
    </row>
    <row r="17" spans="2:12" ht="15.75" thickBot="1" x14ac:dyDescent="0.3">
      <c r="B17" s="47" t="s">
        <v>76</v>
      </c>
      <c r="C17" s="18">
        <v>2925</v>
      </c>
      <c r="D17" s="18">
        <v>2925</v>
      </c>
      <c r="E17" s="18">
        <v>2925</v>
      </c>
      <c r="F17" s="18">
        <v>2925</v>
      </c>
      <c r="G17" s="18" t="s">
        <v>53</v>
      </c>
      <c r="H17" s="18" t="s">
        <v>53</v>
      </c>
      <c r="I17" s="18" t="s">
        <v>53</v>
      </c>
      <c r="J17" s="18" t="s">
        <v>53</v>
      </c>
      <c r="K17" s="35" t="s">
        <v>54</v>
      </c>
      <c r="L17" s="27" t="s">
        <v>37</v>
      </c>
    </row>
    <row r="18" spans="2:12" ht="15.75" thickBot="1" x14ac:dyDescent="0.3">
      <c r="B18" s="47" t="s">
        <v>77</v>
      </c>
      <c r="C18" s="18">
        <v>3375</v>
      </c>
      <c r="D18" s="18">
        <v>3375</v>
      </c>
      <c r="E18" s="18">
        <v>3375</v>
      </c>
      <c r="F18" s="18">
        <v>3375</v>
      </c>
      <c r="G18" s="18" t="s">
        <v>53</v>
      </c>
      <c r="H18" s="18" t="s">
        <v>53</v>
      </c>
      <c r="I18" s="18" t="s">
        <v>53</v>
      </c>
      <c r="J18" s="18" t="s">
        <v>53</v>
      </c>
      <c r="K18" s="35" t="s">
        <v>54</v>
      </c>
      <c r="L18" s="27" t="s">
        <v>37</v>
      </c>
    </row>
    <row r="19" spans="2:12" ht="15.75" thickBot="1" x14ac:dyDescent="0.3">
      <c r="B19" s="47" t="s">
        <v>78</v>
      </c>
      <c r="C19" s="18">
        <v>3775</v>
      </c>
      <c r="D19" s="18">
        <v>3775</v>
      </c>
      <c r="E19" s="18">
        <v>3775</v>
      </c>
      <c r="F19" s="18">
        <v>3775</v>
      </c>
      <c r="G19" s="18" t="s">
        <v>53</v>
      </c>
      <c r="H19" s="18" t="s">
        <v>53</v>
      </c>
      <c r="I19" s="18" t="s">
        <v>53</v>
      </c>
      <c r="J19" s="18" t="s">
        <v>53</v>
      </c>
      <c r="K19" s="35" t="s">
        <v>54</v>
      </c>
      <c r="L19" s="27" t="s">
        <v>37</v>
      </c>
    </row>
    <row r="20" spans="2:12" ht="15.75" thickBot="1" x14ac:dyDescent="0.3">
      <c r="B20" s="47" t="s">
        <v>79</v>
      </c>
      <c r="C20" s="18" t="s">
        <v>40</v>
      </c>
      <c r="D20" s="18" t="s">
        <v>40</v>
      </c>
      <c r="E20" s="18" t="s">
        <v>40</v>
      </c>
      <c r="F20" s="18" t="s">
        <v>40</v>
      </c>
      <c r="G20" s="18" t="s">
        <v>40</v>
      </c>
      <c r="H20" s="18" t="s">
        <v>40</v>
      </c>
      <c r="I20" s="18" t="s">
        <v>40</v>
      </c>
      <c r="J20" s="18" t="s">
        <v>40</v>
      </c>
      <c r="K20" s="35"/>
      <c r="L20" s="27"/>
    </row>
    <row r="21" spans="2:12" ht="15.75" thickBot="1" x14ac:dyDescent="0.3">
      <c r="B21" s="47" t="s">
        <v>80</v>
      </c>
      <c r="C21" s="18">
        <v>180</v>
      </c>
      <c r="D21" s="18">
        <v>180</v>
      </c>
      <c r="E21" s="18">
        <v>180</v>
      </c>
      <c r="F21" s="18">
        <v>180</v>
      </c>
      <c r="G21" s="18" t="s">
        <v>53</v>
      </c>
      <c r="H21" s="18" t="s">
        <v>53</v>
      </c>
      <c r="I21" s="18" t="s">
        <v>53</v>
      </c>
      <c r="J21" s="18" t="s">
        <v>53</v>
      </c>
      <c r="K21" s="35" t="s">
        <v>58</v>
      </c>
      <c r="L21" s="27" t="s">
        <v>37</v>
      </c>
    </row>
    <row r="22" spans="2:12" ht="15.75" thickBot="1" x14ac:dyDescent="0.3">
      <c r="B22" s="47" t="s">
        <v>81</v>
      </c>
      <c r="C22" s="18">
        <v>234.5</v>
      </c>
      <c r="D22" s="18">
        <v>234.5</v>
      </c>
      <c r="E22" s="18">
        <v>234.5</v>
      </c>
      <c r="F22" s="18">
        <v>234.5</v>
      </c>
      <c r="G22" s="18" t="s">
        <v>53</v>
      </c>
      <c r="H22" s="18" t="s">
        <v>53</v>
      </c>
      <c r="I22" s="18" t="s">
        <v>53</v>
      </c>
      <c r="J22" s="18" t="s">
        <v>53</v>
      </c>
      <c r="K22" s="35" t="s">
        <v>58</v>
      </c>
      <c r="L22" s="27" t="s">
        <v>37</v>
      </c>
    </row>
    <row r="23" spans="2:12" ht="15.75" thickBot="1" x14ac:dyDescent="0.3">
      <c r="B23" s="47" t="s">
        <v>82</v>
      </c>
      <c r="C23" s="18">
        <v>250</v>
      </c>
      <c r="D23" s="18">
        <v>250</v>
      </c>
      <c r="E23" s="18">
        <v>250</v>
      </c>
      <c r="F23" s="18">
        <v>250</v>
      </c>
      <c r="G23" s="18" t="s">
        <v>53</v>
      </c>
      <c r="H23" s="18" t="s">
        <v>53</v>
      </c>
      <c r="I23" s="18" t="s">
        <v>53</v>
      </c>
      <c r="J23" s="18" t="s">
        <v>53</v>
      </c>
      <c r="K23" s="35" t="s">
        <v>58</v>
      </c>
      <c r="L23" s="27" t="s">
        <v>37</v>
      </c>
    </row>
    <row r="24" spans="2:12" ht="15.75" thickBot="1" x14ac:dyDescent="0.3">
      <c r="B24" s="47" t="s">
        <v>83</v>
      </c>
      <c r="C24" s="18">
        <v>320</v>
      </c>
      <c r="D24" s="18">
        <v>320</v>
      </c>
      <c r="E24" s="18">
        <v>320</v>
      </c>
      <c r="F24" s="18">
        <v>320</v>
      </c>
      <c r="G24" s="18" t="s">
        <v>53</v>
      </c>
      <c r="H24" s="18" t="s">
        <v>53</v>
      </c>
      <c r="I24" s="18" t="s">
        <v>53</v>
      </c>
      <c r="J24" s="18" t="s">
        <v>53</v>
      </c>
      <c r="K24" s="35" t="s">
        <v>58</v>
      </c>
      <c r="L24" s="27" t="s">
        <v>37</v>
      </c>
    </row>
    <row r="25" spans="2:12" ht="15.75" thickBot="1" x14ac:dyDescent="0.3">
      <c r="B25" s="47" t="s">
        <v>84</v>
      </c>
      <c r="C25" s="18">
        <v>455</v>
      </c>
      <c r="D25" s="18">
        <v>455</v>
      </c>
      <c r="E25" s="18">
        <v>455</v>
      </c>
      <c r="F25" s="18">
        <v>455</v>
      </c>
      <c r="G25" s="18" t="s">
        <v>53</v>
      </c>
      <c r="H25" s="18" t="s">
        <v>53</v>
      </c>
      <c r="I25" s="18" t="s">
        <v>53</v>
      </c>
      <c r="J25" s="18" t="s">
        <v>53</v>
      </c>
      <c r="K25" s="35" t="s">
        <v>58</v>
      </c>
      <c r="L25" s="27" t="s">
        <v>37</v>
      </c>
    </row>
    <row r="26" spans="2:12" ht="15.75" thickBot="1" x14ac:dyDescent="0.3">
      <c r="B26" s="47" t="s">
        <v>85</v>
      </c>
      <c r="C26" s="18">
        <v>900</v>
      </c>
      <c r="D26" s="18">
        <v>900</v>
      </c>
      <c r="E26" s="18">
        <v>900</v>
      </c>
      <c r="F26" s="18">
        <v>900</v>
      </c>
      <c r="G26" s="18" t="s">
        <v>53</v>
      </c>
      <c r="H26" s="18" t="s">
        <v>53</v>
      </c>
      <c r="I26" s="18" t="s">
        <v>53</v>
      </c>
      <c r="J26" s="18" t="s">
        <v>53</v>
      </c>
      <c r="K26" s="35" t="s">
        <v>58</v>
      </c>
      <c r="L26" s="27" t="s">
        <v>37</v>
      </c>
    </row>
    <row r="27" spans="2:12" ht="15.75" thickBot="1" x14ac:dyDescent="0.3">
      <c r="B27" s="47" t="s">
        <v>86</v>
      </c>
      <c r="C27" s="18" t="s">
        <v>40</v>
      </c>
      <c r="D27" s="18" t="s">
        <v>40</v>
      </c>
      <c r="E27" s="18" t="s">
        <v>40</v>
      </c>
      <c r="F27" s="18" t="s">
        <v>40</v>
      </c>
      <c r="G27" s="18" t="s">
        <v>40</v>
      </c>
      <c r="H27" s="18" t="s">
        <v>40</v>
      </c>
      <c r="I27" s="18" t="s">
        <v>40</v>
      </c>
      <c r="J27" s="18" t="s">
        <v>40</v>
      </c>
      <c r="K27" s="35"/>
      <c r="L27" s="27"/>
    </row>
    <row r="28" spans="2:12" ht="15.75" thickBot="1" x14ac:dyDescent="0.3">
      <c r="B28" s="47" t="s">
        <v>88</v>
      </c>
      <c r="C28" s="18" t="s">
        <v>40</v>
      </c>
      <c r="D28" s="18" t="s">
        <v>40</v>
      </c>
      <c r="E28" s="18" t="s">
        <v>40</v>
      </c>
      <c r="F28" s="18" t="s">
        <v>40</v>
      </c>
      <c r="G28" s="18" t="s">
        <v>40</v>
      </c>
      <c r="H28" s="18" t="s">
        <v>40</v>
      </c>
      <c r="I28" s="18" t="s">
        <v>40</v>
      </c>
      <c r="J28" s="18" t="s">
        <v>40</v>
      </c>
      <c r="K28" s="35"/>
      <c r="L28" s="27"/>
    </row>
    <row r="29" spans="2:12" ht="15.75" thickBot="1" x14ac:dyDescent="0.3">
      <c r="B29" s="47" t="s">
        <v>42</v>
      </c>
      <c r="C29" s="18">
        <v>100000</v>
      </c>
      <c r="D29" s="18">
        <v>100000</v>
      </c>
      <c r="E29" s="18">
        <v>100000</v>
      </c>
      <c r="F29" s="18">
        <v>100000</v>
      </c>
      <c r="G29" s="18">
        <v>80000</v>
      </c>
      <c r="H29" s="18">
        <v>120000</v>
      </c>
      <c r="I29" s="18">
        <v>80000</v>
      </c>
      <c r="J29" s="18">
        <v>120000</v>
      </c>
      <c r="K29" s="35" t="s">
        <v>59</v>
      </c>
      <c r="L29" s="27">
        <v>2</v>
      </c>
    </row>
    <row r="30" spans="2:12" ht="15.75" thickBot="1" x14ac:dyDescent="0.3">
      <c r="B30" s="47" t="s">
        <v>45</v>
      </c>
      <c r="C30" s="18">
        <v>90000</v>
      </c>
      <c r="D30" s="18">
        <v>90000</v>
      </c>
      <c r="E30" s="18">
        <v>90000</v>
      </c>
      <c r="F30" s="18">
        <v>90000</v>
      </c>
      <c r="G30" s="18">
        <v>72000</v>
      </c>
      <c r="H30" s="18">
        <v>108000</v>
      </c>
      <c r="I30" s="18">
        <v>72000</v>
      </c>
      <c r="J30" s="18">
        <v>108000</v>
      </c>
      <c r="K30" s="35" t="s">
        <v>59</v>
      </c>
      <c r="L30" s="27">
        <v>2</v>
      </c>
    </row>
    <row r="31" spans="2:12" ht="15.75" thickBot="1" x14ac:dyDescent="0.3">
      <c r="B31" s="47" t="s">
        <v>89</v>
      </c>
      <c r="C31" s="48">
        <v>0.75</v>
      </c>
      <c r="D31" s="48">
        <v>0.75</v>
      </c>
      <c r="E31" s="48">
        <v>0.75</v>
      </c>
      <c r="F31" s="48">
        <v>0.75</v>
      </c>
      <c r="G31" s="48">
        <v>0.65</v>
      </c>
      <c r="H31" s="48">
        <v>0.8</v>
      </c>
      <c r="I31" s="48">
        <v>0.65</v>
      </c>
      <c r="J31" s="48">
        <v>0.8</v>
      </c>
      <c r="K31" s="35" t="s">
        <v>19</v>
      </c>
      <c r="L31" s="27">
        <v>2</v>
      </c>
    </row>
    <row r="32" spans="2:12" ht="15.75" thickBot="1" x14ac:dyDescent="0.3">
      <c r="B32" s="47" t="s">
        <v>90</v>
      </c>
      <c r="C32" s="48">
        <v>0.25</v>
      </c>
      <c r="D32" s="48">
        <v>0.25</v>
      </c>
      <c r="E32" s="48">
        <v>0.25</v>
      </c>
      <c r="F32" s="48">
        <v>0.25</v>
      </c>
      <c r="G32" s="48">
        <v>0.2</v>
      </c>
      <c r="H32" s="48">
        <v>0.35</v>
      </c>
      <c r="I32" s="48">
        <v>0.2</v>
      </c>
      <c r="J32" s="48">
        <v>0.35</v>
      </c>
      <c r="K32" s="35" t="s">
        <v>19</v>
      </c>
      <c r="L32" s="27">
        <v>2</v>
      </c>
    </row>
    <row r="33" spans="1:13" ht="15.75" thickBot="1" x14ac:dyDescent="0.3">
      <c r="B33" s="47" t="s">
        <v>12</v>
      </c>
      <c r="C33" s="28" t="s">
        <v>40</v>
      </c>
      <c r="D33" s="28" t="s">
        <v>40</v>
      </c>
      <c r="E33" s="28" t="s">
        <v>40</v>
      </c>
      <c r="F33" s="28" t="s">
        <v>40</v>
      </c>
      <c r="G33" s="42" t="s">
        <v>40</v>
      </c>
      <c r="H33" s="42" t="s">
        <v>40</v>
      </c>
      <c r="I33" s="42" t="s">
        <v>40</v>
      </c>
      <c r="J33" s="42" t="s">
        <v>40</v>
      </c>
      <c r="K33" s="35"/>
      <c r="L33" s="28"/>
    </row>
    <row r="34" spans="1:13" ht="15.75" thickBot="1" x14ac:dyDescent="0.3">
      <c r="B34" s="47" t="s">
        <v>26</v>
      </c>
      <c r="C34" s="28" t="s">
        <v>48</v>
      </c>
      <c r="D34" s="28" t="s">
        <v>48</v>
      </c>
      <c r="E34" s="28" t="s">
        <v>48</v>
      </c>
      <c r="F34" s="28" t="s">
        <v>48</v>
      </c>
      <c r="G34" s="18">
        <v>1</v>
      </c>
      <c r="H34" s="18">
        <v>2</v>
      </c>
      <c r="I34" s="18">
        <v>1</v>
      </c>
      <c r="J34" s="18">
        <v>2</v>
      </c>
      <c r="K34" s="35"/>
      <c r="L34" s="28" t="s">
        <v>46</v>
      </c>
    </row>
    <row r="35" spans="1:13" ht="15.75" thickBot="1" x14ac:dyDescent="0.3">
      <c r="B35" s="11"/>
      <c r="C35" s="14"/>
      <c r="D35" s="14"/>
      <c r="E35" s="14"/>
      <c r="F35" s="14"/>
      <c r="G35" s="14"/>
      <c r="H35" s="14"/>
      <c r="I35" s="14"/>
      <c r="J35" s="14"/>
      <c r="K35" s="35"/>
      <c r="L35" s="27"/>
    </row>
    <row r="36" spans="1:13" ht="15.75" thickBot="1" x14ac:dyDescent="0.3">
      <c r="B36" s="6" t="s">
        <v>22</v>
      </c>
      <c r="C36" s="14"/>
      <c r="D36" s="14"/>
      <c r="E36" s="14"/>
      <c r="F36" s="14"/>
      <c r="G36" s="14"/>
      <c r="H36" s="14"/>
      <c r="I36" s="14"/>
      <c r="J36" s="14"/>
      <c r="K36" s="35"/>
      <c r="L36" s="27"/>
    </row>
    <row r="37" spans="1:13" ht="15.75" thickBot="1" x14ac:dyDescent="0.3">
      <c r="B37" s="47" t="s">
        <v>71</v>
      </c>
      <c r="C37" s="18">
        <v>265000</v>
      </c>
      <c r="D37" s="18">
        <v>265000</v>
      </c>
      <c r="E37" s="18">
        <v>265000</v>
      </c>
      <c r="F37" s="18">
        <v>265000</v>
      </c>
      <c r="G37" s="18">
        <v>212000</v>
      </c>
      <c r="H37" s="18">
        <v>318000</v>
      </c>
      <c r="I37" s="18">
        <v>212000</v>
      </c>
      <c r="J37" s="18">
        <v>318000</v>
      </c>
      <c r="K37" s="35"/>
      <c r="L37" s="27">
        <v>2</v>
      </c>
    </row>
    <row r="38" spans="1:13" ht="15.75" thickBot="1" x14ac:dyDescent="0.3">
      <c r="B38" s="47" t="s">
        <v>72</v>
      </c>
      <c r="C38" s="18">
        <v>240000</v>
      </c>
      <c r="D38" s="18">
        <v>240000</v>
      </c>
      <c r="E38" s="18">
        <v>240000</v>
      </c>
      <c r="F38" s="18">
        <v>240000</v>
      </c>
      <c r="G38" s="18">
        <v>192000</v>
      </c>
      <c r="H38" s="18">
        <v>288000</v>
      </c>
      <c r="I38" s="18">
        <v>192000</v>
      </c>
      <c r="J38" s="18">
        <v>288000</v>
      </c>
      <c r="K38" s="35"/>
      <c r="L38" s="27">
        <v>2</v>
      </c>
    </row>
    <row r="39" spans="1:13" x14ac:dyDescent="0.25">
      <c r="B39" s="43"/>
      <c r="C39" s="44"/>
      <c r="D39" s="44"/>
      <c r="E39" s="44"/>
      <c r="F39" s="44"/>
      <c r="G39" s="44"/>
      <c r="H39" s="44"/>
      <c r="I39" s="44"/>
      <c r="J39" s="44"/>
      <c r="K39" s="45"/>
      <c r="L39" s="45"/>
    </row>
    <row r="40" spans="1:13" x14ac:dyDescent="0.25">
      <c r="B40" s="3" t="s">
        <v>21</v>
      </c>
    </row>
    <row r="41" spans="1:13" x14ac:dyDescent="0.25">
      <c r="A41" s="23">
        <v>1</v>
      </c>
      <c r="B41" s="23" t="s">
        <v>31</v>
      </c>
    </row>
    <row r="42" spans="1:13" x14ac:dyDescent="0.25">
      <c r="A42" s="23">
        <v>2</v>
      </c>
      <c r="B42" s="23" t="s">
        <v>32</v>
      </c>
    </row>
    <row r="43" spans="1:13" x14ac:dyDescent="0.25">
      <c r="A43" s="23">
        <v>3</v>
      </c>
      <c r="B43" s="23" t="s">
        <v>38</v>
      </c>
      <c r="C43" s="2"/>
      <c r="D43" s="2"/>
      <c r="E43" s="2"/>
      <c r="F43" s="2"/>
      <c r="G43" s="2"/>
      <c r="H43" s="2"/>
      <c r="I43" s="2"/>
      <c r="J43" s="2"/>
      <c r="K43" s="2"/>
      <c r="L43" s="2"/>
      <c r="M43" s="2"/>
    </row>
    <row r="44" spans="1:13" x14ac:dyDescent="0.25">
      <c r="A44" s="23">
        <v>4</v>
      </c>
      <c r="B44" s="23" t="s">
        <v>47</v>
      </c>
      <c r="C44" s="2"/>
      <c r="D44" s="2"/>
      <c r="E44" s="2"/>
      <c r="F44" s="2"/>
      <c r="G44" s="2"/>
      <c r="H44" s="2"/>
      <c r="I44" s="2"/>
      <c r="J44" s="2"/>
      <c r="K44" s="2"/>
      <c r="L44" s="2"/>
      <c r="M44" s="2"/>
    </row>
    <row r="45" spans="1:13" x14ac:dyDescent="0.25">
      <c r="C45" s="104"/>
      <c r="D45" s="104"/>
      <c r="E45" s="104"/>
      <c r="F45" s="104"/>
      <c r="G45" s="104"/>
      <c r="H45" s="104"/>
      <c r="I45" s="104"/>
      <c r="J45" s="104"/>
      <c r="K45" s="104"/>
      <c r="L45" s="104"/>
      <c r="M45" s="104"/>
    </row>
    <row r="46" spans="1:13" x14ac:dyDescent="0.25">
      <c r="B46" s="3" t="s">
        <v>13</v>
      </c>
      <c r="C46" s="139"/>
      <c r="D46" s="106"/>
      <c r="E46" s="106"/>
      <c r="F46" s="106"/>
      <c r="G46" s="106"/>
      <c r="H46" s="106"/>
      <c r="I46" s="106"/>
      <c r="J46" s="106"/>
      <c r="K46" s="106"/>
      <c r="L46" s="106"/>
      <c r="M46" s="106"/>
    </row>
    <row r="47" spans="1:13" x14ac:dyDescent="0.25">
      <c r="A47" s="1" t="s">
        <v>14</v>
      </c>
      <c r="B47" s="36" t="s">
        <v>28</v>
      </c>
      <c r="C47" s="12"/>
      <c r="D47" s="12"/>
      <c r="E47" s="12"/>
      <c r="F47" s="12"/>
      <c r="G47" s="12"/>
      <c r="H47" s="12"/>
      <c r="I47" s="12"/>
      <c r="J47" s="12"/>
      <c r="K47" s="12"/>
      <c r="L47" s="12"/>
      <c r="M47" s="12"/>
    </row>
    <row r="48" spans="1:13" x14ac:dyDescent="0.25">
      <c r="A48" s="1" t="s">
        <v>15</v>
      </c>
      <c r="B48" s="36" t="s">
        <v>30</v>
      </c>
      <c r="C48" s="12"/>
      <c r="D48" s="12"/>
      <c r="E48" s="12"/>
      <c r="F48" s="12"/>
      <c r="G48" s="12"/>
      <c r="H48" s="12"/>
      <c r="I48" s="12"/>
      <c r="J48" s="12"/>
      <c r="K48" s="12"/>
      <c r="L48" s="12"/>
      <c r="M48" s="12"/>
    </row>
    <row r="49" spans="1:13" ht="48" x14ac:dyDescent="0.25">
      <c r="A49" s="1" t="s">
        <v>16</v>
      </c>
      <c r="B49" s="37" t="s">
        <v>36</v>
      </c>
      <c r="C49" s="12"/>
      <c r="D49" s="12"/>
      <c r="E49" s="12"/>
      <c r="F49" s="12"/>
      <c r="G49" s="12"/>
      <c r="H49" s="12"/>
      <c r="I49" s="12"/>
      <c r="J49" s="12"/>
      <c r="K49" s="12"/>
      <c r="L49" s="12"/>
      <c r="M49" s="12"/>
    </row>
    <row r="50" spans="1:13" ht="48" x14ac:dyDescent="0.25">
      <c r="A50" s="1" t="s">
        <v>17</v>
      </c>
      <c r="B50" s="38" t="s">
        <v>52</v>
      </c>
      <c r="C50" s="12"/>
      <c r="D50" s="12"/>
      <c r="E50" s="12"/>
      <c r="F50" s="12"/>
      <c r="G50" s="12"/>
      <c r="H50" s="12"/>
      <c r="I50" s="12"/>
      <c r="J50" s="12"/>
      <c r="K50" s="12"/>
      <c r="L50" s="12"/>
      <c r="M50" s="12"/>
    </row>
    <row r="51" spans="1:13" ht="48" x14ac:dyDescent="0.25">
      <c r="A51" s="1" t="s">
        <v>18</v>
      </c>
      <c r="B51" s="37" t="s">
        <v>56</v>
      </c>
    </row>
    <row r="52" spans="1:13" x14ac:dyDescent="0.25">
      <c r="A52" s="1" t="s">
        <v>19</v>
      </c>
      <c r="B52" s="37" t="s">
        <v>57</v>
      </c>
    </row>
    <row r="53" spans="1:13" ht="72" x14ac:dyDescent="0.25">
      <c r="A53" s="1" t="s">
        <v>43</v>
      </c>
      <c r="B53" s="37" t="s">
        <v>60</v>
      </c>
    </row>
    <row r="54" spans="1:13" ht="60" x14ac:dyDescent="0.25">
      <c r="A54" s="1" t="s">
        <v>55</v>
      </c>
      <c r="B54" s="37" t="s">
        <v>67</v>
      </c>
    </row>
    <row r="55" spans="1:13" ht="48" x14ac:dyDescent="0.25">
      <c r="A55" s="1" t="s">
        <v>59</v>
      </c>
      <c r="B55" s="37" t="s">
        <v>68</v>
      </c>
    </row>
  </sheetData>
  <mergeCells count="12">
    <mergeCell ref="C45:M45"/>
    <mergeCell ref="C46:M46"/>
    <mergeCell ref="C2:L2"/>
    <mergeCell ref="B3:B4"/>
    <mergeCell ref="C3:C4"/>
    <mergeCell ref="D3:D4"/>
    <mergeCell ref="E3:E4"/>
    <mergeCell ref="F3:F4"/>
    <mergeCell ref="G3:H4"/>
    <mergeCell ref="I3:J4"/>
    <mergeCell ref="K3:K4"/>
    <mergeCell ref="L3:L4"/>
  </mergeCells>
  <pageMargins left="0.7" right="0.7" top="0.75" bottom="0.75" header="0.3" footer="0.3"/>
  <pageSetup paperSize="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workbookViewId="0">
      <selection activeCell="N39" sqref="N39"/>
    </sheetView>
  </sheetViews>
  <sheetFormatPr defaultColWidth="9.28515625" defaultRowHeight="15" x14ac:dyDescent="0.25"/>
  <cols>
    <col min="1" max="1" width="2.28515625" style="4" bestFit="1" customWidth="1"/>
    <col min="2" max="2" width="42.85546875" style="4" customWidth="1"/>
    <col min="3" max="12" width="9.140625" style="4" customWidth="1"/>
    <col min="13" max="16384" width="9.28515625" style="4"/>
  </cols>
  <sheetData>
    <row r="1" spans="2:12" ht="16.5" thickBot="1" x14ac:dyDescent="0.3">
      <c r="B1" s="54" t="s">
        <v>96</v>
      </c>
    </row>
    <row r="2" spans="2:12" ht="15.75" thickBot="1" x14ac:dyDescent="0.3">
      <c r="B2" s="5" t="s">
        <v>0</v>
      </c>
      <c r="C2" s="136" t="s">
        <v>34</v>
      </c>
      <c r="D2" s="137"/>
      <c r="E2" s="137"/>
      <c r="F2" s="137"/>
      <c r="G2" s="137"/>
      <c r="H2" s="137"/>
      <c r="I2" s="137"/>
      <c r="J2" s="137"/>
      <c r="K2" s="137"/>
      <c r="L2" s="138"/>
    </row>
    <row r="3" spans="2:12" x14ac:dyDescent="0.25">
      <c r="B3" s="129"/>
      <c r="C3" s="124">
        <v>2015</v>
      </c>
      <c r="D3" s="124">
        <v>2020</v>
      </c>
      <c r="E3" s="124">
        <v>2030</v>
      </c>
      <c r="F3" s="124">
        <v>2050</v>
      </c>
      <c r="G3" s="131" t="s">
        <v>1</v>
      </c>
      <c r="H3" s="132"/>
      <c r="I3" s="131" t="s">
        <v>2</v>
      </c>
      <c r="J3" s="132"/>
      <c r="K3" s="124" t="s">
        <v>3</v>
      </c>
      <c r="L3" s="124" t="s">
        <v>4</v>
      </c>
    </row>
    <row r="4" spans="2:12" ht="15.75" thickBot="1" x14ac:dyDescent="0.3">
      <c r="B4" s="130"/>
      <c r="C4" s="125"/>
      <c r="D4" s="125"/>
      <c r="E4" s="125"/>
      <c r="F4" s="125"/>
      <c r="G4" s="133"/>
      <c r="H4" s="134"/>
      <c r="I4" s="133"/>
      <c r="J4" s="134"/>
      <c r="K4" s="125"/>
      <c r="L4" s="125"/>
    </row>
    <row r="5" spans="2:12" ht="15.75" thickBot="1" x14ac:dyDescent="0.3">
      <c r="B5" s="6" t="s">
        <v>5</v>
      </c>
      <c r="C5" s="7"/>
      <c r="D5" s="7"/>
      <c r="E5" s="7"/>
      <c r="F5" s="7"/>
      <c r="G5" s="8" t="s">
        <v>6</v>
      </c>
      <c r="H5" s="8" t="s">
        <v>7</v>
      </c>
      <c r="I5" s="8" t="s">
        <v>6</v>
      </c>
      <c r="J5" s="8" t="s">
        <v>7</v>
      </c>
      <c r="K5" s="7"/>
      <c r="L5" s="9"/>
    </row>
    <row r="6" spans="2:12" ht="15.75" thickBot="1" x14ac:dyDescent="0.3">
      <c r="B6" s="16" t="s">
        <v>9</v>
      </c>
      <c r="C6" s="41">
        <v>10</v>
      </c>
      <c r="D6" s="41">
        <v>10</v>
      </c>
      <c r="E6" s="41">
        <v>10</v>
      </c>
      <c r="F6" s="41">
        <v>10</v>
      </c>
      <c r="G6" s="17">
        <v>8</v>
      </c>
      <c r="H6" s="17">
        <v>12</v>
      </c>
      <c r="I6" s="17">
        <v>8</v>
      </c>
      <c r="J6" s="17">
        <v>12</v>
      </c>
      <c r="K6" s="27" t="s">
        <v>29</v>
      </c>
      <c r="L6" s="27">
        <v>1</v>
      </c>
    </row>
    <row r="7" spans="2:12" ht="15.75" thickBot="1" x14ac:dyDescent="0.3">
      <c r="B7" s="40" t="s">
        <v>70</v>
      </c>
      <c r="C7" s="31">
        <v>5</v>
      </c>
      <c r="D7" s="31">
        <v>5</v>
      </c>
      <c r="E7" s="31">
        <v>5</v>
      </c>
      <c r="F7" s="31">
        <v>5</v>
      </c>
      <c r="G7" s="33">
        <v>2</v>
      </c>
      <c r="H7" s="33">
        <v>7</v>
      </c>
      <c r="I7" s="33">
        <v>2</v>
      </c>
      <c r="J7" s="33">
        <v>7</v>
      </c>
      <c r="K7" s="27" t="s">
        <v>16</v>
      </c>
      <c r="L7" s="27">
        <v>2</v>
      </c>
    </row>
    <row r="8" spans="2:12" ht="15.75" thickBot="1" x14ac:dyDescent="0.3">
      <c r="B8" s="40" t="s">
        <v>23</v>
      </c>
      <c r="C8" s="31">
        <v>2</v>
      </c>
      <c r="D8" s="31">
        <v>2</v>
      </c>
      <c r="E8" s="31">
        <v>2</v>
      </c>
      <c r="F8" s="31">
        <v>2</v>
      </c>
      <c r="G8" s="33">
        <v>0.5</v>
      </c>
      <c r="H8" s="33">
        <v>3</v>
      </c>
      <c r="I8" s="33">
        <v>0.5</v>
      </c>
      <c r="J8" s="33">
        <v>3</v>
      </c>
      <c r="K8" s="27"/>
      <c r="L8" s="27">
        <v>2</v>
      </c>
    </row>
    <row r="9" spans="2:12" ht="15.75" thickBot="1" x14ac:dyDescent="0.3">
      <c r="B9" s="16" t="s">
        <v>10</v>
      </c>
      <c r="C9" s="33">
        <v>40</v>
      </c>
      <c r="D9" s="33">
        <v>40</v>
      </c>
      <c r="E9" s="33">
        <v>40</v>
      </c>
      <c r="F9" s="33">
        <v>40</v>
      </c>
      <c r="G9" s="33">
        <v>30</v>
      </c>
      <c r="H9" s="33">
        <v>50</v>
      </c>
      <c r="I9" s="33">
        <v>30</v>
      </c>
      <c r="J9" s="33">
        <v>50</v>
      </c>
      <c r="K9" s="27" t="s">
        <v>17</v>
      </c>
      <c r="L9" s="27">
        <v>1</v>
      </c>
    </row>
    <row r="10" spans="2:12" ht="15.75" thickBot="1" x14ac:dyDescent="0.3">
      <c r="B10" s="16" t="s">
        <v>24</v>
      </c>
      <c r="C10" s="17"/>
      <c r="D10" s="17"/>
      <c r="E10" s="17"/>
      <c r="F10" s="17"/>
      <c r="G10" s="17"/>
      <c r="H10" s="17"/>
      <c r="I10" s="17"/>
      <c r="J10" s="17"/>
      <c r="K10" s="27"/>
      <c r="L10" s="27"/>
    </row>
    <row r="11" spans="2:12" ht="15.75" thickBot="1" x14ac:dyDescent="0.3">
      <c r="B11" s="10" t="s">
        <v>20</v>
      </c>
      <c r="C11" s="33" t="s">
        <v>50</v>
      </c>
      <c r="D11" s="31" t="s">
        <v>50</v>
      </c>
      <c r="E11" s="31" t="s">
        <v>50</v>
      </c>
      <c r="F11" s="31" t="s">
        <v>50</v>
      </c>
      <c r="G11" s="33" t="s">
        <v>51</v>
      </c>
      <c r="H11" s="33" t="s">
        <v>49</v>
      </c>
      <c r="I11" s="33" t="s">
        <v>51</v>
      </c>
      <c r="J11" s="33" t="s">
        <v>49</v>
      </c>
      <c r="K11" s="27"/>
      <c r="L11" s="27"/>
    </row>
    <row r="12" spans="2:12" ht="15.75" thickBot="1" x14ac:dyDescent="0.3">
      <c r="B12" s="10" t="s">
        <v>11</v>
      </c>
      <c r="C12" s="33" t="s">
        <v>40</v>
      </c>
      <c r="D12" s="30" t="s">
        <v>40</v>
      </c>
      <c r="E12" s="30" t="s">
        <v>40</v>
      </c>
      <c r="F12" s="30" t="s">
        <v>40</v>
      </c>
      <c r="G12" s="30" t="s">
        <v>40</v>
      </c>
      <c r="H12" s="30" t="s">
        <v>40</v>
      </c>
      <c r="I12" s="30" t="s">
        <v>40</v>
      </c>
      <c r="J12" s="30" t="s">
        <v>40</v>
      </c>
      <c r="K12" s="27"/>
      <c r="L12" s="27"/>
    </row>
    <row r="13" spans="2:12" ht="15.75" thickBot="1" x14ac:dyDescent="0.3">
      <c r="B13" s="10" t="s">
        <v>25</v>
      </c>
      <c r="C13" s="17">
        <v>1</v>
      </c>
      <c r="D13" s="17">
        <v>1</v>
      </c>
      <c r="E13" s="17">
        <v>1</v>
      </c>
      <c r="F13" s="17">
        <v>1</v>
      </c>
      <c r="G13" s="33" t="s">
        <v>27</v>
      </c>
      <c r="H13" s="33" t="s">
        <v>48</v>
      </c>
      <c r="I13" s="33" t="s">
        <v>27</v>
      </c>
      <c r="J13" s="33" t="s">
        <v>48</v>
      </c>
      <c r="K13" s="27"/>
      <c r="L13" s="27"/>
    </row>
    <row r="14" spans="2:12" ht="15.75" thickBot="1" x14ac:dyDescent="0.3">
      <c r="B14" s="16"/>
      <c r="C14" s="17"/>
      <c r="D14" s="17"/>
      <c r="E14" s="17"/>
      <c r="F14" s="17"/>
      <c r="G14" s="17"/>
      <c r="H14" s="17"/>
      <c r="I14" s="17"/>
      <c r="J14" s="17"/>
      <c r="K14" s="27"/>
      <c r="L14" s="27"/>
    </row>
    <row r="15" spans="2:12" ht="15.75" thickBot="1" x14ac:dyDescent="0.3">
      <c r="B15" s="6" t="s">
        <v>8</v>
      </c>
      <c r="C15" s="7"/>
      <c r="D15" s="7"/>
      <c r="E15" s="7"/>
      <c r="F15" s="7"/>
      <c r="G15" s="7"/>
      <c r="H15" s="7"/>
      <c r="I15" s="7"/>
      <c r="J15" s="7"/>
      <c r="K15" s="7"/>
      <c r="L15" s="9"/>
    </row>
    <row r="16" spans="2:12" ht="23.25" thickBot="1" x14ac:dyDescent="0.3">
      <c r="B16" s="47" t="s">
        <v>91</v>
      </c>
      <c r="C16" s="17">
        <v>680</v>
      </c>
      <c r="D16" s="17">
        <v>680</v>
      </c>
      <c r="E16" s="27">
        <v>680</v>
      </c>
      <c r="F16" s="27">
        <v>680</v>
      </c>
      <c r="G16" s="18" t="s">
        <v>53</v>
      </c>
      <c r="H16" s="18" t="s">
        <v>53</v>
      </c>
      <c r="I16" s="18" t="s">
        <v>53</v>
      </c>
      <c r="J16" s="18" t="s">
        <v>53</v>
      </c>
      <c r="K16" s="27" t="s">
        <v>39</v>
      </c>
      <c r="L16" s="27" t="s">
        <v>37</v>
      </c>
    </row>
    <row r="17" spans="2:12" ht="15.75" thickBot="1" x14ac:dyDescent="0.3">
      <c r="B17" s="47" t="s">
        <v>76</v>
      </c>
      <c r="C17" s="18">
        <v>3200</v>
      </c>
      <c r="D17" s="18">
        <v>3200</v>
      </c>
      <c r="E17" s="18">
        <v>3200</v>
      </c>
      <c r="F17" s="18">
        <v>3200</v>
      </c>
      <c r="G17" s="18" t="s">
        <v>53</v>
      </c>
      <c r="H17" s="18" t="s">
        <v>53</v>
      </c>
      <c r="I17" s="18" t="s">
        <v>53</v>
      </c>
      <c r="J17" s="18" t="s">
        <v>53</v>
      </c>
      <c r="K17" s="35" t="s">
        <v>54</v>
      </c>
      <c r="L17" s="27" t="s">
        <v>37</v>
      </c>
    </row>
    <row r="18" spans="2:12" ht="15.75" thickBot="1" x14ac:dyDescent="0.3">
      <c r="B18" s="47" t="s">
        <v>77</v>
      </c>
      <c r="C18" s="18">
        <v>3375</v>
      </c>
      <c r="D18" s="18">
        <v>3375</v>
      </c>
      <c r="E18" s="18">
        <v>3375</v>
      </c>
      <c r="F18" s="18">
        <v>3375</v>
      </c>
      <c r="G18" s="18" t="s">
        <v>53</v>
      </c>
      <c r="H18" s="18" t="s">
        <v>53</v>
      </c>
      <c r="I18" s="18" t="s">
        <v>53</v>
      </c>
      <c r="J18" s="18" t="s">
        <v>53</v>
      </c>
      <c r="K18" s="35" t="s">
        <v>54</v>
      </c>
      <c r="L18" s="27" t="s">
        <v>37</v>
      </c>
    </row>
    <row r="19" spans="2:12" ht="15.75" thickBot="1" x14ac:dyDescent="0.3">
      <c r="B19" s="47" t="s">
        <v>78</v>
      </c>
      <c r="C19" s="18">
        <v>3850</v>
      </c>
      <c r="D19" s="18">
        <v>3850</v>
      </c>
      <c r="E19" s="18">
        <v>3850</v>
      </c>
      <c r="F19" s="18">
        <v>3850</v>
      </c>
      <c r="G19" s="18" t="s">
        <v>53</v>
      </c>
      <c r="H19" s="18" t="s">
        <v>53</v>
      </c>
      <c r="I19" s="18" t="s">
        <v>53</v>
      </c>
      <c r="J19" s="18" t="s">
        <v>53</v>
      </c>
      <c r="K19" s="35" t="s">
        <v>54</v>
      </c>
      <c r="L19" s="27" t="s">
        <v>37</v>
      </c>
    </row>
    <row r="20" spans="2:12" ht="15.75" thickBot="1" x14ac:dyDescent="0.3">
      <c r="B20" s="47" t="s">
        <v>79</v>
      </c>
      <c r="C20" s="18" t="s">
        <v>40</v>
      </c>
      <c r="D20" s="18" t="s">
        <v>40</v>
      </c>
      <c r="E20" s="18" t="s">
        <v>40</v>
      </c>
      <c r="F20" s="18" t="s">
        <v>40</v>
      </c>
      <c r="G20" s="18" t="s">
        <v>40</v>
      </c>
      <c r="H20" s="18" t="s">
        <v>40</v>
      </c>
      <c r="I20" s="18" t="s">
        <v>40</v>
      </c>
      <c r="J20" s="18" t="s">
        <v>40</v>
      </c>
      <c r="K20" s="27"/>
      <c r="L20" s="27"/>
    </row>
    <row r="21" spans="2:12" ht="15.75" thickBot="1" x14ac:dyDescent="0.3">
      <c r="B21" s="47" t="s">
        <v>80</v>
      </c>
      <c r="C21" s="18">
        <v>180</v>
      </c>
      <c r="D21" s="18">
        <v>180</v>
      </c>
      <c r="E21" s="18">
        <v>180</v>
      </c>
      <c r="F21" s="18">
        <v>180</v>
      </c>
      <c r="G21" s="18" t="s">
        <v>53</v>
      </c>
      <c r="H21" s="18" t="s">
        <v>53</v>
      </c>
      <c r="I21" s="18" t="s">
        <v>53</v>
      </c>
      <c r="J21" s="18" t="s">
        <v>53</v>
      </c>
      <c r="K21" s="27" t="s">
        <v>58</v>
      </c>
      <c r="L21" s="27" t="s">
        <v>37</v>
      </c>
    </row>
    <row r="22" spans="2:12" ht="15.75" thickBot="1" x14ac:dyDescent="0.3">
      <c r="B22" s="47" t="s">
        <v>81</v>
      </c>
      <c r="C22" s="18">
        <v>234.5</v>
      </c>
      <c r="D22" s="18">
        <v>234.5</v>
      </c>
      <c r="E22" s="18">
        <v>234.5</v>
      </c>
      <c r="F22" s="18">
        <v>234.5</v>
      </c>
      <c r="G22" s="18" t="s">
        <v>53</v>
      </c>
      <c r="H22" s="18" t="s">
        <v>53</v>
      </c>
      <c r="I22" s="18" t="s">
        <v>53</v>
      </c>
      <c r="J22" s="18" t="s">
        <v>53</v>
      </c>
      <c r="K22" s="35" t="s">
        <v>58</v>
      </c>
      <c r="L22" s="27" t="s">
        <v>37</v>
      </c>
    </row>
    <row r="23" spans="2:12" ht="15.75" thickBot="1" x14ac:dyDescent="0.3">
      <c r="B23" s="47" t="s">
        <v>82</v>
      </c>
      <c r="C23" s="18">
        <v>250</v>
      </c>
      <c r="D23" s="18">
        <v>250</v>
      </c>
      <c r="E23" s="18">
        <v>250</v>
      </c>
      <c r="F23" s="18">
        <v>250</v>
      </c>
      <c r="G23" s="18" t="s">
        <v>53</v>
      </c>
      <c r="H23" s="18" t="s">
        <v>53</v>
      </c>
      <c r="I23" s="18" t="s">
        <v>53</v>
      </c>
      <c r="J23" s="18" t="s">
        <v>53</v>
      </c>
      <c r="K23" s="35" t="s">
        <v>58</v>
      </c>
      <c r="L23" s="27" t="s">
        <v>37</v>
      </c>
    </row>
    <row r="24" spans="2:12" ht="15.75" thickBot="1" x14ac:dyDescent="0.3">
      <c r="B24" s="47" t="s">
        <v>83</v>
      </c>
      <c r="C24" s="18">
        <v>370</v>
      </c>
      <c r="D24" s="18">
        <v>370</v>
      </c>
      <c r="E24" s="18">
        <v>370</v>
      </c>
      <c r="F24" s="18">
        <v>370</v>
      </c>
      <c r="G24" s="18" t="s">
        <v>53</v>
      </c>
      <c r="H24" s="18" t="s">
        <v>53</v>
      </c>
      <c r="I24" s="18" t="s">
        <v>53</v>
      </c>
      <c r="J24" s="18" t="s">
        <v>53</v>
      </c>
      <c r="K24" s="35" t="s">
        <v>58</v>
      </c>
      <c r="L24" s="27" t="s">
        <v>37</v>
      </c>
    </row>
    <row r="25" spans="2:12" ht="15.75" thickBot="1" x14ac:dyDescent="0.3">
      <c r="B25" s="47" t="s">
        <v>84</v>
      </c>
      <c r="C25" s="18">
        <v>540</v>
      </c>
      <c r="D25" s="18">
        <v>540</v>
      </c>
      <c r="E25" s="18">
        <v>540</v>
      </c>
      <c r="F25" s="18">
        <v>540</v>
      </c>
      <c r="G25" s="18" t="s">
        <v>53</v>
      </c>
      <c r="H25" s="18" t="s">
        <v>53</v>
      </c>
      <c r="I25" s="18" t="s">
        <v>53</v>
      </c>
      <c r="J25" s="18" t="s">
        <v>53</v>
      </c>
      <c r="K25" s="35" t="s">
        <v>58</v>
      </c>
      <c r="L25" s="27" t="s">
        <v>37</v>
      </c>
    </row>
    <row r="26" spans="2:12" ht="15.75" thickBot="1" x14ac:dyDescent="0.3">
      <c r="B26" s="47" t="s">
        <v>85</v>
      </c>
      <c r="C26" s="18">
        <v>955</v>
      </c>
      <c r="D26" s="18">
        <v>955</v>
      </c>
      <c r="E26" s="18">
        <v>955</v>
      </c>
      <c r="F26" s="18">
        <v>955</v>
      </c>
      <c r="G26" s="18" t="s">
        <v>53</v>
      </c>
      <c r="H26" s="18" t="s">
        <v>53</v>
      </c>
      <c r="I26" s="18" t="s">
        <v>53</v>
      </c>
      <c r="J26" s="18" t="s">
        <v>53</v>
      </c>
      <c r="K26" s="35" t="s">
        <v>58</v>
      </c>
      <c r="L26" s="27" t="s">
        <v>37</v>
      </c>
    </row>
    <row r="27" spans="2:12" ht="15.75" thickBot="1" x14ac:dyDescent="0.3">
      <c r="B27" s="47" t="s">
        <v>86</v>
      </c>
      <c r="C27" s="17" t="s">
        <v>40</v>
      </c>
      <c r="D27" s="27" t="s">
        <v>40</v>
      </c>
      <c r="E27" s="27" t="s">
        <v>40</v>
      </c>
      <c r="F27" s="27" t="s">
        <v>40</v>
      </c>
      <c r="G27" s="42" t="s">
        <v>40</v>
      </c>
      <c r="H27" s="42" t="s">
        <v>40</v>
      </c>
      <c r="I27" s="42" t="s">
        <v>40</v>
      </c>
      <c r="J27" s="42" t="s">
        <v>40</v>
      </c>
      <c r="K27" s="27"/>
      <c r="L27" s="27"/>
    </row>
    <row r="28" spans="2:12" ht="15.75" thickBot="1" x14ac:dyDescent="0.3">
      <c r="B28" s="47" t="s">
        <v>88</v>
      </c>
      <c r="C28" s="17" t="s">
        <v>40</v>
      </c>
      <c r="D28" s="27" t="s">
        <v>40</v>
      </c>
      <c r="E28" s="27" t="s">
        <v>40</v>
      </c>
      <c r="F28" s="27" t="s">
        <v>40</v>
      </c>
      <c r="G28" s="42" t="s">
        <v>40</v>
      </c>
      <c r="H28" s="42" t="s">
        <v>40</v>
      </c>
      <c r="I28" s="42" t="s">
        <v>40</v>
      </c>
      <c r="J28" s="42" t="s">
        <v>40</v>
      </c>
      <c r="K28" s="27"/>
      <c r="L28" s="27"/>
    </row>
    <row r="29" spans="2:12" ht="15.75" thickBot="1" x14ac:dyDescent="0.3">
      <c r="B29" s="47" t="s">
        <v>42</v>
      </c>
      <c r="C29" s="18">
        <v>100000</v>
      </c>
      <c r="D29" s="18">
        <v>100000</v>
      </c>
      <c r="E29" s="18">
        <v>100000</v>
      </c>
      <c r="F29" s="18">
        <v>100000</v>
      </c>
      <c r="G29" s="18">
        <v>80000</v>
      </c>
      <c r="H29" s="18">
        <v>120000</v>
      </c>
      <c r="I29" s="18">
        <v>80000</v>
      </c>
      <c r="J29" s="18">
        <v>120000</v>
      </c>
      <c r="K29" s="28" t="s">
        <v>59</v>
      </c>
      <c r="L29" s="27">
        <v>2</v>
      </c>
    </row>
    <row r="30" spans="2:12" ht="15.75" thickBot="1" x14ac:dyDescent="0.3">
      <c r="B30" s="47" t="s">
        <v>45</v>
      </c>
      <c r="C30" s="18">
        <v>90000</v>
      </c>
      <c r="D30" s="18">
        <v>90000</v>
      </c>
      <c r="E30" s="18">
        <v>90000</v>
      </c>
      <c r="F30" s="18">
        <v>90000</v>
      </c>
      <c r="G30" s="18">
        <v>72000</v>
      </c>
      <c r="H30" s="18">
        <v>108000</v>
      </c>
      <c r="I30" s="18">
        <v>72000</v>
      </c>
      <c r="J30" s="18">
        <v>108000</v>
      </c>
      <c r="K30" s="28" t="s">
        <v>59</v>
      </c>
      <c r="L30" s="27">
        <v>2</v>
      </c>
    </row>
    <row r="31" spans="2:12" ht="15.75" thickBot="1" x14ac:dyDescent="0.3">
      <c r="B31" s="47" t="s">
        <v>89</v>
      </c>
      <c r="C31" s="48">
        <v>0.75</v>
      </c>
      <c r="D31" s="48">
        <v>0.75</v>
      </c>
      <c r="E31" s="48">
        <v>0.75</v>
      </c>
      <c r="F31" s="48">
        <v>0.75</v>
      </c>
      <c r="G31" s="48">
        <v>0.65</v>
      </c>
      <c r="H31" s="48">
        <v>0.8</v>
      </c>
      <c r="I31" s="48">
        <v>0.65</v>
      </c>
      <c r="J31" s="48">
        <v>0.8</v>
      </c>
      <c r="K31" s="27" t="s">
        <v>19</v>
      </c>
      <c r="L31" s="27">
        <v>2</v>
      </c>
    </row>
    <row r="32" spans="2:12" ht="15.75" thickBot="1" x14ac:dyDescent="0.3">
      <c r="B32" s="47" t="s">
        <v>90</v>
      </c>
      <c r="C32" s="48">
        <v>0.25</v>
      </c>
      <c r="D32" s="48">
        <v>0.25</v>
      </c>
      <c r="E32" s="48">
        <v>0.25</v>
      </c>
      <c r="F32" s="48">
        <v>0.25</v>
      </c>
      <c r="G32" s="48">
        <v>0.2</v>
      </c>
      <c r="H32" s="48">
        <v>0.35</v>
      </c>
      <c r="I32" s="48">
        <v>0.2</v>
      </c>
      <c r="J32" s="48">
        <v>0.35</v>
      </c>
      <c r="K32" s="27" t="s">
        <v>19</v>
      </c>
      <c r="L32" s="27">
        <v>2</v>
      </c>
    </row>
    <row r="33" spans="1:13" ht="15.75" thickBot="1" x14ac:dyDescent="0.3">
      <c r="B33" s="47" t="s">
        <v>12</v>
      </c>
      <c r="C33" s="28" t="s">
        <v>40</v>
      </c>
      <c r="D33" s="28" t="s">
        <v>40</v>
      </c>
      <c r="E33" s="28" t="s">
        <v>40</v>
      </c>
      <c r="F33" s="28" t="s">
        <v>40</v>
      </c>
      <c r="G33" s="42" t="s">
        <v>40</v>
      </c>
      <c r="H33" s="42" t="s">
        <v>40</v>
      </c>
      <c r="I33" s="42" t="s">
        <v>40</v>
      </c>
      <c r="J33" s="42" t="s">
        <v>40</v>
      </c>
      <c r="K33" s="28"/>
      <c r="L33" s="28"/>
    </row>
    <row r="34" spans="1:13" ht="15.75" thickBot="1" x14ac:dyDescent="0.3">
      <c r="B34" s="47" t="s">
        <v>26</v>
      </c>
      <c r="C34" s="28" t="s">
        <v>48</v>
      </c>
      <c r="D34" s="39" t="s">
        <v>48</v>
      </c>
      <c r="E34" s="39" t="s">
        <v>48</v>
      </c>
      <c r="F34" s="39" t="s">
        <v>48</v>
      </c>
      <c r="G34" s="39">
        <v>1</v>
      </c>
      <c r="H34" s="39">
        <v>2</v>
      </c>
      <c r="I34" s="18">
        <v>1</v>
      </c>
      <c r="J34" s="18">
        <v>2</v>
      </c>
      <c r="K34" s="28"/>
      <c r="L34" s="28" t="s">
        <v>46</v>
      </c>
    </row>
    <row r="35" spans="1:13" ht="15.75" thickBot="1" x14ac:dyDescent="0.3">
      <c r="B35" s="11"/>
      <c r="C35" s="17"/>
      <c r="D35" s="17"/>
      <c r="E35" s="17"/>
      <c r="F35" s="17"/>
      <c r="G35" s="17"/>
      <c r="H35" s="17"/>
      <c r="I35" s="17"/>
      <c r="J35" s="17"/>
      <c r="K35" s="27"/>
      <c r="L35" s="27"/>
    </row>
    <row r="36" spans="1:13" ht="15.75" thickBot="1" x14ac:dyDescent="0.3">
      <c r="B36" s="6" t="s">
        <v>22</v>
      </c>
      <c r="C36" s="17"/>
      <c r="D36" s="17"/>
      <c r="E36" s="17"/>
      <c r="F36" s="17"/>
      <c r="G36" s="17"/>
      <c r="H36" s="17"/>
      <c r="I36" s="17"/>
      <c r="J36" s="17"/>
      <c r="K36" s="27"/>
      <c r="L36" s="27"/>
    </row>
    <row r="37" spans="1:13" ht="15.75" thickBot="1" x14ac:dyDescent="0.3">
      <c r="B37" s="47" t="s">
        <v>71</v>
      </c>
      <c r="C37" s="18">
        <v>265000</v>
      </c>
      <c r="D37" s="18">
        <v>265000</v>
      </c>
      <c r="E37" s="18">
        <v>265000</v>
      </c>
      <c r="F37" s="18">
        <v>265000</v>
      </c>
      <c r="G37" s="18">
        <v>212000</v>
      </c>
      <c r="H37" s="18">
        <v>318000</v>
      </c>
      <c r="I37" s="18">
        <v>212000</v>
      </c>
      <c r="J37" s="18">
        <v>318000</v>
      </c>
      <c r="K37" s="18"/>
      <c r="L37" s="18">
        <v>2</v>
      </c>
    </row>
    <row r="38" spans="1:13" ht="15.75" thickBot="1" x14ac:dyDescent="0.3">
      <c r="B38" s="47" t="s">
        <v>72</v>
      </c>
      <c r="C38" s="18">
        <v>240000</v>
      </c>
      <c r="D38" s="18">
        <v>240000</v>
      </c>
      <c r="E38" s="18">
        <v>240000</v>
      </c>
      <c r="F38" s="18">
        <v>240000</v>
      </c>
      <c r="G38" s="18">
        <v>192000</v>
      </c>
      <c r="H38" s="18">
        <v>288000</v>
      </c>
      <c r="I38" s="18">
        <v>192000</v>
      </c>
      <c r="J38" s="18">
        <v>288000</v>
      </c>
      <c r="K38" s="18"/>
      <c r="L38" s="18">
        <v>2</v>
      </c>
    </row>
    <row r="39" spans="1:13" x14ac:dyDescent="0.25">
      <c r="B39" s="43"/>
      <c r="C39" s="44"/>
      <c r="D39" s="44"/>
      <c r="E39" s="44"/>
      <c r="F39" s="44"/>
      <c r="G39" s="44"/>
      <c r="H39" s="44"/>
      <c r="I39" s="44"/>
      <c r="J39" s="44"/>
      <c r="K39" s="44"/>
      <c r="L39" s="44"/>
    </row>
    <row r="40" spans="1:13" x14ac:dyDescent="0.25">
      <c r="B40" s="3" t="s">
        <v>21</v>
      </c>
    </row>
    <row r="41" spans="1:13" x14ac:dyDescent="0.25">
      <c r="A41" s="23">
        <v>1</v>
      </c>
      <c r="B41" s="23" t="s">
        <v>31</v>
      </c>
    </row>
    <row r="42" spans="1:13" x14ac:dyDescent="0.25">
      <c r="A42" s="23">
        <v>2</v>
      </c>
      <c r="B42" s="23" t="s">
        <v>32</v>
      </c>
    </row>
    <row r="43" spans="1:13" x14ac:dyDescent="0.25">
      <c r="A43" s="23">
        <v>3</v>
      </c>
      <c r="B43" s="23" t="s">
        <v>38</v>
      </c>
      <c r="C43" s="2"/>
      <c r="D43" s="2"/>
      <c r="E43" s="2"/>
      <c r="F43" s="2"/>
      <c r="G43" s="2"/>
      <c r="H43" s="2"/>
      <c r="I43" s="2"/>
      <c r="J43" s="2"/>
      <c r="K43" s="2"/>
      <c r="L43" s="2"/>
      <c r="M43" s="2"/>
    </row>
    <row r="44" spans="1:13" x14ac:dyDescent="0.25">
      <c r="A44" s="23">
        <v>4</v>
      </c>
      <c r="B44" s="23" t="s">
        <v>47</v>
      </c>
      <c r="C44" s="2"/>
      <c r="D44" s="2"/>
      <c r="E44" s="2"/>
      <c r="F44" s="2"/>
      <c r="G44" s="2"/>
      <c r="H44" s="2"/>
      <c r="I44" s="2"/>
      <c r="J44" s="2"/>
      <c r="K44" s="2"/>
      <c r="L44" s="2"/>
      <c r="M44" s="2"/>
    </row>
    <row r="45" spans="1:13" x14ac:dyDescent="0.25">
      <c r="C45" s="104"/>
      <c r="D45" s="104"/>
      <c r="E45" s="104"/>
      <c r="F45" s="104"/>
      <c r="G45" s="104"/>
      <c r="H45" s="104"/>
      <c r="I45" s="104"/>
      <c r="J45" s="104"/>
      <c r="K45" s="104"/>
      <c r="L45" s="104"/>
      <c r="M45" s="104"/>
    </row>
    <row r="46" spans="1:13" x14ac:dyDescent="0.25">
      <c r="B46" s="3" t="s">
        <v>13</v>
      </c>
      <c r="C46" s="139"/>
      <c r="D46" s="106"/>
      <c r="E46" s="106"/>
      <c r="F46" s="106"/>
      <c r="G46" s="106"/>
      <c r="H46" s="106"/>
      <c r="I46" s="106"/>
      <c r="J46" s="106"/>
      <c r="K46" s="106"/>
      <c r="L46" s="106"/>
      <c r="M46" s="106"/>
    </row>
    <row r="47" spans="1:13" x14ac:dyDescent="0.25">
      <c r="A47" s="1" t="s">
        <v>14</v>
      </c>
      <c r="B47" s="36" t="s">
        <v>28</v>
      </c>
      <c r="C47" s="15"/>
      <c r="D47" s="15"/>
      <c r="E47" s="15"/>
      <c r="F47" s="15"/>
      <c r="G47" s="15"/>
      <c r="H47" s="15"/>
      <c r="I47" s="15"/>
      <c r="J47" s="15"/>
      <c r="K47" s="15"/>
      <c r="L47" s="15"/>
      <c r="M47" s="15"/>
    </row>
    <row r="48" spans="1:13" x14ac:dyDescent="0.25">
      <c r="A48" s="1" t="s">
        <v>15</v>
      </c>
      <c r="B48" s="36" t="s">
        <v>30</v>
      </c>
      <c r="C48" s="15"/>
      <c r="D48" s="15"/>
      <c r="E48" s="15"/>
      <c r="F48" s="15"/>
      <c r="G48" s="15"/>
      <c r="H48" s="15"/>
      <c r="I48" s="15"/>
      <c r="J48" s="15"/>
      <c r="K48" s="15"/>
      <c r="L48" s="15"/>
      <c r="M48" s="15"/>
    </row>
    <row r="49" spans="1:13" ht="48" x14ac:dyDescent="0.25">
      <c r="A49" s="1" t="s">
        <v>16</v>
      </c>
      <c r="B49" s="37" t="s">
        <v>36</v>
      </c>
      <c r="C49" s="15"/>
      <c r="D49" s="15"/>
      <c r="E49" s="15"/>
      <c r="F49" s="15"/>
      <c r="G49" s="15"/>
      <c r="H49" s="15"/>
      <c r="I49" s="15"/>
      <c r="J49" s="15"/>
      <c r="K49" s="15"/>
      <c r="L49" s="15"/>
      <c r="M49" s="15"/>
    </row>
    <row r="50" spans="1:13" ht="60" x14ac:dyDescent="0.25">
      <c r="A50" s="1" t="s">
        <v>17</v>
      </c>
      <c r="B50" s="38" t="s">
        <v>52</v>
      </c>
      <c r="C50" s="15"/>
      <c r="D50" s="15"/>
      <c r="E50" s="15"/>
      <c r="F50" s="15"/>
      <c r="G50" s="15"/>
      <c r="H50" s="15"/>
      <c r="I50" s="15"/>
      <c r="J50" s="15"/>
      <c r="K50" s="15"/>
      <c r="L50" s="15"/>
      <c r="M50" s="15"/>
    </row>
    <row r="51" spans="1:13" ht="48" x14ac:dyDescent="0.25">
      <c r="A51" s="1" t="s">
        <v>18</v>
      </c>
      <c r="B51" s="37" t="s">
        <v>56</v>
      </c>
    </row>
    <row r="52" spans="1:13" x14ac:dyDescent="0.25">
      <c r="A52" s="1" t="s">
        <v>19</v>
      </c>
      <c r="B52" s="37" t="s">
        <v>57</v>
      </c>
    </row>
    <row r="53" spans="1:13" ht="84" x14ac:dyDescent="0.25">
      <c r="A53" s="1" t="s">
        <v>43</v>
      </c>
      <c r="B53" s="37" t="s">
        <v>60</v>
      </c>
    </row>
    <row r="54" spans="1:13" ht="72" x14ac:dyDescent="0.25">
      <c r="A54" s="1" t="s">
        <v>55</v>
      </c>
      <c r="B54" s="37" t="s">
        <v>67</v>
      </c>
    </row>
    <row r="55" spans="1:13" ht="48" x14ac:dyDescent="0.25">
      <c r="A55" s="1" t="s">
        <v>59</v>
      </c>
      <c r="B55" s="37" t="s">
        <v>68</v>
      </c>
    </row>
  </sheetData>
  <mergeCells count="12">
    <mergeCell ref="C45:M45"/>
    <mergeCell ref="C46:M46"/>
    <mergeCell ref="C2:L2"/>
    <mergeCell ref="B3:B4"/>
    <mergeCell ref="C3:C4"/>
    <mergeCell ref="D3:D4"/>
    <mergeCell ref="E3:E4"/>
    <mergeCell ref="F3:F4"/>
    <mergeCell ref="G3:H4"/>
    <mergeCell ref="I3:J4"/>
    <mergeCell ref="K3:K4"/>
    <mergeCell ref="L3:L4"/>
  </mergeCells>
  <pageMargins left="0.7" right="0.7" top="0.75" bottom="0.75" header="0.3" footer="0.3"/>
  <pageSetup paperSize="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BDF22F492AE8914D8B73C3E3C23F308D" ma:contentTypeVersion="35" ma:contentTypeDescription="Opret et nyt dokument." ma:contentTypeScope="" ma:versionID="afa73df244fcf30f3c1d69ef4429e531">
  <xsd:schema xmlns:xsd="http://www.w3.org/2001/XMLSchema" xmlns:xs="http://www.w3.org/2001/XMLSchema" xmlns:p="http://schemas.microsoft.com/office/2006/metadata/properties" xmlns:ns1="http://schemas.microsoft.com/sharepoint/v3" xmlns:ns2="b1cfadd8-d294-4d34-bc36-10edd03a80b3" xmlns:ns3="57e246f5-a181-4ddd-bcfa-8f2bd33c0c9c" targetNamespace="http://schemas.microsoft.com/office/2006/metadata/properties" ma:root="true" ma:fieldsID="7cc1265a29cc1620a4073d4c8e845e1e" ns1:_="" ns2:_="" ns3:_="">
    <xsd:import namespace="http://schemas.microsoft.com/sharepoint/v3"/>
    <xsd:import namespace="b1cfadd8-d294-4d34-bc36-10edd03a80b3"/>
    <xsd:import namespace="57e246f5-a181-4ddd-bcfa-8f2bd33c0c9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Filtype" minOccurs="0"/>
                <xsd:element ref="ns3:SharedWithUsers" minOccurs="0"/>
                <xsd:element ref="ns3:SharedWithDetails" minOccurs="0"/>
                <xsd:element ref="ns1:_ip_UnifiedCompliancePolicyProperties" minOccurs="0"/>
                <xsd:element ref="ns1:_ip_UnifiedCompliancePolicyUIActio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Test" minOccurs="0"/>
                <xsd:element ref="ns2:MediaServiceSearchProperties" minOccurs="0"/>
                <xsd:element ref="ns2:Test_ContainsTool" minOccurs="0"/>
                <xsd:element ref="ns2:Subjects" minOccurs="0"/>
                <xsd:element ref="ns2:Shortdescription" minOccurs="0"/>
                <xsd:element ref="ns2:Tool_x002f_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Egenskaber for Unified Compliance Policy" ma:hidden="true" ma:internalName="_ip_UnifiedCompliancePolicyProperties">
      <xsd:simpleType>
        <xsd:restriction base="dms:Note"/>
      </xsd:simpleType>
    </xsd:element>
    <xsd:element name="_ip_UnifiedCompliancePolicyUIAction" ma:index="21" nillable="true" ma:displayName="Handling for Unified Compliance Policy-grænseflad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cfadd8-d294-4d34-bc36-10edd03a80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dexed="true"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Filtype" ma:index="17" nillable="true" ma:displayName="Filtype" ma:format="Dropdown" ma:indexed="true" ma:internalName="Filtype">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ledmærker" ma:readOnly="false" ma:fieldId="{5cf76f15-5ced-4ddc-b409-7134ff3c332f}" ma:taxonomyMulti="true" ma:sspId="fcff2bff-98dc-460d-973e-03f7511429f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Test" ma:index="28" nillable="true" ma:displayName="Test" ma:format="Dropdown" ma:list="UserInfo" ma:SharePointGroup="0" ma:internalName="Te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9" nillable="true" ma:displayName="MediaServiceSearchProperties" ma:hidden="true" ma:internalName="MediaServiceSearchProperties" ma:readOnly="true">
      <xsd:simpleType>
        <xsd:restriction base="dms:Note"/>
      </xsd:simpleType>
    </xsd:element>
    <xsd:element name="Test_ContainsTool" ma:index="30" nillable="true" ma:displayName="Test_Contains Tool" ma:default="0" ma:description="Mark as 'yes' if this folder contains tool to add to the Tools Library" ma:format="Dropdown" ma:internalName="Test_ContainsTool">
      <xsd:simpleType>
        <xsd:restriction base="dms:Boolean"/>
      </xsd:simpleType>
    </xsd:element>
    <xsd:element name="Subjects" ma:index="31" nillable="true" ma:displayName="Subjects" ma:format="Dropdown" ma:internalName="Subjects">
      <xsd:complexType>
        <xsd:complexContent>
          <xsd:extension base="dms:MultiChoiceFillIn">
            <xsd:sequence>
              <xsd:element name="Value" maxOccurs="unbounded" minOccurs="0" nillable="true">
                <xsd:simpleType>
                  <xsd:union memberTypes="dms:Text">
                    <xsd:simpleType>
                      <xsd:restriction base="dms:Choice">
                        <xsd:enumeration value="ESG"/>
                        <xsd:enumeration value="Klimaregnskab"/>
                        <xsd:enumeration value="Energieffektivitet"/>
                      </xsd:restriction>
                    </xsd:simpleType>
                  </xsd:union>
                </xsd:simpleType>
              </xsd:element>
            </xsd:sequence>
          </xsd:extension>
        </xsd:complexContent>
      </xsd:complexType>
    </xsd:element>
    <xsd:element name="Shortdescription" ma:index="32" nillable="true" ma:displayName="Short description" ma:default="Please help your colleague by describing your tool" ma:description="Describe briefly what the tools is used for. You might include things like required user skill level or what problem the tool solves" ma:format="Dropdown" ma:internalName="Shortdescription">
      <xsd:simpleType>
        <xsd:restriction base="dms:Note">
          <xsd:maxLength value="255"/>
        </xsd:restriction>
      </xsd:simpleType>
    </xsd:element>
    <xsd:element name="Tool_x002f_background" ma:index="33" nillable="true" ma:displayName="Tool/background" ma:format="Dropdown" ma:indexed="true" ma:internalName="Tool_x002f_background">
      <xsd:simpleType>
        <xsd:restriction base="dms:Choice">
          <xsd:enumeration value="Tool"/>
          <xsd:enumeration value="Background"/>
          <xsd:enumeration value="Legislation"/>
        </xsd:restriction>
      </xsd:simpleType>
    </xsd:element>
  </xsd:schema>
  <xsd:schema xmlns:xsd="http://www.w3.org/2001/XMLSchema" xmlns:xs="http://www.w3.org/2001/XMLSchema" xmlns:dms="http://schemas.microsoft.com/office/2006/documentManagement/types" xmlns:pc="http://schemas.microsoft.com/office/infopath/2007/PartnerControls" targetNamespace="57e246f5-a181-4ddd-bcfa-8f2bd33c0c9c"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t med detaljer" ma:internalName="SharedWithDetails" ma:readOnly="true">
      <xsd:simpleType>
        <xsd:restriction base="dms:Note">
          <xsd:maxLength value="255"/>
        </xsd:restriction>
      </xsd:simpleType>
    </xsd:element>
    <xsd:element name="TaxCatchAll" ma:index="26" nillable="true" ma:displayName="Taxonomy Catch All Column" ma:hidden="true" ma:list="{4651abdf-1673-48e2-821d-f5cd0b68c3fe}" ma:internalName="TaxCatchAll" ma:showField="CatchAllData" ma:web="57e246f5-a181-4ddd-bcfa-8f2bd33c0c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7e246f5-a181-4ddd-bcfa-8f2bd33c0c9c" xsi:nil="true"/>
    <_ip_UnifiedCompliancePolicyUIAction xmlns="http://schemas.microsoft.com/sharepoint/v3" xsi:nil="true"/>
    <lcf76f155ced4ddcb4097134ff3c332f xmlns="b1cfadd8-d294-4d34-bc36-10edd03a80b3">
      <Terms xmlns="http://schemas.microsoft.com/office/infopath/2007/PartnerControls"/>
    </lcf76f155ced4ddcb4097134ff3c332f>
    <Test xmlns="b1cfadd8-d294-4d34-bc36-10edd03a80b3">
      <UserInfo>
        <DisplayName/>
        <AccountId xsi:nil="true"/>
        <AccountType/>
      </UserInfo>
    </Test>
    <Filtype xmlns="b1cfadd8-d294-4d34-bc36-10edd03a80b3" xsi:nil="true"/>
    <Test_ContainsTool xmlns="b1cfadd8-d294-4d34-bc36-10edd03a80b3">false</Test_ContainsTool>
    <_ip_UnifiedCompliancePolicyProperties xmlns="http://schemas.microsoft.com/sharepoint/v3" xsi:nil="true"/>
    <Subjects xmlns="b1cfadd8-d294-4d34-bc36-10edd03a80b3" xsi:nil="true"/>
    <Shortdescription xmlns="b1cfadd8-d294-4d34-bc36-10edd03a80b3">Please help your colleague by describing your tool</Shortdescription>
    <Tool_x002f_background xmlns="b1cfadd8-d294-4d34-bc36-10edd03a80b3" xsi:nil="true"/>
  </documentManagement>
</p:properties>
</file>

<file path=customXml/itemProps1.xml><?xml version="1.0" encoding="utf-8"?>
<ds:datastoreItem xmlns:ds="http://schemas.openxmlformats.org/officeDocument/2006/customXml" ds:itemID="{ACC0F26E-90E0-459D-9022-206F9A8CC923}">
  <ds:schemaRefs>
    <ds:schemaRef ds:uri="http://schemas.microsoft.com/sharepoint/v3/contenttype/forms"/>
  </ds:schemaRefs>
</ds:datastoreItem>
</file>

<file path=customXml/itemProps2.xml><?xml version="1.0" encoding="utf-8"?>
<ds:datastoreItem xmlns:ds="http://schemas.openxmlformats.org/officeDocument/2006/customXml" ds:itemID="{EA41476C-5940-4D7D-9311-7B87D15F4591}"/>
</file>

<file path=customXml/itemProps3.xml><?xml version="1.0" encoding="utf-8"?>
<ds:datastoreItem xmlns:ds="http://schemas.openxmlformats.org/officeDocument/2006/customXml" ds:itemID="{1408A965-9907-4604-B9AA-799D50F58077}">
  <ds:schemaRefs>
    <ds:schemaRef ds:uri="http://purl.org/dc/terms/"/>
    <ds:schemaRef ds:uri="http://schemas.microsoft.com/office/2006/metadata/properties"/>
    <ds:schemaRef ds:uri="http://purl.org/dc/dcmitype/"/>
    <ds:schemaRef ds:uri="http://schemas.openxmlformats.org/package/2006/metadata/core-properties"/>
    <ds:schemaRef ds:uri="http://schemas.microsoft.com/office/2006/documentManagement/types"/>
    <ds:schemaRef ds:uri="http://purl.org/dc/elements/1.1/"/>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111 1 el Main distri50-60kVcabl</vt:lpstr>
      <vt:lpstr>111 2 el distri Rural</vt:lpstr>
      <vt:lpstr>111 3 el distri suburban</vt:lpstr>
      <vt:lpstr>111 4 el distri  city</vt:lpstr>
      <vt:lpstr>111 5 el distri new area</vt:lpstr>
      <vt:lpstr>112 6 gas Main distri line</vt:lpstr>
      <vt:lpstr>112 7 gas  Rural</vt:lpstr>
      <vt:lpstr>112 8 gas  Suburban</vt:lpstr>
      <vt:lpstr>112 9 gas City</vt:lpstr>
      <vt:lpstr>112 1 gas  New area</vt:lpstr>
      <vt:lpstr>113_11 DH transmission</vt:lpstr>
      <vt:lpstr>113_12 DH_Distribu Rural</vt:lpstr>
      <vt:lpstr>113_13 DH_Distribu Suburb</vt:lpstr>
      <vt:lpstr>113_14 DH_Distribu City</vt:lpstr>
      <vt:lpstr>112_15 DH_Distribu New area</vt:lpstr>
      <vt:lpstr>113_16 DH_Distr New area LTDH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 Kofoed-Wiuff</dc:creator>
  <cp:lastModifiedBy>Filip Gamborg</cp:lastModifiedBy>
  <cp:lastPrinted>2016-10-28T11:02:49Z</cp:lastPrinted>
  <dcterms:created xsi:type="dcterms:W3CDTF">2014-12-17T09:35:38Z</dcterms:created>
  <dcterms:modified xsi:type="dcterms:W3CDTF">2018-08-31T05:18:38Z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0x010100BDF22F492AE8914D8B73C3E3C23F308D</vt:lpwstr>
  </property>
  <property fmtid="{D5CDD505-2E9C-101B-9397-08002B2CF9AE}" pid="3" name="SaveCode">
    <vt:r8>467107653617858</vt:r8>
  </property>
</Properties>
</file>