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30" yWindow="-75" windowWidth="4230" windowHeight="7620" tabRatio="855"/>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12" r:id="rId6"/>
    <sheet name="04 Gas turb. simple cycle, L" sheetId="15" r:id="rId7"/>
    <sheet name="04 Gas turb. simple cycle Sm-Me" sheetId="35" r:id="rId8"/>
    <sheet name="04 Gas turb. simple cycle Micro" sheetId="36" r:id="rId9"/>
    <sheet name="05 Gas turb. CC, steam extract." sheetId="37" r:id="rId10"/>
    <sheet name="05 Gas turb. CC, Back-pressure" sheetId="16" r:id="rId11"/>
    <sheet name="06 Gas engines, natural gas" sheetId="39" r:id="rId12"/>
    <sheet name="06 Gas engines, biogas" sheetId="17" r:id="rId13"/>
    <sheet name="07 Carbon Capture and Storage" sheetId="53" r:id="rId14"/>
    <sheet name="08 WtE CHP, Large" sheetId="41" r:id="rId15"/>
    <sheet name="08 WtE CHP, Medium" sheetId="40" r:id="rId16"/>
    <sheet name="08 WtE CHP, Small" sheetId="27" r:id="rId17"/>
    <sheet name="08 WtE HOP" sheetId="28" r:id="rId18"/>
    <sheet name="09 Wood Chips, Large" sheetId="44" r:id="rId19"/>
    <sheet name="09 Wood Chips, Medium" sheetId="45" r:id="rId20"/>
    <sheet name="09 Wood Chips, Small" sheetId="24" r:id="rId21"/>
    <sheet name="09 Wood Pellets, Large" sheetId="43" r:id="rId22"/>
    <sheet name="09 Wood Pellets, Medium" sheetId="42" r:id="rId23"/>
    <sheet name="09 Wood Pellets, Small" sheetId="25" r:id="rId24"/>
    <sheet name="09 Straw, Large" sheetId="26" r:id="rId25"/>
    <sheet name="09 Straw, Medium" sheetId="46" r:id="rId26"/>
    <sheet name="09 Straw, Small" sheetId="47" r:id="rId27"/>
    <sheet name="09 Wood Chips HOP" sheetId="29" r:id="rId28"/>
    <sheet name="09 Wood Pellets HOP" sheetId="30" r:id="rId29"/>
    <sheet name="09 Straw HOP" sheetId="31" r:id="rId30"/>
    <sheet name="10 Stirling" sheetId="52" r:id="rId31"/>
    <sheet name="11 SOFC-CHP" sheetId="22" r:id="rId32"/>
    <sheet name="12 LT-PEMFC CHP" sheetId="23" r:id="rId33"/>
    <sheet name="20 Onshore turbines" sheetId="5" r:id="rId34"/>
    <sheet name="20 Domestic turbines" sheetId="4" r:id="rId35"/>
    <sheet name="21 Offshore turbines" sheetId="6" r:id="rId36"/>
    <sheet name="21 Near shore turbines" sheetId="7" r:id="rId37"/>
    <sheet name="22 Photovoltaics Small" sheetId="33" r:id="rId38"/>
    <sheet name="22 Photovoltaics Medium" sheetId="34" r:id="rId39"/>
    <sheet name="22 Photovoltaics  LARGE new" sheetId="20" r:id="rId40"/>
    <sheet name="23 Wave Energy" sheetId="54" r:id="rId41"/>
    <sheet name="40 Comp. heat pump, DH" sheetId="8" r:id="rId42"/>
    <sheet name="40 Absorption heat pump, DH" sheetId="9" r:id="rId43"/>
    <sheet name="41 Electric Boilers" sheetId="19" r:id="rId44"/>
    <sheet name="44 Natural Gas DH Only" sheetId="18" r:id="rId45"/>
    <sheet name="45 Geothermal - Abs.HP 70 dgs" sheetId="48" r:id="rId46"/>
    <sheet name="45 Geothermal - Abs.HP 50 dgs" sheetId="49" r:id="rId47"/>
    <sheet name="45 Geothermal - Electric HP" sheetId="50" r:id="rId48"/>
    <sheet name="46 Solar District Heating" sheetId="51" r:id="rId49"/>
    <sheet name="50 Diesel engine farm" sheetId="59" r:id="rId50"/>
    <sheet name="51 Natural gas engine plant" sheetId="60" r:id="rId51"/>
    <sheet name="52 OCGT - Natural gas" sheetId="61" r:id="rId52"/>
    <sheet name="52 OCGT - Light fuel oil" sheetId="62" r:id="rId53"/>
  </sheets>
  <externalReferences>
    <externalReference r:id="rId54"/>
  </externalReferences>
  <definedNames>
    <definedName name="_ftnref1" localSheetId="1">'01 Coal CHP'!$A$45</definedName>
    <definedName name="_Toc319151884" localSheetId="1">'01 Coal CHP'!$B$1</definedName>
    <definedName name="_Toc319151884" localSheetId="3">'03a Coal to wood pellets exi bo'!$B$1</definedName>
    <definedName name="_Toc319151884" localSheetId="42">'40 Absorption heat pump, DH'!$B$1</definedName>
    <definedName name="_Toc319151884" localSheetId="41">'40 Comp. heat pump, DH'!$B$1</definedName>
    <definedName name="BTV11_15">'[1]arbejds ark LARGE New'!$K$33</definedName>
    <definedName name="BVT17_15">'[1]arbejds ark LARGE New'!$S$67</definedName>
    <definedName name="EUR16tilEUR15">'[1]22 Photovoltaics  LARGE Old'!$N$2</definedName>
    <definedName name="Index">Index!$B$1</definedName>
    <definedName name="_xlnm.Print_Area" localSheetId="3">'03a Coal to wood pellets exi bo'!$A$1:$L$45</definedName>
    <definedName name="_xlnm.Print_Area" localSheetId="6">'04 Gas turb. simple cycle, L'!$A$1:$AP$57</definedName>
    <definedName name="_xlnm.Print_Area" localSheetId="10">'05 Gas turb. CC, Back-pressure'!$A$1:$N$57</definedName>
    <definedName name="_xlnm.Print_Area" localSheetId="9">'05 Gas turb. CC, steam extract.'!$A$1:$P$57</definedName>
    <definedName name="_xlnm.Print_Area" localSheetId="12">'06 Gas engines, biogas'!$A$1:$AB$56</definedName>
    <definedName name="_xlnm.Print_Area" localSheetId="11">'06 Gas engines, natural gas'!$A$1:$M$56</definedName>
    <definedName name="_xlnm.Print_Area" localSheetId="42">'40 Absorption heat pump, DH'!$A$1:$L$58</definedName>
    <definedName name="_xlnm.Print_Area" localSheetId="41">'40 Comp. heat pump, DH'!$A$1:$L$56</definedName>
    <definedName name="_xlnm.Print_Area" localSheetId="44">'44 Natural Gas DH Only'!$A$1:$N$58</definedName>
    <definedName name="Sheet">Index!$A$1</definedName>
    <definedName name="solver_adj" localSheetId="52" hidden="1">'52 OCGT - Light fuel oil'!#REF!</definedName>
    <definedName name="solver_adj" localSheetId="51" hidden="1">'52 OCGT - Natural gas'!#REF!</definedName>
    <definedName name="solver_cvg" localSheetId="52" hidden="1">0.0001</definedName>
    <definedName name="solver_cvg" localSheetId="51" hidden="1">0.0001</definedName>
    <definedName name="solver_drv" localSheetId="52" hidden="1">1</definedName>
    <definedName name="solver_drv" localSheetId="51" hidden="1">1</definedName>
    <definedName name="solver_eng" localSheetId="52" hidden="1">1</definedName>
    <definedName name="solver_eng" localSheetId="51" hidden="1">1</definedName>
    <definedName name="solver_est" localSheetId="52" hidden="1">1</definedName>
    <definedName name="solver_est" localSheetId="51" hidden="1">1</definedName>
    <definedName name="solver_itr" localSheetId="52" hidden="1">2147483647</definedName>
    <definedName name="solver_itr" localSheetId="51" hidden="1">2147483647</definedName>
    <definedName name="solver_mip" localSheetId="52" hidden="1">2147483647</definedName>
    <definedName name="solver_mip" localSheetId="51" hidden="1">2147483647</definedName>
    <definedName name="solver_mni" localSheetId="52" hidden="1">30</definedName>
    <definedName name="solver_mni" localSheetId="51" hidden="1">30</definedName>
    <definedName name="solver_mrt" localSheetId="52" hidden="1">0.075</definedName>
    <definedName name="solver_mrt" localSheetId="51" hidden="1">0.075</definedName>
    <definedName name="solver_msl" localSheetId="52" hidden="1">2</definedName>
    <definedName name="solver_msl" localSheetId="51" hidden="1">2</definedName>
    <definedName name="solver_neg" localSheetId="52" hidden="1">1</definedName>
    <definedName name="solver_neg" localSheetId="51" hidden="1">1</definedName>
    <definedName name="solver_nod" localSheetId="52" hidden="1">2147483647</definedName>
    <definedName name="solver_nod" localSheetId="51" hidden="1">2147483647</definedName>
    <definedName name="solver_num" localSheetId="52" hidden="1">0</definedName>
    <definedName name="solver_num" localSheetId="51" hidden="1">0</definedName>
    <definedName name="solver_nwt" localSheetId="52" hidden="1">1</definedName>
    <definedName name="solver_nwt" localSheetId="51" hidden="1">1</definedName>
    <definedName name="solver_opt" localSheetId="52" hidden="1">#REF!</definedName>
    <definedName name="solver_opt" localSheetId="51" hidden="1">#REF!</definedName>
    <definedName name="solver_pre" localSheetId="52" hidden="1">0.000001</definedName>
    <definedName name="solver_pre" localSheetId="51" hidden="1">0.000001</definedName>
    <definedName name="solver_rbv" localSheetId="52" hidden="1">1</definedName>
    <definedName name="solver_rbv" localSheetId="51" hidden="1">1</definedName>
    <definedName name="solver_rlx" localSheetId="52" hidden="1">2</definedName>
    <definedName name="solver_rlx" localSheetId="51" hidden="1">2</definedName>
    <definedName name="solver_rsd" localSheetId="52" hidden="1">0</definedName>
    <definedName name="solver_rsd" localSheetId="51" hidden="1">0</definedName>
    <definedName name="solver_scl" localSheetId="52" hidden="1">1</definedName>
    <definedName name="solver_scl" localSheetId="51" hidden="1">1</definedName>
    <definedName name="solver_sho" localSheetId="52" hidden="1">2</definedName>
    <definedName name="solver_sho" localSheetId="51" hidden="1">2</definedName>
    <definedName name="solver_ssz" localSheetId="52" hidden="1">100</definedName>
    <definedName name="solver_ssz" localSheetId="51" hidden="1">100</definedName>
    <definedName name="solver_tim" localSheetId="52" hidden="1">2147483647</definedName>
    <definedName name="solver_tim" localSheetId="51" hidden="1">2147483647</definedName>
    <definedName name="solver_tol" localSheetId="52" hidden="1">0.01</definedName>
    <definedName name="solver_tol" localSheetId="51" hidden="1">0.01</definedName>
    <definedName name="solver_typ" localSheetId="52" hidden="1">3</definedName>
    <definedName name="solver_typ" localSheetId="51" hidden="1">3</definedName>
    <definedName name="solver_val" localSheetId="52" hidden="1">629</definedName>
    <definedName name="solver_val" localSheetId="51" hidden="1">629</definedName>
    <definedName name="solver_ver" localSheetId="52" hidden="1">3</definedName>
    <definedName name="solver_ver" localSheetId="51" hidden="1">3</definedName>
    <definedName name="Start10">'05 Gas turb. CC, steam extract.'!$H$1</definedName>
    <definedName name="Start11">'05 Gas turb. CC, Back-pressure'!$H$1</definedName>
    <definedName name="Start12" localSheetId="11">'06 Gas engines, natural gas'!$H$1</definedName>
    <definedName name="Start12">'06 Gas engines, natural gas'!$H$1</definedName>
    <definedName name="Start13" localSheetId="14">'08 WtE CHP, Large'!#REF!</definedName>
    <definedName name="Start13" localSheetId="15">'08 WtE CHP, Medium'!#REF!</definedName>
    <definedName name="Start13">'06 Gas engines, biogas'!$H$1</definedName>
    <definedName name="Start14" localSheetId="18">'09 Wood Chips, Large'!#REF!</definedName>
    <definedName name="Start14" localSheetId="19">'09 Wood Chips, Medium'!#REF!</definedName>
    <definedName name="Start14">'07 Carbon Capture and Storage'!$H$1</definedName>
    <definedName name="Start15" localSheetId="21">'09 Wood Pellets, Large'!#REF!</definedName>
    <definedName name="Start15" localSheetId="22">'09 Wood Pellets, Medium'!#REF!</definedName>
    <definedName name="Start15">'08 WtE CHP, Large'!$H$1</definedName>
    <definedName name="Start16">'08 WtE CHP, Medium'!$H$1</definedName>
    <definedName name="Start17">'08 WtE CHP, Small'!$H$1</definedName>
    <definedName name="Start18">'08 WtE HOP'!$H$1</definedName>
    <definedName name="Start19">'09 Wood Chips, Large'!$H$1</definedName>
    <definedName name="Start2">'01 Coal CHP'!$H$1</definedName>
    <definedName name="Start20">'09 Wood Chips, Medium'!$H$1</definedName>
    <definedName name="Start21">'09 Wood Chips, Small'!$H$1</definedName>
    <definedName name="Start22">'09 Wood Pellets, Large'!$H$1</definedName>
    <definedName name="Start23">'09 Wood Pellets, Medium'!$H$1</definedName>
    <definedName name="Start24">'09 Wood Pellets, Small'!$H$1</definedName>
    <definedName name="Start25">'09 Straw, Large'!$H$1</definedName>
    <definedName name="Start26">'09 Straw, Medium'!$H$1</definedName>
    <definedName name="Start27">'09 Straw, Small'!$H$1</definedName>
    <definedName name="Start28">'09 Wood Chips HOP'!$H$1</definedName>
    <definedName name="Start29">'09 Wood Pellets HOP'!$H$1</definedName>
    <definedName name="Start3">'02 LTE existing plant'!$H$1</definedName>
    <definedName name="Start30">'09 Straw HOP'!$H$1</definedName>
    <definedName name="Start31">'10 Stirling'!$H$1</definedName>
    <definedName name="Start32">'11 SOFC-CHP'!$H$1</definedName>
    <definedName name="Start33">'12 LT-PEMFC CHP'!$H$1</definedName>
    <definedName name="Start34">'20 Onshore turbines'!$H$1</definedName>
    <definedName name="Start35">'20 Domestic turbines'!$H$1</definedName>
    <definedName name="Start36">'21 Offshore turbines'!$H$1</definedName>
    <definedName name="Start37">'21 Near shore turbines'!$H$1</definedName>
    <definedName name="Start38">'22 Photovoltaics Small'!$H$1</definedName>
    <definedName name="Start39">'22 Photovoltaics Medium'!$H$1</definedName>
    <definedName name="Start4">'03a Coal to wood pellets exi bo'!$H$1</definedName>
    <definedName name="Start40">'22 Photovoltaics  LARGE new'!$H$1</definedName>
    <definedName name="Start41">'23 Wave Energy'!$H$1</definedName>
    <definedName name="Start42">'40 Comp. heat pump, DH'!$H$1</definedName>
    <definedName name="Start43">'40 Absorption heat pump, DH'!$H$1</definedName>
    <definedName name="Start44">'41 Electric Boilers'!$H$1</definedName>
    <definedName name="Start45">'44 Natural Gas DH Only'!$H$1</definedName>
    <definedName name="Start46">'45 Geothermal - Abs.HP 70 dgs'!$H$1</definedName>
    <definedName name="Start47">'45 Geothermal - Abs.HP 50 dgs'!$H$1</definedName>
    <definedName name="Start48">'45 Geothermal - Electric HP'!$H$1</definedName>
    <definedName name="Start49">'46 Solar District Heating'!$H$1</definedName>
    <definedName name="Start5">'03b Coal to wood chips n. boile'!$H$1</definedName>
    <definedName name="Start50">'50 Diesel engine farm'!$H$1</definedName>
    <definedName name="Start51">'51 Natural gas engine plant'!$H$1</definedName>
    <definedName name="Start52">'52 OCGT - Natural gas'!$H$1</definedName>
    <definedName name="Start53">'52 OCGT - Light fuel oil'!$H$1</definedName>
    <definedName name="Start6">'03c coal to wood chips exi. boi'!$H$1</definedName>
    <definedName name="Start7">'04 Gas turb. simple cycle, L'!$H$1</definedName>
    <definedName name="Start8">'04 Gas turb. simple cycle Sm-Me'!$H$1</definedName>
    <definedName name="Start9">'04 Gas turb. simple cycle Micro'!$H$1</definedName>
  </definedNames>
  <calcPr calcId="145621"/>
</workbook>
</file>

<file path=xl/calcChain.xml><?xml version="1.0" encoding="utf-8"?>
<calcChain xmlns="http://schemas.openxmlformats.org/spreadsheetml/2006/main">
  <c r="G26" i="6" l="1"/>
  <c r="F26" i="6"/>
  <c r="E26" i="6"/>
  <c r="D9" i="50" l="1"/>
  <c r="H8" i="50"/>
  <c r="J8" i="50" s="1"/>
  <c r="G8" i="50"/>
  <c r="I8" i="50" s="1"/>
  <c r="F8" i="50"/>
  <c r="E8" i="50"/>
  <c r="D8" i="50"/>
  <c r="C8" i="50"/>
  <c r="F7" i="50"/>
  <c r="E7" i="50"/>
  <c r="D7" i="50"/>
  <c r="C7" i="50"/>
  <c r="J9" i="49"/>
  <c r="I9" i="49"/>
  <c r="D9" i="49"/>
  <c r="E9" i="49" s="1"/>
  <c r="F9" i="49" s="1"/>
  <c r="H8" i="49"/>
  <c r="J8" i="49" s="1"/>
  <c r="G8" i="49"/>
  <c r="I8" i="49" s="1"/>
  <c r="F8" i="49"/>
  <c r="E8" i="49"/>
  <c r="D8" i="49"/>
  <c r="C8" i="49"/>
  <c r="F7" i="49"/>
  <c r="E7" i="49"/>
  <c r="D7" i="49"/>
  <c r="C7" i="49"/>
  <c r="H8" i="48" l="1"/>
  <c r="J8" i="48" s="1"/>
  <c r="G8" i="48"/>
  <c r="I8" i="48" s="1"/>
  <c r="F8" i="48"/>
  <c r="E8" i="48"/>
  <c r="D8" i="48"/>
  <c r="C8" i="48"/>
  <c r="F7" i="48"/>
  <c r="E7" i="48"/>
  <c r="D7" i="48"/>
  <c r="C7" i="48"/>
  <c r="F34" i="62" l="1"/>
  <c r="D34" i="62"/>
  <c r="D33" i="62"/>
  <c r="J32" i="62"/>
  <c r="G32" i="62"/>
  <c r="G34" i="62" s="1"/>
  <c r="F32" i="62"/>
  <c r="F33" i="62" s="1"/>
  <c r="E32" i="62"/>
  <c r="E34" i="62" s="1"/>
  <c r="G35" i="61"/>
  <c r="F35" i="61"/>
  <c r="D34" i="61"/>
  <c r="D33" i="61"/>
  <c r="H32" i="61"/>
  <c r="G32" i="61"/>
  <c r="J32" i="61" s="1"/>
  <c r="F32" i="61"/>
  <c r="F34" i="61" s="1"/>
  <c r="E32" i="61"/>
  <c r="E34" i="61" s="1"/>
  <c r="I22" i="61"/>
  <c r="H22" i="61"/>
  <c r="G22" i="61"/>
  <c r="F22" i="61"/>
  <c r="E22" i="61"/>
  <c r="D22" i="61"/>
  <c r="I21" i="61"/>
  <c r="H21" i="61"/>
  <c r="G21" i="61"/>
  <c r="F21" i="61"/>
  <c r="E21" i="61"/>
  <c r="D21" i="61"/>
  <c r="G13" i="61"/>
  <c r="F13" i="61"/>
  <c r="E13" i="61"/>
  <c r="D13" i="61"/>
  <c r="D34" i="60"/>
  <c r="D33" i="60"/>
  <c r="J32" i="60"/>
  <c r="G32" i="60"/>
  <c r="G34" i="60" s="1"/>
  <c r="F32" i="60"/>
  <c r="F34" i="60" s="1"/>
  <c r="E32" i="60"/>
  <c r="E34" i="60" s="1"/>
  <c r="G22" i="60"/>
  <c r="F22" i="60"/>
  <c r="E22" i="60"/>
  <c r="D22" i="60"/>
  <c r="G21" i="60"/>
  <c r="F21" i="60"/>
  <c r="E21" i="60"/>
  <c r="D21" i="60"/>
  <c r="G20" i="60"/>
  <c r="F20" i="60"/>
  <c r="E20" i="60"/>
  <c r="D20" i="60"/>
  <c r="E35" i="59"/>
  <c r="G35" i="59" s="1"/>
  <c r="D35" i="59"/>
  <c r="D34" i="59"/>
  <c r="D33" i="59"/>
  <c r="G32" i="59"/>
  <c r="G34" i="59" s="1"/>
  <c r="F32" i="59"/>
  <c r="F34" i="59" s="1"/>
  <c r="E32" i="59"/>
  <c r="H32" i="59" s="1"/>
  <c r="G22" i="59"/>
  <c r="F22" i="59"/>
  <c r="E22" i="59"/>
  <c r="D22" i="59"/>
  <c r="J32" i="59" l="1"/>
  <c r="I32" i="59"/>
  <c r="E33" i="59"/>
  <c r="E34" i="59"/>
  <c r="F33" i="60"/>
  <c r="K32" i="61"/>
  <c r="G33" i="61"/>
  <c r="G34" i="61"/>
  <c r="F35" i="59"/>
  <c r="G33" i="62"/>
  <c r="K32" i="59"/>
  <c r="G33" i="59"/>
  <c r="H32" i="60"/>
  <c r="I32" i="61"/>
  <c r="E33" i="61"/>
  <c r="H32" i="62"/>
  <c r="F33" i="59"/>
  <c r="K32" i="60"/>
  <c r="G33" i="60"/>
  <c r="K32" i="62"/>
  <c r="I32" i="60"/>
  <c r="E33" i="60"/>
  <c r="F33" i="61"/>
  <c r="I32" i="62"/>
  <c r="E33" i="62"/>
  <c r="B27" i="12" l="1"/>
  <c r="C24" i="12"/>
  <c r="D24" i="12"/>
  <c r="E24" i="12"/>
  <c r="C25" i="12"/>
  <c r="D25" i="12"/>
  <c r="E25" i="12"/>
  <c r="C26" i="12"/>
  <c r="D26" i="12"/>
  <c r="E26" i="12"/>
  <c r="C27" i="12"/>
  <c r="D27" i="12"/>
  <c r="E27" i="12"/>
  <c r="D23" i="12"/>
  <c r="E23" i="12"/>
  <c r="C23" i="12"/>
  <c r="C24" i="11"/>
  <c r="D24" i="11"/>
  <c r="E24" i="11"/>
  <c r="C25" i="11"/>
  <c r="D25" i="11"/>
  <c r="E25" i="11"/>
  <c r="C26" i="11"/>
  <c r="D26" i="11"/>
  <c r="E26" i="11"/>
  <c r="C27" i="11"/>
  <c r="D27" i="11"/>
  <c r="E27" i="11"/>
  <c r="D23" i="11"/>
  <c r="E23" i="11"/>
  <c r="C23" i="11"/>
  <c r="B27" i="11"/>
  <c r="C24" i="10"/>
  <c r="D24" i="10"/>
  <c r="E24" i="10"/>
  <c r="C25" i="10"/>
  <c r="D25" i="10"/>
  <c r="E25" i="10"/>
  <c r="C26" i="10"/>
  <c r="D26" i="10"/>
  <c r="E26" i="10"/>
  <c r="C27" i="10"/>
  <c r="D27" i="10"/>
  <c r="E27" i="10"/>
  <c r="D23" i="10"/>
  <c r="E23" i="10"/>
  <c r="B26" i="10"/>
  <c r="B27" i="10"/>
  <c r="C23" i="10"/>
  <c r="C30" i="34" l="1"/>
  <c r="E30" i="34"/>
  <c r="D30" i="34"/>
  <c r="B22" i="20" l="1"/>
  <c r="D9" i="23" l="1"/>
  <c r="E9" i="23"/>
  <c r="F9" i="23"/>
  <c r="C17" i="23"/>
  <c r="D17" i="23"/>
  <c r="E17" i="23"/>
  <c r="F17" i="23"/>
  <c r="C33" i="23"/>
  <c r="D33" i="23"/>
  <c r="E33" i="23"/>
  <c r="F33" i="23"/>
  <c r="D9" i="22"/>
  <c r="E9" i="22"/>
  <c r="F9" i="22"/>
  <c r="C31" i="22"/>
  <c r="C32" i="22" s="1"/>
  <c r="D31" i="22"/>
  <c r="E31" i="22"/>
  <c r="F31" i="22"/>
  <c r="F32" i="22" s="1"/>
  <c r="D32" i="22"/>
  <c r="E32" i="22"/>
  <c r="C33" i="22"/>
  <c r="D33" i="22"/>
  <c r="E33" i="22"/>
  <c r="F33" i="22"/>
  <c r="G33" i="22"/>
  <c r="H33" i="22"/>
  <c r="I33" i="22"/>
  <c r="J33" i="22"/>
  <c r="C31" i="9" l="1"/>
  <c r="J32" i="9"/>
  <c r="F33" i="19" l="1"/>
  <c r="E33" i="19"/>
  <c r="D33" i="19"/>
  <c r="F32" i="19"/>
  <c r="D32" i="19"/>
  <c r="F30" i="19"/>
  <c r="E30" i="19"/>
  <c r="D30" i="19"/>
  <c r="F29" i="19"/>
  <c r="E29" i="19"/>
  <c r="D29" i="19"/>
  <c r="K31" i="18" l="1"/>
  <c r="J31" i="18"/>
  <c r="I31" i="18"/>
  <c r="H31" i="18"/>
  <c r="G31" i="18"/>
  <c r="F31" i="18"/>
  <c r="E31" i="18"/>
  <c r="D31" i="18"/>
  <c r="M32" i="14" l="1"/>
  <c r="M31" i="14"/>
  <c r="F28" i="14"/>
  <c r="E28" i="14"/>
  <c r="M26" i="14"/>
  <c r="M25" i="14"/>
  <c r="M24" i="14"/>
  <c r="M23" i="14"/>
  <c r="M21" i="14"/>
  <c r="M20" i="14"/>
  <c r="M19" i="14"/>
  <c r="M18" i="14"/>
  <c r="M17" i="14"/>
  <c r="M14" i="14"/>
  <c r="M12" i="14"/>
  <c r="M11" i="14"/>
  <c r="M10" i="14"/>
  <c r="M9" i="14"/>
  <c r="M8" i="14"/>
  <c r="M7" i="14"/>
  <c r="H29" i="12" l="1"/>
  <c r="G29" i="12"/>
  <c r="E29" i="12"/>
  <c r="D29" i="12"/>
  <c r="C29" i="12"/>
  <c r="H29" i="11"/>
  <c r="G29" i="11"/>
  <c r="E29" i="11"/>
  <c r="D29" i="11"/>
  <c r="D29" i="10"/>
  <c r="E29" i="10" s="1"/>
  <c r="J31" i="9"/>
  <c r="I31" i="9"/>
  <c r="H31" i="9"/>
  <c r="G31" i="9"/>
  <c r="F31" i="9"/>
  <c r="E31" i="9"/>
  <c r="D31" i="9"/>
  <c r="J34" i="8"/>
  <c r="I34" i="8"/>
  <c r="H34" i="8"/>
  <c r="G34" i="8"/>
  <c r="F34" i="8"/>
  <c r="E34" i="8"/>
  <c r="D34" i="8"/>
  <c r="C34" i="8"/>
</calcChain>
</file>

<file path=xl/comments1.xml><?xml version="1.0" encoding="utf-8"?>
<comments xmlns="http://schemas.openxmlformats.org/spreadsheetml/2006/main">
  <authors>
    <author>Rikke Næraa</author>
  </authors>
  <commentList>
    <comment ref="D33" authorId="0">
      <text>
        <r>
          <rPr>
            <b/>
            <sz val="9"/>
            <color indexed="81"/>
            <rFont val="Tahoma"/>
            <family val="2"/>
          </rPr>
          <t>Rikke Næraa:</t>
        </r>
        <r>
          <rPr>
            <sz val="9"/>
            <color indexed="81"/>
            <rFont val="Tahoma"/>
            <family val="2"/>
          </rPr>
          <t xml:space="preserve">
burde her egentlig sættes + 10-20% ind ?</t>
        </r>
      </text>
    </comment>
  </commentList>
</comments>
</file>

<file path=xl/comments2.xml><?xml version="1.0" encoding="utf-8"?>
<comments xmlns="http://schemas.openxmlformats.org/spreadsheetml/2006/main">
  <authors>
    <author>Carsten Erskov Hendriksen</author>
  </authors>
  <commentList>
    <comment ref="B2" authorId="0">
      <text>
        <r>
          <rPr>
            <b/>
            <sz val="9"/>
            <color indexed="81"/>
            <rFont val="Tahoma"/>
            <family val="2"/>
          </rPr>
          <t>Carsten Erskov Hendriksen:</t>
        </r>
        <r>
          <rPr>
            <sz val="9"/>
            <color indexed="81"/>
            <rFont val="Tahoma"/>
            <family val="2"/>
          </rPr>
          <t xml:space="preserve">
Please state case refering to table</t>
        </r>
      </text>
    </comment>
    <comment ref="B27" authorId="0">
      <text>
        <r>
          <rPr>
            <b/>
            <sz val="9"/>
            <color indexed="81"/>
            <rFont val="Tahoma"/>
            <family val="2"/>
          </rPr>
          <t>Carsten Erskov Hendriksen:</t>
        </r>
        <r>
          <rPr>
            <sz val="9"/>
            <color indexed="81"/>
            <rFont val="Tahoma"/>
            <family val="2"/>
          </rPr>
          <t xml:space="preserve">
It is inconvenient to releate the specific price to geothermal input: the relation to total heat output is more convenient and in sync with other chapters</t>
        </r>
      </text>
    </comment>
    <comment ref="B33" authorId="0">
      <text>
        <r>
          <rPr>
            <b/>
            <sz val="9"/>
            <color indexed="81"/>
            <rFont val="Tahoma"/>
            <family val="2"/>
          </rPr>
          <t>Carsten Erskov Hendriksen:</t>
        </r>
        <r>
          <rPr>
            <sz val="9"/>
            <color indexed="81"/>
            <rFont val="Tahoma"/>
            <family val="2"/>
          </rPr>
          <t xml:space="preserve">
Excluding power for pumps?</t>
        </r>
      </text>
    </comment>
  </commentList>
</comments>
</file>

<file path=xl/sharedStrings.xml><?xml version="1.0" encoding="utf-8"?>
<sst xmlns="http://schemas.openxmlformats.org/spreadsheetml/2006/main" count="6303" uniqueCount="1243">
  <si>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</si>
  <si>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</si>
  <si>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</si>
  <si>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</si>
  <si>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</si>
  <si>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</si>
  <si>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</si>
  <si>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</si>
  <si>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</si>
  <si>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</si>
  <si>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</si>
  <si>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</si>
  <si>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</si>
  <si>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</si>
  <si>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</si>
  <si>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</si>
  <si>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</si>
  <si>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</si>
  <si>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</si>
  <si>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</si>
  <si>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</si>
  <si>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</si>
  <si>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</si>
  <si>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</si>
  <si>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</si>
  <si>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</si>
  <si>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</si>
  <si>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</si>
  <si>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</si>
  <si>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</si>
  <si>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</si>
  <si>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</si>
  <si>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</si>
  <si>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</si>
  <si>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</si>
  <si>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</si>
  <si>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</si>
  <si>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</si>
  <si>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</si>
  <si>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</si>
  <si>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</si>
  <si>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</si>
  <si>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</si>
  <si>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</si>
  <si>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</si>
  <si>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</si>
  <si>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</si>
  <si>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</si>
  <si>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</si>
  <si>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</si>
  <si>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</si>
  <si>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</si>
  <si>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</si>
  <si>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</si>
  <si>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I, M</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</si>
  <si>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</si>
  <si>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</si>
  <si>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</si>
  <si>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</si>
  <si>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</si>
  <si>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</si>
  <si>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</si>
  <si>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</si>
  <si>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</si>
  <si>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</si>
  <si>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</si>
  <si>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</si>
  <si>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</si>
  <si>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</si>
  <si>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</si>
  <si>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I, J</t>
  </si>
  <si>
    <t>Average capacity factor (%)</t>
  </si>
  <si>
    <t>Specific area coverage (MW/km2)</t>
  </si>
  <si>
    <t xml:space="preserve">A1 </t>
  </si>
  <si>
    <t>Offshore turbines has typically higher forced outage than onshore due to access problems in harsh weather</t>
  </si>
  <si>
    <t>Planned outage is typically 1-2 service visits a year, with a 1-2 work days</t>
  </si>
  <si>
    <t>The construction time is the periode from FID to commissioning. The construction time depend on the size of the project, vessel available and weather conditions.</t>
  </si>
  <si>
    <t>Based on 5,4 MW/km^2 - can vary some and will often be a political decition - a given area is available and a number of MW tendered. The wake losses will highly depend on the space available per MW.</t>
  </si>
  <si>
    <r>
      <t xml:space="preserve">All </t>
    </r>
    <r>
      <rPr>
        <b/>
        <sz val="9"/>
        <rFont val="Arial"/>
        <family val="2"/>
      </rPr>
      <t>references</t>
    </r>
    <r>
      <rPr>
        <sz val="9"/>
        <rFont val="Arial"/>
        <family val="2"/>
      </rPr>
      <t xml:space="preserve"> holds the same numbering as for the chapter "Wind turbines off-shore"</t>
    </r>
  </si>
  <si>
    <t>The capacity is set to 8 MW, the turbines at Horns Rev 3 is expected to have a capacity of 8.3 MW, it is assumed that the same turbines will be used near shore and off shore</t>
  </si>
  <si>
    <t>Offshore turbines has typically longer forced outage than onshore due to access problems in harsh weather</t>
  </si>
  <si>
    <t xml:space="preserve"> The construction time is the periode from FID to commissioning. The construction time depend on the size of the project, vessel available and weather conditions.</t>
  </si>
  <si>
    <t xml:space="preserve">The wake losses will highly depend on the space available per MW, Specific area coverage of 5,4 MW/km^2 is assumed. In a tender typically a given area is available and and a given capacity MW is demanded. </t>
  </si>
  <si>
    <t>Wind turbines can be regulated  downward within short time and can therefore (if the wind is blowing) be used in both the primary and secondary downward regulation.</t>
  </si>
  <si>
    <r>
      <t>Heat generation capacity for one unit (MW</t>
    </r>
    <r>
      <rPr>
        <vertAlign val="subscript"/>
        <sz val="9"/>
        <rFont val="Arial"/>
        <family val="2"/>
      </rPr>
      <t>heat</t>
    </r>
    <r>
      <rPr>
        <sz val="9"/>
        <rFont val="Arial"/>
        <family val="2"/>
      </rPr>
      <t>)</t>
    </r>
  </si>
  <si>
    <t>Total efficiency, net (%), name plate</t>
  </si>
  <si>
    <t>N/A</t>
  </si>
  <si>
    <t>Total eff., net (%), annual average, ambient heat source, no dev. in supply temp.</t>
  </si>
  <si>
    <t>A, F, J, K</t>
  </si>
  <si>
    <t>Total eff., net (%), annual average, ambient heat source, reduced supply temp.</t>
  </si>
  <si>
    <t>A, B, F, J</t>
  </si>
  <si>
    <t>3, 4</t>
  </si>
  <si>
    <t>Total eff., net (%), annual average, waste heat 20° C, reduced supply temp.</t>
  </si>
  <si>
    <t>Total eff., net (%), annual average, waste heat 40° C, reduced supply temp.</t>
  </si>
  <si>
    <t>Electricity consumption for pumps etc. (% of heat gen)</t>
  </si>
  <si>
    <t>Planned outage (weeks per year)</t>
  </si>
  <si>
    <r>
      <t>Space requirement (1000m2 per MW</t>
    </r>
    <r>
      <rPr>
        <vertAlign val="subscript"/>
        <sz val="9"/>
        <rFont val="Arial"/>
        <family val="2"/>
      </rPr>
      <t>heat</t>
    </r>
    <r>
      <rPr>
        <sz val="9"/>
        <rFont val="Arial"/>
        <family val="2"/>
      </rPr>
      <t>)</t>
    </r>
  </si>
  <si>
    <t xml:space="preserve"> </t>
  </si>
  <si>
    <t>Minimum load (% of full load)</t>
  </si>
  <si>
    <t>Warm start-up time (hours)</t>
  </si>
  <si>
    <t>Cold start-up time (hours)</t>
  </si>
  <si>
    <t>8,10</t>
  </si>
  <si>
    <t>Environment</t>
  </si>
  <si>
    <r>
      <t>SO</t>
    </r>
    <r>
      <rPr>
        <vertAlign val="subscript"/>
        <sz val="9"/>
        <rFont val="Arial"/>
        <family val="2"/>
      </rPr>
      <t>2</t>
    </r>
    <r>
      <rPr>
        <sz val="9"/>
        <rFont val="Arial"/>
        <family val="2"/>
      </rPr>
      <t xml:space="preserve"> (g per GJ fuel) </t>
    </r>
  </si>
  <si>
    <r>
      <t>NO</t>
    </r>
    <r>
      <rPr>
        <vertAlign val="subscript"/>
        <sz val="9"/>
        <rFont val="Arial"/>
        <family val="2"/>
      </rPr>
      <t>X</t>
    </r>
    <r>
      <rPr>
        <sz val="9"/>
        <rFont val="Arial"/>
        <family val="2"/>
      </rPr>
      <t xml:space="preserve"> (g per GJ fuel) </t>
    </r>
  </si>
  <si>
    <t>CH4 (g per GJ fuel)</t>
  </si>
  <si>
    <t>N2O (g per GJ fuel)</t>
  </si>
  <si>
    <r>
      <t>Nominal investment (M€ per MW</t>
    </r>
    <r>
      <rPr>
        <vertAlign val="subscript"/>
        <sz val="9"/>
        <rFont val="Arial"/>
        <family val="2"/>
      </rPr>
      <t>heat</t>
    </r>
    <r>
      <rPr>
        <sz val="9"/>
        <rFont val="Arial"/>
        <family val="2"/>
      </rPr>
      <t>)</t>
    </r>
  </si>
  <si>
    <t xml:space="preserve"> - of which equipment (%)</t>
  </si>
  <si>
    <t xml:space="preserve"> - of which installation (%)</t>
  </si>
  <si>
    <r>
      <t>Fixed O&amp;M (€/MW</t>
    </r>
    <r>
      <rPr>
        <vertAlign val="subscript"/>
        <sz val="9"/>
        <rFont val="Arial"/>
        <family val="2"/>
      </rPr>
      <t>heat</t>
    </r>
    <r>
      <rPr>
        <sz val="9"/>
        <rFont val="Arial"/>
        <family val="2"/>
      </rPr>
      <t>/year)</t>
    </r>
  </si>
  <si>
    <r>
      <t>Variable O&amp;M (€/MWh</t>
    </r>
    <r>
      <rPr>
        <vertAlign val="subscript"/>
        <sz val="9"/>
        <rFont val="Arial"/>
        <family val="2"/>
      </rPr>
      <t>heat</t>
    </r>
    <r>
      <rPr>
        <sz val="9"/>
        <rFont val="Arial"/>
        <family val="2"/>
      </rPr>
      <t>)</t>
    </r>
  </si>
  <si>
    <r>
      <t>- of which is electricity costs (€/MWh</t>
    </r>
    <r>
      <rPr>
        <vertAlign val="subscript"/>
        <sz val="9"/>
        <rFont val="Arial"/>
        <family val="2"/>
      </rPr>
      <t>heat</t>
    </r>
    <r>
      <rPr>
        <sz val="9"/>
        <rFont val="Arial"/>
        <family val="2"/>
      </rPr>
      <t>)</t>
    </r>
  </si>
  <si>
    <r>
      <t>- of which is other O&amp;M costs (€/MWh</t>
    </r>
    <r>
      <rPr>
        <vertAlign val="subscript"/>
        <sz val="9"/>
        <rFont val="Arial"/>
        <family val="2"/>
      </rPr>
      <t>heat</t>
    </r>
    <r>
      <rPr>
        <sz val="9"/>
        <rFont val="Arial"/>
        <family val="2"/>
      </rPr>
      <t>)</t>
    </r>
  </si>
  <si>
    <t xml:space="preserve">Actual development within COP optimization and reduced investment cost depends on the development in fuel and electricity prices. </t>
  </si>
  <si>
    <t>The development within construction time will depend on future production figures and standardization of plants.</t>
  </si>
  <si>
    <t>The regulation ability of large heat pumps will depend on the future markets for regulation services.</t>
  </si>
  <si>
    <t>Cold start of time is starting a heat pump where stand by heating has not been applied</t>
  </si>
  <si>
    <t>Operation at part load will usually increase COP but increase variable O&amp;M costs</t>
  </si>
  <si>
    <t>May vary depending on availability of heat source</t>
  </si>
  <si>
    <t>May vary depending on specific type, heat source etc.</t>
  </si>
  <si>
    <t>The auxillary eletricity is not included in the total efficiency</t>
  </si>
  <si>
    <t xml:space="preserve">The total efficiency net annual average is calculated using the practical COP </t>
  </si>
  <si>
    <t>Average value for ambient heat sources. For air it will be lower and for sea and lake water it will be around the average value, whereas for groundwater the value will be higher. It is weighted so that the heat pump produces 60-70 % of the demand of the district heating system. The supply temperature from the heat pump is fairly constant, since it is mixed with water from other production units in the months with the highest heat demand, when the supply temperature in the network is typically increased.</t>
  </si>
  <si>
    <t>Including heat uptake and buildings</t>
  </si>
  <si>
    <t>References:</t>
  </si>
  <si>
    <t>Drejebog til store varmepumpeprojekter i fjernvarmesystemet, 2014, see http://www.planenergi.dk/varmepumper/</t>
  </si>
  <si>
    <t>Udredning vedrørende varmelagringsteknologier og store varmepumper til brug i fjernvarmesystemer, 2013</t>
  </si>
  <si>
    <t>Innoterm, 2015</t>
  </si>
  <si>
    <t>Johnson Controls, 2015</t>
  </si>
  <si>
    <t>Teknologisk Institut, 2015</t>
  </si>
  <si>
    <r>
      <t>Heat generation capacity for one unit (MW</t>
    </r>
    <r>
      <rPr>
        <vertAlign val="subscript"/>
        <sz val="9"/>
        <rFont val="Arial"/>
        <family val="2"/>
      </rPr>
      <t>heat</t>
    </r>
    <r>
      <rPr>
        <sz val="9"/>
        <rFont val="Arial"/>
        <family val="2"/>
      </rPr>
      <t>) (excluding drive energy)</t>
    </r>
  </si>
  <si>
    <t>Total efficiency , net (%), annual average</t>
  </si>
  <si>
    <t>Space requirement (1000m2 per MW)</t>
  </si>
  <si>
    <r>
      <t>Nominal investment (M€ per MW</t>
    </r>
    <r>
      <rPr>
        <vertAlign val="subscript"/>
        <sz val="9"/>
        <rFont val="Arial"/>
        <family val="2"/>
      </rPr>
      <t xml:space="preserve">heat </t>
    </r>
    <r>
      <rPr>
        <sz val="9"/>
        <rFont val="Arial"/>
        <family val="2"/>
      </rPr>
      <t>excluding drive energy)</t>
    </r>
  </si>
  <si>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</si>
  <si>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</si>
  <si>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</si>
  <si>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</si>
  <si>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</si>
  <si>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</si>
  <si>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r>
      <t>Cb coefficient (50</t>
    </r>
    <r>
      <rPr>
        <vertAlign val="superscript"/>
        <sz val="9"/>
        <rFont val="Arial"/>
        <family val="2"/>
      </rPr>
      <t>o</t>
    </r>
    <r>
      <rPr>
        <sz val="9"/>
        <rFont val="Arial"/>
        <family val="2"/>
      </rPr>
      <t>C/100</t>
    </r>
    <r>
      <rPr>
        <vertAlign val="superscript"/>
        <sz val="9"/>
        <rFont val="Arial"/>
        <family val="2"/>
      </rPr>
      <t>o</t>
    </r>
    <r>
      <rPr>
        <sz val="9"/>
        <rFont val="Arial"/>
        <family val="2"/>
      </rPr>
      <t>C)</t>
    </r>
  </si>
  <si>
    <r>
      <t>Cv coefficient (50</t>
    </r>
    <r>
      <rPr>
        <vertAlign val="superscript"/>
        <sz val="9"/>
        <rFont val="Arial"/>
        <family val="2"/>
      </rPr>
      <t>o</t>
    </r>
    <r>
      <rPr>
        <sz val="9"/>
        <rFont val="Arial"/>
        <family val="2"/>
      </rPr>
      <t>C/100</t>
    </r>
    <r>
      <rPr>
        <vertAlign val="superscript"/>
        <sz val="9"/>
        <rFont val="Arial"/>
        <family val="2"/>
      </rPr>
      <t>o</t>
    </r>
    <r>
      <rPr>
        <sz val="9"/>
        <rFont val="Arial"/>
        <family val="2"/>
      </rPr>
      <t>C)</t>
    </r>
  </si>
  <si>
    <t>+0</t>
  </si>
  <si>
    <t>AC</t>
  </si>
  <si>
    <t>-1</t>
  </si>
  <si>
    <t>+1</t>
  </si>
  <si>
    <t>AD</t>
  </si>
  <si>
    <r>
      <t>SO</t>
    </r>
    <r>
      <rPr>
        <vertAlign val="subscript"/>
        <sz val="9"/>
        <rFont val="Arial"/>
        <family val="2"/>
      </rPr>
      <t>2</t>
    </r>
    <r>
      <rPr>
        <sz val="9"/>
        <rFont val="Arial"/>
        <family val="2"/>
      </rPr>
      <t xml:space="preserve"> (degree of desulphuring, %) </t>
    </r>
  </si>
  <si>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</si>
  <si>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</si>
  <si>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</si>
  <si>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</si>
  <si>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</si>
  <si>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</si>
  <si>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</si>
  <si>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</si>
  <si>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</si>
  <si>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</si>
  <si>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</si>
  <si>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</si>
  <si>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</si>
  <si>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r>
      <t>Cb coefficient (50</t>
    </r>
    <r>
      <rPr>
        <vertAlign val="superscript"/>
        <sz val="9"/>
        <color theme="1"/>
        <rFont val="Arial"/>
        <family val="2"/>
      </rPr>
      <t>o</t>
    </r>
    <r>
      <rPr>
        <sz val="9"/>
        <color theme="1"/>
        <rFont val="Arial"/>
        <family val="2"/>
      </rPr>
      <t>C/100</t>
    </r>
    <r>
      <rPr>
        <vertAlign val="superscript"/>
        <sz val="9"/>
        <color theme="1"/>
        <rFont val="Arial"/>
        <family val="2"/>
      </rPr>
      <t>o</t>
    </r>
    <r>
      <rPr>
        <sz val="9"/>
        <color theme="1"/>
        <rFont val="Arial"/>
        <family val="2"/>
      </rPr>
      <t>C)</t>
    </r>
  </si>
  <si>
    <t>-0.02</t>
  </si>
  <si>
    <r>
      <t>Cv coefficient (50</t>
    </r>
    <r>
      <rPr>
        <vertAlign val="superscript"/>
        <sz val="9"/>
        <color theme="1"/>
        <rFont val="Arial"/>
        <family val="2"/>
      </rPr>
      <t>o</t>
    </r>
    <r>
      <rPr>
        <sz val="9"/>
        <color theme="1"/>
        <rFont val="Arial"/>
        <family val="2"/>
      </rPr>
      <t>C/100</t>
    </r>
    <r>
      <rPr>
        <vertAlign val="superscript"/>
        <sz val="9"/>
        <color theme="1"/>
        <rFont val="Arial"/>
        <family val="2"/>
      </rPr>
      <t>o</t>
    </r>
    <r>
      <rPr>
        <sz val="9"/>
        <color theme="1"/>
        <rFont val="Arial"/>
        <family val="2"/>
      </rPr>
      <t>C)</t>
    </r>
  </si>
  <si>
    <t>-2</t>
  </si>
  <si>
    <t>-5</t>
  </si>
  <si>
    <t>AI</t>
  </si>
  <si>
    <t>+2</t>
  </si>
  <si>
    <r>
      <t>NO</t>
    </r>
    <r>
      <rPr>
        <vertAlign val="subscript"/>
        <sz val="9"/>
        <color theme="1"/>
        <rFont val="Arial"/>
        <family val="2"/>
      </rPr>
      <t>X</t>
    </r>
    <r>
      <rPr>
        <sz val="9"/>
        <color theme="1"/>
        <rFont val="Arial"/>
        <family val="2"/>
      </rPr>
      <t xml:space="preserve"> (g per GJ fuel) </t>
    </r>
  </si>
  <si>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</si>
  <si>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</si>
  <si>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</si>
  <si>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</si>
  <si>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</si>
  <si>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</si>
  <si>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</si>
  <si>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</si>
  <si>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</si>
  <si>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</si>
  <si>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</si>
  <si>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</si>
  <si>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</si>
  <si>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</si>
  <si>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</si>
  <si>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</si>
  <si>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</si>
  <si>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</si>
  <si>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</si>
  <si>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</si>
  <si>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</si>
  <si>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</si>
  <si>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</si>
  <si>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</si>
  <si>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</si>
  <si>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</si>
  <si>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</si>
  <si>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</si>
  <si>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</si>
  <si>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</si>
  <si>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</si>
  <si>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</si>
  <si>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</si>
  <si>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</si>
  <si>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</si>
  <si>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</si>
  <si>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</si>
  <si>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</si>
  <si>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</si>
  <si>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</si>
  <si>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</si>
  <si>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</si>
  <si>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</si>
  <si>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</si>
  <si>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</si>
  <si>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</si>
  <si>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</si>
  <si>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</si>
  <si>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</si>
  <si>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</si>
  <si>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</si>
  <si>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</si>
  <si>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</si>
  <si>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</si>
  <si>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</si>
  <si>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</si>
  <si>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</si>
  <si>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</si>
  <si>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</si>
  <si>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</si>
  <si>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</si>
  <si>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</si>
  <si>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</si>
  <si>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</si>
  <si>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</si>
  <si>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</si>
  <si>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</si>
  <si>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</si>
  <si>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</si>
  <si>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</si>
  <si>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</si>
  <si>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</si>
  <si>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</si>
  <si>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</si>
  <si>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</si>
  <si>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</si>
  <si>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</si>
  <si>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</si>
  <si>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</si>
  <si>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</si>
  <si>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</si>
  <si>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</si>
  <si>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</si>
  <si>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</si>
  <si>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</si>
  <si>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</si>
  <si>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</si>
  <si>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</si>
  <si>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</si>
  <si>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</si>
  <si>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</si>
  <si>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</si>
  <si>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</si>
  <si>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</si>
  <si>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</si>
  <si>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</si>
  <si>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</si>
  <si>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</si>
  <si>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</si>
  <si>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</si>
  <si>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</si>
  <si>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</si>
  <si>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</si>
  <si>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</si>
  <si>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</si>
  <si>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</si>
  <si>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</si>
  <si>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</si>
  <si>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</si>
  <si>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</si>
  <si>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</si>
  <si>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</si>
  <si>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</si>
  <si>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</si>
  <si>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</si>
  <si>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</si>
  <si>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</si>
  <si>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</si>
  <si>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</si>
  <si>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</si>
  <si>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</si>
  <si>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</si>
  <si>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</si>
  <si>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</si>
  <si>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</si>
  <si>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</si>
  <si>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</si>
  <si>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</si>
  <si>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</si>
  <si>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</si>
  <si>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</si>
  <si>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</si>
  <si>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</si>
  <si>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</si>
  <si>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</si>
  <si>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</si>
  <si>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</si>
  <si>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</si>
  <si>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</si>
  <si>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</si>
  <si>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</si>
  <si>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</si>
  <si>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</si>
  <si>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</si>
  <si>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</si>
  <si>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</si>
  <si>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</si>
  <si>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</si>
  <si>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</si>
  <si>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</si>
  <si>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</si>
  <si>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</si>
  <si>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6, 13, 10</t>
  </si>
  <si>
    <t>8, 10, 27</t>
  </si>
  <si>
    <t>14, 10</t>
  </si>
  <si>
    <t>8, 27</t>
  </si>
  <si>
    <t>The European offshore wind industry – key trends and statistics 2015, EWEA, 2016</t>
  </si>
  <si>
    <t>Master data register of wind turbines at end of December 2014, Danish Energy Agency (the analysis also utilize earlier years of the same register)</t>
  </si>
  <si>
    <t>DTU International Energy Report – Wind Energy, DTU, 2014</t>
  </si>
  <si>
    <t>Renewable Energy Technologies: Cost Analysis Series, IRENA, 2012</t>
  </si>
  <si>
    <t>Fremtidens havmølleplaceringer - 2025 (Future locations for offshore wind farms; in Danish),” Danish Energy Agency, 2007.</t>
  </si>
  <si>
    <t>Lindø Offshore Renewables Centre, data on offshore wind farms.</t>
  </si>
  <si>
    <t>4 C Offshore, global offshore wind farms database [Online]. Available: http://www.4coffshore.com/windfarms/default.aspx.</t>
  </si>
  <si>
    <t>The Economics of Wind Energy, EWEA, 2009</t>
  </si>
  <si>
    <t>N. m.fl., Vindmøllers økonomi, EUDP projekt 33033-0196, 2010</t>
  </si>
  <si>
    <r>
      <t>B. Christensen, Interviewee, Personal communication/Interviews with Siemens Wind Power + written contribution</t>
    </r>
    <r>
      <rPr>
        <i/>
        <sz val="9"/>
        <color theme="1"/>
        <rFont val="Arial"/>
        <family val="2"/>
      </rPr>
      <t xml:space="preserve">. </t>
    </r>
    <r>
      <rPr>
        <sz val="9"/>
        <color theme="1"/>
        <rFont val="Arial"/>
        <family val="2"/>
      </rPr>
      <t>[Interview].</t>
    </r>
  </si>
  <si>
    <t>[31,35]</t>
  </si>
  <si>
    <t>[26, 12, 27]</t>
  </si>
  <si>
    <t xml:space="preserve">The cost includes cost of wind turbines, foundation, installation, planning &amp; development and financing and internal grid connection (array cable, substation but not  export cable). </t>
  </si>
  <si>
    <t>http://www.4coffshore.com/windfarms, accessed  27-3-2017</t>
  </si>
  <si>
    <t>Note made by DEA : "Notat om teknologiomkostninger for havvind, baggrund for opdatering af CAPEX og OPEX i Teknologikatalogets dataark. " Energinet.dk and the Danish Energy Agency, 2017, March 28</t>
  </si>
  <si>
    <t xml:space="preserve">DONG ENERGY Investor presentation, , DONG Energy, 2016, 12 May </t>
  </si>
  <si>
    <t>Cost Reduction Monitoring Framework 2016,Offshore Wind Programme Board, Catapult 2016, 2016</t>
  </si>
  <si>
    <t>Innovation Outlook: Off shore Wind, International Renewable Energy Agency( IRENA), Abu Dhabi, 2016</t>
  </si>
  <si>
    <t>Energinet.dk, March 2017</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</si>
  <si>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d a Specific area coverage 5,4 MW/km^2 is assumed, further more it is assumed that nearshore turbines are placed in farm with a total capacity of 50 -250 MW  </t>
  </si>
  <si>
    <t xml:space="preserve">The cost includes cost of wind turbines, foundation, installation, planning &amp; development and financing and internal grid connection (array cable)  </t>
  </si>
  <si>
    <t>06 Spark ignition engine, natural gas</t>
  </si>
  <si>
    <t>06 Spark ignition engine, biogas</t>
  </si>
  <si>
    <t>20 Large wind turbines on land</t>
  </si>
  <si>
    <t>20 Small wind turbines, grid connected (&lt; 25 kW)</t>
  </si>
  <si>
    <t>21 Large wind turbines off-shore</t>
  </si>
  <si>
    <t>21 Large offshore wind turbines near-shore</t>
  </si>
  <si>
    <t>40 Electrical compression heat pumps - district heating</t>
  </si>
  <si>
    <t>40 Absorption heat pumps - district heating</t>
  </si>
  <si>
    <t>44 District heating boiler, natural gas fired</t>
  </si>
  <si>
    <t>Heat generation capacity for one unit (MW)</t>
  </si>
  <si>
    <t>0.5</t>
  </si>
  <si>
    <t>0.2</t>
  </si>
  <si>
    <t>0.008</t>
  </si>
  <si>
    <t>0.08</t>
  </si>
  <si>
    <t>Cf. the utilized electricity</t>
  </si>
  <si>
    <r>
      <t>CH</t>
    </r>
    <r>
      <rPr>
        <vertAlign val="subscript"/>
        <sz val="9"/>
        <rFont val="Arial"/>
        <family val="2"/>
      </rPr>
      <t>4</t>
    </r>
    <r>
      <rPr>
        <sz val="9"/>
        <rFont val="Arial"/>
        <family val="2"/>
      </rPr>
      <t xml:space="preserve"> (g per GJ fuel) </t>
    </r>
  </si>
  <si>
    <r>
      <t>N</t>
    </r>
    <r>
      <rPr>
        <vertAlign val="subscript"/>
        <sz val="9"/>
        <rFont val="Arial"/>
        <family val="2"/>
      </rPr>
      <t>2</t>
    </r>
    <r>
      <rPr>
        <sz val="9"/>
        <rFont val="Arial"/>
        <family val="2"/>
      </rPr>
      <t xml:space="preserve">O (g per GJ fuel) </t>
    </r>
  </si>
  <si>
    <r>
      <t>Particles</t>
    </r>
    <r>
      <rPr>
        <sz val="9"/>
        <rFont val="Arial"/>
        <family val="2"/>
      </rPr>
      <t xml:space="preserve"> (g per GJ fuel)</t>
    </r>
  </si>
  <si>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</si>
  <si>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</si>
  <si>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</si>
  <si>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</si>
  <si>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</si>
  <si>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</si>
  <si>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</si>
  <si>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</si>
  <si>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</si>
  <si>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</si>
  <si>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</si>
  <si>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</si>
  <si>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</si>
  <si>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 xml:space="preserve">New datasheet added June 2017 </t>
  </si>
  <si>
    <t>25.   Anonym DK EPC#1 offering 0.95 2014-€/Wp for MW projects in DK</t>
  </si>
  <si>
    <t xml:space="preserve">24.   Anonym DK EPC#1 offering 0.91 2014-€/Wp for MW projects in DK </t>
  </si>
  <si>
    <t xml:space="preserve">23.   Gaia solar general offer 250 kW system 2014. </t>
  </si>
  <si>
    <t>22.   Gaia solar, BIOFOS Rensningsanlæg Damhusåen, large system 2013.</t>
  </si>
  <si>
    <t>21.   Prices for nine large and medium size systems 2013-2014(Confidential).</t>
  </si>
  <si>
    <t xml:space="preserve">20.   http://www.photovoltaik-guide.de/pv-preisindex, “Photovoltaik-preisindex” PV system up to 100 kWp, average 2014. </t>
  </si>
  <si>
    <t>19.   Websearch by Jan Vedde November 2014 Prices for seven small plants for sale in DK in November 2014,</t>
  </si>
  <si>
    <t>18.   David Feldman et al. Photovoltaic System Pricing Trends, Historical, Recent, and Near-Term Projections edition 2014. SUNSHOT U.S. Department of Energy, National Renewable Energy Laboratory and Lawrence Berkeley National Laboratory , September 22, 2014</t>
  </si>
  <si>
    <t>17.   HOFOR plan, plant in Guderup (websearch) and 2 other plants (anonymous, Jan Vedde 2014) all four large and DK.</t>
  </si>
  <si>
    <t>16.   IEA PVPS Task 14 reports.</t>
  </si>
  <si>
    <t>15.   M. Bolinger and S. Weaver. Utility-Scale Solar 2012. Lawrence Berkeley National Laboratory. September 2013.</t>
  </si>
  <si>
    <t>14.   Thibaut Lemonie. Assessing the real quality of PV modules. Photovoltaics Int. Aug 2011, p. 177.</t>
  </si>
  <si>
    <t>13.   IRTPV. International Technology Roadmap for Photovoltaic, Results 2013. March 2014.</t>
  </si>
  <si>
    <t>12.   Pierre Verlinden. Trina Solar SKL presentation April 16th 2013.</t>
  </si>
  <si>
    <t>11.   Ubiquity Solar Inc. 2012, Extrapolation of PV module experience curve.</t>
  </si>
  <si>
    <t>10.   IEA-ETSAP and IRENA Technology Policy Brief E11, January 2013.</t>
  </si>
  <si>
    <t>9.       P. Ahm and J. Vedde, “Large Scale PV Plants – Also in Denmark”. Project report, 2011.</t>
  </si>
  <si>
    <t>8.       EIA report: “Levelized Cost of New Generation Resources” in the Annual Energy Outlook 2013, U.S. Energy Information Administration, January 2013.</t>
  </si>
  <si>
    <t xml:space="preserve">7.       Prices from; Solcellepriser.dk, pricelist small plants 15 cheapest plants used,  </t>
  </si>
  <si>
    <t>6.       “Solceller. Dansk strategi for forskning, udvikling, demonstration og udbredelse” (Solar cells. A Danish strategy for research, development, demonstration and deployment), Danish Energy Agency, Energy Technology Development Programme (EUDP), and Energinet.dk, 2009.</t>
  </si>
  <si>
    <t>5.       M.J. (Mariska) de Wild-Scholten. “Energy payback time and carbon footprint of commercial photovoltaic Systems”. Solar Energy Materials &amp; Solar Cells 119 (2013) 296–305.</t>
  </si>
  <si>
    <t>4.      Peter Riddersholm Wang, DMI Teknisk Rapport 13-08, Referenceværdier: Måneds- og årsværdier for stationer 2001 - 2010, Danmark for temperatur, relativ luftfugtighed, vindhastighed, globalstråling og nedbør.</t>
  </si>
  <si>
    <t>3.      IEA,“Energy Technology Perspectives. Technology Roadmap: Solar Photovoltaic Energy, 2014 edition”, OECD/International Energy Agency, 2014.</t>
  </si>
  <si>
    <t>2.      IEA PVPS Trends 2013 in Photovoltaic Applications – 2014 Edition, 2014/05/06 p. 53.</t>
  </si>
  <si>
    <t>1.      NPD Solarbuzz PV Equipment Quarterly report, July 2013.</t>
  </si>
  <si>
    <t>References</t>
  </si>
  <si>
    <t>Real prices</t>
  </si>
  <si>
    <t>I. Not relevant for small and medium size plants.</t>
  </si>
  <si>
    <t>H. The inverter loss includes the Maximum Power Point Tracking (MPPT) efficiency and is averaged over typical load levels.</t>
  </si>
  <si>
    <t>G. These losses are calculated by simulating a model-year where corrections are made hour-by-hour due to the fact that the actual operation does not take place under STC conditions. Additionally, electrical losses in cables and combiner boxes are included.</t>
  </si>
  <si>
    <t>F. The Incident Angle Modifier (IAM) loss represents the total yearly solar energy that is reflected from the glass when the angle of incidence is different from the perpendicular (the reflections at a normal incidence is already included in the STC efficiency).</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</si>
  <si>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t>
  </si>
  <si>
    <t>C. The peak power of the system is the max. power of the PV modules(DC).</t>
  </si>
  <si>
    <t>Fixed O&amp;M (2015-€/MWacmax/y)</t>
  </si>
  <si>
    <t>Fixed O&amp;M (2015-€/MWp/y)</t>
  </si>
  <si>
    <t>P</t>
  </si>
  <si>
    <t>Specific investment, total system (€/Wacmax)</t>
  </si>
  <si>
    <t>Balance Of Plant , mark-up &amp; contingency cost (€/Wacmax)</t>
  </si>
  <si>
    <t>Inverter and transformer(€/Wacmax)</t>
  </si>
  <si>
    <t>PV module cost (€/Wacmax)</t>
  </si>
  <si>
    <t>Specific investment, total system (2015-€/Wp)</t>
  </si>
  <si>
    <t>Balance Of Plant , mark-up &amp; contingency cost (2015-€/Wp)</t>
  </si>
  <si>
    <t>Inverter and transformer (2015-€/Wp)</t>
  </si>
  <si>
    <t>PV module (2015-€/Wp)</t>
  </si>
  <si>
    <t/>
  </si>
  <si>
    <t>K, L</t>
  </si>
  <si>
    <t>Peak power full load hours (kWh/kWp)</t>
  </si>
  <si>
    <t>J, L</t>
  </si>
  <si>
    <t>Full load hours (kWh/kWacmax)</t>
  </si>
  <si>
    <t>Output</t>
  </si>
  <si>
    <t>Inverter lifetime (years)</t>
  </si>
  <si>
    <t>Technical lifetime of total system (years)</t>
  </si>
  <si>
    <t>Availability (%)</t>
  </si>
  <si>
    <t>PV module conversion efficiency (%)</t>
  </si>
  <si>
    <t>AC grid losses (%)</t>
  </si>
  <si>
    <t>H, H2</t>
  </si>
  <si>
    <t>Inverter loss (%)</t>
  </si>
  <si>
    <t>PV systems losses and non-STC corrections (%)</t>
  </si>
  <si>
    <t>Incident Angle Modifier Loss (%)</t>
  </si>
  <si>
    <t>Transposition Factor for fixed tilt system</t>
  </si>
  <si>
    <t>DC/ACMAX sizing factor (Wp/Wac)</t>
  </si>
  <si>
    <t>Energy/technical data - system design</t>
  </si>
  <si>
    <t>Typical peak capacity for one installation at STC (kWp)</t>
  </si>
  <si>
    <t xml:space="preserve">Typical capacity for one installation (kW)(plant capacity) </t>
  </si>
  <si>
    <t>Global horizontal irradiance (kWh/m2/y)</t>
  </si>
  <si>
    <t>Input</t>
  </si>
  <si>
    <t xml:space="preserve">Updated October 2017 </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</si>
  <si>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</si>
  <si>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</si>
  <si>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</si>
  <si>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</si>
  <si>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r>
      <t>The data for SO2 and NOx emissions</t>
    </r>
    <r>
      <rPr>
        <b/>
        <sz val="9"/>
        <color indexed="8"/>
        <rFont val="Arial"/>
        <family val="2"/>
      </rPr>
      <t xml:space="preserve"> </t>
    </r>
    <r>
      <rPr>
        <sz val="9"/>
        <color indexed="8"/>
        <rFont val="Arial"/>
        <family val="2"/>
      </rPr>
      <t>assume flue gas desulphurisation (wet gypsum) and DeNOx equipment of the “high dust” SCR type.</t>
    </r>
  </si>
  <si>
    <t>The Cb values have been calculated from the electricity efficiencies in condensation mode, the Cv values and a total efficiency (electricity plus heat) in full back-pressure mode of 90%. Cf. Annex 1.</t>
  </si>
  <si>
    <r>
      <rPr>
        <sz val="8"/>
        <color rgb="FFFF0000"/>
        <rFont val="Calibri"/>
        <family val="2"/>
        <scheme val="minor"/>
      </rPr>
      <t xml:space="preserve">E.S. Rubin et al. / Energy Policy 86 (2015) </t>
    </r>
    <r>
      <rPr>
        <sz val="11"/>
        <color rgb="FFFF0000"/>
        <rFont val="Calibri"/>
        <family val="2"/>
        <scheme val="minor"/>
      </rPr>
      <t xml:space="preserve">page </t>
    </r>
    <r>
      <rPr>
        <sz val="8"/>
        <color rgb="FFFF0000"/>
        <rFont val="Calibri"/>
        <family val="2"/>
        <scheme val="minor"/>
      </rPr>
      <t>198–218</t>
    </r>
    <r>
      <rPr>
        <sz val="11"/>
        <color rgb="FFFF0000"/>
        <rFont val="Calibri"/>
        <family val="2"/>
        <scheme val="minor"/>
      </rPr>
      <t xml:space="preserve">, </t>
    </r>
    <r>
      <rPr>
        <sz val="8"/>
        <color rgb="FFFF0000"/>
        <rFont val="Calibri"/>
        <family val="2"/>
        <scheme val="minor"/>
      </rPr>
      <t>A review of learning rates for electricity supply technologies</t>
    </r>
  </si>
  <si>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</si>
  <si>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</si>
  <si>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</si>
  <si>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</si>
  <si>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</si>
  <si>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</si>
  <si>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</si>
  <si>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</si>
  <si>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</si>
  <si>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</si>
  <si>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</si>
  <si>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</si>
  <si>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</si>
  <si>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</si>
  <si>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</si>
  <si>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</si>
  <si>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</si>
  <si>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</si>
  <si>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</si>
  <si>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</si>
  <si>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</si>
  <si>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</si>
  <si>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</si>
  <si>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</si>
  <si>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</si>
  <si>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</si>
  <si>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</si>
  <si>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</si>
  <si>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</si>
  <si>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</si>
  <si>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</si>
  <si>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</si>
  <si>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</si>
  <si>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</si>
  <si>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</si>
  <si>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Defaltor 2011-2015</t>
  </si>
  <si>
    <t>Published  November  2017</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</si>
  <si>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</si>
  <si>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</si>
  <si>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</si>
  <si>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</si>
  <si>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</si>
  <si>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</si>
  <si>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</si>
  <si>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</si>
  <si>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</si>
  <si>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</si>
  <si>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</si>
  <si>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</si>
  <si>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</si>
  <si>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</si>
  <si>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</si>
  <si>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</si>
  <si>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</si>
  <si>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</si>
  <si>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</si>
  <si>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</si>
  <si>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</si>
  <si>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</si>
  <si>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</si>
  <si>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</si>
  <si>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</si>
  <si>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</si>
  <si>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</si>
  <si>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</si>
  <si>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</si>
  <si>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</si>
  <si>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</si>
  <si>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</si>
  <si>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</si>
  <si>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</si>
  <si>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</si>
  <si>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</si>
  <si>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</si>
  <si>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</si>
  <si>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</si>
  <si>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</si>
  <si>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</si>
  <si>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</si>
  <si>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</si>
  <si>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</si>
  <si>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</si>
  <si>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</si>
  <si>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</si>
  <si>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</si>
  <si>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</si>
  <si>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</si>
  <si>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</si>
  <si>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</si>
  <si>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</si>
  <si>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</si>
  <si>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r>
      <t xml:space="preserve">Financial data </t>
    </r>
    <r>
      <rPr>
        <sz val="10"/>
        <rFont val="Arial"/>
        <family val="2"/>
      </rPr>
      <t xml:space="preserve">(in 2015€)                              </t>
    </r>
  </si>
  <si>
    <r>
      <t xml:space="preserve">Financial data </t>
    </r>
    <r>
      <rPr>
        <sz val="10"/>
        <rFont val="Arial"/>
        <family val="2"/>
      </rPr>
      <t xml:space="preserve">(in 2015€) </t>
    </r>
  </si>
  <si>
    <r>
      <t>Financial data</t>
    </r>
    <r>
      <rPr>
        <sz val="10"/>
        <rFont val="Arial"/>
        <family val="2"/>
      </rPr>
      <t xml:space="preserve"> (in 2015€) </t>
    </r>
  </si>
  <si>
    <r>
      <t xml:space="preserve">Financial data </t>
    </r>
    <r>
      <rPr>
        <sz val="10"/>
        <rFont val="Arial"/>
        <family val="2"/>
      </rPr>
      <t xml:space="preserve">(in 2015€) </t>
    </r>
    <r>
      <rPr>
        <b/>
        <sz val="10"/>
        <rFont val="Arial"/>
        <family val="2"/>
      </rPr>
      <t xml:space="preserve">                            </t>
    </r>
  </si>
  <si>
    <t xml:space="preserve">Financial data (in 2015€)                              </t>
  </si>
  <si>
    <r>
      <t>Financial data</t>
    </r>
    <r>
      <rPr>
        <sz val="10"/>
        <color theme="1"/>
        <rFont val="Arial"/>
        <family val="2"/>
      </rPr>
      <t xml:space="preserve"> (in 2015€) </t>
    </r>
    <r>
      <rPr>
        <b/>
        <sz val="10"/>
        <color theme="1"/>
        <rFont val="Arial"/>
        <family val="2"/>
      </rPr>
      <t xml:space="preserve">                             </t>
    </r>
  </si>
  <si>
    <r>
      <t xml:space="preserve">Financial data </t>
    </r>
    <r>
      <rPr>
        <sz val="10"/>
        <rFont val="Arial"/>
        <family val="2"/>
      </rPr>
      <t>(in 2015€)</t>
    </r>
    <r>
      <rPr>
        <b/>
        <sz val="10"/>
        <rFont val="Arial"/>
        <family val="2"/>
      </rPr>
      <t xml:space="preserve">                                </t>
    </r>
  </si>
  <si>
    <t xml:space="preserve">Financial data (in 2015€)                                 </t>
  </si>
  <si>
    <t xml:space="preserve">Financial data (in 2015€)                                  </t>
  </si>
  <si>
    <t xml:space="preserve">Financial data (in 2015€)                               </t>
  </si>
  <si>
    <t xml:space="preserve">Financial data (in 2015€)                                </t>
  </si>
  <si>
    <t xml:space="preserve">Financial data (in 2015€) </t>
  </si>
  <si>
    <t>All cost data is in 2015€</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</si>
  <si>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</si>
  <si>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</si>
  <si>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</si>
  <si>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</si>
  <si>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</si>
  <si>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</si>
  <si>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</si>
  <si>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</si>
  <si>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</si>
  <si>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</si>
  <si>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</si>
  <si>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</si>
  <si>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</si>
  <si>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Cb coefficient (40°C/80°C)</t>
  </si>
  <si>
    <t>Cv coefficient (40°C/80°C)</t>
  </si>
  <si>
    <t>Space requirement (1000 m2/MWe)</t>
  </si>
  <si>
    <t>F, G</t>
  </si>
  <si>
    <t>2;3</t>
  </si>
  <si>
    <t>Particles (g per GJ fuel)</t>
  </si>
  <si>
    <t xml:space="preserve">Nominal investment (M€/MWe) </t>
  </si>
  <si>
    <t>Fixed O&amp;M (€/MWe/year)</t>
  </si>
  <si>
    <t xml:space="preserve">Variable O&amp;M (€/MWh_e) </t>
  </si>
  <si>
    <t>Steam reheat</t>
  </si>
  <si>
    <t>None</t>
  </si>
  <si>
    <t>Flue gas condensation</t>
  </si>
  <si>
    <t>Yes</t>
  </si>
  <si>
    <t>Combustion air humidification</t>
  </si>
  <si>
    <t>No</t>
  </si>
  <si>
    <t>Nominal investment (M€/MW fuel input)</t>
  </si>
  <si>
    <t>Fixed O&amp;M (€/MW input/year)</t>
  </si>
  <si>
    <t>Variable O&amp;M (€/MWh input)</t>
  </si>
  <si>
    <t>Nominal investment (€/(tonne/year))</t>
  </si>
  <si>
    <t>Fixed O&amp;M (€/tonne)</t>
  </si>
  <si>
    <t>1;4</t>
  </si>
  <si>
    <t>Variable O&amp;M (€/tonne)</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</si>
  <si>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</si>
  <si>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</si>
  <si>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</si>
  <si>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</si>
  <si>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</si>
  <si>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</si>
  <si>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</si>
  <si>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 xml:space="preserve">Environmental permit of recently constructed WtE-facility includes NOx limit value of 180 mg/Nm³ =100 g/GJ. Operation is expected well below limit value.  Cf. Miljøstyrelsen, "Tillæg til miljøgodkendelse, Ny ovnlinje 5 på Nordforbrænding, Juni 2013," </t>
  </si>
  <si>
    <t>http://mst.dk/media/mst/Attachments/Tillgtilmiljgodkendelseovn5Juni2013.pdf</t>
  </si>
  <si>
    <t>To scenarier for tilpasning af affaldsforbrændingskapaciteten i Danmark. EA Energianalyse 2014.</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</si>
  <si>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</si>
  <si>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</si>
  <si>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Additional heat potential for heat pump is the flue gas condensation potential remaining after the direct condensation stage (condensation by heat exchange with DH-water)</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</si>
  <si>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</si>
  <si>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</si>
  <si>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</si>
  <si>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</si>
  <si>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</si>
  <si>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</si>
  <si>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</si>
  <si>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 xml:space="preserve">N2O is expected to be related primarily to the use of SNCR. This is why little N2O is expected when the SCR-deNOx technology is used (indicated by verly low NOx-level). </t>
  </si>
  <si>
    <t>Variable O&amp;M cost includes consumables (for FGT etc.), disposal of residues, small share of staff-cost and maintenance cost. Electricity  consumption is not included, and revenues from sale of electricity  and heat are not included. Taxes are not included.</t>
  </si>
  <si>
    <t>Fixed O&amp;M include amongst other things the major part of staffing and maintenance, analyses, research and development, accounting, insurances, fees, memberships, office. Not included are finance cost, depreciation and amortisation.</t>
  </si>
  <si>
    <t>Installation includes civils works (including waste bunker) and project cost considering LOT-based tendering</t>
  </si>
  <si>
    <t>Assuming LOT-based tendering of electromechanic equipment</t>
  </si>
  <si>
    <t xml:space="preserve">Small Waste to Energy </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</si>
  <si>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</si>
  <si>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</si>
  <si>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Medium Waste to Energy</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</si>
  <si>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</si>
  <si>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Additional heat potential for heat pump is the flue gas condensation potential remaining after the direct condensation stage (condensation by heat exchange with DH-water).</t>
  </si>
  <si>
    <t>Installation includes civils works (including waste bunker) and project cost considering LOT-based tendering.</t>
  </si>
  <si>
    <t>Assuming LOT-based tendering of electromechanic equipment.</t>
  </si>
  <si>
    <t>Large Waste to Energy</t>
  </si>
  <si>
    <t>A, H</t>
  </si>
  <si>
    <t>B, H</t>
  </si>
  <si>
    <t>Fuel storage specific cost in excess of 2 days (M€/MW_input/storage day)</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</si>
  <si>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</si>
  <si>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</si>
  <si>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</si>
  <si>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efficiencyat direct condensation. Direct condensation and combustion air humidification are included in all cases except in lower range of 2020 and 2050.</t>
  </si>
  <si>
    <t xml:space="preserve">                                                                                                                                                                                                                                                                                                                                                                                                                                                                                                                                                                                                          </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</si>
  <si>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</si>
  <si>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</si>
  <si>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 xml:space="preserve">It is to be expected that necessary DeNOx can be accomplished using SNCR, except where anticipated emission levels are below 40 g/GJ </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</si>
  <si>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</si>
  <si>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</si>
  <si>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Cv=1 describes turbine by-pass operation. During operation the turbine can be by-passed fully or partly for direct district heating production, at operator choice.</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</si>
  <si>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</si>
  <si>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</si>
  <si>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Small Wood Chips</t>
  </si>
  <si>
    <t>A, H, F</t>
  </si>
  <si>
    <t>E+G</t>
  </si>
  <si>
    <t>Rambøll Danmark, internal evaluation based on either existing projects, supplier offers, or pre-project studies.</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</si>
  <si>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</si>
  <si>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 xml:space="preserve"> Through a turbine by-pass all the produced steam energy is used for District Heat production.</t>
  </si>
  <si>
    <t>Plants of this type may achieve up to 110 % efficiency using flue gas condensation with moist wood chips and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</si>
  <si>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</si>
  <si>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</si>
  <si>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 xml:space="preserve">It is to be expected that necessary DeNOx can be accomplished using SNCR, except where anticipated emission levels are below 40 g/GJ in which case SCR is used with slight adverse effect on electricity  efficiency.  </t>
  </si>
  <si>
    <t>Warm start is starting with a glowing fuel layer on the grate and a warm deaerator.</t>
  </si>
  <si>
    <t>The Cv value does not exist for plants with a back pressure turbine or an ORC turbine</t>
  </si>
  <si>
    <t>Medium Wood Chips</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</si>
  <si>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</si>
  <si>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</si>
  <si>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 xml:space="preserve">It is to be expected that the NOx level is low from the CFB, and that the necessary DeNOx can be accomplished using SNCR, except where anticipated emission levels are below 20 g/GJ, in which case SCR is used. </t>
  </si>
  <si>
    <t>Warm start is starting with a glowing bed and a warm deaerator.</t>
  </si>
  <si>
    <t>Financial data and Technological specific data are essentially the total cost either divided by the electric net capacity or by the net heat capacity, i.e. corresponding to the indicated name plate efficiencies. This is to indicate that new plants may not fully take advantage of the technical capabilities for either full electricity production capacity or heat production capacity. The two cost for electricity and heat, respectively, are not to be added up!</t>
  </si>
  <si>
    <t xml:space="preserve">Large Wood Chips </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</si>
  <si>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</si>
  <si>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Since electricity generation is only a secondary objective for minor heat producers, it may make more sense to relate the total investment only to the thermail input.</t>
  </si>
  <si>
    <t>It is anticipated that for the smaller units the supplier has a SNCR solutiuon to avoid NOx emissions sufficiently. Little SO2, CH4 and N2O are emitted when combusting wooddy biomass.</t>
  </si>
  <si>
    <t>Small Wood Pellets</t>
  </si>
  <si>
    <t>The boiler in the plant is a suspension fired boiler producing steam to be used in a subsequent back pressure steam turbine. It is possible to pulverize wood pellets and use it for suspension firing but it has not been possible to find an appropriate reference.</t>
  </si>
  <si>
    <t>Since wood pellets are relatively dry there is often only a minor efficiency advantage in using flue gas condensation. There is though an environmental advantage in having a scrubber in the flue gas stream. Direct condensation is assumed in all cases. Combustion air humidification is included except in lower range of 2020 and 2050. Direct condensation and combustion air humidification are included in all cases except in lower range of 2020 and 2050.</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</si>
  <si>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</si>
  <si>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</si>
  <si>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Medium Wood Pellets</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</si>
  <si>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</si>
  <si>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</si>
  <si>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</si>
  <si>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</si>
  <si>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</si>
  <si>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The Cv value may vary according to the optimization of the plant. A modest value representing a choice with current power/heat prices is shown but an approximate BAT value is given as 'UPPER'</t>
  </si>
  <si>
    <t>Large Wood Pellets</t>
  </si>
  <si>
    <t>Rambøll Danmark, internal evaluation based on either existing projects, supplier offers, or pre-project studies. NOTICE: There are to our knowledge no references on ORC plants running on straw.</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</si>
  <si>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</si>
  <si>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It is anticipated that for the smaller units the supplier has a SNCR solutiuon to limit NOx emissions. SO2, CH4 and N2O emissions are low when combusting biomass.</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</si>
  <si>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</si>
  <si>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Small Straw</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</si>
  <si>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</si>
  <si>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</si>
  <si>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Medium Straw</t>
  </si>
  <si>
    <t>For NOx-emissions no lower than 40 g/GJ SNCR is assumed. It is probably necessary to include a tail-end SCR catalyst to fulfill expected BREF requirements, particularly after year 2030. 
This has slight adverse effect on the electricity  efficiency.</t>
  </si>
  <si>
    <t>Large Straw</t>
  </si>
  <si>
    <t xml:space="preserve">Technology </t>
  </si>
  <si>
    <t>Total heat efficiency, net (%), ref. LHV, name plate</t>
  </si>
  <si>
    <t>Total heat efficiency , net (%), ref. LHV, annual average</t>
  </si>
  <si>
    <t>Auxiliary electricity consumption (% of heat gen)</t>
  </si>
  <si>
    <t>Assumed lower heating value 10.6 MJ/kg, waste input 11.9 tph = tonnes per hour (incineration capacity), corresponding to thermal input of 35 MW. Efficiencies refer to lower heating value.</t>
  </si>
  <si>
    <t>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</si>
  <si>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Assumed low SO2-emission 1 g/GJ in 2015  considering the use of flue gas condensation by wet scrubbing down-stream the flue gas treatment system. Sulphur content in fuel 270 g/GJ</t>
  </si>
  <si>
    <t xml:space="preserve">Reference to heat output because of the lack of electricity  production </t>
  </si>
  <si>
    <t>Space requirement (1000 m2/MWth heat output)</t>
  </si>
  <si>
    <t xml:space="preserve">Nominal investment (M€/MWth - heat output) </t>
  </si>
  <si>
    <t>Fixed O&amp;M (€/MWth/year), heat output</t>
  </si>
  <si>
    <t>Variable O&amp;M (€/MWh) heat output</t>
  </si>
  <si>
    <t>With flue gas condensation (condensation through heat exchange with DH-water, only),  DH return temperature 40°C and flow 80°C</t>
  </si>
  <si>
    <t>B,C</t>
  </si>
  <si>
    <t>C,J</t>
  </si>
  <si>
    <t>F,K</t>
  </si>
  <si>
    <t>I,K</t>
  </si>
  <si>
    <t>The plant is directly producing hot water for District Heating by burning fuel on a grate.</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</si>
  <si>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 </t>
  </si>
  <si>
    <t>Load control of the heat production is important and units of this size can make rapid load variations. Similarly, the minimum load is quite low</t>
  </si>
  <si>
    <t xml:space="preserve">Emissions shall comply with Danish EPA guideline, Luftvejledningen. 
It is anticipated that for the smaller units the supplier has an SNCR solutiuon to reduce NOx emissions sufficiently. </t>
  </si>
  <si>
    <t>The nominal investment is in the range 0.6 to 1.1 M€/MWth</t>
  </si>
  <si>
    <t>Result of model calculation, there are reports of DH plants operating at lower power consumption</t>
  </si>
  <si>
    <t>C,K</t>
  </si>
  <si>
    <t>F, L</t>
  </si>
  <si>
    <t>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</si>
  <si>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The nominal investment is in the range 0.6 to 1.1 M€/Mwth</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</si>
  <si>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</si>
  <si>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 xml:space="preserve">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 </t>
  </si>
  <si>
    <t>assuming content of sulphur in fuel of 20 g/GJ</t>
  </si>
  <si>
    <t>Estimated from: Nielsen, M., Nielsen, O.-K., Plejdrup, M. &amp; Hjelgaard, K., 2010: Danish Emission Inventories for Stationary Combustion Plants. Inventories until 2008. National Environmental Research Institute, Aarhus University, Denmark. 236 pp. – NERI Technical Report No. 795.
http://www.dmu.dk/Pub/FR795.pdf.</t>
  </si>
  <si>
    <t>Result of model calculation, there are reports of DH plants operating at lower power consumption, down to 1% of heat generation.</t>
  </si>
  <si>
    <t>[LOFT21-prediction from the Danish Finance Act  2018 (FFL18 November 2017)]</t>
  </si>
  <si>
    <t>BTV for price year (2015) estimated in 2018</t>
  </si>
  <si>
    <t>DC/AC sizing factor (Wp/W)</t>
  </si>
  <si>
    <t>Full load hours (kWh/kW)</t>
  </si>
  <si>
    <t>Financial data</t>
  </si>
  <si>
    <t>PV module cost (2015-€/Wp)</t>
  </si>
  <si>
    <t>3,11,13</t>
  </si>
  <si>
    <t>Balance Of Plant cost (2015-€/Wp)</t>
  </si>
  <si>
    <t>Specific investment, total system (2015-M€/MW)</t>
  </si>
  <si>
    <t>Fixed O&amp;M (2015€/MWp/y)</t>
  </si>
  <si>
    <t>R</t>
  </si>
  <si>
    <t>3, 10</t>
  </si>
  <si>
    <t>Fixed O&amp;M (2015€/MW/y)</t>
  </si>
  <si>
    <r>
      <t>3.</t>
    </r>
    <r>
      <rPr>
        <sz val="7"/>
        <color theme="1"/>
        <rFont val="Times New Roman"/>
        <family val="1"/>
      </rPr>
      <t xml:space="preserve">      </t>
    </r>
    <r>
      <rPr>
        <sz val="12"/>
        <color theme="1"/>
        <rFont val="Times New Roman"/>
        <family val="1"/>
      </rPr>
      <t xml:space="preserve">IEA,“Energy Technology Perspectives. Technology Roadmap: Solar Photovoltaic Energy, 2014 edition”, 
OECD/International Energy Agency, 2014 </t>
    </r>
    <r>
      <rPr>
        <i/>
        <sz val="12"/>
        <color theme="1"/>
        <rFont val="Times New Roman"/>
        <family val="1"/>
      </rPr>
      <t>for 2015 cost</t>
    </r>
    <r>
      <rPr>
        <sz val="12"/>
        <color theme="1"/>
        <rFont val="Times New Roman"/>
        <family val="1"/>
      </rPr>
      <t>.</t>
    </r>
  </si>
  <si>
    <t>4.      Peter Riddersholm Wang, DMI Teknisk Rapport 13-08, Referenceværdier: Måneds- og årsværdier 
for stationer 2001 - 2010, Danmark for temperatur, relativ luftfugtighed, vindhastighed, globalstråling og nedbør.</t>
  </si>
  <si>
    <r>
      <t>5.</t>
    </r>
    <r>
      <rPr>
        <sz val="7"/>
        <color theme="1"/>
        <rFont val="Times New Roman"/>
        <family val="1"/>
      </rPr>
      <t xml:space="preserve">       </t>
    </r>
    <r>
      <rPr>
        <sz val="12"/>
        <color theme="1"/>
        <rFont val="Times New Roman"/>
        <family val="1"/>
      </rPr>
      <t>M.J. (Mariska) de Wild-Scholten. “Energy payback time and carbon footprint of commercial photovoltaic
Systems”. Solar Energy Materials &amp; Solar Cells 119 (2013) 296–305.</t>
    </r>
  </si>
  <si>
    <r>
      <t>6.</t>
    </r>
    <r>
      <rPr>
        <sz val="7"/>
        <color theme="1"/>
        <rFont val="Times New Roman"/>
        <family val="1"/>
      </rPr>
      <t xml:space="preserve">       </t>
    </r>
    <r>
      <rPr>
        <sz val="12"/>
        <color theme="1"/>
        <rFont val="Times New Roman"/>
        <family val="1"/>
      </rPr>
      <t>“Solceller. Dansk strategi for forskning, udvikling, demonstration og udbredelse” (Solar cells. A Danish 
strategy for research, development, demonstration and deployment), Danish Energy Agency, Energy Technology Development Programme (EUDP), and Energinet.dk, 2009.</t>
    </r>
  </si>
  <si>
    <r>
      <t>7.</t>
    </r>
    <r>
      <rPr>
        <sz val="7"/>
        <color theme="1"/>
        <rFont val="Times New Roman"/>
        <family val="1"/>
      </rPr>
      <t xml:space="preserve">       </t>
    </r>
    <r>
      <rPr>
        <sz val="12"/>
        <color theme="1"/>
        <rFont val="Times New Roman"/>
        <family val="1"/>
      </rPr>
      <t xml:space="preserve">Prices from; Solcellepriser.dk, pricelist small plants 15 cheapest plants used,  </t>
    </r>
  </si>
  <si>
    <r>
      <t>8.</t>
    </r>
    <r>
      <rPr>
        <sz val="7"/>
        <color theme="1"/>
        <rFont val="Times New Roman"/>
        <family val="1"/>
      </rPr>
      <t xml:space="preserve">       </t>
    </r>
    <r>
      <rPr>
        <sz val="12"/>
        <color theme="1"/>
        <rFont val="Times New Roman"/>
        <family val="1"/>
      </rPr>
      <t>EIA report: “Levelized Cost of New Generation Resources” in the Annual Energy Outlook 2013, U.S. 
Energy Information Administration, January 2013.</t>
    </r>
  </si>
  <si>
    <r>
      <t>9.</t>
    </r>
    <r>
      <rPr>
        <sz val="7"/>
        <color theme="1"/>
        <rFont val="Times New Roman"/>
        <family val="1"/>
      </rPr>
      <t xml:space="preserve">       </t>
    </r>
    <r>
      <rPr>
        <sz val="12"/>
        <color theme="1"/>
        <rFont val="Times New Roman"/>
        <family val="1"/>
      </rPr>
      <t>P. Ahm and J. Vedde, “Large Scale PV Plants – Also in Denmark”. Project report, 2011.</t>
    </r>
  </si>
  <si>
    <r>
      <t>10.</t>
    </r>
    <r>
      <rPr>
        <sz val="7"/>
        <color theme="1"/>
        <rFont val="Times New Roman"/>
        <family val="1"/>
      </rPr>
      <t xml:space="preserve">   </t>
    </r>
    <r>
      <rPr>
        <sz val="12"/>
        <color theme="1"/>
        <rFont val="Times New Roman"/>
        <family val="1"/>
      </rPr>
      <t>IEA-ETSAP and IRENA Technology Policy Brief E11, January 2013.</t>
    </r>
  </si>
  <si>
    <r>
      <t>11.</t>
    </r>
    <r>
      <rPr>
        <sz val="7"/>
        <color theme="1"/>
        <rFont val="Times New Roman"/>
        <family val="1"/>
      </rPr>
      <t xml:space="preserve">   </t>
    </r>
    <r>
      <rPr>
        <sz val="12"/>
        <color theme="1"/>
        <rFont val="Times New Roman"/>
        <family val="1"/>
      </rPr>
      <t>Ubiquity Solar Inc. 2012, Extrapolation of PV module experience curve.</t>
    </r>
  </si>
  <si>
    <r>
      <t>12.</t>
    </r>
    <r>
      <rPr>
        <sz val="7"/>
        <color theme="1"/>
        <rFont val="Times New Roman"/>
        <family val="1"/>
      </rPr>
      <t xml:space="preserve">   </t>
    </r>
    <r>
      <rPr>
        <sz val="12"/>
        <color theme="1"/>
        <rFont val="Times New Roman"/>
        <family val="1"/>
      </rPr>
      <t>Pierre Verlinden. Trina Solar SKL presentation April 16</t>
    </r>
    <r>
      <rPr>
        <vertAlign val="superscript"/>
        <sz val="12"/>
        <color theme="1"/>
        <rFont val="Times New Roman"/>
        <family val="1"/>
      </rPr>
      <t>th</t>
    </r>
    <r>
      <rPr>
        <sz val="12"/>
        <color theme="1"/>
        <rFont val="Times New Roman"/>
        <family val="1"/>
      </rPr>
      <t xml:space="preserve"> 2013.</t>
    </r>
  </si>
  <si>
    <r>
      <t xml:space="preserve">13.   IRTPV. International Technology Roadmap for Photovoltaic, Results 2013. March 2014 </t>
    </r>
    <r>
      <rPr>
        <i/>
        <u/>
        <sz val="10"/>
        <color indexed="12"/>
        <rFont val="Arial"/>
        <family val="2"/>
      </rPr>
      <t>for 2015 cost</t>
    </r>
    <r>
      <rPr>
        <u/>
        <sz val="10"/>
        <color indexed="12"/>
        <rFont val="Arial"/>
        <family val="2"/>
      </rPr>
      <t>.</t>
    </r>
  </si>
  <si>
    <r>
      <t>14.</t>
    </r>
    <r>
      <rPr>
        <sz val="7"/>
        <color theme="1"/>
        <rFont val="Times New Roman"/>
        <family val="1"/>
      </rPr>
      <t xml:space="preserve">   </t>
    </r>
    <r>
      <rPr>
        <sz val="12"/>
        <color theme="1"/>
        <rFont val="Times New Roman"/>
        <family val="1"/>
      </rPr>
      <t>Thibaut Lemonie. Assessing the real quality of PV modules. Photovoltaics Int. Aug 2011, p. 177.</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</si>
  <si>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</si>
  <si>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</si>
  <si>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18.</t>
    </r>
    <r>
      <rPr>
        <sz val="7"/>
        <color theme="1"/>
        <rFont val="Times New Roman"/>
        <family val="1"/>
      </rPr>
      <t xml:space="preserve">   </t>
    </r>
    <r>
      <rPr>
        <sz val="12"/>
        <color theme="1"/>
        <rFont val="Times New Roman"/>
        <family val="1"/>
      </rPr>
      <t>David Feldman et al. Photovoltaic System Pricing Trends, Historical, Recent, and Near-Term Projections 
edition 2014. SUNSHOT U.S. Department of Energy, National Renewable Energy Laboratory and Lawrence 
Berkeley National Laboratory , September 22, 2014</t>
    </r>
  </si>
  <si>
    <r>
      <t>21.</t>
    </r>
    <r>
      <rPr>
        <sz val="7"/>
        <color theme="1"/>
        <rFont val="Times New Roman"/>
        <family val="1"/>
      </rPr>
      <t xml:space="preserve">   </t>
    </r>
    <r>
      <rPr>
        <sz val="12"/>
        <color theme="1"/>
        <rFont val="Times New Roman"/>
        <family val="1"/>
      </rPr>
      <t xml:space="preserve">Prices for nine large and medium size systems 2013-2014(Confidential) </t>
    </r>
    <r>
      <rPr>
        <i/>
        <sz val="12"/>
        <color theme="1"/>
        <rFont val="Times New Roman"/>
        <family val="1"/>
      </rPr>
      <t>for 2015 cost.</t>
    </r>
  </si>
  <si>
    <r>
      <t>22.</t>
    </r>
    <r>
      <rPr>
        <sz val="7"/>
        <color theme="1"/>
        <rFont val="Times New Roman"/>
        <family val="1"/>
      </rPr>
      <t xml:space="preserve">   </t>
    </r>
    <r>
      <rPr>
        <sz val="12"/>
        <color theme="1"/>
        <rFont val="Times New Roman"/>
        <family val="1"/>
      </rPr>
      <t xml:space="preserve">Gaia solar, BIOFOS Rensningsanlæg Damhusåen, large system 2013 </t>
    </r>
    <r>
      <rPr>
        <i/>
        <sz val="12"/>
        <color theme="1"/>
        <rFont val="Times New Roman"/>
        <family val="1"/>
      </rPr>
      <t>for 2015 cost</t>
    </r>
    <r>
      <rPr>
        <sz val="12"/>
        <color theme="1"/>
        <rFont val="Times New Roman"/>
        <family val="1"/>
      </rPr>
      <t>.</t>
    </r>
  </si>
  <si>
    <r>
      <t>23.</t>
    </r>
    <r>
      <rPr>
        <sz val="7"/>
        <color theme="1"/>
        <rFont val="Times New Roman"/>
        <family val="1"/>
      </rPr>
      <t xml:space="preserve">   </t>
    </r>
    <r>
      <rPr>
        <sz val="12"/>
        <color theme="1"/>
        <rFont val="Times New Roman"/>
        <family val="1"/>
      </rPr>
      <t xml:space="preserve">Gaia solar general offer 250 kW system 2014 </t>
    </r>
    <r>
      <rPr>
        <i/>
        <sz val="12"/>
        <color theme="1"/>
        <rFont val="Times New Roman"/>
        <family val="1"/>
      </rPr>
      <t>for 2015 cost</t>
    </r>
    <r>
      <rPr>
        <sz val="12"/>
        <color theme="1"/>
        <rFont val="Times New Roman"/>
        <family val="1"/>
      </rPr>
      <t>.</t>
    </r>
  </si>
  <si>
    <r>
      <t>24.</t>
    </r>
    <r>
      <rPr>
        <sz val="7"/>
        <color theme="1"/>
        <rFont val="Times New Roman"/>
        <family val="1"/>
      </rPr>
      <t xml:space="preserve">   </t>
    </r>
    <r>
      <rPr>
        <sz val="12"/>
        <color theme="1"/>
        <rFont val="Times New Roman"/>
        <family val="1"/>
      </rPr>
      <t xml:space="preserve">Anonym DK EPC#1 offering 0.91 2014-€/Wp for MW projects in DK </t>
    </r>
    <r>
      <rPr>
        <i/>
        <sz val="12"/>
        <color theme="1"/>
        <rFont val="Times New Roman"/>
        <family val="1"/>
      </rPr>
      <t>for 2015 cost</t>
    </r>
  </si>
  <si>
    <r>
      <t>25.</t>
    </r>
    <r>
      <rPr>
        <sz val="7"/>
        <color theme="1"/>
        <rFont val="Times New Roman"/>
        <family val="1"/>
      </rPr>
      <t xml:space="preserve">   </t>
    </r>
    <r>
      <rPr>
        <sz val="12"/>
        <color theme="1"/>
        <rFont val="Times New Roman"/>
        <family val="1"/>
      </rPr>
      <t xml:space="preserve">Anonym DK EPC#1 offering 0.95 2014-€/Wp for MW projects in DK </t>
    </r>
    <r>
      <rPr>
        <i/>
        <sz val="12"/>
        <color theme="1"/>
        <rFont val="Times New Roman"/>
        <family val="1"/>
      </rPr>
      <t>for 2015 cost</t>
    </r>
  </si>
  <si>
    <r>
      <t>o</t>
    </r>
    <r>
      <rPr>
        <sz val="7"/>
        <rFont val="Times New Roman"/>
        <family val="1"/>
      </rPr>
      <t xml:space="preserve">    </t>
    </r>
    <r>
      <rPr>
        <i/>
        <sz val="10"/>
        <rFont val="Arial"/>
        <family val="2"/>
      </rPr>
      <t>Changzhou EGing Photovoltaic Technology Co., Ltd.,</t>
    </r>
  </si>
  <si>
    <r>
      <t>o</t>
    </r>
    <r>
      <rPr>
        <sz val="7"/>
        <rFont val="Times New Roman"/>
        <family val="1"/>
      </rPr>
      <t xml:space="preserve">    </t>
    </r>
    <r>
      <rPr>
        <i/>
        <sz val="10"/>
        <rFont val="Arial"/>
        <family val="2"/>
      </rPr>
      <t>China Sunergy (Nanjing) Co.,Ltd,</t>
    </r>
  </si>
  <si>
    <r>
      <t>o</t>
    </r>
    <r>
      <rPr>
        <sz val="7"/>
        <rFont val="Times New Roman"/>
        <family val="1"/>
      </rPr>
      <t xml:space="preserve">    </t>
    </r>
    <r>
      <rPr>
        <i/>
        <sz val="10"/>
        <rFont val="Arial"/>
        <family val="2"/>
      </rPr>
      <t>Trinasolar,</t>
    </r>
  </si>
  <si>
    <r>
      <t>o</t>
    </r>
    <r>
      <rPr>
        <sz val="7"/>
        <rFont val="Times New Roman"/>
        <family val="1"/>
      </rPr>
      <t xml:space="preserve">    </t>
    </r>
    <r>
      <rPr>
        <i/>
        <sz val="10"/>
        <rFont val="Arial"/>
        <family val="2"/>
      </rPr>
      <t xml:space="preserve">ZNSHINE PV-TECH CO., LTD. </t>
    </r>
  </si>
  <si>
    <r>
      <t>o</t>
    </r>
    <r>
      <rPr>
        <sz val="7"/>
        <rFont val="Times New Roman"/>
        <family val="1"/>
      </rPr>
      <t xml:space="preserve">    </t>
    </r>
    <r>
      <rPr>
        <i/>
        <sz val="10"/>
        <rFont val="Arial"/>
        <family val="2"/>
      </rPr>
      <t>Elkem Solar</t>
    </r>
  </si>
  <si>
    <t>27: Renewable Power Generation Costs in 2017, IRENA, januar 2018</t>
  </si>
  <si>
    <t xml:space="preserve"> https://www.vivaenergi.dk</t>
  </si>
  <si>
    <t>https://xn--billigtsolcelleanlg-2xb.dk</t>
  </si>
  <si>
    <t>https://klimaenergi.dk</t>
  </si>
  <si>
    <t xml:space="preserve">29. Cost development of low carbon energy technologies, Scenario-based cost trajectories to 2050, 2017 edition, 
Tsiropoulos, I. Tarvydas, D., Zucker, A. January 2018  </t>
  </si>
  <si>
    <t>30. [LOFT21-prediction from the Danish Finance Act  2018 (FFL18 November 2017)]</t>
  </si>
  <si>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</si>
  <si>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5.</t>
    </r>
    <r>
      <rPr>
        <sz val="7"/>
        <color theme="1"/>
        <rFont val="Times New Roman"/>
        <family val="1"/>
      </rPr>
      <t xml:space="preserve">       </t>
    </r>
    <r>
      <rPr>
        <sz val="12"/>
        <color theme="1"/>
        <rFont val="Times New Roman"/>
        <family val="1"/>
      </rPr>
      <t>M.J. (Mariska) de Wild-Scholten. “Energy payback time and carbon footprint of commercial 
photovoltaicSystems”. Solar Energy Materials &amp; Solar Cells 119 (2013) 296–305.</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</si>
  <si>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</si>
  <si>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</si>
  <si>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r>
      <t>20.   http://www.photovoltaik-guide.de/pv-preisindex, “Photovoltaik-preisindex” PV system up to 100 kWp, 
average 2014.</t>
    </r>
    <r>
      <rPr>
        <i/>
        <u/>
        <sz val="10"/>
        <color indexed="12"/>
        <rFont val="Arial"/>
        <family val="2"/>
      </rPr>
      <t>for 2015 cost</t>
    </r>
    <r>
      <rPr>
        <u/>
        <sz val="10"/>
        <color indexed="12"/>
        <rFont val="Arial"/>
        <family val="2"/>
      </rPr>
      <t xml:space="preserve"> </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</si>
  <si>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</si>
  <si>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t xml:space="preserve">26. 
Sales representatives from 5 suppliers (in random order): </t>
  </si>
  <si>
    <t>28. Solar-installation companies' websites 1.-5. March 2018:</t>
  </si>
  <si>
    <t xml:space="preserve">29. Cost development of low carbon energy technologies, Scenario-based cost trajectories to 2050, 2017 edition, 
Tsiropoulos, I. Tarvydas, D., Zucker, A. ,JRC,January 2018  </t>
  </si>
  <si>
    <t>S. The investment prices for PV systems in 2020, 2030 and 2050 are based on information from international importers and from national sales representatives and installers. In addition, international references ([27], [29]) have been consulted.</t>
  </si>
  <si>
    <t>3,10,17,18,20,21,22,23,24,25,26,27,28,29</t>
  </si>
  <si>
    <t xml:space="preserve">     31. Ea Energy Analyses, Danish Energy Agency and Energinet.dk. "Opdatering teknologikatalogets solcelledata", June 2017.</t>
  </si>
  <si>
    <t>B3</t>
  </si>
  <si>
    <t>A2</t>
  </si>
  <si>
    <t>Q2, R2</t>
  </si>
  <si>
    <t>Residential PV installation with a typical capacity of 4–6 kW, mounted on the roof.</t>
  </si>
  <si>
    <t>Data applies to utility scale PV installation typically mounted on the ground, with capacity of 1 MWp and larger. Threshold for maximum capacity limit is not indicated as solar systems are largely modular and the costs  are largely proportional  to the size of the plant when the plant is larger than app. 1 MW.</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</si>
  <si>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</si>
  <si>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 xml:space="preserve">B.  The  area requirements  decreas as the efficiency increas. </t>
  </si>
  <si>
    <t xml:space="preserve">B1. 6.3 kWp corresponding to a panel area of approximately 25-40 m2. </t>
  </si>
  <si>
    <t>B2. 110 kWp corresponding to a panel area of approximately 400 – 700 m2.</t>
  </si>
  <si>
    <t>B3: In 2017 a PV-plant with require an area of around 1.3 to 1.7  ha/MWp assuming a module coverage of 35% to 45% and panel size of 1.64 m2 for 275Wp.</t>
  </si>
  <si>
    <r>
      <t>K. Also known as the specific yearly energy production (kWh/kWp) of the PV modules. This value is calculated from this formula: Peak power full load hours = Global horizontal irradiance *</t>
    </r>
    <r>
      <rPr>
        <i/>
        <sz val="11"/>
        <color theme="1"/>
        <rFont val="Times New Roman"/>
        <family val="1"/>
      </rPr>
      <t xml:space="preserve"> (panel area/PV module conversion efficiency )</t>
    </r>
    <r>
      <rPr>
        <sz val="11"/>
        <color theme="1"/>
        <rFont val="Times New Roman"/>
        <family val="1"/>
      </rPr>
      <t xml:space="preserve"> * transposition factor * (1-incident angle modifier loss) * (1-PV system losses etc.) * (1-inverter loss) * (1-AC grid loss). </t>
    </r>
    <r>
      <rPr>
        <i/>
        <sz val="11"/>
        <color theme="1"/>
        <rFont val="Times New Roman"/>
        <family val="1"/>
      </rPr>
      <t>(Panel area / PV module conversion efficiency)</t>
    </r>
    <r>
      <rPr>
        <sz val="11"/>
        <color theme="1"/>
        <rFont val="Times New Roman"/>
        <family val="1"/>
      </rPr>
      <t xml:space="preserve"> is per definition 1 and can be omitted of the equation.</t>
    </r>
  </si>
  <si>
    <t>Commercial PV systems with a typical plant capacity of 50–500kW , typically installed on roofs of residential, office or public buildings.</t>
  </si>
  <si>
    <t>ABCI</t>
  </si>
  <si>
    <t>ABJ</t>
  </si>
  <si>
    <t>ABI</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</si>
  <si>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</si>
  <si>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</si>
  <si>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</si>
  <si>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</si>
  <si>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</si>
  <si>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</si>
  <si>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</si>
  <si>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</si>
  <si>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</si>
  <si>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</si>
  <si>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</si>
  <si>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</si>
  <si>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</si>
  <si>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</si>
  <si>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</si>
  <si>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</si>
  <si>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</si>
  <si>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</si>
  <si>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</si>
  <si>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</si>
  <si>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</si>
  <si>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</si>
  <si>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</si>
  <si>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</si>
  <si>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</si>
  <si>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The regulation time of the boiler will often increase. due to slower burning of chips compared to pulverized fuel. Depending of the other thermal limitations in the cycle (e.g. in the turbines) this will have no change or an increase in the regulation time.</t>
  </si>
  <si>
    <t>+0.04</t>
  </si>
  <si>
    <t>+0.06</t>
  </si>
  <si>
    <t>B1, C</t>
  </si>
  <si>
    <t>L, M, N, S</t>
  </si>
  <si>
    <t xml:space="preserve">A. The global irradiation is a measure of the energy resource potential available and is dependend on geographical location. The average value in Denmark as determined among 25 measurement stations is 1068 (kWh/m2/y) ± 3.1 %. The best sites demonstrate values around 1100 kWh/m2/y. </t>
  </si>
  <si>
    <t xml:space="preserve">B.  The area requirements decreas as the efficiency increas. </t>
  </si>
  <si>
    <t>B3: In 2017 a PV-plant with require an area of around 1.3 to 1.7  ha/MWp assuming a module coverage of 35% to 45% and panel size of 1.64 m2 for 275 Wp.</t>
  </si>
  <si>
    <t>C. The peak power of the system is the max. power of the PV modules (DC).</t>
  </si>
  <si>
    <t>B2, C</t>
  </si>
  <si>
    <t>N. The financial values have been discounted as shown in the table below</t>
  </si>
  <si>
    <t>Includes the following processes: DeNOx (ammonia injection (SNCR) or catalytic (SCR)), SO2 capture by injection of lime or the use of another SO2 absorbing system, dust abatement by bag house filters</t>
  </si>
  <si>
    <t>E, J, K, L</t>
  </si>
  <si>
    <t>J, K, L</t>
  </si>
  <si>
    <t>E,J,K, L</t>
  </si>
  <si>
    <t>J,K, L</t>
  </si>
  <si>
    <t>C,F,L</t>
  </si>
  <si>
    <t>J,K,L</t>
  </si>
  <si>
    <t>E,J,K,L</t>
  </si>
  <si>
    <t>K,L</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</si>
  <si>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</si>
  <si>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</si>
  <si>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 xml:space="preserve">D. The DC/AC shown equals module peak capacity ( in Wp) divided by inverter/ transformer  capacity(Wac,max). The sizing factor is set to the same value for all years. In practice the sizing factor is chosen according to the desired utilisation/loading of the inverter which can also reflect a desire to maximise the energy production from a given (restricted) AC-capacity.
</t>
  </si>
  <si>
    <t>L. Capacity factor = Full load hours / Total number of hours per year (8760 h/y).</t>
  </si>
  <si>
    <t xml:space="preserve">M. for roof placed PV the 2015 figure, is first published in 2015, the reference is market prices for PV in 2012/ 2013[7] and in 2014 [19] and it show that the marked prices for PV systems in Denmark were lower than prices found in international studies [3,18], and the prices have been stable or have increased from 2012/2013 to 2014. Therefore the investment in 2015 was assumed to be at same level as in 2012/2013 and 2014. In 2018 investment cost for the system and specific cost of PV panels are found in based on information from international importers and from national sales representatives and installers. In addition, international references ([27], [29]) have been consulted. The investment cost estimates for the system 2020 is based these findings. </t>
  </si>
  <si>
    <t xml:space="preserve">M2. Market prices for utility scale PV systems have been estimated based on interviews with Danish developers and an assesment of the prices from Danish and Germany tenders for PV capacity in 2016 and the beginning of 2017. The price analysis is available in the note (in Danish) "Opdatering af teknologikatalogets solcelledata oktober 2017" [31](ref 31). </t>
  </si>
  <si>
    <t>Q. Cost prognoses for  PV panels in  2030 and 2050 are made  keeping the  relative difference to the cost for utility scale PV panels constant.</t>
  </si>
  <si>
    <t xml:space="preserve">Q2. The prices analysis also contains a forecast of the PV cost in 2020, 2030 and 2050, which based on learning rates for the module and invester (20 % learning rate)and a projection of the cumulated PV capacity based on the IEA's 450 ppm scenario.  
For the balance of plant (BoP) a more moderate cost projection is used, assuming that the cost drops by 1% per year until 2020, by 0.75% p.a. between 2020 and 2030 and then by 0.5% p.a. from 2030 to 2050
</t>
  </si>
  <si>
    <t>R. The cost of O&amp;M includes insurance and regular replacement of inverters. The O&amp;M cost for rooftop PV is calculated, assuming that the relation between the cost of O&amp;M for  rooftop PV and for utility scale PV is constant from 2015 to 2050. Note that the O&amp;M costs for plants in Denmark are assumed significant lower than international estimates in [27] and [29].</t>
  </si>
  <si>
    <t>R2. The cost of O&amp;M includes insurance and regular replacement of inverters and land-lease. The cost of land lease amounts in 2017 to approx. 25% -30% of the fixed O &amp; M cost. As the efficiency of the new solar panels increases, the required area per MWp will be lower. The same development is assumed for other O &amp; M expenses.</t>
  </si>
  <si>
    <t>M, Q</t>
  </si>
  <si>
    <t>M,Q</t>
  </si>
  <si>
    <t>M2,Q2</t>
  </si>
  <si>
    <t>M2,Q2,N</t>
  </si>
  <si>
    <t>INDEX</t>
  </si>
  <si>
    <t>Back to Index</t>
  </si>
  <si>
    <t>01 Coal CHP</t>
  </si>
  <si>
    <t>02 LTE existing plant</t>
  </si>
  <si>
    <t>03a Coal to wood pellets exi bo</t>
  </si>
  <si>
    <t>03b Coal to wood chips n. boile</t>
  </si>
  <si>
    <t>03c coal to wood chips exi. boi</t>
  </si>
  <si>
    <t>04 Gas turb. simple cycle, L</t>
  </si>
  <si>
    <t>04 Gas turb. simple cycle Sm-Me</t>
  </si>
  <si>
    <t>04 Gas turb. simple cycle Micro</t>
  </si>
  <si>
    <t>05 Gas turb. CC, steam extract.</t>
  </si>
  <si>
    <t>05 Gas turb. CC, Back-pressure</t>
  </si>
  <si>
    <t>11 SOFC-CHP</t>
  </si>
  <si>
    <t>12 LT-PEMFC CHP</t>
  </si>
  <si>
    <t>20 Onshore turbines</t>
  </si>
  <si>
    <t>20 Domestic turbines</t>
  </si>
  <si>
    <t>21 Offshore turbines</t>
  </si>
  <si>
    <t>21 Near shore turbines</t>
  </si>
  <si>
    <t>22 Photovoltaics Small</t>
  </si>
  <si>
    <t>22 Photovoltaics Medium</t>
  </si>
  <si>
    <t>22 Photovoltaics  LARGE new</t>
  </si>
  <si>
    <t>40 Comp. heat pump, DH</t>
  </si>
  <si>
    <t>40 Absorption heat pump, DH</t>
  </si>
  <si>
    <t>41 Electric Boilers</t>
  </si>
  <si>
    <t>Sheet</t>
  </si>
  <si>
    <t>08 Large Waste to Energy CHP, Back pressure turbine, 220 MW feed</t>
  </si>
  <si>
    <t>08 Medium Waste to Energy CHP, Back pressure turbine, 80 MW feed</t>
  </si>
  <si>
    <t>08 Small Waste to Energy CHP, Back pressure turbine, 35 MW feed</t>
  </si>
  <si>
    <t>06 Gas engines, natural gas</t>
  </si>
  <si>
    <t>06 Gas engines, biogas</t>
  </si>
  <si>
    <t>08 WtE CHP, Large</t>
  </si>
  <si>
    <t>08 WtE CHP, Medium</t>
  </si>
  <si>
    <t>08 WtE CHP, Small</t>
  </si>
  <si>
    <t>09 Wood Chips, Large</t>
  </si>
  <si>
    <t>09 Wood Chips, Medium</t>
  </si>
  <si>
    <t>09 Wood Chips, Small</t>
  </si>
  <si>
    <t>09 Wood Pellets, Large</t>
  </si>
  <si>
    <t>09 Wood Pellets, Medium</t>
  </si>
  <si>
    <t>01a Life time extension of coal power plant, extraction plant</t>
  </si>
  <si>
    <t>03 Rebuilding power plants from coal to biomass a) Wood pellets, existing boiler, extraction plant</t>
  </si>
  <si>
    <t>03 Rebuilding power plants from coal to biomass b) Wood chips. new boiler, extraction plant</t>
  </si>
  <si>
    <t>03 Rebuilding power plants from coal to biomass c) Wood chips, existing boiler, extraction plant</t>
  </si>
  <si>
    <t>04 Gas turbine, simple cycle (large), back pressure</t>
  </si>
  <si>
    <t>04 Gas turbine, simple cycle (small and medium), back pressure</t>
  </si>
  <si>
    <t>Gas turbine, simple cycle (micro), back pressure</t>
  </si>
  <si>
    <t>05 Gas turbine, combined cycle, back pressure</t>
  </si>
  <si>
    <t>09 Large Wood Chips CHP,  600 MW feed, back pressure</t>
  </si>
  <si>
    <t>09 Medium Wood Chips CHP,  80 MW feed, back pressure</t>
  </si>
  <si>
    <t>09 Small Wood Chips CHP, ORC  20 MW feed, back pressure</t>
  </si>
  <si>
    <t>09 Large Wood Pellets CHP,  800 MW feed, back pressure</t>
  </si>
  <si>
    <t>09 Medium Wood Pellets CHP,  80 MW feed, back pressure</t>
  </si>
  <si>
    <t>09 Small Wood Pellets CHP,  20 MW feed, back pressure</t>
  </si>
  <si>
    <t>09 Small Straw CHP,  20 MW feed, back pressure</t>
  </si>
  <si>
    <t>09 Large Straw CHP,  132 MW feed, back pressure</t>
  </si>
  <si>
    <t>09 Medium Straw CHP,  80 MW feed, back pressure</t>
  </si>
  <si>
    <t>11 SOFC - CHP Natural Gas / Biogas</t>
  </si>
  <si>
    <t>12 LT-PEMFC CHP hydrogen gas</t>
  </si>
  <si>
    <t>22 Photovoltaics: SMALL residential systems</t>
  </si>
  <si>
    <t>22 Photovoltaics: MEDIUM sized commercial systems</t>
  </si>
  <si>
    <t>22 Photovoltaics: LARGE scale utility systems</t>
  </si>
  <si>
    <t>05 Gas turbine, combined cycle, extraction plant</t>
  </si>
  <si>
    <t>Pulverized coal fired, Supercritical steam process, extraction plant</t>
  </si>
  <si>
    <t>01  Supercritical Pulverized Fuel Power Plant - Coal CHP</t>
  </si>
  <si>
    <t xml:space="preserve">The boiler in the plant is a circulating fluid bed boiler (CFB) producing steam to be used in a subsequent back pressure turbine without steam re-heat.  </t>
  </si>
  <si>
    <t>The boiler in the plant is a suspension fired boiler producing steam to be used in a subsequent steam turbine. Currently, the steam turbine is expected to be a back pressure turbine with no re-heat. In some of the future scenarios it is assumed that the prices on electricity will allow for an increased electrical efficiency and subsequently re-heating of steam is introduced.</t>
  </si>
  <si>
    <t>09 Wood Pellets, Small</t>
  </si>
  <si>
    <t>09 Straw, Large</t>
  </si>
  <si>
    <t>09 Straw, Medium</t>
  </si>
  <si>
    <t>09 Straw, Small</t>
  </si>
  <si>
    <t>44 Natural Gas DH Only</t>
  </si>
  <si>
    <t>WtE, HOP, 35 MW feed</t>
  </si>
  <si>
    <t>08 WtE HOP</t>
  </si>
  <si>
    <t>Wood Chips, HOP, 6 MW feed</t>
  </si>
  <si>
    <t>Wood Pellets, HOP, 6 MW feed</t>
  </si>
  <si>
    <t>Straw, HOP, 6 MW feed</t>
  </si>
  <si>
    <t>09 Wood Chips HOP</t>
  </si>
  <si>
    <t>09 Wood Pellets HOP</t>
  </si>
  <si>
    <t>09 Straw HOP</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</si>
  <si>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</si>
  <si>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</si>
  <si>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45 Geothermal - Abs.HP 70 dgs</t>
  </si>
  <si>
    <t>45 Geothermal - Abs.HP 50 dgs</t>
  </si>
  <si>
    <t>45 Geothermal - Electric HP</t>
  </si>
  <si>
    <t>46 Solar District Heating</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</si>
  <si>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</si>
  <si>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</si>
  <si>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</si>
  <si>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</si>
  <si>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</si>
  <si>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</si>
  <si>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</si>
  <si>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</si>
  <si>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</si>
  <si>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</si>
  <si>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</si>
  <si>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</si>
  <si>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</si>
  <si>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</si>
  <si>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</si>
  <si>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</si>
  <si>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</si>
  <si>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</si>
  <si>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</si>
  <si>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</si>
  <si>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</si>
  <si>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</si>
  <si>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</si>
  <si>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</si>
  <si>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</si>
  <si>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</si>
  <si>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</si>
  <si>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</si>
  <si>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</si>
  <si>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</si>
  <si>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</si>
  <si>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</si>
  <si>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</si>
  <si>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</si>
  <si>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</si>
  <si>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</si>
  <si>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</si>
  <si>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46  Solar District Heating</t>
  </si>
  <si>
    <t>10  Stirling Engines, Gasified Biomass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</si>
  <si>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</si>
  <si>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</si>
  <si>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</si>
  <si>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</si>
  <si>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</si>
  <si>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</si>
  <si>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</si>
  <si>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</si>
  <si>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</si>
  <si>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</si>
  <si>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</si>
  <si>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</si>
  <si>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</si>
  <si>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</si>
  <si>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</si>
  <si>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</si>
  <si>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</si>
  <si>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</si>
  <si>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</si>
  <si>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10 Stirling</t>
  </si>
  <si>
    <r>
      <t>07  CO</t>
    </r>
    <r>
      <rPr>
        <b/>
        <vertAlign val="subscript"/>
        <sz val="16"/>
        <color theme="1"/>
        <rFont val="Arial"/>
        <family val="2"/>
      </rPr>
      <t>2</t>
    </r>
    <r>
      <rPr>
        <b/>
        <sz val="16"/>
        <color theme="1"/>
        <rFont val="Arial"/>
        <family val="2"/>
      </rPr>
      <t xml:space="preserve"> Capture and Storage </t>
    </r>
  </si>
  <si>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</si>
  <si>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</si>
  <si>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</si>
  <si>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</si>
  <si>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</si>
  <si>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</si>
  <si>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</si>
  <si>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</si>
  <si>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</si>
  <si>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</si>
  <si>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</si>
  <si>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</si>
  <si>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</si>
  <si>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</si>
  <si>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</si>
  <si>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</si>
  <si>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</si>
  <si>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</si>
  <si>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</si>
  <si>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</si>
  <si>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</si>
  <si>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</si>
  <si>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</si>
  <si>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</si>
  <si>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</si>
  <si>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07 Carbon Capture and Storage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</si>
  <si>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</si>
  <si>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</si>
  <si>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</si>
  <si>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</si>
  <si>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</si>
  <si>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</si>
  <si>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</si>
  <si>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</si>
  <si>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</si>
  <si>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</si>
  <si>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</si>
  <si>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</si>
  <si>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</si>
  <si>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</si>
  <si>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</si>
  <si>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</si>
  <si>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</si>
  <si>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</si>
  <si>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</si>
  <si>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</si>
  <si>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</si>
  <si>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</si>
  <si>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</si>
  <si>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</si>
  <si>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</si>
  <si>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</si>
  <si>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</si>
  <si>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</si>
  <si>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23  Wave Energy</t>
  </si>
  <si>
    <t>23 Wave Energy</t>
  </si>
  <si>
    <t>+4725</t>
  </si>
  <si>
    <t>+3150</t>
  </si>
  <si>
    <t>+6300</t>
  </si>
  <si>
    <t>+12,600</t>
  </si>
  <si>
    <t>+15,750</t>
  </si>
  <si>
    <t>+14,175</t>
  </si>
  <si>
    <t>+1,5</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</si>
  <si>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</si>
  <si>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</si>
  <si>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</si>
  <si>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</si>
  <si>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</si>
  <si>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</si>
  <si>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</si>
  <si>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</si>
  <si>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</si>
  <si>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</si>
  <si>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</si>
  <si>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r>
      <t>SO</t>
    </r>
    <r>
      <rPr>
        <vertAlign val="subscript"/>
        <sz val="9"/>
        <rFont val="Arial"/>
        <family val="2"/>
      </rPr>
      <t>2</t>
    </r>
    <r>
      <rPr>
        <sz val="9"/>
        <rFont val="Arial"/>
        <family val="2"/>
      </rPr>
      <t xml:space="preserve"> (g per GJ fuel)</t>
    </r>
  </si>
  <si>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</si>
  <si>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</si>
  <si>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</si>
  <si>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</si>
  <si>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</si>
  <si>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</si>
  <si>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</si>
  <si>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</si>
  <si>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</si>
  <si>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</si>
  <si>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</si>
  <si>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</si>
  <si>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</si>
  <si>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</si>
  <si>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</si>
  <si>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</si>
  <si>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</si>
  <si>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</si>
  <si>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</si>
  <si>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</si>
  <si>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</si>
  <si>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</si>
  <si>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</si>
  <si>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</si>
  <si>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</si>
  <si>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</si>
  <si>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</si>
  <si>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</si>
  <si>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</si>
  <si>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</si>
  <si>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</si>
  <si>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</si>
  <si>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</si>
  <si>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</si>
  <si>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</si>
  <si>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</si>
  <si>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</si>
  <si>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</si>
  <si>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</si>
  <si>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</si>
  <si>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</si>
  <si>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</si>
  <si>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</si>
  <si>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</si>
  <si>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</si>
  <si>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</si>
  <si>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</si>
  <si>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</si>
  <si>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</si>
  <si>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</si>
  <si>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</si>
  <si>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</si>
  <si>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</si>
  <si>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</si>
  <si>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</si>
  <si>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</si>
  <si>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</si>
  <si>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</si>
  <si>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</si>
  <si>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</si>
  <si>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</si>
  <si>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</si>
  <si>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</si>
  <si>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</si>
  <si>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</si>
  <si>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</si>
  <si>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</si>
  <si>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</si>
  <si>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</si>
  <si>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</si>
  <si>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</si>
  <si>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</si>
  <si>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</si>
  <si>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</si>
  <si>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</si>
  <si>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</si>
  <si>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</si>
  <si>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</si>
  <si>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</si>
  <si>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</si>
  <si>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</si>
  <si>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</si>
  <si>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</si>
  <si>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</si>
  <si>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</si>
  <si>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</si>
  <si>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</si>
  <si>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</si>
  <si>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</si>
  <si>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</si>
  <si>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50 Diesel engine farm</t>
  </si>
  <si>
    <t>51 Natural gas engine plant</t>
  </si>
  <si>
    <t>52 OCGT - Natural gas</t>
  </si>
  <si>
    <t>52 OCGT - Light fuel oil</t>
  </si>
  <si>
    <t>With flue gas condensation (condensation through heat exchange with DH-water, only) and a back-pressure turbine/condenser system optimised for DH return temperature 40°C and flow 80°C.</t>
  </si>
  <si>
    <t>With flue gas condensation (condensation through heat exchange with DH-water, only) and a back-pressure turbine/condenser system optimised for DH return temperature 40°C and flow 80°C</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</si>
  <si>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</si>
  <si>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Geothermal heat-only plant with steam driven absorption heat pump, 70/17 °C</t>
  </si>
  <si>
    <t>Heat generation from geothermal ressource (MJ/s)</t>
  </si>
  <si>
    <t xml:space="preserve"> - additional heat generation from heat pumps (MJ/s)</t>
  </si>
  <si>
    <t xml:space="preserve"> - total heat generation pr. site/plant (MJ/s)</t>
  </si>
  <si>
    <t>Depth of geothermal well (m)</t>
  </si>
  <si>
    <t>2, 3, 4</t>
  </si>
  <si>
    <t>1, 4</t>
  </si>
  <si>
    <t>None, related to the geothermal ressource, possibly emissions related the drive energy of a heat pump.</t>
  </si>
  <si>
    <t>Nominal investment (M€ per MJ/s geothermal heat)</t>
  </si>
  <si>
    <t xml:space="preserve"> - of which equipment (% of total)</t>
  </si>
  <si>
    <t xml:space="preserve"> - of which installation (% of total)</t>
  </si>
  <si>
    <t>Additional investment for initial screening of geothermal potential (M€ per site)</t>
  </si>
  <si>
    <t>Additional investment for seismic analyses (M€ per site)</t>
  </si>
  <si>
    <t>Fixed O&amp;M (€/MJ/s geothermal heat/year)</t>
  </si>
  <si>
    <t>1; 3</t>
  </si>
  <si>
    <t>E,F</t>
  </si>
  <si>
    <t>The total electricity demand for submerged pumps / reinjection pumps.</t>
  </si>
  <si>
    <t>Mainly regadring pump housing. Does not include building for heat pump. Depending on number of wells. Furthermore, sligthly higher in construction phase.</t>
  </si>
  <si>
    <t>This does not include the CAPEX for the heat pump. Please refer to the corresponding chapters regarding heat pumps.
The distribution of CAPEX for project parts above/below the surface is approx. 30:70.
CAPEX for the geothermal wells, which account for approx. 75% of total CAPEX. estimated by Ref. 2. 25 % for design&amp;planning, on surface works, etc. added.</t>
  </si>
  <si>
    <t>It is presupposed that as much heat as possible is transferred directly in a heat exchanger.
Please refer to Figure 45.6 for the estimated correlation between risk and accumulated investment costs. 0 additional costs mainly apply for plants with existing screening material.</t>
  </si>
  <si>
    <t>2015-price based on Ref. 1. Development estimated according to Ref. 3. Lower estimate based on up side potential, estimated by Ref. 1.</t>
  </si>
  <si>
    <t>Temperature of geothermal heat (source/return) is 70/17 °C, and temperature of district heating (supply/return) 80/40 °C</t>
  </si>
  <si>
    <r>
      <t xml:space="preserve">HGS, GEUS, Geo, Ross Offshore, 2017, </t>
    </r>
    <r>
      <rPr>
        <i/>
        <sz val="9"/>
        <rFont val="Arial"/>
        <family val="2"/>
      </rPr>
      <t xml:space="preserve">EUDP Pilot Hole 1b - WP4: Economic Models report. </t>
    </r>
    <r>
      <rPr>
        <b/>
        <sz val="9"/>
        <rFont val="Arial"/>
        <family val="2"/>
      </rPr>
      <t>Not published, to be confirmed.</t>
    </r>
  </si>
  <si>
    <t>WellPerform ApS, 2017</t>
  </si>
  <si>
    <t>European Technology Platform on Renewable Heating and Cooling, 2014, Geothermal Technology Roadmap</t>
  </si>
  <si>
    <t>PlanEnergi</t>
  </si>
  <si>
    <t>Geothermal heat-only plant with steam driven absorption heat pump, 50/11 °C</t>
  </si>
  <si>
    <t>Please refer to Figure 45.6 for the estimated correlation between risk and accumulated investment costs. 0 additional costs mainly apply for plants with existing screening material.</t>
  </si>
  <si>
    <t>Replacement of submersile pump(s), approx. once every five years, staff. Excl. Electricity consumption for pumps, cf. information regarding electricity consumption. 10,000 €/MW/year based on Ref. 4, 10,000 €/MW/year added for staff.</t>
  </si>
  <si>
    <t>2015-price based on Ref. 1. Development estimated according to Ref. 5. Lower estimate based on up side potential, estimated by Ref. 1.</t>
  </si>
  <si>
    <t>Temperature of geothermal heat (source/return) is 50/11 °C, and temperature of district heating (supply/return) 80/40 °C</t>
  </si>
  <si>
    <t>Thisted District Heating, 2017, Personal Communication</t>
  </si>
  <si>
    <t>Geothermal heat-only plant with electric heat pump, 70/17 °C</t>
  </si>
  <si>
    <t>As electric heat pumps are most efficient when the temperature difference (hot/cold side) is low, it is presupposed that as much heat as possible is transferred in a heat exchanger to reduce the temperature elevation in the heat pump.</t>
  </si>
  <si>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</si>
  <si>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</si>
  <si>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</si>
  <si>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</si>
  <si>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</si>
  <si>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</si>
  <si>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</si>
  <si>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</si>
  <si>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</si>
  <si>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</si>
  <si>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</si>
  <si>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</si>
  <si>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</si>
  <si>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</si>
  <si>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</si>
  <si>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14, 37</t>
  </si>
  <si>
    <t>H,J</t>
  </si>
  <si>
    <t>[10, 15, 16, 30, 31,33.34,36]</t>
  </si>
  <si>
    <t>[31, 32, 34,36]</t>
  </si>
  <si>
    <t>[26, 12, 27, 31,32,34,36]</t>
  </si>
  <si>
    <t xml:space="preserve"> - of which grid connection</t>
  </si>
  <si>
    <t xml:space="preserve">The capacity in 2015 is set to 8 MW since the only offshore windfarm decided in 2015 was Horns Rev 3 with turbines of 8.3 MW. </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</si>
  <si>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Specific area coverage 5,4 MW/km^2 is assumed, further more it is assumed that offshore turbines are in farms with a total capacity of app. 400-800 MW. </t>
  </si>
  <si>
    <t>10% drop from 2020 to 2030 and again from 2030 to 2050 is assumed</t>
  </si>
  <si>
    <t>Internet publicized figures and Interview, Vattenfall Jan.19.</t>
  </si>
  <si>
    <t>Beregnet arealforbrug for Anholt, HR-3 og Krigers Flak er alle 0,22 km2/MW</t>
  </si>
  <si>
    <t>[10, 15, 16, 30, 31,33,34,36]</t>
  </si>
  <si>
    <t>5% drop from 2020 to 2030 and again from 2030 to 2050 is assumed</t>
  </si>
  <si>
    <t>B. Christensen, Interviewee, Personal communication/Interviews with Siemens Wind Power + written contribution. [Interview].</t>
  </si>
  <si>
    <t>All references holds the same numbering as for the chapter "Wind turbines off-shore"</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</si>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</sst>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0.0%"/>
    <numFmt numFmtId="165" formatCode="0.0"/>
    <numFmt numFmtId="166" formatCode="0.000"/>
    <numFmt numFmtId="167" formatCode="_ * #,##0_ ;_ * \-#,##0_ ;_ * &quot;-&quot;??_ ;_ @_ "/>
    <numFmt numFmtId="168" formatCode="0.0000"/>
    <numFmt numFmtId="169" formatCode="_-* #,##0.00_-;\-* #,##0.00_-;_-* &quot;-&quot;??_-;_-@_-"/>
    <numFmt numFmtId="170" formatCode="_ * #,##0.0000_ ;_ * \-#,##0.0000_ ;_ * &quot;-&quot;??_ ;_ @_ "/>
    <numFmt numFmtId="171" formatCode="0.000%"/>
    <numFmt numFmtId="172" formatCode="_ * #,##0.0_ ;_ * \-#,##0.0_ ;_ * &quot;-&quot;??_ ;_ @_ "/>
    <numFmt numFmtId="173" formatCode="_ * #,##0.000_ ;_ * \-#,##0.000_ ;_ * &quot;-&quot;??_ ;_ @_ "/>
    <numFmt numFmtId="174" formatCode="#,##0.0"/>
    <numFmt numFmtId="175" formatCode="#,##0.000"/>
  </numFmts>
  <fonts count="73"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11"/>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sz val="11"/>
      <name val="Calibri"/>
      <family val="2"/>
      <scheme val="minor"/>
    </font>
    <font>
      <b/>
      <sz val="9"/>
      <name val="Arial"/>
      <family val="2"/>
    </font>
    <font>
      <sz val="9"/>
      <color theme="1"/>
      <name val="Arial"/>
      <family val="2"/>
    </font>
    <font>
      <sz val="10"/>
      <color theme="5" tint="-0.249977111117893"/>
      <name val="Calibri"/>
      <family val="2"/>
      <scheme val="minor"/>
    </font>
    <font>
      <b/>
      <sz val="16"/>
      <name val="Arial"/>
      <family val="2"/>
    </font>
    <font>
      <vertAlign val="subscript"/>
      <sz val="9"/>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vertAlign val="superscript"/>
      <sz val="9"/>
      <color theme="1"/>
      <name val="Arial"/>
      <family val="2"/>
    </font>
    <font>
      <b/>
      <sz val="10"/>
      <color theme="1"/>
      <name val="Arial"/>
      <family val="2"/>
    </font>
    <font>
      <vertAlign val="subscript"/>
      <sz val="9"/>
      <color theme="1"/>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5"/>
      <color theme="1"/>
      <name val="Times New Roman"/>
      <family val="1"/>
    </font>
    <font>
      <sz val="12"/>
      <color theme="1"/>
      <name val="Times New Roman"/>
      <family val="1"/>
    </font>
    <font>
      <sz val="11"/>
      <name val="Times New Roman"/>
      <family val="1"/>
    </font>
    <font>
      <b/>
      <sz val="11"/>
      <name val="Calibri"/>
      <family val="2"/>
      <scheme val="minor"/>
    </font>
    <font>
      <b/>
      <sz val="11"/>
      <name val="Times New Roman"/>
      <family val="1"/>
    </font>
    <font>
      <sz val="11"/>
      <color rgb="FF000000"/>
      <name val="Times New Roman"/>
      <family val="1"/>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b/>
      <sz val="9"/>
      <color indexed="8"/>
      <name val="Arial"/>
      <family val="2"/>
    </font>
    <font>
      <sz val="8"/>
      <color rgb="FFFF0000"/>
      <name val="Calibri"/>
      <family val="2"/>
      <scheme val="minor"/>
    </font>
    <font>
      <sz val="10"/>
      <color theme="1"/>
      <name val="Arial"/>
      <family val="2"/>
    </font>
    <font>
      <sz val="9"/>
      <color indexed="81"/>
      <name val="Tahoma"/>
      <family val="2"/>
    </font>
    <font>
      <b/>
      <sz val="9"/>
      <color indexed="81"/>
      <name val="Tahoma"/>
      <family val="2"/>
    </font>
    <font>
      <b/>
      <sz val="12"/>
      <color theme="1"/>
      <name val="Times New Roman"/>
      <family val="1"/>
    </font>
    <font>
      <sz val="7"/>
      <color theme="1"/>
      <name val="Times New Roman"/>
      <family val="1"/>
    </font>
    <font>
      <vertAlign val="superscript"/>
      <sz val="12"/>
      <color theme="1"/>
      <name val="Times New Roman"/>
      <family val="1"/>
    </font>
    <font>
      <sz val="11"/>
      <color theme="1"/>
      <name val="Times New Roman"/>
      <family val="1"/>
    </font>
    <font>
      <sz val="10.5"/>
      <name val="Times New Roman"/>
      <family val="1"/>
    </font>
    <font>
      <sz val="7"/>
      <name val="Times New Roman"/>
      <family val="1"/>
    </font>
    <font>
      <i/>
      <sz val="10"/>
      <name val="Arial"/>
      <family val="2"/>
    </font>
    <font>
      <i/>
      <sz val="12"/>
      <color theme="1"/>
      <name val="Times New Roman"/>
      <family val="1"/>
    </font>
    <font>
      <i/>
      <u/>
      <sz val="10"/>
      <color indexed="12"/>
      <name val="Arial"/>
      <family val="2"/>
    </font>
    <font>
      <b/>
      <sz val="11"/>
      <color theme="1"/>
      <name val="Calibri"/>
      <family val="2"/>
      <scheme val="minor"/>
    </font>
    <font>
      <i/>
      <sz val="11"/>
      <color theme="1"/>
      <name val="Times New Roman"/>
      <family val="1"/>
    </font>
    <font>
      <sz val="8"/>
      <name val="Arial"/>
      <family val="2"/>
    </font>
    <font>
      <b/>
      <sz val="8"/>
      <name val="Arial"/>
      <family val="2"/>
    </font>
    <font>
      <sz val="8"/>
      <name val="Calibri"/>
      <family val="2"/>
      <scheme val="minor"/>
    </font>
    <font>
      <vertAlign val="subscript"/>
      <sz val="8"/>
      <name val="Arial"/>
      <family val="2"/>
    </font>
    <font>
      <b/>
      <sz val="18"/>
      <color theme="1"/>
      <name val="Calibri"/>
      <family val="2"/>
      <scheme val="minor"/>
    </font>
    <font>
      <b/>
      <sz val="11"/>
      <color theme="1"/>
      <name val="Arial"/>
      <family val="2"/>
    </font>
    <font>
      <b/>
      <vertAlign val="subscript"/>
      <sz val="16"/>
      <color theme="1"/>
      <name val="Arial"/>
      <family val="2"/>
    </font>
    <font>
      <sz val="8"/>
      <color theme="1"/>
      <name val="Arial"/>
      <family val="2"/>
    </font>
    <font>
      <i/>
      <sz val="9"/>
      <color indexed="8"/>
      <name val="Arial"/>
      <family val="2"/>
    </font>
    <font>
      <b/>
      <sz val="8"/>
      <color theme="1"/>
      <name val="Arial"/>
      <family val="2"/>
    </font>
    <font>
      <sz val="8"/>
      <color theme="1"/>
      <name val="Calibri"/>
      <family val="2"/>
      <scheme val="minor"/>
    </font>
    <font>
      <u/>
      <sz val="8"/>
      <color indexed="12"/>
      <name val="Arial"/>
      <family val="2"/>
    </font>
    <font>
      <vertAlign val="superscript"/>
      <sz val="8"/>
      <name val="Arial"/>
      <family val="2"/>
    </font>
  </fonts>
  <fills count="9">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theme="2"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s>
  <cellStyleXfs count="2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9" fillId="0" borderId="0"/>
    <xf numFmtId="0" fontId="2" fillId="0" borderId="0"/>
    <xf numFmtId="0" fontId="5"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169" fontId="1" fillId="0" borderId="0" applyFont="0" applyFill="0" applyBorder="0" applyAlignment="0" applyProtection="0"/>
    <xf numFmtId="43" fontId="1" fillId="0" borderId="0" applyFont="0" applyFill="0" applyBorder="0" applyAlignment="0" applyProtection="0"/>
    <xf numFmtId="0" fontId="38" fillId="0" borderId="0"/>
    <xf numFmtId="0" fontId="38" fillId="0" borderId="0"/>
    <xf numFmtId="0" fontId="18"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5" borderId="16" applyNumberFormat="0" applyAlignment="0" applyProtection="0"/>
    <xf numFmtId="169" fontId="1" fillId="0" borderId="0" applyFont="0" applyFill="0" applyBorder="0" applyAlignment="0" applyProtection="0"/>
    <xf numFmtId="43" fontId="38" fillId="0" borderId="0" applyFont="0" applyFill="0" applyBorder="0" applyAlignment="0" applyProtection="0"/>
    <xf numFmtId="0" fontId="41" fillId="6" borderId="0" applyNumberFormat="0" applyBorder="0" applyAlignment="0" applyProtection="0"/>
    <xf numFmtId="0" fontId="38" fillId="0" borderId="0"/>
    <xf numFmtId="0" fontId="5" fillId="0" borderId="0"/>
    <xf numFmtId="0" fontId="5" fillId="0" borderId="0"/>
    <xf numFmtId="0" fontId="42" fillId="7" borderId="17" applyNumberFormat="0" applyAlignment="0" applyProtection="0"/>
    <xf numFmtId="0" fontId="38" fillId="0" borderId="0"/>
    <xf numFmtId="9" fontId="5" fillId="0" borderId="0" applyFont="0" applyFill="0" applyBorder="0" applyAlignment="0" applyProtection="0"/>
    <xf numFmtId="9" fontId="5" fillId="0" borderId="0" applyFont="0" applyFill="0" applyBorder="0" applyAlignment="0" applyProtection="0"/>
    <xf numFmtId="0" fontId="43" fillId="0" borderId="18" applyNumberFormat="0" applyFill="0" applyAlignment="0" applyProtection="0"/>
    <xf numFmtId="0" fontId="39" fillId="0" borderId="0" applyNumberFormat="0" applyFill="0" applyBorder="0" applyAlignment="0" applyProtection="0"/>
  </cellStyleXfs>
  <cellXfs count="1051">
    <xf numFmtId="0" fontId="0" fillId="0" borderId="0" xfId="0"/>
    <xf numFmtId="0" fontId="0" fillId="2" borderId="0" xfId="0" applyFill="1" applyBorder="1"/>
    <xf numFmtId="0" fontId="0" fillId="2" borderId="0" xfId="0" applyFill="1"/>
    <xf numFmtId="0" fontId="3" fillId="2" borderId="0" xfId="3" applyFont="1" applyFill="1"/>
    <xf numFmtId="0" fontId="4" fillId="2" borderId="1" xfId="3" applyFont="1" applyFill="1" applyBorder="1" applyAlignment="1">
      <alignment vertical="top" wrapText="1"/>
    </xf>
    <xf numFmtId="0" fontId="5"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 xfId="3" applyFont="1" applyFill="1" applyBorder="1" applyAlignment="1">
      <alignment horizontal="center" wrapText="1"/>
    </xf>
    <xf numFmtId="0" fontId="4" fillId="2" borderId="3" xfId="3" applyFont="1" applyFill="1" applyBorder="1" applyAlignment="1">
      <alignment vertical="top" wrapText="1"/>
    </xf>
    <xf numFmtId="0" fontId="4" fillId="2" borderId="4" xfId="3" applyFont="1" applyFill="1" applyBorder="1" applyAlignment="1">
      <alignment vertical="top" wrapText="1"/>
    </xf>
    <xf numFmtId="0" fontId="3" fillId="2" borderId="1" xfId="3" applyFont="1" applyFill="1" applyBorder="1" applyAlignment="1">
      <alignment horizontal="center" vertical="top" wrapText="1"/>
    </xf>
    <xf numFmtId="0" fontId="2" fillId="2" borderId="6" xfId="3"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7" xfId="3" applyFont="1" applyFill="1" applyBorder="1" applyAlignment="1">
      <alignment horizontal="center" vertical="center" wrapText="1"/>
    </xf>
    <xf numFmtId="9" fontId="3" fillId="2" borderId="1" xfId="2" quotePrefix="1" applyFont="1" applyFill="1" applyBorder="1" applyAlignment="1">
      <alignment horizontal="center" vertical="center" wrapText="1"/>
    </xf>
    <xf numFmtId="9" fontId="3" fillId="2" borderId="1" xfId="3" applyNumberFormat="1"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5" xfId="3" applyFont="1" applyFill="1" applyBorder="1" applyAlignment="1">
      <alignment horizontal="center" vertical="top" wrapText="1"/>
    </xf>
    <xf numFmtId="164" fontId="3" fillId="2" borderId="6" xfId="2" applyNumberFormat="1" applyFont="1" applyFill="1" applyBorder="1" applyAlignment="1">
      <alignment horizontal="center" vertical="center" wrapText="1"/>
    </xf>
    <xf numFmtId="0" fontId="3" fillId="2" borderId="6" xfId="3" quotePrefix="1" applyFont="1" applyFill="1" applyBorder="1" applyAlignment="1">
      <alignment horizontal="center" vertical="center" wrapText="1"/>
    </xf>
    <xf numFmtId="0" fontId="3" fillId="2" borderId="8" xfId="3" applyFont="1" applyFill="1" applyBorder="1" applyAlignment="1">
      <alignment horizontal="center" vertical="top" wrapText="1"/>
    </xf>
    <xf numFmtId="0" fontId="3" fillId="2" borderId="1" xfId="3" quotePrefix="1" applyFont="1" applyFill="1" applyBorder="1" applyAlignment="1">
      <alignment horizontal="center" vertical="center" wrapText="1"/>
    </xf>
    <xf numFmtId="0" fontId="4" fillId="2" borderId="2" xfId="3" applyFont="1" applyFill="1" applyBorder="1" applyAlignment="1">
      <alignment vertical="top" wrapText="1"/>
    </xf>
    <xf numFmtId="165" fontId="3" fillId="2" borderId="1" xfId="3" applyNumberFormat="1" applyFont="1" applyFill="1" applyBorder="1" applyAlignment="1">
      <alignment horizontal="center" vertical="center" wrapText="1"/>
    </xf>
    <xf numFmtId="165" fontId="3" fillId="2" borderId="6" xfId="3" applyNumberFormat="1" applyFont="1" applyFill="1" applyBorder="1" applyAlignment="1">
      <alignment horizontal="center" vertical="center" wrapText="1"/>
    </xf>
    <xf numFmtId="9" fontId="3" fillId="2" borderId="6" xfId="3" applyNumberFormat="1" applyFont="1" applyFill="1" applyBorder="1" applyAlignment="1">
      <alignment horizontal="center" vertical="center" wrapText="1"/>
    </xf>
    <xf numFmtId="0" fontId="3" fillId="2" borderId="6" xfId="3" applyFont="1" applyFill="1" applyBorder="1" applyAlignment="1">
      <alignment horizontal="center" vertical="top" wrapText="1"/>
    </xf>
    <xf numFmtId="0" fontId="7" fillId="2" borderId="9" xfId="4" applyFont="1" applyFill="1" applyBorder="1" applyAlignment="1">
      <alignment horizontal="center" vertical="top" wrapText="1"/>
    </xf>
    <xf numFmtId="0" fontId="7" fillId="2" borderId="7" xfId="4" applyFont="1" applyFill="1" applyBorder="1" applyAlignment="1">
      <alignment horizontal="center" vertical="top" wrapText="1"/>
    </xf>
    <xf numFmtId="0" fontId="3" fillId="2" borderId="10" xfId="3" applyFont="1" applyFill="1" applyBorder="1" applyAlignment="1">
      <alignment horizontal="center" vertical="top" wrapText="1"/>
    </xf>
    <xf numFmtId="0" fontId="3" fillId="2" borderId="11" xfId="3" applyFont="1" applyFill="1" applyBorder="1" applyAlignment="1">
      <alignment vertical="top" wrapText="1"/>
    </xf>
    <xf numFmtId="0" fontId="3" fillId="2" borderId="11" xfId="3" quotePrefix="1" applyFont="1" applyFill="1" applyBorder="1" applyAlignment="1">
      <alignment horizontal="center" vertical="top" wrapText="1"/>
    </xf>
    <xf numFmtId="0" fontId="3" fillId="2" borderId="11" xfId="3" applyFont="1" applyFill="1" applyBorder="1" applyAlignment="1">
      <alignment horizontal="center" vertical="top" wrapText="1"/>
    </xf>
    <xf numFmtId="0" fontId="3" fillId="2" borderId="0" xfId="3" applyFont="1" applyFill="1" applyBorder="1" applyAlignment="1">
      <alignment vertical="top" wrapText="1"/>
    </xf>
    <xf numFmtId="0" fontId="3" fillId="2" borderId="0" xfId="3" quotePrefix="1" applyFont="1" applyFill="1" applyBorder="1" applyAlignment="1">
      <alignment horizontal="center" vertical="top" wrapText="1"/>
    </xf>
    <xf numFmtId="0" fontId="3" fillId="2" borderId="0" xfId="3" applyFont="1" applyFill="1" applyBorder="1" applyAlignment="1">
      <alignment horizontal="center" vertical="top" wrapText="1"/>
    </xf>
    <xf numFmtId="0" fontId="3" fillId="2" borderId="0" xfId="3" applyFont="1" applyFill="1" applyAlignment="1">
      <alignment horizontal="right" vertical="top"/>
    </xf>
    <xf numFmtId="0" fontId="3" fillId="2" borderId="0" xfId="3" applyFont="1" applyFill="1" applyAlignment="1">
      <alignment wrapText="1"/>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10" fillId="2" borderId="0" xfId="5" applyFont="1" applyFill="1" applyBorder="1" applyAlignment="1">
      <alignment horizontal="left" vertical="center" wrapText="1"/>
    </xf>
    <xf numFmtId="166" fontId="10" fillId="2" borderId="0" xfId="5" quotePrefix="1" applyNumberFormat="1" applyFont="1" applyFill="1" applyBorder="1" applyAlignment="1">
      <alignment horizontal="left" vertical="center" wrapText="1"/>
    </xf>
    <xf numFmtId="0" fontId="11" fillId="2" borderId="0" xfId="5" applyFont="1" applyFill="1" applyBorder="1" applyAlignment="1">
      <alignment horizontal="left"/>
    </xf>
    <xf numFmtId="0" fontId="3" fillId="2" borderId="0" xfId="3" applyFont="1" applyFill="1" applyAlignment="1">
      <alignment horizontal="left" vertical="top"/>
    </xf>
    <xf numFmtId="0" fontId="10" fillId="2" borderId="0" xfId="5" applyFont="1" applyFill="1" applyBorder="1" applyAlignment="1">
      <alignment vertical="center" wrapText="1"/>
    </xf>
    <xf numFmtId="167" fontId="10" fillId="2" borderId="0" xfId="1" applyNumberFormat="1" applyFont="1" applyFill="1" applyBorder="1"/>
    <xf numFmtId="0" fontId="11" fillId="2" borderId="0" xfId="5" applyFont="1" applyFill="1" applyBorder="1"/>
    <xf numFmtId="165" fontId="11" fillId="2" borderId="0" xfId="5" applyNumberFormat="1" applyFont="1" applyFill="1" applyBorder="1"/>
    <xf numFmtId="0" fontId="4" fillId="2" borderId="2" xfId="6" applyFont="1" applyFill="1" applyBorder="1" applyAlignment="1">
      <alignment horizontal="left" wrapText="1"/>
    </xf>
    <xf numFmtId="0" fontId="4" fillId="2" borderId="3" xfId="6" applyFont="1" applyFill="1" applyBorder="1" applyAlignment="1">
      <alignment horizontal="center" vertical="center" wrapText="1"/>
    </xf>
    <xf numFmtId="0" fontId="13" fillId="2" borderId="0" xfId="3" applyFont="1" applyFill="1"/>
    <xf numFmtId="0" fontId="4" fillId="2" borderId="6" xfId="6" applyFont="1" applyFill="1" applyBorder="1" applyAlignment="1">
      <alignment horizontal="center" vertical="center" wrapText="1"/>
    </xf>
    <xf numFmtId="0" fontId="3" fillId="2" borderId="1" xfId="6" applyFont="1" applyFill="1" applyBorder="1" applyAlignment="1">
      <alignment horizontal="center" vertical="center" wrapText="1"/>
    </xf>
    <xf numFmtId="165" fontId="3" fillId="2" borderId="1" xfId="6" applyNumberFormat="1" applyFont="1" applyFill="1" applyBorder="1" applyAlignment="1">
      <alignment horizontal="center" vertical="center" wrapText="1"/>
    </xf>
    <xf numFmtId="164" fontId="3" fillId="2" borderId="1" xfId="2" quotePrefix="1" applyNumberFormat="1" applyFont="1" applyFill="1" applyBorder="1" applyAlignment="1">
      <alignment horizontal="center" vertical="center" wrapText="1"/>
    </xf>
    <xf numFmtId="164" fontId="3" fillId="2" borderId="1" xfId="2" applyNumberFormat="1" applyFont="1" applyFill="1" applyBorder="1" applyAlignment="1">
      <alignment horizontal="center" vertical="center" wrapText="1"/>
    </xf>
    <xf numFmtId="0" fontId="3" fillId="2" borderId="1" xfId="6" quotePrefix="1" applyFont="1" applyFill="1" applyBorder="1" applyAlignment="1">
      <alignment horizontal="center" vertical="center" wrapText="1"/>
    </xf>
    <xf numFmtId="0" fontId="4" fillId="2" borderId="3" xfId="6" applyFont="1" applyFill="1" applyBorder="1" applyAlignment="1">
      <alignment horizontal="left" wrapText="1"/>
    </xf>
    <xf numFmtId="0" fontId="4" fillId="2" borderId="4" xfId="6" applyFont="1" applyFill="1" applyBorder="1" applyAlignment="1">
      <alignment horizontal="left" wrapText="1"/>
    </xf>
    <xf numFmtId="0" fontId="3" fillId="2" borderId="6" xfId="6" quotePrefix="1" applyFont="1" applyFill="1" applyBorder="1" applyAlignment="1">
      <alignment horizontal="center" vertical="center" wrapText="1"/>
    </xf>
    <xf numFmtId="0" fontId="3" fillId="2" borderId="6" xfId="6" applyFont="1" applyFill="1" applyBorder="1" applyAlignment="1">
      <alignment horizontal="center" vertical="center" wrapText="1"/>
    </xf>
    <xf numFmtId="1" fontId="3" fillId="2" borderId="1" xfId="6" applyNumberFormat="1" applyFont="1" applyFill="1" applyBorder="1" applyAlignment="1">
      <alignment horizontal="center" vertical="center" wrapText="1"/>
    </xf>
    <xf numFmtId="0" fontId="3" fillId="2" borderId="1" xfId="6" applyFont="1" applyFill="1" applyBorder="1"/>
    <xf numFmtId="0" fontId="3" fillId="2" borderId="1" xfId="2" quotePrefix="1" applyNumberFormat="1" applyFont="1" applyFill="1" applyBorder="1" applyAlignment="1">
      <alignment horizontal="center" vertical="center" wrapText="1"/>
    </xf>
    <xf numFmtId="0" fontId="8" fillId="2" borderId="1" xfId="3" applyFont="1" applyFill="1" applyBorder="1" applyAlignment="1">
      <alignment horizontal="center" wrapText="1"/>
    </xf>
    <xf numFmtId="0" fontId="3" fillId="2" borderId="1" xfId="3" applyFont="1" applyFill="1" applyBorder="1" applyAlignment="1">
      <alignment horizontal="center" wrapText="1"/>
    </xf>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6" fillId="2" borderId="0" xfId="0" applyFont="1" applyFill="1" applyAlignment="1">
      <alignment vertical="center"/>
    </xf>
    <xf numFmtId="0" fontId="4" fillId="2" borderId="1" xfId="0" applyFont="1" applyFill="1" applyBorder="1" applyAlignment="1">
      <alignment vertical="center" wrapText="1"/>
    </xf>
    <xf numFmtId="0" fontId="3"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right" vertical="top"/>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Alignment="1">
      <alignment vertical="top" wrapText="1"/>
    </xf>
    <xf numFmtId="0" fontId="3" fillId="2" borderId="0" xfId="0" applyFont="1" applyFill="1"/>
    <xf numFmtId="49" fontId="3" fillId="2" borderId="1" xfId="0" applyNumberFormat="1" applyFont="1" applyFill="1" applyBorder="1" applyAlignment="1">
      <alignment horizontal="center" vertical="center" wrapText="1"/>
    </xf>
    <xf numFmtId="0" fontId="13" fillId="2" borderId="0" xfId="0" applyFont="1" applyFill="1"/>
    <xf numFmtId="0" fontId="19" fillId="2" borderId="0" xfId="9" applyFont="1" applyFill="1" applyAlignment="1" applyProtection="1">
      <alignment vertical="top" wrapText="1"/>
    </xf>
    <xf numFmtId="0" fontId="20" fillId="2" borderId="0" xfId="0" applyFont="1" applyFill="1"/>
    <xf numFmtId="0" fontId="4" fillId="2" borderId="1" xfId="0" applyFont="1" applyFill="1" applyBorder="1" applyAlignment="1">
      <alignment vertical="top" wrapText="1"/>
    </xf>
    <xf numFmtId="0" fontId="3" fillId="2" borderId="5" xfId="0" applyFont="1" applyFill="1" applyBorder="1" applyAlignment="1">
      <alignment vertical="top" wrapText="1"/>
    </xf>
    <xf numFmtId="0" fontId="4" fillId="2" borderId="6"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1" xfId="0" applyFont="1" applyFill="1" applyBorder="1" applyAlignment="1">
      <alignment vertical="top" wrapText="1"/>
    </xf>
    <xf numFmtId="0" fontId="14" fillId="2" borderId="6" xfId="0" applyFont="1" applyFill="1" applyBorder="1" applyAlignment="1">
      <alignment horizontal="center" vertical="top" wrapText="1"/>
    </xf>
    <xf numFmtId="0" fontId="0" fillId="2" borderId="6" xfId="0"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7"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9" xfId="0" applyFont="1" applyFill="1" applyBorder="1" applyAlignment="1">
      <alignment vertical="top" wrapText="1"/>
    </xf>
    <xf numFmtId="0" fontId="3" fillId="2" borderId="1"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4" xfId="0" applyNumberFormat="1"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8" xfId="0" applyFont="1" applyFill="1" applyBorder="1" applyAlignment="1">
      <alignment vertical="top" wrapText="1"/>
    </xf>
    <xf numFmtId="0" fontId="3" fillId="2" borderId="6" xfId="0" quotePrefix="1" applyFont="1" applyFill="1" applyBorder="1" applyAlignment="1">
      <alignment horizontal="center" vertical="top" wrapText="1"/>
    </xf>
    <xf numFmtId="165" fontId="3" fillId="2" borderId="0" xfId="0" applyNumberFormat="1" applyFont="1" applyFill="1" applyBorder="1" applyAlignment="1">
      <alignment horizontal="center" vertical="top" wrapText="1"/>
    </xf>
    <xf numFmtId="165" fontId="3" fillId="2" borderId="6" xfId="0" applyNumberFormat="1" applyFont="1" applyFill="1" applyBorder="1" applyAlignment="1">
      <alignment horizontal="center" vertical="top" wrapText="1"/>
    </xf>
    <xf numFmtId="2" fontId="3" fillId="0" borderId="6"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165" fontId="3" fillId="0" borderId="6" xfId="0" applyNumberFormat="1"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3" fillId="2" borderId="0" xfId="0" applyFont="1" applyFill="1" applyBorder="1" applyAlignment="1">
      <alignment vertical="top" wrapText="1"/>
    </xf>
    <xf numFmtId="0" fontId="13" fillId="2" borderId="0" xfId="0" applyFont="1" applyFill="1" applyBorder="1" applyAlignment="1">
      <alignment vertical="top" wrapText="1"/>
    </xf>
    <xf numFmtId="165" fontId="3" fillId="2" borderId="0" xfId="0" applyNumberFormat="1" applyFont="1" applyFill="1"/>
    <xf numFmtId="2" fontId="3" fillId="2" borderId="0" xfId="0" applyNumberFormat="1" applyFont="1" applyFill="1"/>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4" fillId="2" borderId="0" xfId="0" applyFont="1" applyFill="1" applyBorder="1" applyAlignment="1">
      <alignment vertical="top" wrapText="1"/>
    </xf>
    <xf numFmtId="0" fontId="5" fillId="2" borderId="0"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14" fillId="2" borderId="1" xfId="0" applyFont="1" applyFill="1" applyBorder="1" applyAlignment="1">
      <alignment vertical="top" wrapText="1"/>
    </xf>
    <xf numFmtId="0" fontId="14" fillId="2" borderId="7" xfId="0" applyNumberFormat="1" applyFont="1" applyFill="1" applyBorder="1" applyAlignment="1">
      <alignment horizontal="center" vertical="top" wrapText="1"/>
    </xf>
    <xf numFmtId="0" fontId="14" fillId="2" borderId="7" xfId="0" applyFont="1" applyFill="1" applyBorder="1" applyAlignment="1">
      <alignment horizontal="center" vertical="top" wrapText="1"/>
    </xf>
    <xf numFmtId="0" fontId="8" fillId="2" borderId="0" xfId="0" applyFont="1" applyFill="1" applyBorder="1" applyAlignment="1">
      <alignment horizontal="center" vertical="top" wrapText="1"/>
    </xf>
    <xf numFmtId="0" fontId="14" fillId="2" borderId="9" xfId="0" applyFont="1" applyFill="1" applyBorder="1" applyAlignment="1">
      <alignment vertical="top" wrapText="1"/>
    </xf>
    <xf numFmtId="0" fontId="14" fillId="2" borderId="1"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0" fontId="14" fillId="2" borderId="5" xfId="0" applyFont="1" applyFill="1" applyBorder="1" applyAlignment="1">
      <alignment vertical="top" wrapText="1"/>
    </xf>
    <xf numFmtId="0" fontId="14" fillId="2" borderId="8" xfId="0" applyFont="1" applyFill="1" applyBorder="1" applyAlignment="1">
      <alignment vertical="top" wrapText="1"/>
    </xf>
    <xf numFmtId="0" fontId="25" fillId="2" borderId="2" xfId="0" applyFont="1" applyFill="1" applyBorder="1" applyAlignment="1">
      <alignment vertical="top" wrapText="1"/>
    </xf>
    <xf numFmtId="0" fontId="25" fillId="2" borderId="3" xfId="0" applyFont="1" applyFill="1" applyBorder="1" applyAlignment="1">
      <alignment vertical="top" wrapText="1"/>
    </xf>
    <xf numFmtId="0" fontId="25" fillId="2" borderId="4" xfId="0" applyFont="1" applyFill="1" applyBorder="1" applyAlignment="1">
      <alignment vertical="top" wrapText="1"/>
    </xf>
    <xf numFmtId="0" fontId="14" fillId="2" borderId="6" xfId="0" quotePrefix="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1" fontId="14" fillId="2" borderId="6" xfId="0" applyNumberFormat="1" applyFont="1" applyFill="1" applyBorder="1" applyAlignment="1">
      <alignment horizontal="center" vertical="top" wrapText="1"/>
    </xf>
    <xf numFmtId="165" fontId="14" fillId="2" borderId="6" xfId="0" applyNumberFormat="1" applyFont="1" applyFill="1" applyBorder="1" applyAlignment="1">
      <alignment horizontal="center" vertical="top" wrapText="1"/>
    </xf>
    <xf numFmtId="0" fontId="0" fillId="2" borderId="0" xfId="0" applyFont="1" applyFill="1"/>
    <xf numFmtId="0" fontId="3" fillId="0" borderId="1" xfId="0" quotePrefix="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2" xfId="0" applyFont="1" applyFill="1" applyBorder="1" applyAlignment="1">
      <alignment horizontal="center" vertical="top"/>
    </xf>
    <xf numFmtId="0" fontId="0" fillId="2" borderId="4" xfId="0" applyFill="1" applyBorder="1" applyAlignment="1">
      <alignment horizontal="center" vertical="top"/>
    </xf>
    <xf numFmtId="1" fontId="3" fillId="2" borderId="7" xfId="0" applyNumberFormat="1" applyFont="1" applyFill="1" applyBorder="1" applyAlignment="1">
      <alignment horizontal="center" vertical="top" wrapText="1"/>
    </xf>
    <xf numFmtId="2" fontId="3" fillId="2" borderId="6" xfId="0" applyNumberFormat="1"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3" fillId="2" borderId="0" xfId="0" applyNumberFormat="1" applyFont="1" applyFill="1" applyAlignment="1">
      <alignment vertical="top"/>
    </xf>
    <xf numFmtId="0" fontId="13"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8"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1" fontId="3" fillId="2" borderId="1" xfId="0" applyNumberFormat="1" applyFont="1" applyFill="1" applyBorder="1" applyAlignment="1">
      <alignment horizontal="center" vertical="top" wrapText="1"/>
    </xf>
    <xf numFmtId="0" fontId="0" fillId="2" borderId="6" xfId="0"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2" borderId="6" xfId="0" quotePrefix="1" applyNumberFormat="1" applyFont="1" applyFill="1" applyBorder="1" applyAlignment="1">
      <alignment horizontal="center" vertical="center" wrapText="1"/>
    </xf>
    <xf numFmtId="49" fontId="3" fillId="2" borderId="6" xfId="0" quotePrefix="1"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0" fontId="28" fillId="2" borderId="0" xfId="0" applyFont="1" applyFill="1"/>
    <xf numFmtId="0" fontId="14" fillId="2" borderId="0" xfId="0" applyFont="1" applyFill="1"/>
    <xf numFmtId="0" fontId="14" fillId="2" borderId="0" xfId="0" applyFont="1" applyFill="1" applyAlignment="1">
      <alignment horizontal="left"/>
    </xf>
    <xf numFmtId="0" fontId="27" fillId="2" borderId="1" xfId="0" quotePrefix="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165" fontId="3" fillId="2" borderId="6" xfId="0" quotePrefix="1" applyNumberFormat="1" applyFont="1" applyFill="1" applyBorder="1" applyAlignment="1">
      <alignment horizontal="center" vertical="center" wrapText="1"/>
    </xf>
    <xf numFmtId="0" fontId="0" fillId="2" borderId="0" xfId="0" applyFill="1" applyAlignment="1"/>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xf numFmtId="0" fontId="4" fillId="2" borderId="0" xfId="0" applyFont="1" applyFill="1" applyBorder="1" applyAlignment="1">
      <alignment vertical="center" wrapText="1"/>
    </xf>
    <xf numFmtId="0" fontId="4"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68" fontId="14" fillId="2" borderId="0" xfId="0" applyNumberFormat="1" applyFont="1" applyFill="1"/>
    <xf numFmtId="1" fontId="14" fillId="2" borderId="0" xfId="0" applyNumberFormat="1" applyFont="1" applyFill="1"/>
    <xf numFmtId="165" fontId="14" fillId="2" borderId="0" xfId="0" applyNumberFormat="1" applyFont="1" applyFill="1"/>
    <xf numFmtId="1" fontId="3" fillId="2" borderId="1" xfId="0" applyNumberFormat="1" applyFont="1" applyFill="1" applyBorder="1" applyAlignment="1">
      <alignment horizontal="center" vertical="center" wrapText="1"/>
    </xf>
    <xf numFmtId="1" fontId="3" fillId="2" borderId="1" xfId="0" quotePrefix="1"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2" fontId="14" fillId="2" borderId="1" xfId="6" applyNumberFormat="1" applyFont="1" applyFill="1" applyBorder="1" applyAlignment="1">
      <alignment horizontal="center" vertical="center"/>
    </xf>
    <xf numFmtId="0" fontId="30" fillId="0" borderId="0" xfId="0" applyFont="1"/>
    <xf numFmtId="2" fontId="3" fillId="2" borderId="1" xfId="0" applyNumberFormat="1" applyFont="1" applyFill="1" applyBorder="1" applyAlignment="1">
      <alignment horizontal="center" vertical="center" wrapText="1"/>
    </xf>
    <xf numFmtId="0" fontId="13" fillId="2" borderId="0" xfId="0" applyFont="1" applyFill="1" applyAlignment="1"/>
    <xf numFmtId="0" fontId="3" fillId="2" borderId="1" xfId="0" applyFont="1" applyFill="1" applyBorder="1" applyAlignment="1">
      <alignment vertical="center"/>
    </xf>
    <xf numFmtId="0" fontId="14" fillId="2" borderId="0" xfId="0" applyFont="1" applyFill="1" applyAlignment="1">
      <alignment horizontal="right"/>
    </xf>
    <xf numFmtId="0" fontId="0" fillId="0" borderId="0" xfId="0" applyBorder="1"/>
    <xf numFmtId="0" fontId="14" fillId="0" borderId="0" xfId="0" applyFont="1" applyBorder="1" applyAlignment="1">
      <alignment vertical="center" wrapText="1"/>
    </xf>
    <xf numFmtId="0" fontId="32" fillId="0" borderId="0" xfId="0" applyFont="1" applyAlignment="1">
      <alignment vertical="top"/>
    </xf>
    <xf numFmtId="0" fontId="18" fillId="0" borderId="0" xfId="9" applyAlignment="1" applyProtection="1">
      <alignment vertical="top"/>
    </xf>
    <xf numFmtId="0" fontId="33" fillId="0" borderId="0" xfId="0" applyFont="1" applyAlignment="1">
      <alignment vertical="top"/>
    </xf>
    <xf numFmtId="166" fontId="0" fillId="0" borderId="0" xfId="0" applyNumberFormat="1"/>
    <xf numFmtId="0" fontId="0" fillId="0" borderId="0" xfId="0" applyNumberFormat="1"/>
    <xf numFmtId="0" fontId="3" fillId="0" borderId="1" xfId="0" applyFont="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2"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10" fontId="3" fillId="0" borderId="1" xfId="2"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3" fontId="3" fillId="2" borderId="1" xfId="0" applyNumberFormat="1" applyFont="1" applyFill="1" applyBorder="1" applyAlignment="1">
      <alignment horizontal="center" vertical="center" wrapText="1"/>
    </xf>
    <xf numFmtId="0" fontId="14" fillId="0" borderId="1" xfId="0" applyFont="1" applyBorder="1" applyAlignment="1">
      <alignment horizontal="center"/>
    </xf>
    <xf numFmtId="0" fontId="14" fillId="0" borderId="1" xfId="0" applyFont="1" applyBorder="1"/>
    <xf numFmtId="0" fontId="28" fillId="0" borderId="1" xfId="0" applyFont="1" applyBorder="1" applyAlignment="1">
      <alignment vertical="center"/>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2" borderId="1" xfId="0" applyFont="1" applyFill="1" applyBorder="1" applyAlignment="1">
      <alignment horizontal="center" vertical="top" wrapText="1"/>
    </xf>
    <xf numFmtId="0" fontId="4" fillId="2" borderId="1" xfId="0" applyFont="1" applyFill="1" applyBorder="1" applyAlignment="1">
      <alignment vertical="top" wrapText="1"/>
    </xf>
    <xf numFmtId="0" fontId="3" fillId="0" borderId="0" xfId="0" applyFont="1"/>
    <xf numFmtId="2" fontId="3" fillId="0" borderId="0" xfId="0" applyNumberFormat="1" applyFont="1"/>
    <xf numFmtId="165" fontId="3" fillId="0" borderId="0" xfId="0" applyNumberFormat="1" applyFont="1"/>
    <xf numFmtId="0" fontId="31" fillId="0" borderId="0" xfId="0" applyFont="1"/>
    <xf numFmtId="0" fontId="45" fillId="0" borderId="0" xfId="0" applyFont="1" applyAlignment="1">
      <alignment vertical="center"/>
    </xf>
    <xf numFmtId="0" fontId="31" fillId="2" borderId="0" xfId="0" applyFont="1" applyFill="1" applyAlignment="1">
      <alignment vertical="top"/>
    </xf>
    <xf numFmtId="9" fontId="0" fillId="0" borderId="0" xfId="2" applyFont="1" applyBorder="1"/>
    <xf numFmtId="10" fontId="0" fillId="0" borderId="0" xfId="2" applyNumberFormat="1" applyFont="1" applyBorder="1"/>
    <xf numFmtId="170" fontId="0" fillId="0" borderId="0" xfId="0" applyNumberFormat="1" applyBorder="1"/>
    <xf numFmtId="164" fontId="0" fillId="0" borderId="0" xfId="2" applyNumberFormat="1" applyFont="1" applyBorder="1"/>
    <xf numFmtId="171" fontId="0" fillId="0" borderId="0" xfId="2" applyNumberFormat="1" applyFont="1" applyBorder="1"/>
    <xf numFmtId="0" fontId="3" fillId="2" borderId="0" xfId="0" applyFont="1" applyFill="1" applyAlignment="1">
      <alignment vertical="justify" wrapText="1"/>
    </xf>
    <xf numFmtId="2" fontId="31" fillId="0" borderId="0" xfId="0" applyNumberFormat="1" applyFont="1" applyBorder="1"/>
    <xf numFmtId="172" fontId="0" fillId="0" borderId="0" xfId="0" applyNumberFormat="1" applyBorder="1"/>
    <xf numFmtId="173" fontId="0" fillId="0" borderId="0" xfId="0" applyNumberFormat="1" applyBorder="1"/>
    <xf numFmtId="167" fontId="31" fillId="0" borderId="0" xfId="0" applyNumberFormat="1" applyFont="1" applyBorder="1"/>
    <xf numFmtId="167" fontId="0" fillId="0" borderId="0" xfId="0" applyNumberFormat="1" applyBorder="1"/>
    <xf numFmtId="166" fontId="31" fillId="0" borderId="0" xfId="0" applyNumberFormat="1" applyFont="1" applyBorder="1"/>
    <xf numFmtId="9" fontId="30" fillId="0" borderId="0" xfId="2" applyFont="1" applyBorder="1"/>
    <xf numFmtId="0" fontId="30" fillId="0" borderId="0" xfId="0" applyFont="1" applyBorder="1"/>
    <xf numFmtId="0" fontId="31" fillId="0" borderId="1" xfId="0" applyFont="1" applyBorder="1"/>
    <xf numFmtId="0" fontId="20" fillId="0" borderId="0" xfId="0" applyFont="1"/>
    <xf numFmtId="0" fontId="31" fillId="0" borderId="1" xfId="0" applyFont="1" applyBorder="1" applyAlignment="1">
      <alignment horizontal="center"/>
    </xf>
    <xf numFmtId="2" fontId="31" fillId="0" borderId="1" xfId="0" applyNumberFormat="1" applyFont="1" applyBorder="1" applyAlignment="1">
      <alignment horizontal="center"/>
    </xf>
    <xf numFmtId="167" fontId="31" fillId="0" borderId="1" xfId="1" applyNumberFormat="1" applyFont="1" applyBorder="1" applyAlignment="1">
      <alignment horizontal="center"/>
    </xf>
    <xf numFmtId="172" fontId="31" fillId="0" borderId="1" xfId="1" applyNumberFormat="1" applyFont="1" applyBorder="1" applyAlignment="1">
      <alignment horizontal="center"/>
    </xf>
    <xf numFmtId="165" fontId="31" fillId="0" borderId="1" xfId="0" applyNumberFormat="1" applyFont="1" applyBorder="1" applyAlignment="1">
      <alignment horizontal="center"/>
    </xf>
    <xf numFmtId="0" fontId="31" fillId="8" borderId="0" xfId="0" applyFont="1" applyFill="1"/>
    <xf numFmtId="0" fontId="31" fillId="0" borderId="0" xfId="0" applyFont="1" applyAlignment="1">
      <alignment horizontal="center"/>
    </xf>
    <xf numFmtId="0" fontId="31"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1" fillId="2" borderId="0" xfId="0" applyFont="1" applyFill="1"/>
    <xf numFmtId="0"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31" fillId="2" borderId="0" xfId="0" applyFont="1" applyFill="1" applyAlignment="1">
      <alignment horizontal="right" vertical="top"/>
    </xf>
    <xf numFmtId="0" fontId="3" fillId="2" borderId="0" xfId="0" applyFont="1" applyFill="1" applyAlignment="1">
      <alignment horizontal="right"/>
    </xf>
    <xf numFmtId="165" fontId="3" fillId="2" borderId="6" xfId="0" applyNumberFormat="1" applyFont="1" applyFill="1" applyBorder="1" applyAlignment="1">
      <alignment horizontal="center" wrapText="1"/>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1" xfId="0" applyFont="1" applyFill="1" applyBorder="1" applyAlignment="1">
      <alignment horizontal="center" vertical="center" wrapText="1"/>
    </xf>
    <xf numFmtId="0" fontId="14" fillId="2" borderId="0" xfId="0" applyFont="1" applyFill="1" applyAlignment="1">
      <alignment vertical="top"/>
    </xf>
    <xf numFmtId="0" fontId="14" fillId="2" borderId="0" xfId="0" applyFont="1" applyFill="1" applyAlignment="1">
      <alignment horizontal="right" vertical="top"/>
    </xf>
    <xf numFmtId="0" fontId="14" fillId="0" borderId="0" xfId="0" applyFont="1" applyAlignment="1">
      <alignment vertical="top"/>
    </xf>
    <xf numFmtId="0" fontId="14" fillId="0" borderId="0" xfId="0" applyFont="1" applyFill="1" applyAlignment="1">
      <alignment vertical="top"/>
    </xf>
    <xf numFmtId="0" fontId="4" fillId="2" borderId="0" xfId="0" applyFont="1" applyFill="1"/>
    <xf numFmtId="0" fontId="0" fillId="0" borderId="0" xfId="0" applyAlignment="1"/>
    <xf numFmtId="0" fontId="8"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31" fillId="0" borderId="6" xfId="0" applyFont="1" applyFill="1" applyBorder="1" applyAlignment="1">
      <alignment horizontal="center" vertical="center" wrapText="1"/>
    </xf>
    <xf numFmtId="0" fontId="3" fillId="0" borderId="5" xfId="0" applyFont="1" applyFill="1" applyBorder="1" applyAlignment="1">
      <alignment vertical="center" wrapText="1"/>
    </xf>
    <xf numFmtId="1" fontId="3" fillId="0" borderId="6"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6" xfId="0" quotePrefix="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2" applyNumberFormat="1" applyFont="1" applyFill="1" applyBorder="1" applyAlignment="1">
      <alignment horizontal="center" vertical="center" wrapText="1"/>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3" fillId="0" borderId="7" xfId="0" applyNumberFormat="1" applyFont="1" applyFill="1" applyBorder="1" applyAlignment="1">
      <alignment horizontal="center" vertical="top" wrapText="1"/>
    </xf>
    <xf numFmtId="0" fontId="12" fillId="0" borderId="6" xfId="0" applyFont="1" applyFill="1" applyBorder="1" applyAlignment="1">
      <alignment horizontal="center" vertical="top" wrapText="1"/>
    </xf>
    <xf numFmtId="3" fontId="3" fillId="0" borderId="7"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174" fontId="3" fillId="0" borderId="9"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4" fillId="0" borderId="4" xfId="0" applyFont="1" applyFill="1" applyBorder="1" applyAlignment="1">
      <alignment vertical="top" wrapText="1"/>
    </xf>
    <xf numFmtId="0" fontId="4" fillId="0" borderId="3" xfId="0" applyFont="1" applyFill="1" applyBorder="1" applyAlignment="1">
      <alignmen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vertical="center" wrapText="1"/>
    </xf>
    <xf numFmtId="0" fontId="4" fillId="0" borderId="6"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10" fontId="0" fillId="0" borderId="0" xfId="0" applyNumberFormat="1"/>
    <xf numFmtId="3" fontId="3" fillId="0" borderId="6" xfId="0" applyNumberFormat="1" applyFont="1" applyFill="1" applyBorder="1" applyAlignment="1">
      <alignment horizontal="center" vertical="center" wrapText="1"/>
    </xf>
    <xf numFmtId="165" fontId="0" fillId="0" borderId="0" xfId="0" applyNumberFormat="1"/>
    <xf numFmtId="0" fontId="3" fillId="2" borderId="0" xfId="0" applyFont="1" applyFill="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vertical="top"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2" borderId="0" xfId="0" applyFont="1" applyFill="1"/>
    <xf numFmtId="165" fontId="3" fillId="2" borderId="2"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xf>
    <xf numFmtId="174" fontId="3" fillId="2" borderId="1" xfId="0" applyNumberFormat="1" applyFont="1" applyFill="1" applyBorder="1" applyAlignment="1">
      <alignment horizontal="center" vertical="center" wrapText="1"/>
    </xf>
    <xf numFmtId="0" fontId="4" fillId="2" borderId="2" xfId="0" quotePrefix="1" applyFont="1" applyFill="1" applyBorder="1" applyAlignment="1">
      <alignment vertical="center" wrapText="1"/>
    </xf>
    <xf numFmtId="0" fontId="4" fillId="2" borderId="3" xfId="0" quotePrefix="1" applyFont="1" applyFill="1" applyBorder="1" applyAlignment="1">
      <alignment vertical="center" wrapText="1"/>
    </xf>
    <xf numFmtId="166" fontId="3" fillId="2" borderId="6" xfId="0" applyNumberFormat="1" applyFont="1" applyFill="1" applyBorder="1" applyAlignment="1">
      <alignment horizontal="center" vertical="center" wrapText="1"/>
    </xf>
    <xf numFmtId="0" fontId="13" fillId="2" borderId="0" xfId="0" applyFont="1" applyFill="1" applyAlignment="1">
      <alignment horizontal="left" vertical="center"/>
    </xf>
    <xf numFmtId="4" fontId="3" fillId="2" borderId="1" xfId="0" applyNumberFormat="1"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vertical="top"/>
    </xf>
    <xf numFmtId="0" fontId="18" fillId="2" borderId="0" xfId="9" applyFill="1" applyAlignment="1" applyProtection="1">
      <alignment horizontal="left" vertical="top"/>
    </xf>
    <xf numFmtId="0" fontId="4" fillId="2" borderId="3" xfId="0" quotePrefix="1"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 fontId="14" fillId="2" borderId="1" xfId="0" applyNumberFormat="1" applyFont="1" applyFill="1" applyBorder="1" applyAlignment="1">
      <alignment horizontal="center" vertical="center" wrapText="1"/>
    </xf>
    <xf numFmtId="174"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75" fontId="3" fillId="2" borderId="6" xfId="0" applyNumberFormat="1" applyFont="1" applyFill="1" applyBorder="1" applyAlignment="1">
      <alignment horizontal="center" vertical="center" wrapText="1"/>
    </xf>
    <xf numFmtId="175" fontId="3" fillId="2"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 fillId="2" borderId="0" xfId="0" applyFont="1" applyFill="1" applyAlignment="1">
      <alignment horizontal="center" vertical="top" wrapText="1"/>
    </xf>
    <xf numFmtId="1" fontId="3" fillId="2" borderId="1" xfId="0" applyNumberFormat="1" applyFont="1" applyFill="1" applyBorder="1" applyAlignment="1">
      <alignment horizontal="left" vertical="center"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2" xfId="0" quotePrefix="1" applyFont="1" applyFill="1" applyBorder="1" applyAlignment="1">
      <alignment vertical="center" wrapText="1"/>
    </xf>
    <xf numFmtId="0" fontId="4" fillId="2" borderId="1" xfId="0" applyFont="1" applyFill="1" applyBorder="1" applyAlignment="1">
      <alignment vertical="top"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2" borderId="2" xfId="0" applyNumberFormat="1" applyFont="1" applyFill="1" applyBorder="1" applyAlignment="1">
      <alignment horizontal="center" vertical="center"/>
    </xf>
    <xf numFmtId="1" fontId="14" fillId="2" borderId="1" xfId="0" applyNumberFormat="1" applyFont="1" applyFill="1" applyBorder="1" applyAlignment="1">
      <alignment horizontal="left" vertical="center" wrapText="1"/>
    </xf>
    <xf numFmtId="174" fontId="4" fillId="2" borderId="3" xfId="0" applyNumberFormat="1" applyFont="1" applyFill="1" applyBorder="1" applyAlignment="1">
      <alignment vertical="center" wrapText="1"/>
    </xf>
    <xf numFmtId="2" fontId="14" fillId="2" borderId="1" xfId="0" applyNumberFormat="1" applyFont="1" applyFill="1" applyBorder="1" applyAlignment="1">
      <alignment horizontal="center" vertical="center" wrapText="1"/>
    </xf>
    <xf numFmtId="175" fontId="14" fillId="2" borderId="1" xfId="0" applyNumberFormat="1" applyFont="1" applyFill="1" applyBorder="1" applyAlignment="1">
      <alignment horizontal="center" vertical="center" wrapText="1"/>
    </xf>
    <xf numFmtId="174" fontId="3" fillId="2" borderId="6" xfId="0" applyNumberFormat="1" applyFont="1" applyFill="1" applyBorder="1" applyAlignment="1">
      <alignment horizontal="center" vertical="center" wrapText="1"/>
    </xf>
    <xf numFmtId="3" fontId="4" fillId="2" borderId="3" xfId="0" applyNumberFormat="1" applyFont="1" applyFill="1" applyBorder="1" applyAlignment="1">
      <alignment vertical="center" wrapText="1"/>
    </xf>
    <xf numFmtId="3" fontId="3" fillId="2" borderId="0" xfId="0" applyNumberFormat="1" applyFont="1" applyFill="1"/>
    <xf numFmtId="3" fontId="3" fillId="2" borderId="0" xfId="0" applyNumberFormat="1" applyFont="1" applyFill="1" applyAlignment="1">
      <alignment horizontal="center"/>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3" fillId="2" borderId="1" xfId="0" applyFont="1" applyFill="1" applyBorder="1" applyAlignment="1">
      <alignment horizontal="center" vertical="top" wrapText="1"/>
    </xf>
    <xf numFmtId="43" fontId="0" fillId="2" borderId="0" xfId="0" applyNumberFormat="1" applyFill="1"/>
    <xf numFmtId="0" fontId="0" fillId="0" borderId="0" xfId="0"/>
    <xf numFmtId="0" fontId="0" fillId="0" borderId="0" xfId="0"/>
    <xf numFmtId="0" fontId="14" fillId="0" borderId="1" xfId="0" applyFont="1" applyBorder="1" applyAlignment="1">
      <alignment vertical="center" wrapText="1"/>
    </xf>
    <xf numFmtId="3"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64" fontId="14" fillId="0" borderId="1" xfId="2"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9" fontId="14" fillId="0" borderId="1" xfId="2" applyNumberFormat="1"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horizontal="center" vertical="center" wrapText="1"/>
    </xf>
    <xf numFmtId="0" fontId="49" fillId="0" borderId="0" xfId="0" applyFont="1" applyAlignment="1">
      <alignment vertical="center"/>
    </xf>
    <xf numFmtId="0" fontId="18" fillId="0" borderId="0" xfId="9" applyAlignment="1" applyProtection="1">
      <alignment horizontal="left" vertical="center" indent="2"/>
    </xf>
    <xf numFmtId="0" fontId="32" fillId="0" borderId="0" xfId="0" applyFont="1" applyAlignment="1">
      <alignment horizontal="left" vertical="center" indent="2"/>
    </xf>
    <xf numFmtId="0" fontId="28" fillId="0" borderId="1" xfId="0" applyFont="1" applyBorder="1" applyAlignment="1">
      <alignment vertical="center"/>
    </xf>
    <xf numFmtId="0" fontId="14" fillId="0" borderId="1" xfId="0" applyFont="1" applyBorder="1"/>
    <xf numFmtId="0" fontId="14" fillId="0" borderId="1" xfId="0" applyFont="1" applyBorder="1" applyAlignment="1">
      <alignment horizontal="center"/>
    </xf>
    <xf numFmtId="0" fontId="14" fillId="0" borderId="1" xfId="0" applyFont="1" applyBorder="1" applyAlignment="1">
      <alignment horizontal="center" vertical="center"/>
    </xf>
    <xf numFmtId="0" fontId="32" fillId="0" borderId="0" xfId="0" applyFont="1" applyAlignment="1">
      <alignment horizontal="left" vertical="center" indent="3"/>
    </xf>
    <xf numFmtId="0" fontId="53" fillId="0" borderId="0" xfId="0" applyFont="1" applyAlignment="1">
      <alignment horizontal="left" vertical="center" indent="3"/>
    </xf>
    <xf numFmtId="3" fontId="3" fillId="0" borderId="1" xfId="0" applyNumberFormat="1" applyFont="1" applyBorder="1" applyAlignment="1">
      <alignment horizontal="center" vertical="center" wrapText="1"/>
    </xf>
    <xf numFmtId="0" fontId="0" fillId="0" borderId="0" xfId="0"/>
    <xf numFmtId="0" fontId="0" fillId="0" borderId="0" xfId="0"/>
    <xf numFmtId="0" fontId="14" fillId="0" borderId="1" xfId="0" applyFont="1" applyBorder="1" applyAlignment="1">
      <alignment vertical="center" wrapText="1"/>
    </xf>
    <xf numFmtId="3"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64" fontId="14" fillId="0" borderId="1" xfId="2"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9" fontId="14" fillId="0" borderId="1" xfId="2" applyNumberFormat="1"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horizontal="center" vertical="center" wrapText="1"/>
    </xf>
    <xf numFmtId="0" fontId="49" fillId="0" borderId="0" xfId="0" applyFont="1" applyAlignment="1">
      <alignment vertical="center"/>
    </xf>
    <xf numFmtId="0" fontId="18" fillId="0" borderId="0" xfId="9" applyAlignment="1" applyProtection="1">
      <alignment horizontal="left" vertical="center" indent="2"/>
    </xf>
    <xf numFmtId="0" fontId="32" fillId="0" borderId="0" xfId="0" applyFont="1" applyAlignment="1">
      <alignment horizontal="left" vertical="center" indent="2"/>
    </xf>
    <xf numFmtId="0" fontId="28" fillId="0" borderId="1" xfId="0" applyFont="1" applyBorder="1" applyAlignment="1">
      <alignment vertical="center"/>
    </xf>
    <xf numFmtId="0" fontId="14" fillId="0" borderId="1" xfId="0" applyFont="1" applyBorder="1"/>
    <xf numFmtId="0" fontId="14" fillId="0" borderId="1" xfId="0" applyFont="1" applyBorder="1" applyAlignment="1">
      <alignment horizontal="center"/>
    </xf>
    <xf numFmtId="0" fontId="14" fillId="0" borderId="1" xfId="0" applyFont="1" applyBorder="1" applyAlignment="1">
      <alignment horizontal="center" wrapText="1"/>
    </xf>
    <xf numFmtId="3" fontId="14" fillId="0" borderId="1" xfId="0" applyNumberFormat="1" applyFont="1" applyBorder="1" applyAlignment="1">
      <alignment horizontal="center"/>
    </xf>
    <xf numFmtId="0" fontId="32" fillId="0" borderId="0" xfId="0" applyFont="1" applyAlignment="1">
      <alignment horizontal="left" vertical="center" indent="3"/>
    </xf>
    <xf numFmtId="0" fontId="53" fillId="0" borderId="0" xfId="0" applyFont="1" applyAlignment="1">
      <alignment horizontal="left" vertical="center" indent="3"/>
    </xf>
    <xf numFmtId="0" fontId="36" fillId="0" borderId="1" xfId="0" applyFont="1" applyBorder="1" applyAlignment="1">
      <alignment vertical="center"/>
    </xf>
    <xf numFmtId="0" fontId="35" fillId="0" borderId="1" xfId="0" applyFont="1" applyBorder="1"/>
    <xf numFmtId="0" fontId="34" fillId="4" borderId="1" xfId="0" applyFont="1" applyFill="1" applyBorder="1" applyAlignment="1">
      <alignment vertical="center"/>
    </xf>
    <xf numFmtId="166" fontId="12" fillId="4" borderId="1" xfId="0" applyNumberFormat="1" applyFont="1" applyFill="1" applyBorder="1"/>
    <xf numFmtId="3" fontId="3" fillId="0" borderId="1" xfId="0" applyNumberFormat="1" applyFont="1" applyBorder="1" applyAlignment="1">
      <alignment horizontal="center" vertical="center" wrapText="1"/>
    </xf>
    <xf numFmtId="167" fontId="14" fillId="0" borderId="1" xfId="1" applyNumberFormat="1" applyFont="1" applyBorder="1" applyAlignment="1">
      <alignment horizontal="center" vertical="center" wrapText="1"/>
    </xf>
    <xf numFmtId="2" fontId="14" fillId="0" borderId="1"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2" fontId="0" fillId="0" borderId="0" xfId="0" applyNumberFormat="1" applyAlignment="1">
      <alignment horizontal="center" vertical="center"/>
    </xf>
    <xf numFmtId="2" fontId="0" fillId="0" borderId="1" xfId="0" applyNumberFormat="1" applyBorder="1" applyAlignment="1">
      <alignment horizontal="center" vertical="center"/>
    </xf>
    <xf numFmtId="0" fontId="32" fillId="0" borderId="0" xfId="0" applyFont="1" applyAlignment="1">
      <alignment horizontal="left" vertical="center" wrapText="1" indent="2"/>
    </xf>
    <xf numFmtId="0" fontId="58" fillId="0" borderId="0" xfId="0" applyFont="1"/>
    <xf numFmtId="0" fontId="46" fillId="0" borderId="0" xfId="0" applyFont="1" applyAlignment="1">
      <alignment horizontal="left" vertical="center" indent="2"/>
    </xf>
    <xf numFmtId="0" fontId="32" fillId="0" borderId="0" xfId="0" applyFont="1" applyAlignment="1">
      <alignment horizontal="left" vertical="center" wrapText="1" indent="2"/>
    </xf>
    <xf numFmtId="0" fontId="0" fillId="0" borderId="0" xfId="0" applyAlignment="1">
      <alignment wrapText="1"/>
    </xf>
    <xf numFmtId="0" fontId="34" fillId="0" borderId="0" xfId="0" applyFont="1" applyAlignment="1">
      <alignment vertical="center" wrapText="1"/>
    </xf>
    <xf numFmtId="0" fontId="37" fillId="0" borderId="0" xfId="0" applyFont="1" applyFill="1" applyAlignment="1">
      <alignment vertical="center" wrapText="1"/>
    </xf>
    <xf numFmtId="0" fontId="0" fillId="0" borderId="0" xfId="0" applyFill="1" applyAlignment="1">
      <alignment wrapText="1"/>
    </xf>
    <xf numFmtId="0" fontId="37" fillId="0" borderId="0" xfId="0" applyFont="1" applyFill="1" applyAlignment="1">
      <alignment vertical="center"/>
    </xf>
    <xf numFmtId="0" fontId="34" fillId="0" borderId="0" xfId="0" applyFont="1" applyFill="1" applyAlignment="1">
      <alignment vertical="center"/>
    </xf>
    <xf numFmtId="0" fontId="3" fillId="2" borderId="0" xfId="0" applyFont="1" applyFill="1" applyBorder="1" applyAlignment="1">
      <alignment vertical="top" wrapText="1"/>
    </xf>
    <xf numFmtId="0" fontId="14" fillId="2" borderId="0" xfId="0" applyFont="1" applyFill="1" applyBorder="1" applyAlignment="1">
      <alignment vertical="top" wrapText="1"/>
    </xf>
    <xf numFmtId="0" fontId="4" fillId="2" borderId="1" xfId="0" applyFont="1" applyFill="1" applyBorder="1" applyAlignment="1">
      <alignment vertical="top" wrapText="1"/>
    </xf>
    <xf numFmtId="0" fontId="0" fillId="0" borderId="0" xfId="0"/>
    <xf numFmtId="0" fontId="0" fillId="0" borderId="0" xfId="0"/>
    <xf numFmtId="0" fontId="0" fillId="0" borderId="0" xfId="0"/>
    <xf numFmtId="0" fontId="0" fillId="0" borderId="0" xfId="0"/>
    <xf numFmtId="0" fontId="52" fillId="0" borderId="0" xfId="0" applyFont="1" applyAlignment="1">
      <alignment wrapText="1"/>
    </xf>
    <xf numFmtId="0" fontId="0" fillId="0" borderId="0" xfId="0"/>
    <xf numFmtId="0" fontId="52" fillId="0" borderId="0" xfId="0" applyFont="1" applyAlignment="1">
      <alignment wrapText="1"/>
    </xf>
    <xf numFmtId="3" fontId="3" fillId="0" borderId="10" xfId="0" applyNumberFormat="1" applyFont="1" applyFill="1" applyBorder="1" applyAlignment="1">
      <alignment horizontal="center" vertical="center" wrapText="1"/>
    </xf>
    <xf numFmtId="0" fontId="0" fillId="0" borderId="11" xfId="0" applyBorder="1"/>
    <xf numFmtId="0" fontId="3" fillId="2" borderId="6" xfId="0" applyFont="1" applyFill="1" applyBorder="1" applyAlignment="1">
      <alignment horizontal="center" vertical="center" wrapText="1"/>
    </xf>
    <xf numFmtId="0" fontId="31" fillId="0" borderId="1" xfId="1" applyNumberFormat="1" applyFont="1" applyBorder="1" applyAlignment="1">
      <alignment horizontal="center"/>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4" fillId="2" borderId="0" xfId="0" applyFont="1" applyFill="1" applyBorder="1" applyAlignment="1">
      <alignment horizontal="center" vertical="top" wrapText="1"/>
    </xf>
    <xf numFmtId="1" fontId="14"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2" borderId="0" xfId="0" applyFont="1" applyFill="1" applyAlignment="1">
      <alignment horizontal="center" vertical="center"/>
    </xf>
    <xf numFmtId="0" fontId="52" fillId="0" borderId="0" xfId="0" applyFont="1" applyAlignment="1">
      <alignment vertical="top" wrapText="1"/>
    </xf>
    <xf numFmtId="167" fontId="3" fillId="2" borderId="6" xfId="1" applyNumberFormat="1" applyFont="1" applyFill="1" applyBorder="1" applyAlignment="1">
      <alignment horizontal="center" vertical="center" wrapText="1"/>
    </xf>
    <xf numFmtId="167" fontId="14" fillId="2" borderId="1" xfId="1" applyNumberFormat="1" applyFont="1" applyFill="1" applyBorder="1" applyAlignment="1">
      <alignment horizontal="center" vertical="center"/>
    </xf>
    <xf numFmtId="0" fontId="60" fillId="2" borderId="0" xfId="0" applyFont="1" applyFill="1"/>
    <xf numFmtId="0" fontId="61" fillId="2" borderId="1" xfId="0" applyFont="1" applyFill="1" applyBorder="1" applyAlignment="1">
      <alignment vertical="top" wrapText="1"/>
    </xf>
    <xf numFmtId="0" fontId="60" fillId="2" borderId="5" xfId="0" applyFont="1" applyFill="1" applyBorder="1" applyAlignment="1">
      <alignment vertical="top" wrapText="1"/>
    </xf>
    <xf numFmtId="0" fontId="61" fillId="2" borderId="6" xfId="0" applyFont="1" applyFill="1" applyBorder="1" applyAlignment="1">
      <alignment horizontal="center" vertical="top" wrapText="1"/>
    </xf>
    <xf numFmtId="0" fontId="61" fillId="2" borderId="2" xfId="0" applyFont="1" applyFill="1" applyBorder="1" applyAlignment="1">
      <alignment vertical="top" wrapText="1"/>
    </xf>
    <xf numFmtId="0" fontId="61" fillId="2" borderId="3" xfId="0" applyFont="1" applyFill="1" applyBorder="1" applyAlignment="1">
      <alignment vertical="top" wrapText="1"/>
    </xf>
    <xf numFmtId="0" fontId="61" fillId="2" borderId="4" xfId="0" applyFont="1" applyFill="1" applyBorder="1" applyAlignment="1">
      <alignment vertical="top" wrapText="1"/>
    </xf>
    <xf numFmtId="0" fontId="60" fillId="2" borderId="1" xfId="0" applyFont="1" applyFill="1" applyBorder="1" applyAlignment="1">
      <alignment vertical="center" wrapText="1"/>
    </xf>
    <xf numFmtId="165" fontId="60" fillId="2" borderId="2" xfId="0" applyNumberFormat="1" applyFont="1" applyFill="1" applyBorder="1" applyAlignment="1">
      <alignment horizontal="center" vertical="center"/>
    </xf>
    <xf numFmtId="0" fontId="60" fillId="2" borderId="1" xfId="0" applyFont="1" applyFill="1" applyBorder="1" applyAlignment="1">
      <alignment horizontal="center" vertical="center" wrapText="1"/>
    </xf>
    <xf numFmtId="0" fontId="60" fillId="2" borderId="6" xfId="0" applyFont="1" applyFill="1" applyBorder="1" applyAlignment="1">
      <alignment horizontal="center" vertical="center" wrapText="1"/>
    </xf>
    <xf numFmtId="3" fontId="60" fillId="2" borderId="1" xfId="0" applyNumberFormat="1" applyFont="1" applyFill="1" applyBorder="1" applyAlignment="1">
      <alignment horizontal="center" vertical="center" wrapText="1"/>
    </xf>
    <xf numFmtId="0" fontId="60" fillId="2" borderId="9" xfId="0" applyFont="1" applyFill="1" applyBorder="1" applyAlignment="1">
      <alignment vertical="center" wrapText="1"/>
    </xf>
    <xf numFmtId="0" fontId="60" fillId="2" borderId="5" xfId="0" applyFont="1" applyFill="1" applyBorder="1" applyAlignment="1">
      <alignment horizontal="center" vertical="center" wrapText="1"/>
    </xf>
    <xf numFmtId="2" fontId="60" fillId="2"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xf>
    <xf numFmtId="0" fontId="60" fillId="2" borderId="5" xfId="0" applyFont="1" applyFill="1" applyBorder="1" applyAlignment="1">
      <alignment vertical="center" wrapText="1"/>
    </xf>
    <xf numFmtId="174" fontId="60" fillId="2" borderId="1" xfId="0" applyNumberFormat="1" applyFont="1" applyFill="1" applyBorder="1" applyAlignment="1">
      <alignment horizontal="center" vertical="center" wrapText="1"/>
    </xf>
    <xf numFmtId="0" fontId="60" fillId="2" borderId="8" xfId="0" applyFont="1" applyFill="1" applyBorder="1" applyAlignment="1">
      <alignment vertical="center" wrapText="1"/>
    </xf>
    <xf numFmtId="0" fontId="61" fillId="2" borderId="2" xfId="0" quotePrefix="1" applyFont="1" applyFill="1" applyBorder="1" applyAlignment="1">
      <alignment vertical="center" wrapText="1"/>
    </xf>
    <xf numFmtId="0" fontId="61" fillId="2" borderId="3" xfId="0" quotePrefix="1" applyFont="1" applyFill="1" applyBorder="1" applyAlignment="1">
      <alignment vertical="center" wrapText="1"/>
    </xf>
    <xf numFmtId="165" fontId="60" fillId="2" borderId="1" xfId="0" applyNumberFormat="1" applyFont="1" applyFill="1" applyBorder="1" applyAlignment="1">
      <alignment horizontal="center" vertical="center" wrapText="1"/>
    </xf>
    <xf numFmtId="165" fontId="60" fillId="2" borderId="6" xfId="0" applyNumberFormat="1" applyFont="1" applyFill="1" applyBorder="1" applyAlignment="1">
      <alignment horizontal="center" vertical="center" wrapText="1"/>
    </xf>
    <xf numFmtId="166" fontId="60" fillId="2" borderId="6" xfId="0" applyNumberFormat="1" applyFont="1" applyFill="1" applyBorder="1" applyAlignment="1">
      <alignment horizontal="center" vertical="center" wrapText="1"/>
    </xf>
    <xf numFmtId="1" fontId="60" fillId="2" borderId="1" xfId="0" applyNumberFormat="1" applyFont="1" applyFill="1" applyBorder="1" applyAlignment="1">
      <alignment horizontal="left" vertical="center" wrapText="1"/>
    </xf>
    <xf numFmtId="4" fontId="60" fillId="2" borderId="1" xfId="0" applyNumberFormat="1" applyFont="1" applyFill="1" applyBorder="1" applyAlignment="1">
      <alignment horizontal="center" vertical="center" wrapText="1"/>
    </xf>
    <xf numFmtId="0" fontId="61" fillId="2" borderId="0" xfId="0" applyFont="1" applyFill="1"/>
    <xf numFmtId="175" fontId="60" fillId="2" borderId="1" xfId="0" applyNumberFormat="1" applyFont="1" applyFill="1" applyBorder="1" applyAlignment="1">
      <alignment horizontal="center" vertical="center" wrapText="1"/>
    </xf>
    <xf numFmtId="175" fontId="60" fillId="2" borderId="6" xfId="0" applyNumberFormat="1" applyFont="1" applyFill="1" applyBorder="1" applyAlignment="1">
      <alignment horizontal="center" vertical="center" wrapText="1"/>
    </xf>
    <xf numFmtId="167" fontId="3" fillId="2" borderId="6" xfId="1" quotePrefix="1" applyNumberFormat="1" applyFont="1" applyFill="1" applyBorder="1" applyAlignment="1">
      <alignment horizontal="center" vertical="center" wrapText="1"/>
    </xf>
    <xf numFmtId="167" fontId="3" fillId="2" borderId="1" xfId="1" applyNumberFormat="1" applyFont="1" applyFill="1" applyBorder="1" applyAlignment="1">
      <alignment horizontal="center" vertical="center" wrapText="1"/>
    </xf>
    <xf numFmtId="167" fontId="3" fillId="2" borderId="7" xfId="1" applyNumberFormat="1"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3" fontId="31" fillId="0" borderId="0" xfId="0" applyNumberFormat="1" applyFont="1" applyBorder="1" applyAlignment="1">
      <alignment horizontal="center" vertical="center" wrapText="1"/>
    </xf>
    <xf numFmtId="175" fontId="14" fillId="0" borderId="0" xfId="0" applyNumberFormat="1" applyFont="1" applyBorder="1" applyAlignment="1">
      <alignment horizontal="center" vertical="center" wrapText="1"/>
    </xf>
    <xf numFmtId="0" fontId="22" fillId="0" borderId="1" xfId="0" applyFont="1" applyBorder="1"/>
    <xf numFmtId="0" fontId="0" fillId="0" borderId="0" xfId="0" applyAlignment="1">
      <alignment vertical="top"/>
    </xf>
    <xf numFmtId="0" fontId="36" fillId="0" borderId="1" xfId="0" applyFont="1" applyBorder="1" applyAlignment="1">
      <alignment vertical="top"/>
    </xf>
    <xf numFmtId="0" fontId="35" fillId="0" borderId="1" xfId="0" applyFont="1" applyBorder="1" applyAlignment="1">
      <alignment vertical="top"/>
    </xf>
    <xf numFmtId="0" fontId="0" fillId="0" borderId="0" xfId="0" applyAlignment="1">
      <alignment vertical="top" wrapText="1"/>
    </xf>
    <xf numFmtId="0" fontId="34" fillId="4" borderId="1" xfId="0" applyFont="1" applyFill="1" applyBorder="1" applyAlignment="1">
      <alignment vertical="top"/>
    </xf>
    <xf numFmtId="166" fontId="12" fillId="4" borderId="1" xfId="0" applyNumberFormat="1" applyFont="1" applyFill="1" applyBorder="1" applyAlignment="1">
      <alignment vertical="top"/>
    </xf>
    <xf numFmtId="0" fontId="0" fillId="0" borderId="0" xfId="0" applyAlignment="1">
      <alignment horizontal="left" vertical="top"/>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horizontal="left" vertical="top" wrapText="1"/>
    </xf>
    <xf numFmtId="0" fontId="4" fillId="2" borderId="1" xfId="0" applyFont="1" applyFill="1" applyBorder="1" applyAlignment="1">
      <alignment vertical="top"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0" xfId="0" applyFont="1" applyFill="1" applyAlignment="1">
      <alignment vertical="top"/>
    </xf>
    <xf numFmtId="0" fontId="4" fillId="2" borderId="2" xfId="0" quotePrefix="1" applyFont="1" applyFill="1" applyBorder="1" applyAlignment="1">
      <alignment vertical="center" wrapText="1"/>
    </xf>
    <xf numFmtId="0" fontId="61" fillId="2" borderId="3" xfId="0" quotePrefix="1" applyFont="1" applyFill="1" applyBorder="1" applyAlignment="1">
      <alignment horizontal="center" vertical="center" wrapText="1"/>
    </xf>
    <xf numFmtId="0" fontId="61" fillId="2" borderId="4" xfId="0" quotePrefix="1" applyFont="1" applyFill="1" applyBorder="1" applyAlignment="1">
      <alignment horizontal="center" vertical="center" wrapText="1"/>
    </xf>
    <xf numFmtId="0" fontId="61" fillId="2" borderId="2" xfId="0" applyFont="1" applyFill="1" applyBorder="1" applyAlignment="1">
      <alignment horizontal="left" vertical="center" wrapText="1"/>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2" xfId="0" applyFont="1" applyFill="1" applyBorder="1" applyAlignment="1">
      <alignment vertical="center" wrapText="1"/>
    </xf>
    <xf numFmtId="0" fontId="61" fillId="2" borderId="3" xfId="0" applyFont="1" applyFill="1" applyBorder="1" applyAlignment="1">
      <alignment vertical="center" wrapText="1"/>
    </xf>
    <xf numFmtId="0" fontId="61" fillId="2" borderId="4" xfId="0" applyFont="1" applyFill="1" applyBorder="1" applyAlignment="1">
      <alignment vertical="center" wrapText="1"/>
    </xf>
    <xf numFmtId="0" fontId="4" fillId="2" borderId="1" xfId="0" applyFont="1" applyFill="1" applyBorder="1" applyAlignment="1">
      <alignment vertical="top"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0" xfId="9" applyAlignment="1" applyProtection="1"/>
    <xf numFmtId="0" fontId="18" fillId="2" borderId="0" xfId="9" applyFill="1" applyAlignment="1" applyProtection="1">
      <alignment vertical="center"/>
    </xf>
    <xf numFmtId="0" fontId="58" fillId="0" borderId="0" xfId="0" applyFont="1" applyAlignment="1">
      <alignment horizontal="center"/>
    </xf>
    <xf numFmtId="0" fontId="18" fillId="2" borderId="0" xfId="9" applyFill="1" applyAlignment="1" applyProtection="1"/>
    <xf numFmtId="167" fontId="3" fillId="2" borderId="1" xfId="1" applyNumberFormat="1" applyFont="1" applyFill="1" applyBorder="1" applyAlignment="1">
      <alignment horizontal="center"/>
    </xf>
    <xf numFmtId="167" fontId="3" fillId="2" borderId="1" xfId="1" applyNumberFormat="1" applyFont="1" applyFill="1" applyBorder="1" applyAlignment="1">
      <alignment horizontal="left" vertical="center"/>
    </xf>
    <xf numFmtId="0" fontId="13" fillId="0" borderId="0" xfId="0" applyFont="1"/>
    <xf numFmtId="165" fontId="3" fillId="2" borderId="6"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0" fontId="13"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7" fontId="3" fillId="2" borderId="1" xfId="1" applyNumberFormat="1" applyFont="1" applyFill="1" applyBorder="1" applyAlignment="1">
      <alignment vertical="center" wrapText="1"/>
    </xf>
    <xf numFmtId="43"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4" fillId="2" borderId="1" xfId="0" applyFont="1" applyFill="1" applyBorder="1" applyAlignment="1">
      <alignment vertical="top" wrapText="1"/>
    </xf>
    <xf numFmtId="0" fontId="3" fillId="2" borderId="5" xfId="0" applyFont="1" applyFill="1" applyBorder="1" applyAlignment="1">
      <alignment vertical="top" wrapText="1"/>
    </xf>
    <xf numFmtId="0" fontId="4" fillId="2" borderId="6" xfId="0" applyFont="1" applyFill="1" applyBorder="1" applyAlignment="1">
      <alignment horizontal="center"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1" fontId="3" fillId="2" borderId="6" xfId="0" applyNumberFormat="1" applyFont="1" applyFill="1" applyBorder="1" applyAlignment="1">
      <alignment horizontal="center" vertical="top" wrapText="1"/>
    </xf>
    <xf numFmtId="0" fontId="20" fillId="0" borderId="0" xfId="0" applyFont="1"/>
    <xf numFmtId="0" fontId="5" fillId="2" borderId="0" xfId="0" applyFont="1" applyFill="1"/>
    <xf numFmtId="0" fontId="5" fillId="2" borderId="5" xfId="0" applyFont="1" applyFill="1" applyBorder="1" applyAlignment="1">
      <alignment vertical="top" wrapText="1"/>
    </xf>
    <xf numFmtId="0" fontId="3" fillId="2" borderId="8" xfId="0" applyFont="1" applyFill="1" applyBorder="1" applyAlignment="1">
      <alignment vertical="top" wrapText="1"/>
    </xf>
    <xf numFmtId="0" fontId="4" fillId="2" borderId="0" xfId="0" applyFont="1" applyFill="1"/>
    <xf numFmtId="0" fontId="3" fillId="2" borderId="1" xfId="0" quotePrefix="1" applyFont="1" applyFill="1" applyBorder="1" applyAlignment="1">
      <alignment horizontal="center" vertical="top" wrapText="1"/>
    </xf>
    <xf numFmtId="0" fontId="5" fillId="2" borderId="0" xfId="0" applyFont="1" applyFill="1" applyAlignment="1">
      <alignment horizontal="right" vertical="top"/>
    </xf>
    <xf numFmtId="0" fontId="3" fillId="2" borderId="6" xfId="0" quotePrefix="1" applyNumberFormat="1" applyFont="1" applyFill="1" applyBorder="1" applyAlignment="1">
      <alignment horizontal="center" vertical="top" wrapText="1"/>
    </xf>
    <xf numFmtId="0" fontId="8" fillId="2" borderId="6" xfId="0" applyFont="1" applyFill="1" applyBorder="1" applyAlignment="1">
      <alignment horizontal="center" vertical="top" wrapText="1"/>
    </xf>
    <xf numFmtId="165" fontId="3" fillId="2" borderId="1" xfId="0" applyNumberFormat="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horizontal="left"/>
    </xf>
    <xf numFmtId="0" fontId="3" fillId="2" borderId="1" xfId="0" applyFont="1" applyFill="1" applyBorder="1" applyAlignment="1">
      <alignment horizontal="center" vertical="top" wrapText="1"/>
    </xf>
    <xf numFmtId="0" fontId="4" fillId="2" borderId="1" xfId="0" applyFont="1" applyFill="1" applyBorder="1" applyAlignment="1">
      <alignment vertical="top" wrapText="1"/>
    </xf>
    <xf numFmtId="0" fontId="0" fillId="0" borderId="0" xfId="0"/>
    <xf numFmtId="0" fontId="3" fillId="0" borderId="0" xfId="0" applyFont="1" applyFill="1" applyAlignment="1">
      <alignment horizontal="center"/>
    </xf>
    <xf numFmtId="0" fontId="18" fillId="0" borderId="0" xfId="9" applyFill="1" applyAlignment="1" applyProtection="1">
      <alignment horizontal="center"/>
    </xf>
    <xf numFmtId="0" fontId="30" fillId="0" borderId="0" xfId="0" applyFont="1" applyAlignment="1">
      <alignment wrapText="1"/>
    </xf>
    <xf numFmtId="9" fontId="3"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16" fontId="3" fillId="2" borderId="0" xfId="0" applyNumberFormat="1" applyFont="1" applyFill="1" applyBorder="1" applyAlignment="1">
      <alignment horizontal="center" vertical="top" wrapText="1"/>
    </xf>
    <xf numFmtId="16" fontId="3" fillId="2" borderId="0" xfId="0" quotePrefix="1" applyNumberFormat="1" applyFont="1" applyFill="1" applyBorder="1" applyAlignment="1">
      <alignment horizontal="center" vertical="top" wrapText="1"/>
    </xf>
    <xf numFmtId="0" fontId="8" fillId="2" borderId="0" xfId="0" applyFont="1" applyFill="1"/>
    <xf numFmtId="0" fontId="0" fillId="2" borderId="0" xfId="0" applyFill="1" applyAlignment="1">
      <alignment vertical="top"/>
    </xf>
    <xf numFmtId="0" fontId="13" fillId="2" borderId="0" xfId="0" applyFont="1" applyFill="1" applyAlignment="1">
      <alignment vertical="top"/>
    </xf>
    <xf numFmtId="0" fontId="3" fillId="0" borderId="0" xfId="0" applyFont="1" applyFill="1" applyAlignment="1">
      <alignment horizontal="right"/>
    </xf>
    <xf numFmtId="16" fontId="3" fillId="2" borderId="6" xfId="0" applyNumberFormat="1" applyFont="1" applyFill="1" applyBorder="1" applyAlignment="1">
      <alignment horizontal="center" vertical="top" wrapText="1"/>
    </xf>
    <xf numFmtId="17" fontId="3" fillId="2" borderId="1" xfId="0" quotePrefix="1" applyNumberFormat="1" applyFont="1" applyFill="1" applyBorder="1" applyAlignment="1">
      <alignment horizontal="center" vertical="top" wrapText="1"/>
    </xf>
    <xf numFmtId="0" fontId="3" fillId="2" borderId="12" xfId="0" applyFont="1" applyFill="1" applyBorder="1" applyAlignment="1">
      <alignment vertical="top" wrapText="1"/>
    </xf>
    <xf numFmtId="0" fontId="3" fillId="2" borderId="10" xfId="0" applyFont="1" applyFill="1" applyBorder="1" applyAlignment="1">
      <alignment horizontal="center" vertical="top" wrapText="1"/>
    </xf>
    <xf numFmtId="0" fontId="3" fillId="2" borderId="2" xfId="0" applyFont="1" applyFill="1" applyBorder="1" applyAlignment="1">
      <alignment vertical="top" wrapText="1"/>
    </xf>
    <xf numFmtId="16" fontId="3" fillId="2" borderId="6" xfId="0" quotePrefix="1" applyNumberFormat="1" applyFont="1" applyFill="1" applyBorder="1" applyAlignment="1">
      <alignment horizontal="center"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4" fillId="2" borderId="1" xfId="0" applyFont="1" applyFill="1" applyBorder="1" applyAlignment="1">
      <alignment vertical="center" wrapText="1"/>
    </xf>
    <xf numFmtId="0" fontId="3" fillId="2" borderId="1" xfId="0" applyFont="1" applyFill="1" applyBorder="1" applyAlignment="1">
      <alignment horizontal="center" vertical="top"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67" fillId="0" borderId="0" xfId="0" applyFont="1" applyBorder="1" applyAlignment="1">
      <alignment vertical="center" wrapText="1"/>
    </xf>
    <xf numFmtId="0" fontId="67" fillId="0" borderId="0" xfId="0" applyFont="1" applyBorder="1" applyAlignment="1">
      <alignment horizontal="center" vertical="center" wrapText="1"/>
    </xf>
    <xf numFmtId="0" fontId="3" fillId="2" borderId="0" xfId="0" applyFont="1" applyFill="1" applyAlignment="1">
      <alignment vertical="top" wrapText="1"/>
    </xf>
    <xf numFmtId="0" fontId="8"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3" xfId="0" applyBorder="1" applyAlignment="1">
      <alignment horizontal="center" vertical="center" wrapText="1"/>
    </xf>
    <xf numFmtId="0" fontId="0" fillId="0" borderId="4" xfId="0"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0" fillId="0" borderId="1" xfId="0" applyBorder="1" applyAlignment="1">
      <alignment vertical="center"/>
    </xf>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13" fillId="2" borderId="3" xfId="0" applyFont="1" applyFill="1" applyBorder="1" applyAlignment="1">
      <alignment vertical="center" wrapText="1"/>
    </xf>
    <xf numFmtId="0" fontId="3" fillId="0" borderId="0" xfId="0" applyFont="1" applyAlignment="1">
      <alignment vertical="center"/>
    </xf>
    <xf numFmtId="3" fontId="3" fillId="2" borderId="7" xfId="0" applyNumberFormat="1" applyFont="1" applyFill="1" applyBorder="1" applyAlignment="1">
      <alignment horizontal="center" vertical="center" wrapText="1"/>
    </xf>
    <xf numFmtId="0" fontId="3" fillId="2" borderId="0" xfId="0" quotePrefix="1" applyFont="1" applyFill="1" applyBorder="1" applyAlignment="1">
      <alignment horizontal="center" vertical="center" wrapText="1"/>
    </xf>
    <xf numFmtId="1" fontId="0" fillId="0" borderId="0" xfId="0" applyNumberFormat="1"/>
    <xf numFmtId="0" fontId="18" fillId="0" borderId="0" xfId="9" applyAlignment="1" applyProtection="1">
      <alignment vertical="center"/>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vertical="center" wrapText="1"/>
    </xf>
    <xf numFmtId="0" fontId="3" fillId="2" borderId="0" xfId="0" applyFont="1" applyFill="1" applyBorder="1" applyAlignment="1">
      <alignment horizontal="center" vertical="center" wrapText="1"/>
    </xf>
    <xf numFmtId="0" fontId="0" fillId="0" borderId="0" xfId="0"/>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3" fillId="0" borderId="0" xfId="0" applyFont="1" applyAlignment="1">
      <alignment vertical="top"/>
    </xf>
    <xf numFmtId="0" fontId="18" fillId="2" borderId="0" xfId="9" applyFill="1" applyAlignment="1" applyProtection="1"/>
    <xf numFmtId="0" fontId="3" fillId="2" borderId="0" xfId="0" applyFont="1" applyFill="1" applyBorder="1" applyAlignment="1">
      <alignment horizontal="center" vertical="center" wrapText="1"/>
    </xf>
    <xf numFmtId="0" fontId="0" fillId="0" borderId="0" xfId="0"/>
    <xf numFmtId="49" fontId="3" fillId="2"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Alignment="1">
      <alignment horizontal="right" vertical="top"/>
    </xf>
    <xf numFmtId="0" fontId="4" fillId="2" borderId="2"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61" fillId="2" borderId="2" xfId="0" applyFont="1" applyFill="1" applyBorder="1" applyAlignment="1">
      <alignment vertical="center" wrapText="1"/>
    </xf>
    <xf numFmtId="0" fontId="61" fillId="2" borderId="3" xfId="0" applyFont="1" applyFill="1" applyBorder="1" applyAlignment="1">
      <alignment vertical="center" wrapText="1"/>
    </xf>
    <xf numFmtId="0" fontId="61"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9" xfId="6" applyFont="1" applyFill="1" applyBorder="1" applyAlignment="1">
      <alignment horizontal="center" vertical="center" wrapText="1"/>
    </xf>
    <xf numFmtId="0" fontId="3" fillId="2" borderId="2" xfId="6" applyFont="1" applyFill="1" applyBorder="1" applyAlignment="1">
      <alignment horizontal="center" vertical="center" wrapText="1"/>
    </xf>
    <xf numFmtId="0" fontId="3" fillId="2" borderId="20" xfId="6" applyFont="1" applyFill="1" applyBorder="1" applyAlignment="1">
      <alignment horizontal="center" vertical="center" wrapText="1"/>
    </xf>
    <xf numFmtId="0" fontId="58" fillId="2" borderId="0" xfId="0" applyFont="1" applyFill="1" applyBorder="1"/>
    <xf numFmtId="0" fontId="4" fillId="2" borderId="2" xfId="6" applyFont="1" applyFill="1" applyBorder="1" applyAlignment="1">
      <alignment vertical="top" wrapText="1"/>
    </xf>
    <xf numFmtId="0" fontId="3" fillId="2" borderId="8" xfId="6" applyFont="1" applyFill="1" applyBorder="1" applyAlignment="1">
      <alignment horizontal="left" vertical="center" wrapText="1"/>
    </xf>
    <xf numFmtId="0" fontId="4" fillId="2" borderId="5" xfId="6" applyFont="1" applyFill="1" applyBorder="1" applyAlignment="1">
      <alignment horizontal="center" vertical="center" wrapText="1"/>
    </xf>
    <xf numFmtId="0" fontId="4" fillId="2" borderId="15" xfId="6" applyFont="1" applyFill="1" applyBorder="1" applyAlignment="1">
      <alignment horizontal="center" vertical="center" wrapText="1"/>
    </xf>
    <xf numFmtId="0" fontId="4" fillId="2" borderId="2" xfId="6" applyFont="1" applyFill="1" applyBorder="1" applyAlignment="1">
      <alignment wrapText="1"/>
    </xf>
    <xf numFmtId="0" fontId="3" fillId="2" borderId="2" xfId="6" applyFont="1" applyFill="1" applyBorder="1" applyAlignment="1">
      <alignment vertical="center" wrapText="1"/>
    </xf>
    <xf numFmtId="165" fontId="3" fillId="2" borderId="20" xfId="6" applyNumberFormat="1" applyFont="1" applyFill="1" applyBorder="1" applyAlignment="1">
      <alignment horizontal="center" vertical="center" wrapText="1"/>
    </xf>
    <xf numFmtId="164" fontId="3" fillId="2" borderId="2" xfId="2" applyNumberFormat="1" applyFont="1" applyFill="1" applyBorder="1" applyAlignment="1">
      <alignment horizontal="center" vertical="center" wrapText="1"/>
    </xf>
    <xf numFmtId="164" fontId="3" fillId="2" borderId="20" xfId="2" applyNumberFormat="1" applyFont="1" applyFill="1" applyBorder="1" applyAlignment="1">
      <alignment horizontal="center" vertical="center" wrapText="1"/>
    </xf>
    <xf numFmtId="0" fontId="3" fillId="2" borderId="20" xfId="6" quotePrefix="1" applyFont="1" applyFill="1" applyBorder="1" applyAlignment="1">
      <alignment horizontal="center" vertical="center" wrapText="1"/>
    </xf>
    <xf numFmtId="0" fontId="4" fillId="2" borderId="19" xfId="6" applyFont="1" applyFill="1" applyBorder="1" applyAlignment="1">
      <alignment horizontal="left" wrapText="1"/>
    </xf>
    <xf numFmtId="0" fontId="3" fillId="2" borderId="8" xfId="6" applyFont="1" applyFill="1" applyBorder="1" applyAlignment="1">
      <alignment vertical="center" wrapText="1"/>
    </xf>
    <xf numFmtId="0" fontId="3" fillId="2" borderId="5" xfId="6" quotePrefix="1" applyFont="1" applyFill="1" applyBorder="1" applyAlignment="1">
      <alignment horizontal="center" vertical="center" wrapText="1"/>
    </xf>
    <xf numFmtId="0" fontId="3" fillId="2" borderId="15" xfId="6" quotePrefix="1" applyFont="1" applyFill="1" applyBorder="1" applyAlignment="1">
      <alignment horizontal="center" vertical="center" wrapText="1"/>
    </xf>
    <xf numFmtId="0" fontId="3" fillId="2" borderId="21" xfId="6" quotePrefix="1" applyFont="1" applyFill="1" applyBorder="1" applyAlignment="1">
      <alignment horizontal="center" vertical="center" wrapText="1"/>
    </xf>
    <xf numFmtId="0" fontId="14" fillId="2" borderId="2" xfId="6" applyFont="1" applyFill="1" applyBorder="1" applyAlignment="1">
      <alignment vertical="center" wrapText="1"/>
    </xf>
    <xf numFmtId="0" fontId="14" fillId="2" borderId="2" xfId="6" applyFont="1" applyFill="1" applyBorder="1" applyAlignment="1">
      <alignment horizontal="center" vertical="center" wrapText="1"/>
    </xf>
    <xf numFmtId="2" fontId="14" fillId="2" borderId="2" xfId="6" applyNumberFormat="1" applyFont="1" applyFill="1" applyBorder="1" applyAlignment="1">
      <alignment horizontal="center" vertical="center" wrapText="1"/>
    </xf>
    <xf numFmtId="2" fontId="14" fillId="2" borderId="20" xfId="6" applyNumberFormat="1" applyFont="1" applyFill="1" applyBorder="1" applyAlignment="1">
      <alignment horizontal="center" vertical="center"/>
    </xf>
    <xf numFmtId="3" fontId="3" fillId="2" borderId="1" xfId="6" applyNumberFormat="1" applyFont="1" applyFill="1" applyBorder="1" applyAlignment="1">
      <alignment horizontal="center" vertical="center" wrapText="1"/>
    </xf>
    <xf numFmtId="3" fontId="14" fillId="2" borderId="20" xfId="6" applyNumberFormat="1" applyFont="1" applyFill="1" applyBorder="1" applyAlignment="1">
      <alignment horizontal="center" vertical="center"/>
    </xf>
    <xf numFmtId="3" fontId="14" fillId="2" borderId="1" xfId="6" applyNumberFormat="1" applyFont="1" applyFill="1" applyBorder="1" applyAlignment="1">
      <alignment horizontal="center" vertical="center"/>
    </xf>
    <xf numFmtId="174" fontId="3" fillId="2" borderId="1" xfId="6" applyNumberFormat="1" applyFont="1" applyFill="1" applyBorder="1" applyAlignment="1">
      <alignment horizontal="center" vertical="center" wrapText="1"/>
    </xf>
    <xf numFmtId="174" fontId="14" fillId="2" borderId="20" xfId="6" applyNumberFormat="1" applyFont="1" applyFill="1" applyBorder="1" applyAlignment="1">
      <alignment horizontal="center" vertical="center"/>
    </xf>
    <xf numFmtId="165" fontId="14" fillId="2" borderId="1" xfId="6" applyNumberFormat="1" applyFont="1" applyFill="1" applyBorder="1" applyAlignment="1">
      <alignment horizontal="center" vertical="center"/>
    </xf>
    <xf numFmtId="1" fontId="3" fillId="2" borderId="20" xfId="6" applyNumberFormat="1" applyFont="1" applyFill="1" applyBorder="1" applyAlignment="1">
      <alignment horizontal="center" vertical="center" wrapText="1"/>
    </xf>
    <xf numFmtId="0" fontId="3" fillId="2" borderId="2" xfId="2" quotePrefix="1" applyNumberFormat="1" applyFont="1" applyFill="1" applyBorder="1" applyAlignment="1">
      <alignment horizontal="center" vertical="center" wrapText="1"/>
    </xf>
    <xf numFmtId="0" fontId="3" fillId="2" borderId="20" xfId="2" quotePrefix="1" applyNumberFormat="1" applyFont="1" applyFill="1" applyBorder="1" applyAlignment="1">
      <alignment horizontal="center" vertical="center" wrapText="1"/>
    </xf>
    <xf numFmtId="9" fontId="3" fillId="2" borderId="2" xfId="2" quotePrefix="1" applyFont="1" applyFill="1" applyBorder="1" applyAlignment="1">
      <alignment horizontal="center" vertical="center" wrapText="1"/>
    </xf>
    <xf numFmtId="9" fontId="3" fillId="2" borderId="20" xfId="2" quotePrefix="1" applyFont="1" applyFill="1" applyBorder="1" applyAlignment="1">
      <alignment horizontal="center" vertical="center" wrapText="1"/>
    </xf>
    <xf numFmtId="0" fontId="8" fillId="2" borderId="2" xfId="3" applyFont="1" applyFill="1" applyBorder="1" applyAlignment="1">
      <alignment wrapText="1"/>
    </xf>
    <xf numFmtId="0" fontId="8" fillId="2" borderId="2" xfId="3" applyFont="1" applyFill="1" applyBorder="1" applyAlignment="1">
      <alignment horizontal="center" wrapText="1"/>
    </xf>
    <xf numFmtId="0" fontId="8" fillId="2" borderId="20" xfId="3" applyFont="1" applyFill="1" applyBorder="1" applyAlignment="1">
      <alignment horizontal="center" wrapText="1"/>
    </xf>
    <xf numFmtId="9" fontId="3" fillId="2" borderId="0" xfId="2" quotePrefix="1" applyFont="1" applyFill="1" applyAlignment="1">
      <alignment horizontal="center" vertical="top" wrapText="1"/>
    </xf>
    <xf numFmtId="9" fontId="3" fillId="2" borderId="0" xfId="2" applyFont="1" applyFill="1"/>
    <xf numFmtId="9" fontId="15" fillId="2" borderId="0" xfId="2" applyFont="1" applyFill="1" applyAlignment="1">
      <alignment horizontal="right"/>
    </xf>
    <xf numFmtId="0" fontId="28" fillId="2" borderId="1" xfId="0" applyFont="1" applyFill="1" applyBorder="1"/>
    <xf numFmtId="0" fontId="14" fillId="2" borderId="1" xfId="0" applyFont="1" applyFill="1" applyBorder="1"/>
    <xf numFmtId="0" fontId="28" fillId="2" borderId="10"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28" fillId="2" borderId="19" xfId="0" applyFont="1" applyFill="1" applyBorder="1"/>
    <xf numFmtId="0" fontId="28" fillId="2" borderId="3" xfId="0" applyFont="1" applyFill="1" applyBorder="1"/>
    <xf numFmtId="0" fontId="14" fillId="2" borderId="4" xfId="0" applyFont="1" applyFill="1" applyBorder="1"/>
    <xf numFmtId="0" fontId="14" fillId="2" borderId="5" xfId="0" applyFont="1" applyFill="1" applyBorder="1" applyAlignment="1">
      <alignment horizontal="center"/>
    </xf>
    <xf numFmtId="0" fontId="14" fillId="2" borderId="8" xfId="0" applyFont="1" applyFill="1" applyBorder="1" applyAlignment="1">
      <alignment horizontal="center"/>
    </xf>
    <xf numFmtId="0" fontId="14" fillId="2" borderId="20" xfId="0" applyFont="1" applyFill="1" applyBorder="1" applyAlignment="1">
      <alignment horizontal="center"/>
    </xf>
    <xf numFmtId="0" fontId="14" fillId="2" borderId="5" xfId="0" applyFont="1" applyFill="1" applyBorder="1" applyAlignment="1">
      <alignment horizontal="center" wrapText="1"/>
    </xf>
    <xf numFmtId="3" fontId="14" fillId="2" borderId="1" xfId="0" applyNumberFormat="1" applyFont="1" applyFill="1" applyBorder="1" applyAlignment="1">
      <alignment horizontal="center"/>
    </xf>
    <xf numFmtId="3" fontId="14" fillId="2" borderId="2" xfId="0" applyNumberFormat="1" applyFont="1" applyFill="1" applyBorder="1" applyAlignment="1">
      <alignment horizontal="center"/>
    </xf>
    <xf numFmtId="3" fontId="14" fillId="2" borderId="20"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center" wrapText="1"/>
    </xf>
    <xf numFmtId="164" fontId="14" fillId="2" borderId="1" xfId="0" applyNumberFormat="1" applyFont="1" applyFill="1" applyBorder="1" applyAlignment="1">
      <alignment horizontal="center"/>
    </xf>
    <xf numFmtId="164" fontId="14" fillId="2" borderId="2" xfId="0" applyNumberFormat="1" applyFont="1" applyFill="1" applyBorder="1" applyAlignment="1">
      <alignment horizontal="center"/>
    </xf>
    <xf numFmtId="10" fontId="14" fillId="2" borderId="20" xfId="0" applyNumberFormat="1" applyFont="1" applyFill="1" applyBorder="1" applyAlignment="1">
      <alignment horizontal="center"/>
    </xf>
    <xf numFmtId="10" fontId="14" fillId="2" borderId="1" xfId="0" applyNumberFormat="1" applyFont="1" applyFill="1" applyBorder="1" applyAlignment="1">
      <alignment horizontal="center"/>
    </xf>
    <xf numFmtId="0" fontId="14" fillId="2" borderId="2" xfId="0" applyFont="1" applyFill="1" applyBorder="1" applyAlignment="1">
      <alignment horizontal="center"/>
    </xf>
    <xf numFmtId="4" fontId="14" fillId="2" borderId="1" xfId="0" applyNumberFormat="1" applyFont="1" applyFill="1" applyBorder="1" applyAlignment="1">
      <alignment horizontal="center" vertical="center"/>
    </xf>
    <xf numFmtId="4" fontId="14" fillId="2" borderId="1" xfId="0" applyNumberFormat="1" applyFont="1" applyFill="1" applyBorder="1" applyAlignment="1">
      <alignment horizontal="center"/>
    </xf>
    <xf numFmtId="174" fontId="14" fillId="2" borderId="1" xfId="0" applyNumberFormat="1" applyFont="1" applyFill="1" applyBorder="1" applyAlignment="1">
      <alignment horizontal="center" vertical="center"/>
    </xf>
    <xf numFmtId="174" fontId="14" fillId="2" borderId="1" xfId="6" applyNumberFormat="1" applyFont="1" applyFill="1" applyBorder="1" applyAlignment="1">
      <alignment horizontal="center" vertical="center"/>
    </xf>
    <xf numFmtId="4" fontId="14" fillId="2" borderId="2" xfId="0" applyNumberFormat="1" applyFont="1" applyFill="1" applyBorder="1" applyAlignment="1">
      <alignment horizontal="center"/>
    </xf>
    <xf numFmtId="4" fontId="14" fillId="2" borderId="20" xfId="0" applyNumberFormat="1" applyFont="1" applyFill="1" applyBorder="1" applyAlignment="1">
      <alignment horizontal="center"/>
    </xf>
    <xf numFmtId="9" fontId="14" fillId="2" borderId="1" xfId="0" applyNumberFormat="1" applyFont="1" applyFill="1" applyBorder="1" applyAlignment="1">
      <alignment horizontal="center"/>
    </xf>
    <xf numFmtId="9" fontId="14" fillId="2" borderId="2" xfId="0" applyNumberFormat="1" applyFont="1" applyFill="1" applyBorder="1" applyAlignment="1">
      <alignment horizontal="center"/>
    </xf>
    <xf numFmtId="9" fontId="14" fillId="2" borderId="20" xfId="0" applyNumberFormat="1" applyFont="1" applyFill="1" applyBorder="1" applyAlignment="1">
      <alignment horizontal="center"/>
    </xf>
    <xf numFmtId="167" fontId="14" fillId="2" borderId="1" xfId="1" applyNumberFormat="1" applyFont="1" applyFill="1" applyBorder="1" applyAlignment="1">
      <alignment horizontal="center"/>
    </xf>
    <xf numFmtId="167" fontId="3" fillId="2" borderId="1" xfId="1" applyNumberFormat="1" applyFont="1" applyFill="1" applyBorder="1" applyAlignment="1">
      <alignment horizontal="center" wrapText="1"/>
    </xf>
    <xf numFmtId="167" fontId="14" fillId="2" borderId="20" xfId="1" applyNumberFormat="1" applyFont="1" applyFill="1" applyBorder="1" applyAlignment="1">
      <alignment horizontal="center"/>
    </xf>
    <xf numFmtId="0" fontId="58" fillId="2" borderId="0" xfId="0" applyFont="1" applyFill="1"/>
    <xf numFmtId="0" fontId="69" fillId="0" borderId="0" xfId="0" applyFont="1"/>
    <xf numFmtId="0" fontId="70" fillId="0" borderId="0" xfId="0" applyFont="1"/>
    <xf numFmtId="0" fontId="71" fillId="0" borderId="0" xfId="9" applyFont="1" applyAlignment="1" applyProtection="1"/>
    <xf numFmtId="0" fontId="60" fillId="2" borderId="1" xfId="0" applyFont="1" applyFill="1" applyBorder="1" applyAlignment="1">
      <alignment vertical="top" wrapText="1"/>
    </xf>
    <xf numFmtId="1" fontId="60" fillId="2" borderId="1" xfId="0" applyNumberFormat="1" applyFont="1" applyFill="1" applyBorder="1" applyAlignment="1">
      <alignment horizontal="center" vertical="center" wrapText="1"/>
    </xf>
    <xf numFmtId="0" fontId="60" fillId="2" borderId="9" xfId="0" applyFont="1" applyFill="1" applyBorder="1" applyAlignment="1">
      <alignment vertical="top" wrapText="1"/>
    </xf>
    <xf numFmtId="9" fontId="60" fillId="2" borderId="1" xfId="2" applyFont="1" applyFill="1" applyBorder="1" applyAlignment="1">
      <alignment horizontal="center" vertical="center" wrapText="1"/>
    </xf>
    <xf numFmtId="164" fontId="60" fillId="2" borderId="1" xfId="0" applyNumberFormat="1" applyFont="1" applyFill="1" applyBorder="1" applyAlignment="1">
      <alignment horizontal="center" vertical="center" wrapText="1"/>
    </xf>
    <xf numFmtId="9" fontId="60" fillId="2" borderId="1" xfId="0" applyNumberFormat="1" applyFont="1" applyFill="1" applyBorder="1" applyAlignment="1">
      <alignment horizontal="center" vertical="center" wrapText="1"/>
    </xf>
    <xf numFmtId="0" fontId="60" fillId="0" borderId="5" xfId="0" applyFont="1" applyFill="1" applyBorder="1" applyAlignment="1">
      <alignment vertical="top" wrapText="1"/>
    </xf>
    <xf numFmtId="0" fontId="60" fillId="0" borderId="6" xfId="0" applyFont="1" applyFill="1" applyBorder="1" applyAlignment="1">
      <alignment horizontal="center" vertical="top" wrapText="1"/>
    </xf>
    <xf numFmtId="0" fontId="60" fillId="0" borderId="6" xfId="0" applyFont="1" applyFill="1" applyBorder="1" applyAlignment="1">
      <alignment horizontal="center" vertical="center" wrapText="1"/>
    </xf>
    <xf numFmtId="0" fontId="60" fillId="0" borderId="5" xfId="0" applyFont="1" applyFill="1" applyBorder="1" applyAlignment="1">
      <alignment horizontal="center" vertical="top" wrapText="1"/>
    </xf>
    <xf numFmtId="0" fontId="60" fillId="0" borderId="1" xfId="0" applyFont="1" applyFill="1" applyBorder="1" applyAlignment="1">
      <alignment horizontal="center" vertical="top" wrapText="1"/>
    </xf>
    <xf numFmtId="0" fontId="60" fillId="0" borderId="7" xfId="0" applyFont="1" applyFill="1" applyBorder="1" applyAlignment="1">
      <alignment horizontal="center" vertical="center" wrapText="1"/>
    </xf>
    <xf numFmtId="0" fontId="60" fillId="0" borderId="1" xfId="0" applyFont="1" applyFill="1" applyBorder="1" applyAlignment="1">
      <alignment horizontal="center" vertical="center" wrapText="1"/>
    </xf>
    <xf numFmtId="165" fontId="60" fillId="0" borderId="6" xfId="0" applyNumberFormat="1" applyFont="1" applyFill="1" applyBorder="1" applyAlignment="1">
      <alignment horizontal="center" vertical="top" wrapText="1"/>
    </xf>
    <xf numFmtId="1" fontId="60" fillId="2" borderId="6" xfId="0" applyNumberFormat="1" applyFont="1" applyFill="1" applyBorder="1" applyAlignment="1">
      <alignment horizontal="center" vertical="center" wrapText="1"/>
    </xf>
    <xf numFmtId="2" fontId="60" fillId="2" borderId="6" xfId="0" applyNumberFormat="1" applyFont="1" applyFill="1" applyBorder="1" applyAlignment="1">
      <alignment horizontal="center" vertical="center" wrapText="1"/>
    </xf>
    <xf numFmtId="49" fontId="60" fillId="2" borderId="5" xfId="0" applyNumberFormat="1" applyFont="1" applyFill="1" applyBorder="1" applyAlignment="1">
      <alignment vertical="center" wrapText="1"/>
    </xf>
    <xf numFmtId="49" fontId="60" fillId="2" borderId="5" xfId="0" applyNumberFormat="1" applyFont="1" applyFill="1" applyBorder="1" applyAlignment="1">
      <alignment vertical="top" wrapText="1"/>
    </xf>
    <xf numFmtId="0" fontId="60" fillId="2" borderId="5" xfId="0" quotePrefix="1" applyFont="1" applyFill="1" applyBorder="1" applyAlignment="1">
      <alignment vertical="center" wrapText="1"/>
    </xf>
    <xf numFmtId="167" fontId="60" fillId="0" borderId="6" xfId="1" applyNumberFormat="1" applyFont="1" applyFill="1" applyBorder="1" applyAlignment="1">
      <alignment horizontal="left" vertical="center" wrapText="1"/>
    </xf>
    <xf numFmtId="0" fontId="60" fillId="2" borderId="7" xfId="0" applyFont="1" applyFill="1" applyBorder="1" applyAlignment="1">
      <alignment horizontal="center" vertical="center" wrapText="1"/>
    </xf>
    <xf numFmtId="0" fontId="60" fillId="0" borderId="5" xfId="0" applyFont="1" applyFill="1" applyBorder="1" applyAlignment="1">
      <alignment vertical="center" wrapText="1"/>
    </xf>
    <xf numFmtId="165" fontId="60" fillId="0" borderId="6" xfId="0" applyNumberFormat="1" applyFont="1" applyFill="1" applyBorder="1" applyAlignment="1">
      <alignment horizontal="center" vertical="center" wrapText="1"/>
    </xf>
    <xf numFmtId="3" fontId="60" fillId="0" borderId="6" xfId="0" applyNumberFormat="1" applyFont="1" applyFill="1" applyBorder="1" applyAlignment="1">
      <alignment horizontal="center" vertical="center" wrapText="1"/>
    </xf>
    <xf numFmtId="1" fontId="60" fillId="0" borderId="6" xfId="0" applyNumberFormat="1" applyFont="1" applyFill="1" applyBorder="1" applyAlignment="1">
      <alignment horizontal="center" vertical="center" wrapText="1"/>
    </xf>
    <xf numFmtId="0" fontId="61" fillId="0" borderId="1" xfId="6" applyFont="1" applyBorder="1" applyAlignment="1">
      <alignment vertical="center" wrapText="1"/>
    </xf>
    <xf numFmtId="0" fontId="60" fillId="0" borderId="5" xfId="6" applyFont="1" applyBorder="1" applyAlignment="1">
      <alignment horizontal="left" wrapText="1"/>
    </xf>
    <xf numFmtId="0" fontId="61" fillId="0" borderId="6" xfId="6" applyFont="1" applyBorder="1" applyAlignment="1">
      <alignment horizontal="center" vertical="center" wrapText="1"/>
    </xf>
    <xf numFmtId="0" fontId="61" fillId="0" borderId="15" xfId="6" applyFont="1" applyBorder="1" applyAlignment="1">
      <alignment horizontal="center" vertical="center" wrapText="1"/>
    </xf>
    <xf numFmtId="0" fontId="61" fillId="2" borderId="2" xfId="6" applyFont="1" applyFill="1" applyBorder="1" applyAlignment="1">
      <alignment horizontal="left" wrapText="1"/>
    </xf>
    <xf numFmtId="0" fontId="61" fillId="2" borderId="3" xfId="6" applyFont="1" applyFill="1" applyBorder="1" applyAlignment="1">
      <alignment horizontal="center" vertical="center" wrapText="1"/>
    </xf>
    <xf numFmtId="0" fontId="61" fillId="2" borderId="19" xfId="6" applyFont="1" applyFill="1" applyBorder="1" applyAlignment="1">
      <alignment horizontal="center" vertical="center" wrapText="1"/>
    </xf>
    <xf numFmtId="0" fontId="61" fillId="2" borderId="4" xfId="6" applyFont="1" applyFill="1" applyBorder="1" applyAlignment="1">
      <alignment horizontal="center" vertical="center" wrapText="1"/>
    </xf>
    <xf numFmtId="0" fontId="60" fillId="0" borderId="1" xfId="6" applyFont="1" applyBorder="1" applyAlignment="1">
      <alignment horizontal="left" vertical="center" wrapText="1"/>
    </xf>
    <xf numFmtId="165" fontId="60" fillId="0" borderId="1" xfId="6" applyNumberFormat="1" applyFont="1" applyBorder="1" applyAlignment="1">
      <alignment horizontal="center" vertical="center" wrapText="1"/>
    </xf>
    <xf numFmtId="0" fontId="60" fillId="0" borderId="1" xfId="6" applyFont="1" applyBorder="1" applyAlignment="1">
      <alignment horizontal="center" vertical="center" wrapText="1"/>
    </xf>
    <xf numFmtId="0" fontId="60" fillId="0" borderId="2" xfId="6" applyFont="1" applyBorder="1" applyAlignment="1">
      <alignment horizontal="center" vertical="center" wrapText="1"/>
    </xf>
    <xf numFmtId="165" fontId="60" fillId="0" borderId="20" xfId="6" applyNumberFormat="1" applyFont="1" applyBorder="1" applyAlignment="1">
      <alignment horizontal="center" vertical="center" wrapText="1"/>
    </xf>
    <xf numFmtId="0" fontId="60" fillId="2" borderId="1" xfId="6" applyFont="1" applyFill="1" applyBorder="1" applyAlignment="1">
      <alignment horizontal="center" vertical="center" wrapText="1"/>
    </xf>
    <xf numFmtId="0" fontId="60" fillId="2" borderId="2" xfId="6" applyFont="1" applyFill="1" applyBorder="1" applyAlignment="1">
      <alignment horizontal="center" vertical="center" wrapText="1"/>
    </xf>
    <xf numFmtId="0" fontId="60" fillId="2" borderId="20" xfId="6" applyFont="1" applyFill="1" applyBorder="1" applyAlignment="1">
      <alignment horizontal="center" vertical="center" wrapText="1"/>
    </xf>
    <xf numFmtId="164" fontId="60" fillId="0" borderId="1" xfId="2" quotePrefix="1" applyNumberFormat="1" applyFont="1" applyBorder="1" applyAlignment="1">
      <alignment horizontal="center" vertical="center" wrapText="1"/>
    </xf>
    <xf numFmtId="164" fontId="60" fillId="0" borderId="1" xfId="2" applyNumberFormat="1" applyFont="1" applyBorder="1" applyAlignment="1">
      <alignment horizontal="center" vertical="center" wrapText="1"/>
    </xf>
    <xf numFmtId="164" fontId="60" fillId="0" borderId="2" xfId="2" applyNumberFormat="1" applyFont="1" applyBorder="1" applyAlignment="1">
      <alignment horizontal="center" vertical="center" wrapText="1"/>
    </xf>
    <xf numFmtId="164" fontId="60" fillId="0" borderId="20" xfId="2" applyNumberFormat="1" applyFont="1" applyBorder="1" applyAlignment="1">
      <alignment horizontal="center" vertical="center" wrapText="1"/>
    </xf>
    <xf numFmtId="0" fontId="60" fillId="0" borderId="20" xfId="6" quotePrefix="1" applyFont="1" applyBorder="1" applyAlignment="1">
      <alignment horizontal="center" vertical="center" wrapText="1"/>
    </xf>
    <xf numFmtId="0" fontId="60" fillId="0" borderId="1" xfId="6" quotePrefix="1" applyFont="1" applyBorder="1" applyAlignment="1">
      <alignment horizontal="center" vertical="center" wrapText="1"/>
    </xf>
    <xf numFmtId="0" fontId="60" fillId="0" borderId="20" xfId="6" applyFont="1" applyBorder="1" applyAlignment="1">
      <alignment horizontal="center" vertical="center" wrapText="1"/>
    </xf>
    <xf numFmtId="0" fontId="60" fillId="0" borderId="2" xfId="6" quotePrefix="1" applyFont="1" applyBorder="1" applyAlignment="1">
      <alignment horizontal="center" vertical="center" wrapText="1"/>
    </xf>
    <xf numFmtId="0" fontId="61" fillId="0" borderId="2" xfId="6" applyFont="1" applyBorder="1" applyAlignment="1">
      <alignment vertical="center" wrapText="1"/>
    </xf>
    <xf numFmtId="0" fontId="61" fillId="0" borderId="4" xfId="6" applyFont="1" applyBorder="1" applyAlignment="1">
      <alignment vertical="center" wrapText="1"/>
    </xf>
    <xf numFmtId="0" fontId="60" fillId="0" borderId="5" xfId="6" applyFont="1" applyBorder="1" applyAlignment="1">
      <alignment horizontal="left" vertical="center" wrapText="1"/>
    </xf>
    <xf numFmtId="0" fontId="60" fillId="0" borderId="6" xfId="6" quotePrefix="1" applyFont="1" applyBorder="1" applyAlignment="1">
      <alignment horizontal="center" vertical="center" wrapText="1"/>
    </xf>
    <xf numFmtId="10" fontId="60" fillId="0" borderId="15" xfId="2" quotePrefix="1" applyNumberFormat="1" applyFont="1" applyBorder="1" applyAlignment="1">
      <alignment horizontal="center" vertical="center" wrapText="1"/>
    </xf>
    <xf numFmtId="0" fontId="60" fillId="0" borderId="21" xfId="6" quotePrefix="1" applyFont="1" applyBorder="1" applyAlignment="1">
      <alignment horizontal="center" vertical="center" wrapText="1"/>
    </xf>
    <xf numFmtId="0" fontId="60" fillId="0" borderId="6" xfId="6" applyFont="1" applyBorder="1" applyAlignment="1">
      <alignment horizontal="center" vertical="center" wrapText="1"/>
    </xf>
    <xf numFmtId="0" fontId="60" fillId="0" borderId="15" xfId="6" quotePrefix="1" applyFont="1" applyBorder="1" applyAlignment="1">
      <alignment horizontal="center" vertical="center" wrapText="1"/>
    </xf>
    <xf numFmtId="0" fontId="61" fillId="0" borderId="3" xfId="6" applyFont="1" applyBorder="1" applyAlignment="1">
      <alignment vertical="center" wrapText="1"/>
    </xf>
    <xf numFmtId="2" fontId="60" fillId="2" borderId="1" xfId="6" applyNumberFormat="1" applyFont="1" applyFill="1" applyBorder="1" applyAlignment="1">
      <alignment horizontal="center" vertical="center"/>
    </xf>
    <xf numFmtId="2" fontId="60" fillId="2" borderId="2" xfId="6" applyNumberFormat="1" applyFont="1" applyFill="1" applyBorder="1" applyAlignment="1">
      <alignment horizontal="center" vertical="center"/>
    </xf>
    <xf numFmtId="2" fontId="60" fillId="2" borderId="20" xfId="6" applyNumberFormat="1" applyFont="1" applyFill="1" applyBorder="1" applyAlignment="1">
      <alignment horizontal="center" vertical="center"/>
    </xf>
    <xf numFmtId="0" fontId="60" fillId="0" borderId="1" xfId="6" applyFont="1" applyBorder="1" applyAlignment="1">
      <alignment horizontal="center" vertical="center"/>
    </xf>
    <xf numFmtId="3" fontId="60" fillId="2" borderId="1" xfId="6" applyNumberFormat="1" applyFont="1" applyFill="1" applyBorder="1" applyAlignment="1">
      <alignment horizontal="center" vertical="center"/>
    </xf>
    <xf numFmtId="3" fontId="60" fillId="2" borderId="2" xfId="6" applyNumberFormat="1" applyFont="1" applyFill="1" applyBorder="1" applyAlignment="1">
      <alignment horizontal="center" vertical="center"/>
    </xf>
    <xf numFmtId="3" fontId="60" fillId="2" borderId="20" xfId="6" applyNumberFormat="1" applyFont="1" applyFill="1" applyBorder="1" applyAlignment="1">
      <alignment horizontal="center" vertical="center"/>
    </xf>
    <xf numFmtId="0" fontId="61" fillId="0" borderId="1" xfId="6" applyFont="1" applyBorder="1" applyAlignment="1">
      <alignment horizontal="left" vertical="center"/>
    </xf>
    <xf numFmtId="0" fontId="70" fillId="2" borderId="1" xfId="0" applyFont="1" applyFill="1" applyBorder="1" applyAlignment="1">
      <alignment horizontal="center" vertical="center"/>
    </xf>
    <xf numFmtId="0" fontId="70" fillId="2" borderId="2" xfId="0" applyFont="1" applyFill="1" applyBorder="1" applyAlignment="1">
      <alignment horizontal="center" vertical="center"/>
    </xf>
    <xf numFmtId="0" fontId="70" fillId="2" borderId="20" xfId="0" applyFont="1" applyFill="1" applyBorder="1" applyAlignment="1">
      <alignment horizontal="center" vertical="center"/>
    </xf>
    <xf numFmtId="1" fontId="60" fillId="0" borderId="1" xfId="6" applyNumberFormat="1" applyFont="1" applyBorder="1" applyAlignment="1">
      <alignment horizontal="center" vertical="center" wrapText="1"/>
    </xf>
    <xf numFmtId="1" fontId="60" fillId="0" borderId="2" xfId="6" applyNumberFormat="1" applyFont="1" applyBorder="1" applyAlignment="1">
      <alignment horizontal="center" vertical="center" wrapText="1"/>
    </xf>
    <xf numFmtId="1" fontId="60" fillId="0" borderId="20" xfId="6" applyNumberFormat="1" applyFont="1" applyBorder="1" applyAlignment="1">
      <alignment horizontal="center" vertical="center" wrapText="1"/>
    </xf>
    <xf numFmtId="9" fontId="60" fillId="0" borderId="1" xfId="6" quotePrefix="1" applyNumberFormat="1" applyFont="1" applyBorder="1" applyAlignment="1">
      <alignment horizontal="center" vertical="center" wrapText="1"/>
    </xf>
    <xf numFmtId="9" fontId="60" fillId="0" borderId="2" xfId="6" quotePrefix="1" applyNumberFormat="1" applyFont="1" applyBorder="1" applyAlignment="1">
      <alignment horizontal="center" vertical="center" wrapText="1"/>
    </xf>
    <xf numFmtId="9" fontId="60" fillId="0" borderId="20" xfId="6" quotePrefix="1" applyNumberFormat="1" applyFont="1" applyBorder="1" applyAlignment="1">
      <alignment horizontal="center" vertical="center" wrapText="1"/>
    </xf>
    <xf numFmtId="9" fontId="60" fillId="0" borderId="1" xfId="2" quotePrefix="1" applyFont="1" applyBorder="1" applyAlignment="1">
      <alignment horizontal="center" vertical="center" wrapText="1"/>
    </xf>
    <xf numFmtId="9" fontId="60" fillId="0" borderId="2" xfId="2" quotePrefix="1" applyFont="1" applyBorder="1" applyAlignment="1">
      <alignment horizontal="center" vertical="center" wrapText="1"/>
    </xf>
    <xf numFmtId="9" fontId="60" fillId="0" borderId="20" xfId="2" quotePrefix="1" applyFont="1" applyBorder="1" applyAlignment="1">
      <alignment horizontal="center" vertical="center" wrapText="1"/>
    </xf>
    <xf numFmtId="0" fontId="64" fillId="0" borderId="0" xfId="0" applyFont="1" applyAlignment="1">
      <alignment horizontal="left" vertical="top" wrapText="1"/>
    </xf>
    <xf numFmtId="0" fontId="3" fillId="2" borderId="0" xfId="0" applyFont="1" applyFill="1" applyAlignment="1">
      <alignment vertical="top" wrapText="1"/>
    </xf>
    <xf numFmtId="0" fontId="3" fillId="0" borderId="0" xfId="0" applyFont="1" applyAlignment="1">
      <alignment vertical="top" wrapText="1"/>
    </xf>
    <xf numFmtId="0" fontId="3" fillId="0" borderId="0" xfId="0" applyFont="1" applyAlignment="1">
      <alignment vertical="top"/>
    </xf>
    <xf numFmtId="0" fontId="30" fillId="0" borderId="0" xfId="0" applyFont="1" applyAlignment="1">
      <alignment horizontal="left" vertical="center" wrapText="1"/>
    </xf>
    <xf numFmtId="0" fontId="0" fillId="0" borderId="0" xfId="0" applyAlignment="1">
      <alignment wrapText="1"/>
    </xf>
    <xf numFmtId="0" fontId="4"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0" xfId="0" applyFont="1" applyFill="1" applyAlignment="1">
      <alignment wrapText="1"/>
    </xf>
    <xf numFmtId="0" fontId="3" fillId="2" borderId="0" xfId="0" applyFont="1" applyFill="1" applyAlignment="1"/>
    <xf numFmtId="0" fontId="3" fillId="2" borderId="0" xfId="0" applyFont="1" applyFill="1" applyAlignment="1">
      <alignment vertical="top"/>
    </xf>
    <xf numFmtId="0" fontId="0" fillId="2" borderId="0" xfId="0" applyFill="1" applyAlignment="1">
      <alignment vertical="top" wrapText="1"/>
    </xf>
    <xf numFmtId="0" fontId="8" fillId="2" borderId="0" xfId="0" applyFont="1"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21" fillId="2" borderId="0" xfId="0" applyFont="1" applyFill="1" applyAlignment="1">
      <alignment wrapText="1"/>
    </xf>
    <xf numFmtId="0" fontId="18" fillId="2" borderId="0" xfId="9" applyFill="1" applyAlignment="1" applyProtection="1">
      <alignment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4" fillId="2" borderId="4" xfId="0" applyFont="1" applyFill="1" applyBorder="1" applyAlignment="1">
      <alignment horizontal="center" vertical="top" wrapText="1"/>
    </xf>
    <xf numFmtId="17" fontId="1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22" fillId="2" borderId="0" xfId="0" applyFont="1" applyFill="1" applyAlignment="1"/>
    <xf numFmtId="0" fontId="18" fillId="2" borderId="0" xfId="9" applyFill="1" applyAlignment="1" applyProtection="1"/>
    <xf numFmtId="0" fontId="3" fillId="0" borderId="0" xfId="0" applyFont="1" applyFill="1" applyAlignment="1">
      <alignment vertical="top" wrapText="1"/>
    </xf>
    <xf numFmtId="0" fontId="3" fillId="2" borderId="0" xfId="0" applyFont="1" applyFill="1" applyAlignment="1">
      <alignment horizontal="left" vertical="top" wrapText="1"/>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4"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2" xfId="0" applyFont="1"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8" fillId="2" borderId="0" xfId="0" applyFont="1" applyFill="1" applyAlignment="1"/>
    <xf numFmtId="0" fontId="0" fillId="2" borderId="0" xfId="0" applyFill="1" applyAlignment="1"/>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4" fillId="2" borderId="2" xfId="0" quotePrefix="1"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0" fillId="0" borderId="0" xfId="0" applyAlignment="1">
      <alignment horizontal="left" vertical="top" wrapText="1"/>
    </xf>
    <xf numFmtId="0" fontId="3" fillId="2" borderId="0" xfId="0" applyFont="1" applyFill="1" applyAlignment="1">
      <alignment horizontal="left" wrapText="1"/>
    </xf>
    <xf numFmtId="0" fontId="61" fillId="2" borderId="3" xfId="0" quotePrefix="1" applyFont="1" applyFill="1" applyBorder="1" applyAlignment="1">
      <alignment horizontal="center" vertical="center" wrapText="1"/>
    </xf>
    <xf numFmtId="0" fontId="61" fillId="2" borderId="4" xfId="0" quotePrefix="1" applyFont="1" applyFill="1" applyBorder="1" applyAlignment="1">
      <alignment horizontal="center" vertical="center" wrapText="1"/>
    </xf>
    <xf numFmtId="0" fontId="61" fillId="2" borderId="2" xfId="0" applyFont="1" applyFill="1" applyBorder="1" applyAlignment="1">
      <alignment horizontal="left" vertical="center" wrapText="1"/>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2" xfId="0" applyFont="1" applyFill="1" applyBorder="1" applyAlignment="1">
      <alignment horizontal="center" vertical="top" wrapText="1"/>
    </xf>
    <xf numFmtId="0" fontId="62" fillId="2" borderId="3" xfId="0" applyFont="1" applyFill="1" applyBorder="1" applyAlignment="1">
      <alignment horizontal="center" vertical="top" wrapText="1"/>
    </xf>
    <xf numFmtId="0" fontId="62" fillId="2" borderId="4" xfId="0" applyFont="1" applyFill="1" applyBorder="1" applyAlignment="1">
      <alignment horizontal="center" vertical="top" wrapText="1"/>
    </xf>
    <xf numFmtId="0" fontId="61" fillId="2" borderId="4" xfId="0" applyFont="1" applyFill="1" applyBorder="1" applyAlignment="1">
      <alignment horizontal="center" vertical="top" wrapText="1"/>
    </xf>
    <xf numFmtId="0" fontId="61" fillId="2" borderId="2" xfId="0" applyFont="1" applyFill="1" applyBorder="1" applyAlignment="1">
      <alignment vertical="center" wrapText="1"/>
    </xf>
    <xf numFmtId="0" fontId="61" fillId="2" borderId="3" xfId="0" applyFont="1" applyFill="1" applyBorder="1" applyAlignment="1">
      <alignment vertical="center" wrapText="1"/>
    </xf>
    <xf numFmtId="0" fontId="61" fillId="2"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1" fillId="0" borderId="19" xfId="6" applyFont="1" applyBorder="1" applyAlignment="1">
      <alignment horizontal="center" vertical="center" wrapText="1"/>
    </xf>
    <xf numFmtId="0" fontId="61" fillId="0" borderId="4" xfId="6" applyFont="1" applyBorder="1" applyAlignment="1">
      <alignment horizontal="center" vertical="center" wrapText="1"/>
    </xf>
    <xf numFmtId="0" fontId="61" fillId="0" borderId="2" xfId="6" applyFont="1" applyBorder="1" applyAlignment="1">
      <alignment horizontal="center" vertical="center" wrapText="1"/>
    </xf>
    <xf numFmtId="0" fontId="61" fillId="0" borderId="3" xfId="6" applyFont="1" applyBorder="1" applyAlignment="1">
      <alignment horizontal="center" vertical="center" wrapText="1"/>
    </xf>
    <xf numFmtId="0" fontId="4" fillId="2" borderId="2" xfId="3" applyFont="1" applyFill="1" applyBorder="1" applyAlignment="1">
      <alignment horizontal="left" vertical="top" wrapText="1"/>
    </xf>
    <xf numFmtId="0" fontId="4" fillId="2" borderId="3"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2" xfId="3" applyFont="1" applyFill="1" applyBorder="1" applyAlignment="1">
      <alignment horizontal="center" vertical="top" wrapText="1"/>
    </xf>
    <xf numFmtId="0" fontId="4" fillId="2" borderId="3" xfId="3" applyFont="1" applyFill="1" applyBorder="1" applyAlignment="1">
      <alignment horizontal="center" vertical="top" wrapText="1"/>
    </xf>
    <xf numFmtId="0" fontId="4" fillId="2" borderId="4" xfId="3" applyFont="1" applyFill="1" applyBorder="1" applyAlignment="1">
      <alignment horizontal="center" vertical="top"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2" xfId="3" applyFont="1" applyFill="1" applyBorder="1" applyAlignment="1">
      <alignment horizontal="left" wrapText="1"/>
    </xf>
    <xf numFmtId="0" fontId="4" fillId="2" borderId="3" xfId="3" applyFont="1" applyFill="1" applyBorder="1" applyAlignment="1">
      <alignment horizontal="left" wrapText="1"/>
    </xf>
    <xf numFmtId="0" fontId="4" fillId="2" borderId="4" xfId="3" applyFont="1" applyFill="1" applyBorder="1" applyAlignment="1">
      <alignment horizontal="left" wrapText="1"/>
    </xf>
    <xf numFmtId="0" fontId="3" fillId="2" borderId="2"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0" xfId="3" applyFont="1" applyFill="1" applyAlignment="1">
      <alignment horizontal="left" vertical="top" wrapText="1"/>
    </xf>
    <xf numFmtId="0" fontId="3" fillId="2" borderId="0" xfId="3" applyNumberFormat="1" applyFont="1" applyFill="1" applyAlignment="1">
      <alignment horizontal="left" vertical="top" wrapText="1"/>
    </xf>
    <xf numFmtId="0" fontId="8" fillId="2" borderId="0" xfId="3" applyFont="1" applyFill="1" applyAlignment="1">
      <alignment horizontal="left" wrapText="1"/>
    </xf>
    <xf numFmtId="0" fontId="14" fillId="2" borderId="0" xfId="0" applyFont="1" applyFill="1" applyAlignment="1">
      <alignment vertical="top" wrapText="1"/>
    </xf>
    <xf numFmtId="0" fontId="4" fillId="2" borderId="2" xfId="6" applyFont="1" applyFill="1" applyBorder="1" applyAlignment="1">
      <alignment horizontal="center" vertical="top" wrapText="1"/>
    </xf>
    <xf numFmtId="0" fontId="4" fillId="2" borderId="3" xfId="6" applyFont="1" applyFill="1" applyBorder="1" applyAlignment="1">
      <alignment horizontal="center" vertical="top" wrapText="1"/>
    </xf>
    <xf numFmtId="0" fontId="4" fillId="2" borderId="4" xfId="6" applyFont="1" applyFill="1" applyBorder="1" applyAlignment="1">
      <alignment horizontal="center" vertical="top" wrapText="1"/>
    </xf>
    <xf numFmtId="0" fontId="4" fillId="2" borderId="19"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4" fillId="2" borderId="2" xfId="6"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32" fillId="0" borderId="0" xfId="0" applyFont="1" applyAlignment="1">
      <alignment horizontal="left" vertical="center" wrapText="1" indent="2"/>
    </xf>
    <xf numFmtId="0" fontId="18" fillId="0" borderId="0" xfId="9" applyAlignment="1" applyProtection="1">
      <alignment horizontal="left" vertical="center" wrapText="1" indent="2"/>
    </xf>
    <xf numFmtId="0" fontId="33" fillId="0" borderId="0" xfId="0" applyFont="1" applyAlignment="1">
      <alignment horizontal="left" vertical="center" wrapText="1" indent="2"/>
    </xf>
    <xf numFmtId="0" fontId="52" fillId="0" borderId="0" xfId="0" applyFont="1" applyAlignment="1">
      <alignment vertical="top" wrapText="1"/>
    </xf>
    <xf numFmtId="0" fontId="37" fillId="0" borderId="0" xfId="0" applyFont="1" applyAlignment="1">
      <alignment vertical="top" wrapText="1"/>
    </xf>
    <xf numFmtId="0" fontId="0" fillId="0" borderId="0" xfId="0" applyAlignment="1">
      <alignment vertical="top" wrapTex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4" fillId="0" borderId="0" xfId="0" applyFont="1" applyFill="1" applyAlignment="1">
      <alignment vertical="center" wrapText="1"/>
    </xf>
    <xf numFmtId="0" fontId="37" fillId="0" borderId="0" xfId="0" applyFont="1" applyFill="1" applyAlignment="1">
      <alignment vertical="center" wrapText="1"/>
    </xf>
    <xf numFmtId="0" fontId="0" fillId="0" borderId="0" xfId="0" applyFill="1" applyAlignment="1">
      <alignment wrapText="1"/>
    </xf>
    <xf numFmtId="0" fontId="37" fillId="0" borderId="0" xfId="0" applyFont="1" applyAlignment="1">
      <alignment vertical="center" wrapText="1"/>
    </xf>
    <xf numFmtId="0" fontId="34" fillId="0" borderId="0" xfId="0" applyFont="1" applyAlignment="1">
      <alignmen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2" borderId="0" xfId="0" applyFill="1" applyAlignment="1">
      <alignment vertical="top"/>
    </xf>
    <xf numFmtId="0" fontId="67" fillId="0" borderId="0" xfId="0" applyFont="1" applyBorder="1" applyAlignment="1">
      <alignment horizontal="center" vertical="center" wrapText="1"/>
    </xf>
    <xf numFmtId="0" fontId="4"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8" fillId="2" borderId="0" xfId="0" applyFont="1" applyFill="1" applyAlignment="1">
      <alignment vertical="center" wrapText="1"/>
    </xf>
    <xf numFmtId="0" fontId="3" fillId="2" borderId="0" xfId="0" applyFont="1" applyFill="1" applyAlignment="1">
      <alignment horizontal="left"/>
    </xf>
    <xf numFmtId="0" fontId="31" fillId="2" borderId="0" xfId="0" applyFont="1" applyFill="1" applyAlignment="1">
      <alignment vertical="center"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4" fillId="2" borderId="1" xfId="0" applyFont="1" applyFill="1" applyBorder="1" applyAlignment="1">
      <alignmen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3" fillId="2" borderId="0" xfId="0" applyFont="1" applyFill="1" applyAlignment="1">
      <alignment horizontal="left" vertical="top"/>
    </xf>
    <xf numFmtId="0" fontId="28" fillId="0" borderId="0" xfId="0" applyFont="1" applyAlignment="1">
      <alignment horizontal="left" vertical="top"/>
    </xf>
    <xf numFmtId="0" fontId="61" fillId="2" borderId="1" xfId="0" applyFont="1" applyFill="1" applyBorder="1" applyAlignment="1">
      <alignment vertical="center" wrapText="1"/>
    </xf>
    <xf numFmtId="0" fontId="8" fillId="2" borderId="0" xfId="0" applyFont="1" applyFill="1" applyAlignment="1">
      <alignment wrapText="1"/>
    </xf>
    <xf numFmtId="0" fontId="60" fillId="2" borderId="12"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60" fillId="2" borderId="1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15"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70" fillId="0" borderId="3" xfId="0" applyFont="1" applyBorder="1" applyAlignment="1">
      <alignment horizontal="center" vertical="top" wrapText="1"/>
    </xf>
    <xf numFmtId="0" fontId="70" fillId="0" borderId="4" xfId="0" applyFont="1" applyBorder="1" applyAlignment="1">
      <alignment horizontal="center" vertical="top" wrapText="1"/>
    </xf>
    <xf numFmtId="0" fontId="61" fillId="2" borderId="3" xfId="0" applyFont="1" applyFill="1" applyBorder="1" applyAlignment="1">
      <alignment horizontal="center" vertical="top" wrapText="1"/>
    </xf>
    <xf numFmtId="0" fontId="61" fillId="0" borderId="2" xfId="0" applyFont="1" applyFill="1" applyBorder="1" applyAlignment="1">
      <alignment vertical="top" wrapText="1"/>
    </xf>
    <xf numFmtId="0" fontId="61" fillId="0" borderId="3" xfId="0" applyFont="1" applyFill="1" applyBorder="1" applyAlignment="1">
      <alignment vertical="top" wrapText="1"/>
    </xf>
    <xf numFmtId="0" fontId="61" fillId="0" borderId="4" xfId="0" applyFont="1" applyFill="1" applyBorder="1" applyAlignment="1">
      <alignment vertical="top" wrapText="1"/>
    </xf>
    <xf numFmtId="0" fontId="61" fillId="2" borderId="2" xfId="0" applyFont="1" applyFill="1" applyBorder="1" applyAlignment="1">
      <alignment vertical="top" wrapText="1"/>
    </xf>
    <xf numFmtId="0" fontId="61" fillId="2" borderId="3" xfId="0" applyFont="1" applyFill="1" applyBorder="1" applyAlignment="1">
      <alignment vertical="top" wrapText="1"/>
    </xf>
    <xf numFmtId="0" fontId="61" fillId="2" borderId="4" xfId="0" applyFont="1" applyFill="1" applyBorder="1" applyAlignment="1">
      <alignmen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2" xfId="6" quotePrefix="1" applyFont="1" applyFill="1" applyBorder="1" applyAlignment="1">
      <alignment horizontal="center" vertical="center" wrapText="1"/>
    </xf>
  </cellXfs>
  <cellStyles count="29">
    <cellStyle name="Bad_Sheet1" xfId="4"/>
    <cellStyle name="Comma" xfId="1" builtinId="3"/>
    <cellStyle name="Comma 2" xfId="10"/>
    <cellStyle name="Comma 3" xfId="11"/>
    <cellStyle name="Comma0 - Type3" xfId="12"/>
    <cellStyle name="Fixed2 - Type2" xfId="13"/>
    <cellStyle name="Hyperlink" xfId="9" builtinId="8"/>
    <cellStyle name="Hyperlink 2" xfId="14"/>
    <cellStyle name="Hyperlink 3" xfId="15"/>
    <cellStyle name="Input 2" xfId="16"/>
    <cellStyle name="Komma 2" xfId="17"/>
    <cellStyle name="Komma 3" xfId="1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xfId="2" builtinId="5"/>
    <cellStyle name="Percent 2" xfId="8"/>
    <cellStyle name="Procent 2" xfId="25"/>
    <cellStyle name="Procent 3" xfId="26"/>
    <cellStyle name="Total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609599</xdr:colOff>
      <xdr:row>2</xdr:row>
      <xdr:rowOff>9524</xdr:rowOff>
    </xdr:from>
    <xdr:to>
      <xdr:col>14</xdr:col>
      <xdr:colOff>38100</xdr:colOff>
      <xdr:row>51</xdr:row>
      <xdr:rowOff>9525</xdr:rowOff>
    </xdr:to>
    <xdr:sp macro="" textlink="">
      <xdr:nvSpPr>
        <xdr:cNvPr id="2" name="Tekstboks 2"/>
        <xdr:cNvSpPr txBox="1"/>
      </xdr:nvSpPr>
      <xdr:spPr>
        <a:xfrm>
          <a:off x="3047999" y="819149"/>
          <a:ext cx="5524501" cy="9334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October 2018)</a:t>
          </a:r>
          <a:endParaRPr lang="en-US" sz="1100" b="1">
            <a:solidFill>
              <a:srgbClr val="FF0000"/>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pellets</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March 2018)</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May 2019)</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Near shore turbines</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a:t>
          </a:r>
        </a:p>
        <a:p>
          <a:r>
            <a:rPr lang="da-DK" sz="1100" baseline="0">
              <a:solidFill>
                <a:schemeClr val="dk1"/>
              </a:solidFill>
              <a:effectLst/>
              <a:latin typeface="+mn-lt"/>
              <a:ea typeface="+mn-ea"/>
              <a:cs typeface="+mn-cs"/>
            </a:rPr>
            <a:t>           - Photovoltaics small, medium and large</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(district heating) </a:t>
          </a:r>
          <a:r>
            <a:rPr lang="en-US" sz="1100" b="1">
              <a:solidFill>
                <a:srgbClr val="FF0000"/>
              </a:solidFill>
              <a:effectLst/>
              <a:latin typeface="+mn-lt"/>
              <a:ea typeface="+mn-ea"/>
              <a:cs typeface="+mn-cs"/>
            </a:rPr>
            <a:t>(updated January 2018)</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a:t>
          </a:r>
        </a:p>
        <a:p>
          <a:pPr marL="0" lvl="0" indent="0">
            <a:buFont typeface="Arial" panose="020B0604020202020204" pitchFamily="34" charset="0"/>
            <a:buNone/>
          </a:pPr>
          <a:r>
            <a:rPr lang="da-DK" sz="1100" baseline="0">
              <a:solidFill>
                <a:schemeClr val="dk1"/>
              </a:solidFill>
              <a:effectLst/>
              <a:latin typeface="+mn-lt"/>
              <a:ea typeface="+mn-ea"/>
              <a:cs typeface="+mn-cs"/>
            </a:rPr>
            <a:t>           - Absorption heat pumps (heat driven)</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October 2018)</a:t>
          </a:r>
          <a:endParaRPr lang="da-DK" sz="1100" b="1" baseline="0">
            <a:solidFill>
              <a:srgbClr val="FF0000"/>
            </a:solidFill>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70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50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Electric HP</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en-GB" sz="1100">
              <a:solidFill>
                <a:srgbClr val="FF0000"/>
              </a:solidFill>
              <a:effectLst/>
              <a:latin typeface="+mn-lt"/>
              <a:ea typeface="+mn-ea"/>
              <a:cs typeface="+mn-cs"/>
            </a:rPr>
            <a:t>Variable O&amp;M adjusted to include electricity consumption (May 2019)</a:t>
          </a:r>
          <a:endParaRPr lang="da-DK" sz="1100" baseline="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48</xdr:row>
      <xdr:rowOff>57150</xdr:rowOff>
    </xdr:from>
    <xdr:to>
      <xdr:col>1</xdr:col>
      <xdr:colOff>4248150</xdr:colOff>
      <xdr:row>49</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477375"/>
          <a:ext cx="4229100" cy="6191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8" Type="http://schemas.openxmlformats.org/officeDocument/2006/relationships/hyperlink" Target="https://billigtsolcelleanl&#230;g.dk/" TargetMode="External"/><Relationship Id="rId3" Type="http://schemas.openxmlformats.org/officeDocument/2006/relationships/hyperlink" Target="http://www.dmi.dk/fileadmin/Rapporter/TR/tr13-08.pdf" TargetMode="External"/><Relationship Id="rId7" Type="http://schemas.openxmlformats.org/officeDocument/2006/relationships/hyperlink" Target="https://www.vivaenergi.dk/" TargetMode="External"/><Relationship Id="rId2" Type="http://schemas.openxmlformats.org/officeDocument/2006/relationships/hyperlink" Target="http://www.iea-pvps.org/index.php?id=92&amp;eID=dam_frontend_push&amp;docID=1733" TargetMode="External"/><Relationship Id="rId1" Type="http://schemas.openxmlformats.org/officeDocument/2006/relationships/hyperlink" Target="http://www.solarbuzz.com/reports/pv-equipment-quarterly" TargetMode="External"/><Relationship Id="rId6" Type="http://schemas.openxmlformats.org/officeDocument/2006/relationships/hyperlink" Target="http://www.photovoltaik-guide.de/pv-preisindex" TargetMode="External"/><Relationship Id="rId5" Type="http://schemas.openxmlformats.org/officeDocument/2006/relationships/hyperlink" Target="http://www.iea-pvps.org/" TargetMode="External"/><Relationship Id="rId4" Type="http://schemas.openxmlformats.org/officeDocument/2006/relationships/hyperlink" Target="http://www.itrpv.net/Reports/Downloads/"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s://billigtsolcelleanl&#230;g.dk/" TargetMode="External"/><Relationship Id="rId3" Type="http://schemas.openxmlformats.org/officeDocument/2006/relationships/hyperlink" Target="http://www.dmi.dk/fileadmin/Rapporter/TR/tr13-08.pdf" TargetMode="External"/><Relationship Id="rId7" Type="http://schemas.openxmlformats.org/officeDocument/2006/relationships/hyperlink" Target="https://www.vivaenergi.dk/" TargetMode="External"/><Relationship Id="rId2" Type="http://schemas.openxmlformats.org/officeDocument/2006/relationships/hyperlink" Target="http://www.iea-pvps.org/index.php?id=92&amp;eID=dam_frontend_push&amp;docID=1733" TargetMode="External"/><Relationship Id="rId1" Type="http://schemas.openxmlformats.org/officeDocument/2006/relationships/hyperlink" Target="http://www.solarbuzz.com/reports/pv-equipment-quarterly" TargetMode="External"/><Relationship Id="rId6" Type="http://schemas.openxmlformats.org/officeDocument/2006/relationships/hyperlink" Target="http://www.photovoltaik-guide.de/pv-preisindex" TargetMode="External"/><Relationship Id="rId5" Type="http://schemas.openxmlformats.org/officeDocument/2006/relationships/hyperlink" Target="http://www.iea-pvps.org/" TargetMode="External"/><Relationship Id="rId4" Type="http://schemas.openxmlformats.org/officeDocument/2006/relationships/hyperlink" Target="http://www.itrpv.net/Reports/Downloads/"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billigtsolcelleanl&#230;g.dk/" TargetMode="External"/><Relationship Id="rId1" Type="http://schemas.openxmlformats.org/officeDocument/2006/relationships/hyperlink" Target="https://www.vivaenergi.dk/"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5"/>
  <sheetViews>
    <sheetView showGridLines="0" tabSelected="1" topLeftCell="A22" workbookViewId="0">
      <selection activeCell="B34" sqref="B34"/>
    </sheetView>
  </sheetViews>
  <sheetFormatPr defaultRowHeight="15" x14ac:dyDescent="0.25"/>
  <cols>
    <col min="1" max="1" width="9.140625" style="470"/>
  </cols>
  <sheetData>
    <row r="1" spans="1:13" ht="48.75" customHeight="1" x14ac:dyDescent="0.25">
      <c r="A1" s="557" t="s">
        <v>873</v>
      </c>
      <c r="B1" s="557" t="s">
        <v>849</v>
      </c>
      <c r="F1" s="856" t="s">
        <v>543</v>
      </c>
      <c r="G1" s="856"/>
      <c r="H1" s="856"/>
      <c r="I1" s="856"/>
      <c r="J1" s="856"/>
      <c r="K1" s="856"/>
      <c r="L1" s="856"/>
      <c r="M1" s="856"/>
    </row>
    <row r="2" spans="1:13" x14ac:dyDescent="0.25">
      <c r="A2" s="555">
        <v>2</v>
      </c>
      <c r="B2" s="555" t="s">
        <v>851</v>
      </c>
      <c r="F2" t="s">
        <v>556</v>
      </c>
    </row>
    <row r="3" spans="1:13" x14ac:dyDescent="0.25">
      <c r="A3" s="555">
        <v>3</v>
      </c>
      <c r="B3" s="555" t="s">
        <v>852</v>
      </c>
    </row>
    <row r="4" spans="1:13" x14ac:dyDescent="0.25">
      <c r="A4" s="555">
        <v>4</v>
      </c>
      <c r="B4" s="555" t="s">
        <v>853</v>
      </c>
    </row>
    <row r="5" spans="1:13" x14ac:dyDescent="0.25">
      <c r="A5" s="555">
        <v>5</v>
      </c>
      <c r="B5" s="555" t="s">
        <v>854</v>
      </c>
    </row>
    <row r="6" spans="1:13" x14ac:dyDescent="0.25">
      <c r="A6" s="555">
        <v>6</v>
      </c>
      <c r="B6" s="555" t="s">
        <v>855</v>
      </c>
    </row>
    <row r="7" spans="1:13" x14ac:dyDescent="0.25">
      <c r="A7" s="555">
        <v>7</v>
      </c>
      <c r="B7" s="555" t="s">
        <v>856</v>
      </c>
    </row>
    <row r="8" spans="1:13" x14ac:dyDescent="0.25">
      <c r="A8" s="555">
        <v>8</v>
      </c>
      <c r="B8" s="555" t="s">
        <v>857</v>
      </c>
    </row>
    <row r="9" spans="1:13" x14ac:dyDescent="0.25">
      <c r="A9" s="555">
        <v>9</v>
      </c>
      <c r="B9" s="555" t="s">
        <v>858</v>
      </c>
    </row>
    <row r="10" spans="1:13" x14ac:dyDescent="0.25">
      <c r="A10" s="555">
        <v>10</v>
      </c>
      <c r="B10" s="555" t="s">
        <v>859</v>
      </c>
    </row>
    <row r="11" spans="1:13" x14ac:dyDescent="0.25">
      <c r="A11" s="555">
        <v>11</v>
      </c>
      <c r="B11" s="555" t="s">
        <v>860</v>
      </c>
    </row>
    <row r="12" spans="1:13" x14ac:dyDescent="0.25">
      <c r="A12" s="555">
        <v>12</v>
      </c>
      <c r="B12" s="555" t="s">
        <v>877</v>
      </c>
    </row>
    <row r="13" spans="1:13" x14ac:dyDescent="0.25">
      <c r="A13" s="555">
        <v>13</v>
      </c>
      <c r="B13" s="555" t="s">
        <v>878</v>
      </c>
    </row>
    <row r="14" spans="1:13" x14ac:dyDescent="0.25">
      <c r="A14" s="555">
        <v>14</v>
      </c>
      <c r="B14" s="555" t="s">
        <v>1018</v>
      </c>
    </row>
    <row r="15" spans="1:13" x14ac:dyDescent="0.25">
      <c r="A15" s="555">
        <v>15</v>
      </c>
      <c r="B15" s="555" t="s">
        <v>879</v>
      </c>
    </row>
    <row r="16" spans="1:13" x14ac:dyDescent="0.25">
      <c r="A16" s="555">
        <v>16</v>
      </c>
      <c r="B16" s="555" t="s">
        <v>880</v>
      </c>
    </row>
    <row r="17" spans="1:2" x14ac:dyDescent="0.25">
      <c r="A17" s="555">
        <v>17</v>
      </c>
      <c r="B17" s="555" t="s">
        <v>881</v>
      </c>
    </row>
    <row r="18" spans="1:2" x14ac:dyDescent="0.25">
      <c r="A18" s="555">
        <v>18</v>
      </c>
      <c r="B18" s="555" t="s">
        <v>920</v>
      </c>
    </row>
    <row r="19" spans="1:2" x14ac:dyDescent="0.25">
      <c r="A19" s="555">
        <v>19</v>
      </c>
      <c r="B19" s="555" t="s">
        <v>882</v>
      </c>
    </row>
    <row r="20" spans="1:2" x14ac:dyDescent="0.25">
      <c r="A20" s="555">
        <v>20</v>
      </c>
      <c r="B20" s="555" t="s">
        <v>883</v>
      </c>
    </row>
    <row r="21" spans="1:2" x14ac:dyDescent="0.25">
      <c r="A21" s="555">
        <v>21</v>
      </c>
      <c r="B21" s="555" t="s">
        <v>884</v>
      </c>
    </row>
    <row r="22" spans="1:2" x14ac:dyDescent="0.25">
      <c r="A22" s="555">
        <v>22</v>
      </c>
      <c r="B22" s="555" t="s">
        <v>885</v>
      </c>
    </row>
    <row r="23" spans="1:2" x14ac:dyDescent="0.25">
      <c r="A23" s="555">
        <v>23</v>
      </c>
      <c r="B23" s="555" t="s">
        <v>886</v>
      </c>
    </row>
    <row r="24" spans="1:2" x14ac:dyDescent="0.25">
      <c r="A24" s="555">
        <v>24</v>
      </c>
      <c r="B24" s="555" t="s">
        <v>914</v>
      </c>
    </row>
    <row r="25" spans="1:2" x14ac:dyDescent="0.25">
      <c r="A25" s="555">
        <v>25</v>
      </c>
      <c r="B25" s="555" t="s">
        <v>915</v>
      </c>
    </row>
    <row r="26" spans="1:2" x14ac:dyDescent="0.25">
      <c r="A26" s="555">
        <v>26</v>
      </c>
      <c r="B26" s="555" t="s">
        <v>916</v>
      </c>
    </row>
    <row r="27" spans="1:2" x14ac:dyDescent="0.25">
      <c r="A27" s="555">
        <v>27</v>
      </c>
      <c r="B27" s="555" t="s">
        <v>917</v>
      </c>
    </row>
    <row r="28" spans="1:2" x14ac:dyDescent="0.25">
      <c r="A28" s="555">
        <v>28</v>
      </c>
      <c r="B28" s="555" t="s">
        <v>924</v>
      </c>
    </row>
    <row r="29" spans="1:2" x14ac:dyDescent="0.25">
      <c r="A29" s="555">
        <v>29</v>
      </c>
      <c r="B29" s="555" t="s">
        <v>925</v>
      </c>
    </row>
    <row r="30" spans="1:2" x14ac:dyDescent="0.25">
      <c r="A30" s="555">
        <v>30</v>
      </c>
      <c r="B30" s="555" t="s">
        <v>926</v>
      </c>
    </row>
    <row r="31" spans="1:2" x14ac:dyDescent="0.25">
      <c r="A31" s="555">
        <v>31</v>
      </c>
      <c r="B31" s="555" t="s">
        <v>991</v>
      </c>
    </row>
    <row r="32" spans="1:2" x14ac:dyDescent="0.25">
      <c r="A32" s="555">
        <v>32</v>
      </c>
      <c r="B32" s="555" t="s">
        <v>861</v>
      </c>
    </row>
    <row r="33" spans="1:2" x14ac:dyDescent="0.25">
      <c r="A33" s="555">
        <v>33</v>
      </c>
      <c r="B33" s="555" t="s">
        <v>862</v>
      </c>
    </row>
    <row r="34" spans="1:2" x14ac:dyDescent="0.25">
      <c r="A34" s="555">
        <v>34</v>
      </c>
      <c r="B34" s="555" t="s">
        <v>863</v>
      </c>
    </row>
    <row r="35" spans="1:2" x14ac:dyDescent="0.25">
      <c r="A35" s="555">
        <v>35</v>
      </c>
      <c r="B35" s="555" t="s">
        <v>864</v>
      </c>
    </row>
    <row r="36" spans="1:2" x14ac:dyDescent="0.25">
      <c r="A36" s="555">
        <v>36</v>
      </c>
      <c r="B36" s="555" t="s">
        <v>865</v>
      </c>
    </row>
    <row r="37" spans="1:2" x14ac:dyDescent="0.25">
      <c r="A37" s="555">
        <v>37</v>
      </c>
      <c r="B37" s="555" t="s">
        <v>866</v>
      </c>
    </row>
    <row r="38" spans="1:2" x14ac:dyDescent="0.25">
      <c r="A38" s="555">
        <v>38</v>
      </c>
      <c r="B38" s="555" t="s">
        <v>867</v>
      </c>
    </row>
    <row r="39" spans="1:2" x14ac:dyDescent="0.25">
      <c r="A39" s="555">
        <v>39</v>
      </c>
      <c r="B39" s="555" t="s">
        <v>868</v>
      </c>
    </row>
    <row r="40" spans="1:2" x14ac:dyDescent="0.25">
      <c r="A40" s="555">
        <v>40</v>
      </c>
      <c r="B40" s="555" t="s">
        <v>869</v>
      </c>
    </row>
    <row r="41" spans="1:2" x14ac:dyDescent="0.25">
      <c r="A41" s="555">
        <v>41</v>
      </c>
      <c r="B41" s="555" t="s">
        <v>1048</v>
      </c>
    </row>
    <row r="42" spans="1:2" x14ac:dyDescent="0.25">
      <c r="A42" s="555">
        <v>42</v>
      </c>
      <c r="B42" s="555" t="s">
        <v>870</v>
      </c>
    </row>
    <row r="43" spans="1:2" x14ac:dyDescent="0.25">
      <c r="A43" s="555">
        <v>43</v>
      </c>
      <c r="B43" s="555" t="s">
        <v>871</v>
      </c>
    </row>
    <row r="44" spans="1:2" x14ac:dyDescent="0.25">
      <c r="A44" s="555">
        <v>44</v>
      </c>
      <c r="B44" s="555" t="s">
        <v>872</v>
      </c>
    </row>
    <row r="45" spans="1:2" x14ac:dyDescent="0.25">
      <c r="A45" s="555">
        <v>45</v>
      </c>
      <c r="B45" s="555" t="s">
        <v>918</v>
      </c>
    </row>
    <row r="46" spans="1:2" x14ac:dyDescent="0.25">
      <c r="A46" s="555">
        <v>46</v>
      </c>
      <c r="B46" s="555" t="s">
        <v>929</v>
      </c>
    </row>
    <row r="47" spans="1:2" x14ac:dyDescent="0.25">
      <c r="A47" s="555">
        <v>47</v>
      </c>
      <c r="B47" s="555" t="s">
        <v>930</v>
      </c>
    </row>
    <row r="48" spans="1:2" x14ac:dyDescent="0.25">
      <c r="A48" s="555">
        <v>48</v>
      </c>
      <c r="B48" s="555" t="s">
        <v>931</v>
      </c>
    </row>
    <row r="49" spans="1:2" x14ac:dyDescent="0.25">
      <c r="A49" s="555">
        <v>49</v>
      </c>
      <c r="B49" s="555" t="s">
        <v>932</v>
      </c>
    </row>
    <row r="50" spans="1:2" x14ac:dyDescent="0.25">
      <c r="A50" s="555">
        <v>50</v>
      </c>
      <c r="B50" s="555" t="s">
        <v>1158</v>
      </c>
    </row>
    <row r="51" spans="1:2" x14ac:dyDescent="0.25">
      <c r="A51" s="555">
        <v>51</v>
      </c>
      <c r="B51" s="555" t="s">
        <v>1159</v>
      </c>
    </row>
    <row r="52" spans="1:2" x14ac:dyDescent="0.25">
      <c r="A52" s="555">
        <v>52</v>
      </c>
      <c r="B52" s="555" t="s">
        <v>1160</v>
      </c>
    </row>
    <row r="53" spans="1:2" x14ac:dyDescent="0.25">
      <c r="A53" s="555">
        <v>53</v>
      </c>
      <c r="B53" s="555" t="s">
        <v>1161</v>
      </c>
    </row>
    <row r="54" spans="1:2" x14ac:dyDescent="0.25">
      <c r="A54" s="555"/>
    </row>
    <row r="55" spans="1:2" x14ac:dyDescent="0.25">
      <c r="A55" s="555"/>
    </row>
  </sheetData>
  <mergeCells count="1">
    <mergeCell ref="F1:M1"/>
  </mergeCells>
  <hyperlinks>
    <hyperlink ref="B2" location="Start2" display="01 Coal CHP"/>
    <hyperlink ref="B3" location="Start3" display="02 LTE existing plant"/>
    <hyperlink ref="B4" location="Start4" display="03a Coal to wood pellets exi bo"/>
    <hyperlink ref="B5" location="Start5" display="03b Coal to wood chips n. boile"/>
    <hyperlink ref="B6" location="Start6" display="03c coal to wood chips exi. boi"/>
    <hyperlink ref="B7" location="Start7" display="04 Gas turb. simple cycle, L"/>
    <hyperlink ref="B8" location="Start8" display="04 Gas turb. simple cycle Sm-Me"/>
    <hyperlink ref="B9" location="Start9" display="04 Gas turb. simple cycle Micro"/>
    <hyperlink ref="B10" location="Start10" display="05 Gas turb. CC, steam extract."/>
    <hyperlink ref="B11" location="Start11" display="05 Gas turb. CC, Back-pressure"/>
    <hyperlink ref="B12" location="Start12" display="06 Gas engines, natural gas"/>
    <hyperlink ref="B13" location="Start13" display="06 Gas engines, biogas"/>
    <hyperlink ref="B14" location="Start14" display="07 Carbon Capture and Storage"/>
    <hyperlink ref="B15" location="Start15" display="08 WtE CHP, Large"/>
    <hyperlink ref="B16" location="Start16" display="08 WtE CHP, Medium"/>
    <hyperlink ref="B17" location="Start17" display="08 WtE CHP, Small"/>
    <hyperlink ref="B18" location="Start18" display="08 WtE HOP"/>
    <hyperlink ref="B19" location="Start19" display="09 Wood Chips, Large"/>
    <hyperlink ref="B20" location="Start20" display="09 Wood Chips, Medium"/>
    <hyperlink ref="B21" location="Start21" display="09 Wood Chips, Small"/>
    <hyperlink ref="B22" location="Start22" display="09 Wood Pellets, Large"/>
    <hyperlink ref="B23" location="Start23" display="09 Wood Pellets, Medium"/>
    <hyperlink ref="B24" location="Start24" display="09 Wood Pellets, Small"/>
    <hyperlink ref="B25" location="Start25" display="09 Straw, Large"/>
    <hyperlink ref="B26" location="Start26" display="09 Straw, Medium"/>
    <hyperlink ref="B27" location="Start27" display="09 Straw, Small"/>
    <hyperlink ref="B28" location="Start28" display="09 Wood Chips HOP"/>
    <hyperlink ref="B29" location="Start29" display="09 Wood Pellets HOP"/>
    <hyperlink ref="B30" location="Start30" display="09 Straw HOP"/>
    <hyperlink ref="B31" location="Start31" display="10 Stirling"/>
    <hyperlink ref="B32" location="Start32" display="11 SOFC-CHP"/>
    <hyperlink ref="B33" location="Start33" display="12 LT-PEMFC CHP"/>
    <hyperlink ref="B34" location="Start34" display="20 Onshore turbines"/>
    <hyperlink ref="B35" location="Start35" display="20 Domestic turbines"/>
    <hyperlink ref="B36" location="Start36" display="21 Offshore turbines"/>
    <hyperlink ref="B37" location="Start37" display="21 Near shore turbines"/>
    <hyperlink ref="B38" location="Start38" display="22 Photovoltaics Small"/>
    <hyperlink ref="B39" location="Start39" display="22 Photovoltaics Medium"/>
    <hyperlink ref="B40" location="Start40" display="22 Photovoltaics  LARGE new"/>
    <hyperlink ref="B41" location="Start41" display="23 Wave Energy"/>
    <hyperlink ref="B42" location="Start42" display="40 Comp. heat pump, DH"/>
    <hyperlink ref="B43" location="Start43" display="40 Absorption heat pump, DH"/>
    <hyperlink ref="B44" location="Start44" display="41 Electric Boilers"/>
    <hyperlink ref="B45" location="Start45" display="44 Natural Gas DH Only"/>
    <hyperlink ref="B46" location="Start46" display="45 Geothermal - Abs.HP 70 dgs"/>
    <hyperlink ref="B47" location="Start47" display="45 Geothermal - Abs.HP 50 dgs"/>
    <hyperlink ref="B48" location="Start48" display="45 Geothermal - Electric HP"/>
    <hyperlink ref="B49" location="Start49" display="46 Solar District Heating"/>
    <hyperlink ref="B50" location="Start50" display="50 Diesel engine farm"/>
    <hyperlink ref="B51" location="Start51" display="51 Natural gas engine plant"/>
    <hyperlink ref="B52" location="Start52" display="52 OCGT - Natural gas"/>
    <hyperlink ref="B53" location="Start53"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Z100"/>
  <sheetViews>
    <sheetView showGridLines="0" zoomScaleNormal="100" workbookViewId="0">
      <selection activeCell="B47" sqref="B47"/>
    </sheetView>
  </sheetViews>
  <sheetFormatPr defaultColWidth="6.140625" defaultRowHeight="15" x14ac:dyDescent="0.25"/>
  <cols>
    <col min="1" max="1" width="2" style="2" customWidth="1"/>
    <col min="2" max="2" width="3.42578125" style="93" customWidth="1"/>
    <col min="3" max="3" width="41.140625" style="93" customWidth="1"/>
    <col min="4" max="11" width="7.28515625" style="93" customWidth="1"/>
    <col min="12" max="12" width="5.28515625" style="93" customWidth="1"/>
    <col min="13" max="13" width="10.28515625" style="93" customWidth="1"/>
    <col min="14" max="15" width="2" style="2" customWidth="1"/>
    <col min="16" max="16" width="4.140625" style="93" customWidth="1"/>
    <col min="17" max="16384" width="6.140625" style="2"/>
  </cols>
  <sheetData>
    <row r="1" spans="2:16" ht="20.25" x14ac:dyDescent="0.3">
      <c r="C1" s="97"/>
      <c r="D1" s="95"/>
      <c r="H1" s="680" t="s">
        <v>850</v>
      </c>
    </row>
    <row r="2" spans="2:16" x14ac:dyDescent="0.25">
      <c r="B2" s="193"/>
      <c r="P2" s="193"/>
    </row>
    <row r="3" spans="2:16" ht="15" customHeight="1" x14ac:dyDescent="0.25">
      <c r="B3" s="193"/>
      <c r="C3" s="535" t="s">
        <v>0</v>
      </c>
      <c r="D3" s="862" t="s">
        <v>909</v>
      </c>
      <c r="E3" s="863"/>
      <c r="F3" s="863"/>
      <c r="G3" s="863"/>
      <c r="H3" s="863"/>
      <c r="I3" s="863"/>
      <c r="J3" s="863"/>
      <c r="K3" s="863"/>
      <c r="L3" s="863"/>
      <c r="M3" s="864"/>
      <c r="P3" s="193"/>
    </row>
    <row r="4" spans="2:16" ht="25.5" customHeight="1" x14ac:dyDescent="0.25">
      <c r="B4" s="193"/>
      <c r="C4" s="99"/>
      <c r="D4" s="73">
        <v>2015</v>
      </c>
      <c r="E4" s="73">
        <v>2020</v>
      </c>
      <c r="F4" s="73">
        <v>2030</v>
      </c>
      <c r="G4" s="73">
        <v>2050</v>
      </c>
      <c r="H4" s="892" t="s">
        <v>2</v>
      </c>
      <c r="I4" s="895"/>
      <c r="J4" s="892" t="s">
        <v>3</v>
      </c>
      <c r="K4" s="895"/>
      <c r="L4" s="100" t="s">
        <v>4</v>
      </c>
      <c r="M4" s="100" t="s">
        <v>5</v>
      </c>
      <c r="P4" s="193"/>
    </row>
    <row r="5" spans="2:16" ht="15" customHeight="1" x14ac:dyDescent="0.25">
      <c r="B5" s="193"/>
      <c r="C5" s="529" t="s">
        <v>6</v>
      </c>
      <c r="D5" s="530"/>
      <c r="E5" s="530"/>
      <c r="F5" s="530"/>
      <c r="G5" s="530"/>
      <c r="H5" s="530" t="s">
        <v>7</v>
      </c>
      <c r="I5" s="530" t="s">
        <v>8</v>
      </c>
      <c r="J5" s="530" t="s">
        <v>7</v>
      </c>
      <c r="K5" s="530" t="s">
        <v>8</v>
      </c>
      <c r="L5" s="530"/>
      <c r="M5" s="531"/>
      <c r="P5" s="193"/>
    </row>
    <row r="6" spans="2:16" ht="15" customHeight="1" x14ac:dyDescent="0.25">
      <c r="B6" s="193"/>
      <c r="C6" s="105" t="s">
        <v>9</v>
      </c>
      <c r="D6" s="899" t="s">
        <v>230</v>
      </c>
      <c r="E6" s="900"/>
      <c r="F6" s="893"/>
      <c r="G6" s="894"/>
      <c r="H6" s="107"/>
      <c r="I6" s="107"/>
      <c r="J6" s="107"/>
      <c r="K6" s="107"/>
      <c r="L6" s="537" t="s">
        <v>46</v>
      </c>
      <c r="M6" s="108"/>
      <c r="P6" s="193"/>
    </row>
    <row r="7" spans="2:16" ht="24" x14ac:dyDescent="0.25">
      <c r="B7" s="193"/>
      <c r="C7" s="74" t="s">
        <v>198</v>
      </c>
      <c r="D7" s="536">
        <v>58</v>
      </c>
      <c r="E7" s="183">
        <v>59</v>
      </c>
      <c r="F7" s="183">
        <v>61</v>
      </c>
      <c r="G7" s="536">
        <v>63</v>
      </c>
      <c r="H7" s="536">
        <v>55</v>
      </c>
      <c r="I7" s="184">
        <v>61</v>
      </c>
      <c r="J7" s="184">
        <v>58</v>
      </c>
      <c r="K7" s="184">
        <v>65</v>
      </c>
      <c r="L7" s="536"/>
      <c r="M7" s="536">
        <v>5</v>
      </c>
      <c r="P7" s="193"/>
    </row>
    <row r="8" spans="2:16" ht="24" x14ac:dyDescent="0.25">
      <c r="B8" s="193"/>
      <c r="C8" s="79" t="s">
        <v>140</v>
      </c>
      <c r="D8" s="538">
        <v>55</v>
      </c>
      <c r="E8" s="538">
        <v>56</v>
      </c>
      <c r="F8" s="538">
        <v>58</v>
      </c>
      <c r="G8" s="538">
        <v>60</v>
      </c>
      <c r="H8" s="538">
        <v>52</v>
      </c>
      <c r="I8" s="538">
        <v>58</v>
      </c>
      <c r="J8" s="80">
        <v>55</v>
      </c>
      <c r="K8" s="80">
        <v>62</v>
      </c>
      <c r="L8" s="538"/>
      <c r="M8" s="538" t="s">
        <v>298</v>
      </c>
      <c r="P8" s="193"/>
    </row>
    <row r="9" spans="2:16" x14ac:dyDescent="0.25">
      <c r="B9" s="193"/>
      <c r="C9" s="74" t="s">
        <v>141</v>
      </c>
      <c r="D9" s="80">
        <v>1.7</v>
      </c>
      <c r="E9" s="80">
        <v>1.8</v>
      </c>
      <c r="F9" s="80">
        <v>2</v>
      </c>
      <c r="G9" s="80">
        <v>2.2000000000000002</v>
      </c>
      <c r="H9" s="80">
        <v>1.5</v>
      </c>
      <c r="I9" s="80">
        <v>2.2000000000000002</v>
      </c>
      <c r="J9" s="80">
        <v>1.5</v>
      </c>
      <c r="K9" s="80">
        <v>2.4</v>
      </c>
      <c r="L9" s="538"/>
      <c r="M9" s="538"/>
      <c r="P9" s="193"/>
    </row>
    <row r="10" spans="2:16" x14ac:dyDescent="0.25">
      <c r="B10" s="193"/>
      <c r="C10" s="74" t="s">
        <v>142</v>
      </c>
      <c r="D10" s="81">
        <v>0.15</v>
      </c>
      <c r="E10" s="81">
        <v>0.15</v>
      </c>
      <c r="F10" s="81">
        <v>0.15</v>
      </c>
      <c r="G10" s="81">
        <v>0.15</v>
      </c>
      <c r="H10" s="537" t="s">
        <v>233</v>
      </c>
      <c r="I10" s="537" t="s">
        <v>233</v>
      </c>
      <c r="J10" s="94" t="s">
        <v>233</v>
      </c>
      <c r="K10" s="94" t="s">
        <v>233</v>
      </c>
      <c r="L10" s="538" t="s">
        <v>50</v>
      </c>
      <c r="M10" s="538"/>
      <c r="P10" s="193"/>
    </row>
    <row r="11" spans="2:16" x14ac:dyDescent="0.25">
      <c r="B11" s="193"/>
      <c r="C11" s="74" t="s">
        <v>13</v>
      </c>
      <c r="D11" s="538">
        <v>3</v>
      </c>
      <c r="E11" s="538">
        <v>3</v>
      </c>
      <c r="F11" s="538">
        <v>3</v>
      </c>
      <c r="G11" s="538">
        <v>3</v>
      </c>
      <c r="H11" s="538">
        <v>2</v>
      </c>
      <c r="I11" s="538">
        <v>4</v>
      </c>
      <c r="J11" s="80">
        <v>2</v>
      </c>
      <c r="K11" s="80">
        <v>4</v>
      </c>
      <c r="L11" s="538"/>
      <c r="M11" s="538">
        <v>5</v>
      </c>
      <c r="P11" s="193"/>
    </row>
    <row r="12" spans="2:16" x14ac:dyDescent="0.25">
      <c r="B12" s="193"/>
      <c r="C12" s="72" t="s">
        <v>95</v>
      </c>
      <c r="D12" s="81">
        <v>2.5</v>
      </c>
      <c r="E12" s="537">
        <v>2.2999999999999998</v>
      </c>
      <c r="F12" s="537">
        <v>2</v>
      </c>
      <c r="G12" s="537">
        <v>2</v>
      </c>
      <c r="H12" s="537">
        <v>2</v>
      </c>
      <c r="I12" s="537">
        <v>4</v>
      </c>
      <c r="J12" s="81">
        <v>2</v>
      </c>
      <c r="K12" s="81">
        <v>4</v>
      </c>
      <c r="L12" s="537"/>
      <c r="M12" s="538">
        <v>5</v>
      </c>
      <c r="P12" s="193"/>
    </row>
    <row r="13" spans="2:16" x14ac:dyDescent="0.25">
      <c r="B13" s="193"/>
      <c r="C13" s="72" t="s">
        <v>16</v>
      </c>
      <c r="D13" s="537">
        <v>25</v>
      </c>
      <c r="E13" s="537">
        <v>25</v>
      </c>
      <c r="F13" s="537">
        <v>25</v>
      </c>
      <c r="G13" s="537">
        <v>25</v>
      </c>
      <c r="H13" s="537">
        <v>25</v>
      </c>
      <c r="I13" s="537" t="s">
        <v>202</v>
      </c>
      <c r="J13" s="81">
        <v>25</v>
      </c>
      <c r="K13" s="188" t="s">
        <v>202</v>
      </c>
      <c r="L13" s="537" t="s">
        <v>44</v>
      </c>
      <c r="M13" s="538" t="s">
        <v>299</v>
      </c>
      <c r="P13" s="193"/>
    </row>
    <row r="14" spans="2:16" x14ac:dyDescent="0.25">
      <c r="B14" s="193"/>
      <c r="C14" s="72" t="s">
        <v>18</v>
      </c>
      <c r="D14" s="81">
        <v>2.5</v>
      </c>
      <c r="E14" s="81">
        <v>2.5</v>
      </c>
      <c r="F14" s="81">
        <v>2.5</v>
      </c>
      <c r="G14" s="81">
        <v>2.5</v>
      </c>
      <c r="H14" s="537">
        <v>2</v>
      </c>
      <c r="I14" s="537">
        <v>3</v>
      </c>
      <c r="J14" s="81">
        <v>2</v>
      </c>
      <c r="K14" s="81">
        <v>3</v>
      </c>
      <c r="L14" s="537"/>
      <c r="M14" s="538">
        <v>5</v>
      </c>
      <c r="P14" s="193"/>
    </row>
    <row r="15" spans="2:16" x14ac:dyDescent="0.25">
      <c r="B15" s="193"/>
      <c r="C15" s="82" t="s">
        <v>19</v>
      </c>
      <c r="D15" s="80">
        <v>0.02</v>
      </c>
      <c r="E15" s="80">
        <v>0.02</v>
      </c>
      <c r="F15" s="80">
        <v>0.02</v>
      </c>
      <c r="G15" s="80">
        <v>0.02</v>
      </c>
      <c r="H15" s="81">
        <v>1.4999999999999999E-2</v>
      </c>
      <c r="I15" s="81">
        <v>0.03</v>
      </c>
      <c r="J15" s="81">
        <v>1.4999999999999999E-2</v>
      </c>
      <c r="K15" s="81">
        <v>0.03</v>
      </c>
      <c r="L15" s="537" t="s">
        <v>31</v>
      </c>
      <c r="M15" s="538">
        <v>3</v>
      </c>
      <c r="P15" s="193"/>
    </row>
    <row r="16" spans="2:16" x14ac:dyDescent="0.25">
      <c r="B16" s="193"/>
      <c r="C16" s="896" t="s">
        <v>204</v>
      </c>
      <c r="D16" s="897"/>
      <c r="E16" s="897"/>
      <c r="F16" s="897"/>
      <c r="G16" s="897"/>
      <c r="H16" s="897"/>
      <c r="I16" s="897"/>
      <c r="J16" s="897"/>
      <c r="K16" s="897"/>
      <c r="L16" s="897"/>
      <c r="M16" s="898"/>
      <c r="P16" s="193"/>
    </row>
    <row r="17" spans="2:16" x14ac:dyDescent="0.25">
      <c r="B17" s="193"/>
      <c r="C17" s="72" t="s">
        <v>22</v>
      </c>
      <c r="D17" s="188" t="s">
        <v>149</v>
      </c>
      <c r="E17" s="188" t="s">
        <v>149</v>
      </c>
      <c r="F17" s="188" t="s">
        <v>149</v>
      </c>
      <c r="G17" s="188" t="s">
        <v>149</v>
      </c>
      <c r="H17" s="188" t="s">
        <v>149</v>
      </c>
      <c r="I17" s="188" t="s">
        <v>149</v>
      </c>
      <c r="J17" s="188" t="s">
        <v>149</v>
      </c>
      <c r="K17" s="188" t="s">
        <v>149</v>
      </c>
      <c r="L17" s="537" t="s">
        <v>55</v>
      </c>
      <c r="M17" s="537"/>
      <c r="P17" s="193"/>
    </row>
    <row r="18" spans="2:16" x14ac:dyDescent="0.25">
      <c r="B18" s="193"/>
      <c r="C18" s="72" t="s">
        <v>24</v>
      </c>
      <c r="D18" s="537">
        <v>15</v>
      </c>
      <c r="E18" s="537">
        <v>15</v>
      </c>
      <c r="F18" s="537">
        <v>15</v>
      </c>
      <c r="G18" s="537">
        <v>15</v>
      </c>
      <c r="H18" s="537">
        <v>5</v>
      </c>
      <c r="I18" s="537">
        <v>15</v>
      </c>
      <c r="J18" s="81">
        <v>5</v>
      </c>
      <c r="K18" s="81">
        <v>15</v>
      </c>
      <c r="L18" s="537"/>
      <c r="M18" s="537" t="s">
        <v>300</v>
      </c>
      <c r="P18" s="193"/>
    </row>
    <row r="19" spans="2:16" x14ac:dyDescent="0.25">
      <c r="B19" s="193"/>
      <c r="C19" s="72" t="s">
        <v>98</v>
      </c>
      <c r="D19" s="537">
        <v>40</v>
      </c>
      <c r="E19" s="537">
        <v>40</v>
      </c>
      <c r="F19" s="537">
        <v>40</v>
      </c>
      <c r="G19" s="537">
        <v>40</v>
      </c>
      <c r="H19" s="537">
        <v>30</v>
      </c>
      <c r="I19" s="537">
        <v>50</v>
      </c>
      <c r="J19" s="81">
        <v>30</v>
      </c>
      <c r="K19" s="81">
        <v>50</v>
      </c>
      <c r="L19" s="537" t="s">
        <v>39</v>
      </c>
      <c r="M19" s="537" t="s">
        <v>300</v>
      </c>
      <c r="P19" s="193"/>
    </row>
    <row r="20" spans="2:16" ht="15" customHeight="1" x14ac:dyDescent="0.25">
      <c r="B20" s="193"/>
      <c r="C20" s="72" t="s">
        <v>99</v>
      </c>
      <c r="D20" s="537">
        <v>1</v>
      </c>
      <c r="E20" s="537">
        <v>1</v>
      </c>
      <c r="F20" s="537">
        <v>1</v>
      </c>
      <c r="G20" s="537">
        <v>1</v>
      </c>
      <c r="H20" s="537">
        <v>0.5</v>
      </c>
      <c r="I20" s="537">
        <v>1.5</v>
      </c>
      <c r="J20" s="81">
        <v>0.5</v>
      </c>
      <c r="K20" s="81">
        <v>1.5</v>
      </c>
      <c r="L20" s="537" t="s">
        <v>35</v>
      </c>
      <c r="M20" s="537" t="s">
        <v>301</v>
      </c>
      <c r="P20" s="193"/>
    </row>
    <row r="21" spans="2:16" ht="15" customHeight="1" x14ac:dyDescent="0.25">
      <c r="B21" s="193"/>
      <c r="C21" s="72" t="s">
        <v>100</v>
      </c>
      <c r="D21" s="81">
        <v>2.5</v>
      </c>
      <c r="E21" s="81">
        <v>2.5</v>
      </c>
      <c r="F21" s="81">
        <v>2.5</v>
      </c>
      <c r="G21" s="537">
        <v>2</v>
      </c>
      <c r="H21" s="537">
        <v>2</v>
      </c>
      <c r="I21" s="537">
        <v>5</v>
      </c>
      <c r="J21" s="81">
        <v>1.5</v>
      </c>
      <c r="K21" s="81">
        <v>5</v>
      </c>
      <c r="L21" s="537"/>
      <c r="M21" s="537" t="s">
        <v>301</v>
      </c>
      <c r="P21" s="193"/>
    </row>
    <row r="22" spans="2:16" x14ac:dyDescent="0.25">
      <c r="B22" s="193"/>
      <c r="C22" s="896" t="s">
        <v>102</v>
      </c>
      <c r="D22" s="897"/>
      <c r="E22" s="897"/>
      <c r="F22" s="897"/>
      <c r="G22" s="897"/>
      <c r="H22" s="897"/>
      <c r="I22" s="897"/>
      <c r="J22" s="897"/>
      <c r="K22" s="897"/>
      <c r="L22" s="897"/>
      <c r="M22" s="898"/>
      <c r="P22" s="193"/>
    </row>
    <row r="23" spans="2:16" x14ac:dyDescent="0.25">
      <c r="B23" s="193"/>
      <c r="C23" s="72" t="s">
        <v>148</v>
      </c>
      <c r="D23" s="537">
        <v>0</v>
      </c>
      <c r="E23" s="537">
        <v>0</v>
      </c>
      <c r="F23" s="537">
        <v>0</v>
      </c>
      <c r="G23" s="537">
        <v>0</v>
      </c>
      <c r="H23" s="537">
        <v>0</v>
      </c>
      <c r="I23" s="537">
        <v>0</v>
      </c>
      <c r="J23" s="81">
        <v>0</v>
      </c>
      <c r="K23" s="81">
        <v>0</v>
      </c>
      <c r="L23" s="538"/>
      <c r="M23" s="536"/>
      <c r="P23" s="193"/>
    </row>
    <row r="24" spans="2:16" ht="15" customHeight="1" x14ac:dyDescent="0.25">
      <c r="B24" s="193"/>
      <c r="C24" s="72" t="s">
        <v>104</v>
      </c>
      <c r="D24" s="537">
        <v>20</v>
      </c>
      <c r="E24" s="537">
        <v>15</v>
      </c>
      <c r="F24" s="537">
        <v>10</v>
      </c>
      <c r="G24" s="537">
        <v>8</v>
      </c>
      <c r="H24" s="537">
        <v>10</v>
      </c>
      <c r="I24" s="537">
        <v>30</v>
      </c>
      <c r="J24" s="81">
        <v>5</v>
      </c>
      <c r="K24" s="81">
        <v>15</v>
      </c>
      <c r="L24" s="537" t="s">
        <v>23</v>
      </c>
      <c r="M24" s="538" t="s">
        <v>303</v>
      </c>
      <c r="P24" s="193"/>
    </row>
    <row r="25" spans="2:16" x14ac:dyDescent="0.25">
      <c r="B25" s="193"/>
      <c r="C25" s="72" t="s">
        <v>105</v>
      </c>
      <c r="D25" s="189">
        <v>1.5</v>
      </c>
      <c r="E25" s="189">
        <v>1.5</v>
      </c>
      <c r="F25" s="189">
        <v>1.5</v>
      </c>
      <c r="G25" s="189">
        <v>1.5</v>
      </c>
      <c r="H25" s="83">
        <v>1</v>
      </c>
      <c r="I25" s="83">
        <v>8</v>
      </c>
      <c r="J25" s="189">
        <v>1</v>
      </c>
      <c r="K25" s="189">
        <v>8</v>
      </c>
      <c r="L25" s="537" t="s">
        <v>31</v>
      </c>
      <c r="M25" s="538">
        <v>7</v>
      </c>
      <c r="P25" s="193"/>
    </row>
    <row r="26" spans="2:16" x14ac:dyDescent="0.25">
      <c r="B26" s="193"/>
      <c r="C26" s="72" t="s">
        <v>106</v>
      </c>
      <c r="D26" s="191">
        <v>1</v>
      </c>
      <c r="E26" s="191">
        <v>1</v>
      </c>
      <c r="F26" s="191">
        <v>1</v>
      </c>
      <c r="G26" s="191">
        <v>1</v>
      </c>
      <c r="H26" s="81">
        <v>0.7</v>
      </c>
      <c r="I26" s="81">
        <v>1.2</v>
      </c>
      <c r="J26" s="81">
        <v>0.7</v>
      </c>
      <c r="K26" s="81">
        <v>1.2</v>
      </c>
      <c r="L26" s="84" t="s">
        <v>31</v>
      </c>
      <c r="M26" s="538">
        <v>7</v>
      </c>
      <c r="P26" s="193"/>
    </row>
    <row r="27" spans="2:16" x14ac:dyDescent="0.25">
      <c r="B27" s="193"/>
      <c r="C27" s="896" t="s">
        <v>552</v>
      </c>
      <c r="D27" s="897"/>
      <c r="E27" s="897"/>
      <c r="F27" s="897"/>
      <c r="G27" s="897"/>
      <c r="H27" s="897"/>
      <c r="I27" s="897"/>
      <c r="J27" s="897"/>
      <c r="K27" s="897"/>
      <c r="L27" s="897"/>
      <c r="M27" s="898"/>
      <c r="P27" s="193"/>
    </row>
    <row r="28" spans="2:16" ht="16.5" customHeight="1" x14ac:dyDescent="0.25">
      <c r="B28" s="193"/>
      <c r="C28" s="72" t="s">
        <v>26</v>
      </c>
      <c r="D28" s="81">
        <v>0.9</v>
      </c>
      <c r="E28" s="537">
        <v>0.88</v>
      </c>
      <c r="F28" s="537">
        <v>0.83</v>
      </c>
      <c r="G28" s="537">
        <v>0.8</v>
      </c>
      <c r="H28" s="81">
        <v>0.8</v>
      </c>
      <c r="I28" s="81">
        <v>1.2</v>
      </c>
      <c r="J28" s="81">
        <v>0.7</v>
      </c>
      <c r="K28" s="81">
        <v>1.1000000000000001</v>
      </c>
      <c r="L28" s="537"/>
      <c r="M28" s="537" t="s">
        <v>302</v>
      </c>
      <c r="P28" s="193"/>
    </row>
    <row r="29" spans="2:16" ht="16.5" customHeight="1" x14ac:dyDescent="0.25">
      <c r="B29" s="193"/>
      <c r="C29" s="72" t="s">
        <v>28</v>
      </c>
      <c r="D29" s="81">
        <v>0.7</v>
      </c>
      <c r="E29" s="85">
        <v>0.68</v>
      </c>
      <c r="F29" s="85">
        <v>0.64</v>
      </c>
      <c r="G29" s="85">
        <v>0.61</v>
      </c>
      <c r="H29" s="81">
        <v>0.65</v>
      </c>
      <c r="I29" s="81">
        <v>1.02</v>
      </c>
      <c r="J29" s="81">
        <v>0.6</v>
      </c>
      <c r="K29" s="81">
        <v>0.95</v>
      </c>
      <c r="L29" s="537"/>
      <c r="M29" s="81">
        <v>10</v>
      </c>
      <c r="P29" s="193"/>
    </row>
    <row r="30" spans="2:16" ht="16.5" customHeight="1" x14ac:dyDescent="0.25">
      <c r="B30" s="193"/>
      <c r="C30" s="72" t="s">
        <v>29</v>
      </c>
      <c r="D30" s="81">
        <v>0.2</v>
      </c>
      <c r="E30" s="85">
        <v>0.2</v>
      </c>
      <c r="F30" s="85">
        <v>0.19</v>
      </c>
      <c r="G30" s="85">
        <v>0.19</v>
      </c>
      <c r="H30" s="81">
        <v>0.15</v>
      </c>
      <c r="I30" s="81">
        <v>0.18</v>
      </c>
      <c r="J30" s="81">
        <v>0.1</v>
      </c>
      <c r="K30" s="81">
        <v>0.15</v>
      </c>
      <c r="L30" s="537"/>
      <c r="M30" s="81">
        <v>10</v>
      </c>
      <c r="P30" s="193"/>
    </row>
    <row r="31" spans="2:16" ht="15" customHeight="1" x14ac:dyDescent="0.25">
      <c r="B31" s="193"/>
      <c r="C31" s="72" t="s">
        <v>30</v>
      </c>
      <c r="D31" s="483">
        <v>30000</v>
      </c>
      <c r="E31" s="483">
        <v>29300</v>
      </c>
      <c r="F31" s="483">
        <v>27800</v>
      </c>
      <c r="G31" s="483">
        <v>26000</v>
      </c>
      <c r="H31" s="483">
        <v>25000</v>
      </c>
      <c r="I31" s="483">
        <v>35000</v>
      </c>
      <c r="J31" s="483">
        <v>20000</v>
      </c>
      <c r="K31" s="483">
        <v>30000</v>
      </c>
      <c r="L31" s="537" t="s">
        <v>15</v>
      </c>
      <c r="M31" s="81">
        <v>5</v>
      </c>
      <c r="P31" s="193"/>
    </row>
    <row r="32" spans="2:16" x14ac:dyDescent="0.25">
      <c r="B32" s="193"/>
      <c r="C32" s="72" t="s">
        <v>32</v>
      </c>
      <c r="D32" s="81">
        <v>4.5</v>
      </c>
      <c r="E32" s="81">
        <v>4.4000000000000004</v>
      </c>
      <c r="F32" s="81">
        <v>4.2</v>
      </c>
      <c r="G32" s="537">
        <v>4</v>
      </c>
      <c r="H32" s="537">
        <v>3</v>
      </c>
      <c r="I32" s="537">
        <v>7</v>
      </c>
      <c r="J32" s="81">
        <v>3</v>
      </c>
      <c r="K32" s="81">
        <v>7</v>
      </c>
      <c r="L32" s="537"/>
      <c r="M32" s="81">
        <v>5</v>
      </c>
      <c r="P32" s="193"/>
    </row>
    <row r="33" spans="1:52" x14ac:dyDescent="0.25">
      <c r="B33" s="193"/>
      <c r="C33" s="865" t="s">
        <v>33</v>
      </c>
      <c r="D33" s="866"/>
      <c r="E33" s="866"/>
      <c r="F33" s="866"/>
      <c r="G33" s="866"/>
      <c r="H33" s="866"/>
      <c r="I33" s="866"/>
      <c r="J33" s="866"/>
      <c r="K33" s="866"/>
      <c r="L33" s="866"/>
      <c r="M33" s="867"/>
      <c r="P33" s="193"/>
    </row>
    <row r="34" spans="1:52" ht="15" customHeight="1" x14ac:dyDescent="0.25">
      <c r="B34" s="193"/>
      <c r="C34" s="533"/>
      <c r="D34" s="113"/>
      <c r="E34" s="113"/>
      <c r="F34" s="113"/>
      <c r="G34" s="113"/>
      <c r="H34" s="113"/>
      <c r="I34" s="113"/>
      <c r="J34" s="113"/>
      <c r="K34" s="113"/>
      <c r="L34" s="113"/>
      <c r="M34" s="113"/>
      <c r="P34" s="193"/>
    </row>
    <row r="35" spans="1:52" x14ac:dyDescent="0.25">
      <c r="A35" s="193"/>
      <c r="B35" s="192" t="s">
        <v>125</v>
      </c>
      <c r="C35" s="193"/>
      <c r="E35" s="193"/>
      <c r="F35" s="193"/>
      <c r="G35" s="193"/>
      <c r="H35" s="193"/>
      <c r="I35" s="193"/>
      <c r="J35" s="193"/>
      <c r="K35" s="193"/>
      <c r="L35" s="193"/>
      <c r="M35" s="193"/>
      <c r="N35" s="193"/>
      <c r="O35" s="193"/>
      <c r="P35" s="192"/>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row>
    <row r="36" spans="1:52" x14ac:dyDescent="0.25">
      <c r="A36" s="193"/>
      <c r="B36" s="193">
        <v>1</v>
      </c>
      <c r="C36" s="193" t="s">
        <v>210</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row>
    <row r="37" spans="1:52" x14ac:dyDescent="0.25">
      <c r="A37" s="193"/>
      <c r="B37" s="193">
        <v>3</v>
      </c>
      <c r="C37" s="193" t="s">
        <v>212</v>
      </c>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row>
    <row r="38" spans="1:52" x14ac:dyDescent="0.25">
      <c r="A38" s="193"/>
      <c r="B38" s="193">
        <v>5</v>
      </c>
      <c r="C38" s="193" t="s">
        <v>211</v>
      </c>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row>
    <row r="39" spans="1:52" ht="15" customHeight="1" x14ac:dyDescent="0.25">
      <c r="A39" s="193"/>
      <c r="B39" s="193">
        <v>6</v>
      </c>
      <c r="C39" s="193" t="s">
        <v>213</v>
      </c>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row>
    <row r="40" spans="1:52" ht="15" customHeight="1" x14ac:dyDescent="0.25">
      <c r="A40" s="193"/>
      <c r="B40" s="193">
        <v>7</v>
      </c>
      <c r="C40" s="193" t="s">
        <v>214</v>
      </c>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row>
    <row r="41" spans="1:52" ht="15" customHeight="1" x14ac:dyDescent="0.25">
      <c r="A41" s="193"/>
      <c r="B41" s="193">
        <v>8</v>
      </c>
      <c r="C41" s="193" t="s">
        <v>305</v>
      </c>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row>
    <row r="42" spans="1:52" x14ac:dyDescent="0.25">
      <c r="A42" s="193"/>
      <c r="B42" s="193">
        <v>9</v>
      </c>
      <c r="C42" s="193" t="s">
        <v>296</v>
      </c>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row>
    <row r="43" spans="1:52" ht="15" customHeight="1" x14ac:dyDescent="0.25">
      <c r="A43" s="193"/>
      <c r="B43" s="193">
        <v>10</v>
      </c>
      <c r="C43" s="193" t="s">
        <v>236</v>
      </c>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row>
    <row r="44" spans="1:52" ht="15" customHeight="1" x14ac:dyDescent="0.25">
      <c r="A44" s="193"/>
      <c r="B44" s="193">
        <v>11</v>
      </c>
      <c r="C44" s="193" t="s">
        <v>237</v>
      </c>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row>
    <row r="45" spans="1:52" ht="15" customHeight="1" x14ac:dyDescent="0.25">
      <c r="A45" s="193"/>
      <c r="B45" s="193"/>
      <c r="C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row>
    <row r="46" spans="1:52" x14ac:dyDescent="0.25">
      <c r="A46" s="193"/>
      <c r="B46" s="192" t="s">
        <v>38</v>
      </c>
      <c r="C46" s="193"/>
      <c r="E46" s="193"/>
      <c r="F46" s="193"/>
      <c r="G46" s="193"/>
      <c r="H46" s="193"/>
      <c r="I46" s="193"/>
      <c r="J46" s="193"/>
      <c r="K46" s="193"/>
      <c r="L46" s="193"/>
      <c r="M46" s="193"/>
      <c r="N46" s="193"/>
      <c r="O46" s="193"/>
      <c r="P46" s="192"/>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row>
    <row r="47" spans="1:52" x14ac:dyDescent="0.25">
      <c r="A47" s="193"/>
      <c r="B47" s="193" t="s">
        <v>39</v>
      </c>
      <c r="C47" s="193" t="s">
        <v>238</v>
      </c>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row>
    <row r="48" spans="1:52" x14ac:dyDescent="0.25">
      <c r="A48" s="193"/>
      <c r="B48" s="193" t="s">
        <v>15</v>
      </c>
      <c r="C48" s="193" t="s">
        <v>239</v>
      </c>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row>
    <row r="49" spans="1:52" x14ac:dyDescent="0.25">
      <c r="A49" s="193"/>
      <c r="B49" s="193" t="s">
        <v>20</v>
      </c>
      <c r="C49" s="193" t="s">
        <v>219</v>
      </c>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row>
    <row r="50" spans="1:52" x14ac:dyDescent="0.25">
      <c r="A50" s="193"/>
      <c r="B50" s="193" t="s">
        <v>23</v>
      </c>
      <c r="C50" s="193" t="s">
        <v>220</v>
      </c>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row>
    <row r="51" spans="1:52" x14ac:dyDescent="0.25">
      <c r="A51" s="193"/>
      <c r="B51" s="193" t="s">
        <v>44</v>
      </c>
      <c r="C51" s="193" t="s">
        <v>221</v>
      </c>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row>
    <row r="52" spans="1:52" x14ac:dyDescent="0.25">
      <c r="A52" s="193"/>
      <c r="B52" s="193" t="s">
        <v>46</v>
      </c>
      <c r="C52" s="193" t="s">
        <v>222</v>
      </c>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row>
    <row r="53" spans="1:52" x14ac:dyDescent="0.25">
      <c r="A53" s="193"/>
      <c r="B53" s="193" t="s">
        <v>31</v>
      </c>
      <c r="C53" s="193" t="s">
        <v>240</v>
      </c>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row>
    <row r="54" spans="1:52" x14ac:dyDescent="0.25">
      <c r="A54" s="193"/>
      <c r="B54" s="193" t="s">
        <v>35</v>
      </c>
      <c r="C54" s="193" t="s">
        <v>241</v>
      </c>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row>
    <row r="55" spans="1:52" x14ac:dyDescent="0.25">
      <c r="A55" s="193"/>
      <c r="B55" s="193" t="s">
        <v>65</v>
      </c>
      <c r="C55" s="193" t="s">
        <v>227</v>
      </c>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row>
    <row r="56" spans="1:52" ht="15" customHeight="1" x14ac:dyDescent="0.25">
      <c r="A56" s="193"/>
      <c r="B56" s="193" t="s">
        <v>50</v>
      </c>
      <c r="C56" s="193" t="s">
        <v>242</v>
      </c>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row>
    <row r="57" spans="1:52" x14ac:dyDescent="0.25">
      <c r="A57" s="193"/>
      <c r="B57" s="193" t="s">
        <v>55</v>
      </c>
      <c r="C57" s="193" t="s">
        <v>243</v>
      </c>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row>
    <row r="58" spans="1:52" x14ac:dyDescent="0.25">
      <c r="A58" s="193"/>
      <c r="B58" s="193" t="s">
        <v>67</v>
      </c>
      <c r="C58" s="193" t="s">
        <v>244</v>
      </c>
      <c r="D58" s="193"/>
      <c r="E58" s="193"/>
      <c r="F58" s="193"/>
      <c r="G58" s="193"/>
      <c r="H58" s="193"/>
      <c r="I58" s="193"/>
      <c r="J58" s="193"/>
      <c r="K58" s="193"/>
      <c r="L58" s="193"/>
      <c r="M58" s="193"/>
      <c r="N58" s="193"/>
      <c r="O58" s="193"/>
      <c r="P58" s="193" t="s">
        <v>97</v>
      </c>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row>
    <row r="59" spans="1:52" x14ac:dyDescent="0.25">
      <c r="A59" s="193"/>
      <c r="B59" s="193" t="s">
        <v>68</v>
      </c>
      <c r="C59" s="193" t="s">
        <v>245</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row>
    <row r="60" spans="1:52" x14ac:dyDescent="0.25">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row>
    <row r="61" spans="1:52" x14ac:dyDescent="0.25">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row>
    <row r="62" spans="1:52" x14ac:dyDescent="0.25">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row>
    <row r="63" spans="1:52" x14ac:dyDescent="0.25">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row>
    <row r="64" spans="1:52" x14ac:dyDescent="0.25">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row>
    <row r="65" spans="1:52" x14ac:dyDescent="0.25">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row>
    <row r="66" spans="1:52" x14ac:dyDescent="0.25">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row>
    <row r="67" spans="1:52" x14ac:dyDescent="0.25">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row>
    <row r="68" spans="1:52" x14ac:dyDescent="0.25">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row>
    <row r="69" spans="1:52" x14ac:dyDescent="0.25">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row>
    <row r="70" spans="1:52" x14ac:dyDescent="0.25">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row>
    <row r="71" spans="1:52" x14ac:dyDescent="0.25">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row>
    <row r="72" spans="1:52" x14ac:dyDescent="0.25">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row>
    <row r="73" spans="1:52" x14ac:dyDescent="0.25">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row>
    <row r="74" spans="1:52" x14ac:dyDescent="0.25">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row>
    <row r="75" spans="1:52" x14ac:dyDescent="0.25">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row>
    <row r="76" spans="1:52" x14ac:dyDescent="0.25">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row>
    <row r="77" spans="1:52" x14ac:dyDescent="0.25">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row>
    <row r="78" spans="1:52" x14ac:dyDescent="0.25">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row>
    <row r="79" spans="1:52" x14ac:dyDescent="0.25">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row>
    <row r="80" spans="1:52" x14ac:dyDescent="0.25">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row>
    <row r="81" spans="1:52" x14ac:dyDescent="0.25">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row>
    <row r="82" spans="1:52" x14ac:dyDescent="0.25">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row>
    <row r="83" spans="1:52" x14ac:dyDescent="0.25">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row>
    <row r="84" spans="1:52" x14ac:dyDescent="0.25">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row>
    <row r="85" spans="1:52" x14ac:dyDescent="0.25">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row>
    <row r="86" spans="1:52" x14ac:dyDescent="0.25">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row>
    <row r="87" spans="1:52" x14ac:dyDescent="0.25">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93"/>
      <c r="AZ87" s="193"/>
    </row>
    <row r="88" spans="1:52" x14ac:dyDescent="0.2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row>
    <row r="89" spans="1:52" x14ac:dyDescent="0.2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row>
    <row r="90" spans="1:52" x14ac:dyDescent="0.2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row>
    <row r="91" spans="1:52" x14ac:dyDescent="0.2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row>
    <row r="92" spans="1:52" x14ac:dyDescent="0.2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row>
    <row r="93" spans="1:52" x14ac:dyDescent="0.25">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row>
    <row r="94" spans="1:52" x14ac:dyDescent="0.25">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row>
    <row r="95" spans="1:52" x14ac:dyDescent="0.2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row>
    <row r="96" spans="1:52" x14ac:dyDescent="0.25">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row>
    <row r="97" spans="1:52" x14ac:dyDescent="0.25">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row>
    <row r="98" spans="1:52" x14ac:dyDescent="0.25">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row>
    <row r="99" spans="1:52" x14ac:dyDescent="0.25">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row>
    <row r="100" spans="1:52" x14ac:dyDescent="0.25">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row>
  </sheetData>
  <mergeCells count="8">
    <mergeCell ref="D3:M3"/>
    <mergeCell ref="H4:I4"/>
    <mergeCell ref="J4:K4"/>
    <mergeCell ref="C27:M27"/>
    <mergeCell ref="C33:M33"/>
    <mergeCell ref="D6:G6"/>
    <mergeCell ref="C16:M16"/>
    <mergeCell ref="C22:M22"/>
  </mergeCells>
  <hyperlinks>
    <hyperlink ref="H1" location="Index" display="Back to Index"/>
  </hyperlinks>
  <pageMargins left="0.7" right="0.7" top="0.75" bottom="0.75" header="0.3" footer="0.3"/>
  <pageSetup paperSize="9" scale="67" orientation="portrait" r:id="rId1"/>
  <headerFooter>
    <oddHeader>&amp;C
&amp;G</oddHeader>
  </headerFooter>
  <colBreaks count="1" manualBreakCount="1">
    <brk id="14" max="57"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X100"/>
  <sheetViews>
    <sheetView showGridLines="0" zoomScaleNormal="100" workbookViewId="0">
      <selection activeCell="B47" sqref="B47"/>
    </sheetView>
  </sheetViews>
  <sheetFormatPr defaultColWidth="6.140625" defaultRowHeight="15" x14ac:dyDescent="0.25"/>
  <cols>
    <col min="1" max="1" width="2" style="2" customWidth="1"/>
    <col min="2" max="2" width="3.7109375" style="93" customWidth="1"/>
    <col min="3" max="3" width="41.140625" style="93" customWidth="1"/>
    <col min="4" max="11" width="7.28515625" style="93" customWidth="1"/>
    <col min="12" max="12" width="5.28515625" style="93" customWidth="1"/>
    <col min="13" max="13" width="10.28515625" style="93" customWidth="1"/>
    <col min="14" max="14" width="2" style="2" customWidth="1"/>
    <col min="15" max="16384" width="6.140625" style="2"/>
  </cols>
  <sheetData>
    <row r="1" spans="2:13" ht="20.25" x14ac:dyDescent="0.3">
      <c r="C1" s="97"/>
      <c r="D1" s="95"/>
      <c r="H1" s="680" t="s">
        <v>850</v>
      </c>
    </row>
    <row r="2" spans="2:13" x14ac:dyDescent="0.25">
      <c r="B2" s="193"/>
    </row>
    <row r="3" spans="2:13" ht="15" customHeight="1" x14ac:dyDescent="0.25">
      <c r="B3" s="193"/>
      <c r="C3" s="98" t="s">
        <v>0</v>
      </c>
      <c r="D3" s="862" t="s">
        <v>894</v>
      </c>
      <c r="E3" s="863"/>
      <c r="F3" s="863"/>
      <c r="G3" s="863"/>
      <c r="H3" s="863"/>
      <c r="I3" s="863"/>
      <c r="J3" s="863"/>
      <c r="K3" s="863"/>
      <c r="L3" s="863"/>
      <c r="M3" s="864"/>
    </row>
    <row r="4" spans="2:13" ht="25.5" customHeight="1" x14ac:dyDescent="0.25">
      <c r="B4" s="193"/>
      <c r="C4" s="99"/>
      <c r="D4" s="100">
        <v>2015</v>
      </c>
      <c r="E4" s="100">
        <v>2020</v>
      </c>
      <c r="F4" s="100">
        <v>2030</v>
      </c>
      <c r="G4" s="100">
        <v>2050</v>
      </c>
      <c r="H4" s="862" t="s">
        <v>2</v>
      </c>
      <c r="I4" s="881"/>
      <c r="J4" s="862" t="s">
        <v>3</v>
      </c>
      <c r="K4" s="881"/>
      <c r="L4" s="100" t="s">
        <v>4</v>
      </c>
      <c r="M4" s="100" t="s">
        <v>5</v>
      </c>
    </row>
    <row r="5" spans="2:13" ht="15" customHeight="1" x14ac:dyDescent="0.25">
      <c r="B5" s="193"/>
      <c r="C5" s="169" t="s">
        <v>6</v>
      </c>
      <c r="D5" s="170"/>
      <c r="E5" s="170"/>
      <c r="F5" s="170"/>
      <c r="G5" s="170"/>
      <c r="H5" s="170" t="s">
        <v>7</v>
      </c>
      <c r="I5" s="170" t="s">
        <v>8</v>
      </c>
      <c r="J5" s="170" t="s">
        <v>7</v>
      </c>
      <c r="K5" s="170" t="s">
        <v>8</v>
      </c>
      <c r="L5" s="170"/>
      <c r="M5" s="171"/>
    </row>
    <row r="6" spans="2:13" ht="15" customHeight="1" x14ac:dyDescent="0.25">
      <c r="B6" s="193"/>
      <c r="C6" s="74" t="s">
        <v>9</v>
      </c>
      <c r="D6" s="899" t="s">
        <v>231</v>
      </c>
      <c r="E6" s="900"/>
      <c r="F6" s="893"/>
      <c r="G6" s="894"/>
      <c r="H6" s="182"/>
      <c r="I6" s="182"/>
      <c r="J6" s="182"/>
      <c r="K6" s="182"/>
      <c r="L6" s="75" t="s">
        <v>46</v>
      </c>
      <c r="M6" s="75"/>
    </row>
    <row r="7" spans="2:13" ht="24" x14ac:dyDescent="0.25">
      <c r="B7" s="193"/>
      <c r="C7" s="74" t="s">
        <v>232</v>
      </c>
      <c r="D7" s="76">
        <v>50</v>
      </c>
      <c r="E7" s="183">
        <v>51</v>
      </c>
      <c r="F7" s="183">
        <v>53</v>
      </c>
      <c r="G7" s="76">
        <v>55</v>
      </c>
      <c r="H7" s="76">
        <v>42</v>
      </c>
      <c r="I7" s="184">
        <v>55</v>
      </c>
      <c r="J7" s="184">
        <v>45</v>
      </c>
      <c r="K7" s="184">
        <v>58</v>
      </c>
      <c r="L7" s="76"/>
      <c r="M7" s="76">
        <v>5</v>
      </c>
    </row>
    <row r="8" spans="2:13" ht="24" x14ac:dyDescent="0.25">
      <c r="B8" s="193"/>
      <c r="C8" s="79" t="s">
        <v>140</v>
      </c>
      <c r="D8" s="77">
        <v>47</v>
      </c>
      <c r="E8" s="77">
        <v>48</v>
      </c>
      <c r="F8" s="77">
        <v>50</v>
      </c>
      <c r="G8" s="77">
        <v>52</v>
      </c>
      <c r="H8" s="77">
        <v>39</v>
      </c>
      <c r="I8" s="77">
        <v>52</v>
      </c>
      <c r="J8" s="80">
        <v>42</v>
      </c>
      <c r="K8" s="80">
        <v>55</v>
      </c>
      <c r="L8" s="77"/>
      <c r="M8" s="77" t="s">
        <v>298</v>
      </c>
    </row>
    <row r="9" spans="2:13" x14ac:dyDescent="0.25">
      <c r="B9" s="193"/>
      <c r="C9" s="74" t="s">
        <v>141</v>
      </c>
      <c r="D9" s="80">
        <v>1.2</v>
      </c>
      <c r="E9" s="80">
        <v>1.3</v>
      </c>
      <c r="F9" s="80">
        <v>1.4</v>
      </c>
      <c r="G9" s="80">
        <v>1.55</v>
      </c>
      <c r="H9" s="80">
        <v>0.9</v>
      </c>
      <c r="I9" s="80">
        <v>1.6</v>
      </c>
      <c r="J9" s="80">
        <v>1.1000000000000001</v>
      </c>
      <c r="K9" s="80">
        <v>1.7</v>
      </c>
      <c r="L9" s="77"/>
      <c r="M9" s="77"/>
    </row>
    <row r="10" spans="2:13" x14ac:dyDescent="0.25">
      <c r="B10" s="193"/>
      <c r="C10" s="74" t="s">
        <v>142</v>
      </c>
      <c r="D10" s="195" t="s">
        <v>149</v>
      </c>
      <c r="E10" s="195" t="s">
        <v>149</v>
      </c>
      <c r="F10" s="195" t="s">
        <v>149</v>
      </c>
      <c r="G10" s="195" t="s">
        <v>149</v>
      </c>
      <c r="H10" s="195" t="s">
        <v>149</v>
      </c>
      <c r="I10" s="195" t="s">
        <v>149</v>
      </c>
      <c r="J10" s="94" t="s">
        <v>149</v>
      </c>
      <c r="K10" s="94" t="s">
        <v>149</v>
      </c>
      <c r="L10" s="77" t="s">
        <v>67</v>
      </c>
      <c r="M10" s="77"/>
    </row>
    <row r="11" spans="2:13" x14ac:dyDescent="0.25">
      <c r="B11" s="193"/>
      <c r="C11" s="74" t="s">
        <v>13</v>
      </c>
      <c r="D11" s="77">
        <v>3</v>
      </c>
      <c r="E11" s="77">
        <v>3</v>
      </c>
      <c r="F11" s="77">
        <v>3</v>
      </c>
      <c r="G11" s="77">
        <v>3</v>
      </c>
      <c r="H11" s="77">
        <v>2</v>
      </c>
      <c r="I11" s="77">
        <v>4</v>
      </c>
      <c r="J11" s="80">
        <v>2</v>
      </c>
      <c r="K11" s="80">
        <v>4</v>
      </c>
      <c r="L11" s="77"/>
      <c r="M11" s="77">
        <v>5</v>
      </c>
    </row>
    <row r="12" spans="2:13" x14ac:dyDescent="0.25">
      <c r="B12" s="193"/>
      <c r="C12" s="72" t="s">
        <v>95</v>
      </c>
      <c r="D12" s="81">
        <v>2.5</v>
      </c>
      <c r="E12" s="81">
        <v>2.2999999999999998</v>
      </c>
      <c r="F12" s="75">
        <v>2</v>
      </c>
      <c r="G12" s="75">
        <v>2</v>
      </c>
      <c r="H12" s="75">
        <v>2</v>
      </c>
      <c r="I12" s="75">
        <v>4</v>
      </c>
      <c r="J12" s="81">
        <v>1.5</v>
      </c>
      <c r="K12" s="81">
        <v>4</v>
      </c>
      <c r="L12" s="75"/>
      <c r="M12" s="77">
        <v>5</v>
      </c>
    </row>
    <row r="13" spans="2:13" x14ac:dyDescent="0.25">
      <c r="B13" s="193"/>
      <c r="C13" s="72" t="s">
        <v>16</v>
      </c>
      <c r="D13" s="75">
        <v>25</v>
      </c>
      <c r="E13" s="75">
        <v>25</v>
      </c>
      <c r="F13" s="75">
        <v>25</v>
      </c>
      <c r="G13" s="75">
        <v>25</v>
      </c>
      <c r="H13" s="75">
        <v>25</v>
      </c>
      <c r="I13" s="75" t="s">
        <v>202</v>
      </c>
      <c r="J13" s="81">
        <v>25</v>
      </c>
      <c r="K13" s="188" t="s">
        <v>202</v>
      </c>
      <c r="L13" s="75" t="s">
        <v>44</v>
      </c>
      <c r="M13" s="77" t="s">
        <v>304</v>
      </c>
    </row>
    <row r="14" spans="2:13" x14ac:dyDescent="0.25">
      <c r="B14" s="193"/>
      <c r="C14" s="72" t="s">
        <v>18</v>
      </c>
      <c r="D14" s="81">
        <v>2.5</v>
      </c>
      <c r="E14" s="75">
        <v>2</v>
      </c>
      <c r="F14" s="75">
        <v>2</v>
      </c>
      <c r="G14" s="75">
        <v>2</v>
      </c>
      <c r="H14" s="75">
        <v>2</v>
      </c>
      <c r="I14" s="75">
        <v>3</v>
      </c>
      <c r="J14" s="81">
        <v>2</v>
      </c>
      <c r="K14" s="81">
        <v>3</v>
      </c>
      <c r="L14" s="75"/>
      <c r="M14" s="77">
        <v>5</v>
      </c>
    </row>
    <row r="15" spans="2:13" x14ac:dyDescent="0.25">
      <c r="B15" s="193"/>
      <c r="C15" s="82" t="s">
        <v>19</v>
      </c>
      <c r="D15" s="80">
        <v>2.5000000000000001E-2</v>
      </c>
      <c r="E15" s="80">
        <v>2.5000000000000001E-2</v>
      </c>
      <c r="F15" s="80">
        <v>2.5000000000000001E-2</v>
      </c>
      <c r="G15" s="80">
        <v>2.5000000000000001E-2</v>
      </c>
      <c r="H15" s="81">
        <v>1.9E-2</v>
      </c>
      <c r="I15" s="81">
        <v>3.7999999999999999E-2</v>
      </c>
      <c r="J15" s="81">
        <v>1.9E-2</v>
      </c>
      <c r="K15" s="81">
        <v>3.7999999999999999E-2</v>
      </c>
      <c r="L15" s="75" t="s">
        <v>31</v>
      </c>
      <c r="M15" s="77">
        <v>3</v>
      </c>
    </row>
    <row r="16" spans="2:13" x14ac:dyDescent="0.25">
      <c r="B16" s="193"/>
      <c r="C16" s="896" t="s">
        <v>204</v>
      </c>
      <c r="D16" s="897"/>
      <c r="E16" s="897"/>
      <c r="F16" s="897"/>
      <c r="G16" s="897"/>
      <c r="H16" s="897"/>
      <c r="I16" s="897"/>
      <c r="J16" s="897"/>
      <c r="K16" s="897"/>
      <c r="L16" s="897"/>
      <c r="M16" s="898"/>
    </row>
    <row r="17" spans="2:13" x14ac:dyDescent="0.25">
      <c r="B17" s="193"/>
      <c r="C17" s="72" t="s">
        <v>22</v>
      </c>
      <c r="D17" s="75" t="s">
        <v>149</v>
      </c>
      <c r="E17" s="75" t="s">
        <v>149</v>
      </c>
      <c r="F17" s="75" t="s">
        <v>149</v>
      </c>
      <c r="G17" s="75" t="s">
        <v>149</v>
      </c>
      <c r="H17" s="75" t="s">
        <v>149</v>
      </c>
      <c r="I17" s="75" t="s">
        <v>149</v>
      </c>
      <c r="J17" s="188" t="s">
        <v>149</v>
      </c>
      <c r="K17" s="188" t="s">
        <v>149</v>
      </c>
      <c r="L17" s="75" t="s">
        <v>65</v>
      </c>
      <c r="M17" s="75"/>
    </row>
    <row r="18" spans="2:13" x14ac:dyDescent="0.25">
      <c r="B18" s="193"/>
      <c r="C18" s="72" t="s">
        <v>24</v>
      </c>
      <c r="D18" s="75">
        <v>15</v>
      </c>
      <c r="E18" s="75">
        <v>15</v>
      </c>
      <c r="F18" s="75">
        <v>15</v>
      </c>
      <c r="G18" s="75">
        <v>15</v>
      </c>
      <c r="H18" s="75">
        <v>5</v>
      </c>
      <c r="I18" s="75">
        <v>15</v>
      </c>
      <c r="J18" s="81">
        <v>5</v>
      </c>
      <c r="K18" s="81">
        <v>15</v>
      </c>
      <c r="L18" s="75" t="s">
        <v>235</v>
      </c>
      <c r="M18" s="75" t="s">
        <v>300</v>
      </c>
    </row>
    <row r="19" spans="2:13" x14ac:dyDescent="0.25">
      <c r="B19" s="193"/>
      <c r="C19" s="72" t="s">
        <v>98</v>
      </c>
      <c r="D19" s="75">
        <v>40</v>
      </c>
      <c r="E19" s="75">
        <v>40</v>
      </c>
      <c r="F19" s="75">
        <v>40</v>
      </c>
      <c r="G19" s="75">
        <v>40</v>
      </c>
      <c r="H19" s="75">
        <v>30</v>
      </c>
      <c r="I19" s="75">
        <v>50</v>
      </c>
      <c r="J19" s="81">
        <v>30</v>
      </c>
      <c r="K19" s="81">
        <v>50</v>
      </c>
      <c r="L19" s="75" t="s">
        <v>39</v>
      </c>
      <c r="M19" s="75" t="s">
        <v>300</v>
      </c>
    </row>
    <row r="20" spans="2:13" ht="15" customHeight="1" x14ac:dyDescent="0.25">
      <c r="B20" s="193"/>
      <c r="C20" s="72" t="s">
        <v>99</v>
      </c>
      <c r="D20" s="75">
        <v>1</v>
      </c>
      <c r="E20" s="75">
        <v>1</v>
      </c>
      <c r="F20" s="75">
        <v>1</v>
      </c>
      <c r="G20" s="75">
        <v>1</v>
      </c>
      <c r="H20" s="75">
        <v>0.5</v>
      </c>
      <c r="I20" s="75">
        <v>1.5</v>
      </c>
      <c r="J20" s="81">
        <v>0.5</v>
      </c>
      <c r="K20" s="81">
        <v>1.5</v>
      </c>
      <c r="L20" s="75" t="s">
        <v>35</v>
      </c>
      <c r="M20" s="75" t="s">
        <v>301</v>
      </c>
    </row>
    <row r="21" spans="2:13" ht="15" customHeight="1" x14ac:dyDescent="0.25">
      <c r="B21" s="193"/>
      <c r="C21" s="72" t="s">
        <v>100</v>
      </c>
      <c r="D21" s="81">
        <v>2.5</v>
      </c>
      <c r="E21" s="81">
        <v>2.5</v>
      </c>
      <c r="F21" s="81">
        <v>2.5</v>
      </c>
      <c r="G21" s="75">
        <v>2</v>
      </c>
      <c r="H21" s="75">
        <v>2</v>
      </c>
      <c r="I21" s="75">
        <v>5</v>
      </c>
      <c r="J21" s="81">
        <v>1.5</v>
      </c>
      <c r="K21" s="81">
        <v>5</v>
      </c>
      <c r="L21" s="75"/>
      <c r="M21" s="75" t="s">
        <v>301</v>
      </c>
    </row>
    <row r="22" spans="2:13" x14ac:dyDescent="0.25">
      <c r="B22" s="193"/>
      <c r="C22" s="896" t="s">
        <v>102</v>
      </c>
      <c r="D22" s="897"/>
      <c r="E22" s="897"/>
      <c r="F22" s="897"/>
      <c r="G22" s="897"/>
      <c r="H22" s="897"/>
      <c r="I22" s="897"/>
      <c r="J22" s="897"/>
      <c r="K22" s="897"/>
      <c r="L22" s="897"/>
      <c r="M22" s="898"/>
    </row>
    <row r="23" spans="2:13" x14ac:dyDescent="0.25">
      <c r="B23" s="193"/>
      <c r="C23" s="72" t="s">
        <v>148</v>
      </c>
      <c r="D23" s="75">
        <v>0</v>
      </c>
      <c r="E23" s="75">
        <v>0</v>
      </c>
      <c r="F23" s="75">
        <v>0</v>
      </c>
      <c r="G23" s="75">
        <v>0</v>
      </c>
      <c r="H23" s="75">
        <v>0</v>
      </c>
      <c r="I23" s="75">
        <v>0</v>
      </c>
      <c r="J23" s="188">
        <v>0</v>
      </c>
      <c r="K23" s="188">
        <v>0</v>
      </c>
      <c r="L23" s="77"/>
      <c r="M23" s="76"/>
    </row>
    <row r="24" spans="2:13" ht="15" customHeight="1" x14ac:dyDescent="0.25">
      <c r="B24" s="193"/>
      <c r="C24" s="72" t="s">
        <v>104</v>
      </c>
      <c r="D24" s="75">
        <v>20</v>
      </c>
      <c r="E24" s="75">
        <v>15</v>
      </c>
      <c r="F24" s="75">
        <v>10</v>
      </c>
      <c r="G24" s="75">
        <v>8</v>
      </c>
      <c r="H24" s="75">
        <v>10</v>
      </c>
      <c r="I24" s="75">
        <v>30</v>
      </c>
      <c r="J24" s="81">
        <v>5</v>
      </c>
      <c r="K24" s="81">
        <v>15</v>
      </c>
      <c r="L24" s="75" t="s">
        <v>23</v>
      </c>
      <c r="M24" s="77" t="s">
        <v>303</v>
      </c>
    </row>
    <row r="25" spans="2:13" x14ac:dyDescent="0.25">
      <c r="B25" s="193"/>
      <c r="C25" s="72" t="s">
        <v>105</v>
      </c>
      <c r="D25" s="189">
        <v>1.5</v>
      </c>
      <c r="E25" s="189">
        <v>1.5</v>
      </c>
      <c r="F25" s="189">
        <v>1.5</v>
      </c>
      <c r="G25" s="189">
        <v>1.5</v>
      </c>
      <c r="H25" s="83">
        <v>1</v>
      </c>
      <c r="I25" s="83">
        <v>8</v>
      </c>
      <c r="J25" s="189">
        <v>1</v>
      </c>
      <c r="K25" s="189">
        <v>8</v>
      </c>
      <c r="L25" s="75" t="s">
        <v>31</v>
      </c>
      <c r="M25" s="77">
        <v>7</v>
      </c>
    </row>
    <row r="26" spans="2:13" x14ac:dyDescent="0.25">
      <c r="B26" s="193"/>
      <c r="C26" s="72" t="s">
        <v>106</v>
      </c>
      <c r="D26" s="191">
        <v>1</v>
      </c>
      <c r="E26" s="191">
        <v>1</v>
      </c>
      <c r="F26" s="191">
        <v>1</v>
      </c>
      <c r="G26" s="191">
        <v>1</v>
      </c>
      <c r="H26" s="81">
        <v>0.7</v>
      </c>
      <c r="I26" s="81">
        <v>1.2</v>
      </c>
      <c r="J26" s="81">
        <v>0.7</v>
      </c>
      <c r="K26" s="81">
        <v>1.2</v>
      </c>
      <c r="L26" s="84" t="s">
        <v>31</v>
      </c>
      <c r="M26" s="77">
        <v>7</v>
      </c>
    </row>
    <row r="27" spans="2:13" x14ac:dyDescent="0.25">
      <c r="B27" s="193"/>
      <c r="C27" s="896" t="s">
        <v>552</v>
      </c>
      <c r="D27" s="897"/>
      <c r="E27" s="897"/>
      <c r="F27" s="897"/>
      <c r="G27" s="897"/>
      <c r="H27" s="897"/>
      <c r="I27" s="897"/>
      <c r="J27" s="897"/>
      <c r="K27" s="897"/>
      <c r="L27" s="897"/>
      <c r="M27" s="898"/>
    </row>
    <row r="28" spans="2:13" ht="16.5" customHeight="1" x14ac:dyDescent="0.25">
      <c r="B28" s="193"/>
      <c r="C28" s="72" t="s">
        <v>26</v>
      </c>
      <c r="D28" s="81">
        <v>1.3</v>
      </c>
      <c r="E28" s="84">
        <v>1.3</v>
      </c>
      <c r="F28" s="84">
        <v>1.2</v>
      </c>
      <c r="G28" s="84">
        <v>1.1000000000000001</v>
      </c>
      <c r="H28" s="81">
        <v>1.1000000000000001</v>
      </c>
      <c r="I28" s="81">
        <v>1.8</v>
      </c>
      <c r="J28" s="81">
        <v>0.9</v>
      </c>
      <c r="K28" s="81">
        <v>1.6</v>
      </c>
      <c r="L28" s="75"/>
      <c r="M28" s="75" t="s">
        <v>298</v>
      </c>
    </row>
    <row r="29" spans="2:13" ht="16.5" customHeight="1" x14ac:dyDescent="0.25">
      <c r="B29" s="193"/>
      <c r="C29" s="72" t="s">
        <v>28</v>
      </c>
      <c r="D29" s="75">
        <v>1</v>
      </c>
      <c r="E29" s="84">
        <v>1</v>
      </c>
      <c r="F29" s="84">
        <v>0.9</v>
      </c>
      <c r="G29" s="84">
        <v>0.8</v>
      </c>
      <c r="H29" s="81">
        <v>0.8</v>
      </c>
      <c r="I29" s="81">
        <v>1.4</v>
      </c>
      <c r="J29" s="81">
        <v>0.65</v>
      </c>
      <c r="K29" s="81">
        <v>1.25</v>
      </c>
      <c r="L29" s="75"/>
      <c r="M29" s="81">
        <v>10</v>
      </c>
    </row>
    <row r="30" spans="2:13" ht="16.5" customHeight="1" x14ac:dyDescent="0.25">
      <c r="B30" s="193"/>
      <c r="C30" s="72" t="s">
        <v>29</v>
      </c>
      <c r="D30" s="81">
        <v>0.3</v>
      </c>
      <c r="E30" s="84">
        <v>0.3</v>
      </c>
      <c r="F30" s="84">
        <v>0.3</v>
      </c>
      <c r="G30" s="84">
        <v>0.3</v>
      </c>
      <c r="H30" s="81">
        <v>0.3</v>
      </c>
      <c r="I30" s="81">
        <v>0.4</v>
      </c>
      <c r="J30" s="81">
        <v>0.25</v>
      </c>
      <c r="K30" s="81">
        <v>0.35</v>
      </c>
      <c r="L30" s="75"/>
      <c r="M30" s="81">
        <v>10</v>
      </c>
    </row>
    <row r="31" spans="2:13" ht="15" customHeight="1" x14ac:dyDescent="0.25">
      <c r="B31" s="193"/>
      <c r="C31" s="72" t="s">
        <v>30</v>
      </c>
      <c r="D31" s="483">
        <v>30000</v>
      </c>
      <c r="E31" s="483">
        <v>29300</v>
      </c>
      <c r="F31" s="483">
        <v>27800</v>
      </c>
      <c r="G31" s="483">
        <v>26000</v>
      </c>
      <c r="H31" s="483">
        <v>25000</v>
      </c>
      <c r="I31" s="483">
        <v>35000</v>
      </c>
      <c r="J31" s="483">
        <v>20000</v>
      </c>
      <c r="K31" s="483">
        <v>30000</v>
      </c>
      <c r="L31" s="75" t="s">
        <v>15</v>
      </c>
      <c r="M31" s="81">
        <v>5</v>
      </c>
    </row>
    <row r="32" spans="2:13" x14ac:dyDescent="0.25">
      <c r="B32" s="193"/>
      <c r="C32" s="72" t="s">
        <v>32</v>
      </c>
      <c r="D32" s="81">
        <v>4.5</v>
      </c>
      <c r="E32" s="81">
        <v>4.4000000000000004</v>
      </c>
      <c r="F32" s="81">
        <v>4.2</v>
      </c>
      <c r="G32" s="75">
        <v>4</v>
      </c>
      <c r="H32" s="75">
        <v>3</v>
      </c>
      <c r="I32" s="75">
        <v>7</v>
      </c>
      <c r="J32" s="81">
        <v>3</v>
      </c>
      <c r="K32" s="81">
        <v>7</v>
      </c>
      <c r="L32" s="75"/>
      <c r="M32" s="81">
        <v>5</v>
      </c>
    </row>
    <row r="33" spans="1:50" x14ac:dyDescent="0.25">
      <c r="B33" s="193"/>
      <c r="C33" s="865" t="s">
        <v>33</v>
      </c>
      <c r="D33" s="866"/>
      <c r="E33" s="866"/>
      <c r="F33" s="866"/>
      <c r="G33" s="866"/>
      <c r="H33" s="866"/>
      <c r="I33" s="866"/>
      <c r="J33" s="866"/>
      <c r="K33" s="866"/>
      <c r="L33" s="866"/>
      <c r="M33" s="867"/>
    </row>
    <row r="34" spans="1:50" ht="15" customHeight="1" x14ac:dyDescent="0.25">
      <c r="B34" s="193"/>
      <c r="C34" s="166"/>
      <c r="D34" s="113"/>
      <c r="E34" s="113"/>
      <c r="F34" s="113"/>
      <c r="G34" s="113"/>
      <c r="H34" s="113"/>
      <c r="I34" s="113"/>
      <c r="J34" s="113"/>
      <c r="K34" s="113"/>
      <c r="L34" s="113"/>
      <c r="M34" s="113"/>
    </row>
    <row r="35" spans="1:50" x14ac:dyDescent="0.25">
      <c r="A35" s="193"/>
      <c r="B35" s="192" t="s">
        <v>125</v>
      </c>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row>
    <row r="36" spans="1:50" x14ac:dyDescent="0.25">
      <c r="A36" s="193"/>
      <c r="B36" s="193">
        <v>1</v>
      </c>
      <c r="C36" s="193" t="s">
        <v>210</v>
      </c>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row>
    <row r="37" spans="1:50" x14ac:dyDescent="0.25">
      <c r="A37" s="193"/>
      <c r="B37" s="193">
        <v>3</v>
      </c>
      <c r="C37" s="193" t="s">
        <v>212</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row>
    <row r="38" spans="1:50" x14ac:dyDescent="0.25">
      <c r="A38" s="193"/>
      <c r="B38" s="193">
        <v>5</v>
      </c>
      <c r="C38" s="193" t="s">
        <v>211</v>
      </c>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row>
    <row r="39" spans="1:50" ht="15" customHeight="1" x14ac:dyDescent="0.25">
      <c r="A39" s="193"/>
      <c r="B39" s="193">
        <v>6</v>
      </c>
      <c r="C39" s="193" t="s">
        <v>213</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row>
    <row r="40" spans="1:50" ht="15" customHeight="1" x14ac:dyDescent="0.25">
      <c r="A40" s="193"/>
      <c r="B40" s="193">
        <v>7</v>
      </c>
      <c r="C40" s="193" t="s">
        <v>214</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row>
    <row r="41" spans="1:50" ht="15" customHeight="1" x14ac:dyDescent="0.25">
      <c r="A41" s="193"/>
      <c r="B41" s="193">
        <v>8</v>
      </c>
      <c r="C41" s="193" t="s">
        <v>305</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row>
    <row r="42" spans="1:50" x14ac:dyDescent="0.25">
      <c r="A42" s="193"/>
      <c r="B42" s="193">
        <v>9</v>
      </c>
      <c r="C42" s="193" t="s">
        <v>296</v>
      </c>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row>
    <row r="43" spans="1:50" ht="15" customHeight="1" x14ac:dyDescent="0.25">
      <c r="A43" s="193"/>
      <c r="B43" s="193">
        <v>10</v>
      </c>
      <c r="C43" s="193" t="s">
        <v>236</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row>
    <row r="44" spans="1:50" ht="15" customHeight="1" x14ac:dyDescent="0.25">
      <c r="A44" s="193"/>
      <c r="B44" s="193">
        <v>11</v>
      </c>
      <c r="C44" s="193" t="s">
        <v>237</v>
      </c>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row>
    <row r="45" spans="1:50" ht="15" customHeight="1" x14ac:dyDescent="0.25">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row>
    <row r="46" spans="1:50" x14ac:dyDescent="0.25">
      <c r="A46" s="193"/>
      <c r="B46" s="192" t="s">
        <v>38</v>
      </c>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row>
    <row r="47" spans="1:50" x14ac:dyDescent="0.25">
      <c r="A47" s="193"/>
      <c r="B47" s="193" t="s">
        <v>39</v>
      </c>
      <c r="C47" s="193" t="s">
        <v>238</v>
      </c>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row>
    <row r="48" spans="1:50" x14ac:dyDescent="0.25">
      <c r="A48" s="193"/>
      <c r="B48" s="193" t="s">
        <v>15</v>
      </c>
      <c r="C48" s="193" t="s">
        <v>239</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row>
    <row r="49" spans="1:50" x14ac:dyDescent="0.25">
      <c r="A49" s="193"/>
      <c r="B49" s="193" t="s">
        <v>20</v>
      </c>
      <c r="C49" s="193" t="s">
        <v>219</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row>
    <row r="50" spans="1:50" x14ac:dyDescent="0.25">
      <c r="A50" s="193"/>
      <c r="B50" s="193" t="s">
        <v>23</v>
      </c>
      <c r="C50" s="193" t="s">
        <v>220</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row>
    <row r="51" spans="1:50" x14ac:dyDescent="0.25">
      <c r="A51" s="193"/>
      <c r="B51" s="193" t="s">
        <v>44</v>
      </c>
      <c r="C51" s="193" t="s">
        <v>221</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row>
    <row r="52" spans="1:50" x14ac:dyDescent="0.25">
      <c r="A52" s="193"/>
      <c r="B52" s="193" t="s">
        <v>46</v>
      </c>
      <c r="C52" s="193" t="s">
        <v>222</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row>
    <row r="53" spans="1:50" x14ac:dyDescent="0.25">
      <c r="A53" s="193"/>
      <c r="B53" s="193" t="s">
        <v>31</v>
      </c>
      <c r="C53" s="193" t="s">
        <v>240</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row>
    <row r="54" spans="1:50" x14ac:dyDescent="0.25">
      <c r="A54" s="193"/>
      <c r="B54" s="193" t="s">
        <v>35</v>
      </c>
      <c r="C54" s="193" t="s">
        <v>241</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row>
    <row r="55" spans="1:50" x14ac:dyDescent="0.25">
      <c r="A55" s="193"/>
      <c r="B55" s="193" t="s">
        <v>65</v>
      </c>
      <c r="C55" s="193" t="s">
        <v>227</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row>
    <row r="56" spans="1:50" ht="15" customHeight="1" x14ac:dyDescent="0.25">
      <c r="A56" s="193"/>
      <c r="B56" s="193" t="s">
        <v>50</v>
      </c>
      <c r="C56" s="193" t="s">
        <v>242</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row>
    <row r="57" spans="1:50" x14ac:dyDescent="0.25">
      <c r="A57" s="193"/>
      <c r="B57" s="193" t="s">
        <v>55</v>
      </c>
      <c r="C57" s="193" t="s">
        <v>243</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row>
    <row r="58" spans="1:50" x14ac:dyDescent="0.25">
      <c r="A58" s="193"/>
      <c r="B58" s="193" t="s">
        <v>67</v>
      </c>
      <c r="C58" s="193" t="s">
        <v>244</v>
      </c>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row>
    <row r="59" spans="1:50" x14ac:dyDescent="0.25">
      <c r="A59" s="193"/>
      <c r="B59" s="193" t="s">
        <v>68</v>
      </c>
      <c r="C59" s="193" t="s">
        <v>245</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row>
    <row r="60" spans="1:50" x14ac:dyDescent="0.25">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row>
    <row r="61" spans="1:50" x14ac:dyDescent="0.25">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row>
    <row r="62" spans="1:50" x14ac:dyDescent="0.25">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row>
    <row r="63" spans="1:50" x14ac:dyDescent="0.25">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row>
    <row r="64" spans="1:50" x14ac:dyDescent="0.25">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row>
    <row r="65" spans="1:50" x14ac:dyDescent="0.25">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row>
    <row r="66" spans="1:50" x14ac:dyDescent="0.25">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row>
    <row r="67" spans="1:50" x14ac:dyDescent="0.25">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row>
    <row r="68" spans="1:50" x14ac:dyDescent="0.25">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row>
    <row r="69" spans="1:50" x14ac:dyDescent="0.25">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row>
    <row r="70" spans="1:50" x14ac:dyDescent="0.25">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row>
    <row r="71" spans="1:50" x14ac:dyDescent="0.25">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row>
    <row r="72" spans="1:50" x14ac:dyDescent="0.25">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row>
    <row r="73" spans="1:50" x14ac:dyDescent="0.25">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row>
    <row r="74" spans="1:50" x14ac:dyDescent="0.25">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row>
    <row r="75" spans="1:50" x14ac:dyDescent="0.25">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row>
    <row r="76" spans="1:50" x14ac:dyDescent="0.25">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row>
    <row r="77" spans="1:50" x14ac:dyDescent="0.25">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row>
    <row r="78" spans="1:50" x14ac:dyDescent="0.25">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row>
    <row r="79" spans="1:50" x14ac:dyDescent="0.25">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row>
    <row r="80" spans="1:50" x14ac:dyDescent="0.25">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row>
    <row r="81" spans="1:50" x14ac:dyDescent="0.25">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row>
    <row r="82" spans="1:50" x14ac:dyDescent="0.25">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row>
    <row r="83" spans="1:50" x14ac:dyDescent="0.25">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row>
    <row r="84" spans="1:50" x14ac:dyDescent="0.25">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row>
    <row r="85" spans="1:50" x14ac:dyDescent="0.25">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row>
    <row r="86" spans="1:50" x14ac:dyDescent="0.25">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row>
    <row r="87" spans="1:50" x14ac:dyDescent="0.25">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row>
    <row r="88" spans="1:50" x14ac:dyDescent="0.2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row>
    <row r="89" spans="1:50" x14ac:dyDescent="0.2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row>
    <row r="90" spans="1:50" x14ac:dyDescent="0.2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row>
    <row r="91" spans="1:50" x14ac:dyDescent="0.2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row>
    <row r="92" spans="1:50" x14ac:dyDescent="0.2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row>
    <row r="93" spans="1:50" x14ac:dyDescent="0.25">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row>
    <row r="94" spans="1:50" x14ac:dyDescent="0.25">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row>
    <row r="95" spans="1:50" x14ac:dyDescent="0.2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row>
    <row r="96" spans="1:50" x14ac:dyDescent="0.25">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row>
    <row r="97" spans="1:50" x14ac:dyDescent="0.25">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row>
    <row r="98" spans="1:50" x14ac:dyDescent="0.25">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row>
    <row r="99" spans="1:50" x14ac:dyDescent="0.25">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row>
    <row r="100" spans="1:50" x14ac:dyDescent="0.25">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row>
  </sheetData>
  <mergeCells count="8">
    <mergeCell ref="D3:M3"/>
    <mergeCell ref="H4:I4"/>
    <mergeCell ref="J4:K4"/>
    <mergeCell ref="C27:M27"/>
    <mergeCell ref="C33:M33"/>
    <mergeCell ref="D6:G6"/>
    <mergeCell ref="C16:M16"/>
    <mergeCell ref="C22:M22"/>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M18:M19" twoDigitTextYear="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M99"/>
  <sheetViews>
    <sheetView showGridLines="0" zoomScaleNormal="100" workbookViewId="0">
      <selection activeCell="B47" sqref="B47"/>
    </sheetView>
  </sheetViews>
  <sheetFormatPr defaultRowHeight="15" x14ac:dyDescent="0.25"/>
  <cols>
    <col min="1" max="1" width="2" style="2" customWidth="1"/>
    <col min="2" max="2" width="4.140625" style="93" customWidth="1"/>
    <col min="3" max="3" width="41.140625" style="93" customWidth="1"/>
    <col min="4" max="11" width="7.28515625" style="93" customWidth="1"/>
    <col min="12" max="12" width="5.28515625" style="93" customWidth="1"/>
    <col min="13" max="13" width="8.7109375" style="93" customWidth="1"/>
    <col min="14" max="16384" width="9.140625" style="2"/>
  </cols>
  <sheetData>
    <row r="1" spans="2:13" ht="20.25" x14ac:dyDescent="0.3">
      <c r="C1" s="97"/>
      <c r="H1" s="680" t="s">
        <v>850</v>
      </c>
    </row>
    <row r="2" spans="2:13" x14ac:dyDescent="0.25">
      <c r="B2" s="193"/>
    </row>
    <row r="3" spans="2:13" ht="15" customHeight="1" x14ac:dyDescent="0.25">
      <c r="B3" s="193"/>
      <c r="C3" s="535" t="s">
        <v>0</v>
      </c>
      <c r="D3" s="862" t="s">
        <v>347</v>
      </c>
      <c r="E3" s="863"/>
      <c r="F3" s="863"/>
      <c r="G3" s="863"/>
      <c r="H3" s="863"/>
      <c r="I3" s="863"/>
      <c r="J3" s="863"/>
      <c r="K3" s="863"/>
      <c r="L3" s="863"/>
      <c r="M3" s="864"/>
    </row>
    <row r="4" spans="2:13" ht="25.5" customHeight="1" x14ac:dyDescent="0.25">
      <c r="B4" s="193"/>
      <c r="C4" s="99"/>
      <c r="D4" s="100">
        <v>2015</v>
      </c>
      <c r="E4" s="100">
        <v>2020</v>
      </c>
      <c r="F4" s="100">
        <v>2030</v>
      </c>
      <c r="G4" s="100">
        <v>2050</v>
      </c>
      <c r="H4" s="862" t="s">
        <v>2</v>
      </c>
      <c r="I4" s="881"/>
      <c r="J4" s="862" t="s">
        <v>3</v>
      </c>
      <c r="K4" s="881"/>
      <c r="L4" s="100" t="s">
        <v>4</v>
      </c>
      <c r="M4" s="100" t="s">
        <v>5</v>
      </c>
    </row>
    <row r="5" spans="2:13" ht="15" customHeight="1" x14ac:dyDescent="0.25">
      <c r="B5" s="193"/>
      <c r="C5" s="529" t="s">
        <v>6</v>
      </c>
      <c r="D5" s="530"/>
      <c r="E5" s="530"/>
      <c r="F5" s="530"/>
      <c r="G5" s="530"/>
      <c r="H5" s="530" t="s">
        <v>7</v>
      </c>
      <c r="I5" s="530" t="s">
        <v>8</v>
      </c>
      <c r="J5" s="530" t="s">
        <v>7</v>
      </c>
      <c r="K5" s="530" t="s">
        <v>8</v>
      </c>
      <c r="L5" s="530"/>
      <c r="M5" s="531"/>
    </row>
    <row r="6" spans="2:13" ht="15" customHeight="1" x14ac:dyDescent="0.25">
      <c r="B6" s="193"/>
      <c r="C6" s="74" t="s">
        <v>9</v>
      </c>
      <c r="D6" s="899" t="s">
        <v>246</v>
      </c>
      <c r="E6" s="900"/>
      <c r="F6" s="893"/>
      <c r="G6" s="894"/>
      <c r="H6" s="182"/>
      <c r="I6" s="182"/>
      <c r="J6" s="182"/>
      <c r="K6" s="182"/>
      <c r="L6" s="537"/>
      <c r="M6" s="537"/>
    </row>
    <row r="7" spans="2:13" ht="24" x14ac:dyDescent="0.25">
      <c r="B7" s="193"/>
      <c r="C7" s="74" t="s">
        <v>196</v>
      </c>
      <c r="D7" s="536">
        <v>46</v>
      </c>
      <c r="E7" s="183">
        <v>47</v>
      </c>
      <c r="F7" s="183">
        <v>48</v>
      </c>
      <c r="G7" s="536">
        <v>50</v>
      </c>
      <c r="H7" s="536">
        <v>40</v>
      </c>
      <c r="I7" s="184">
        <v>48</v>
      </c>
      <c r="J7" s="184">
        <v>44</v>
      </c>
      <c r="K7" s="184">
        <v>52</v>
      </c>
      <c r="L7" s="538" t="s">
        <v>39</v>
      </c>
      <c r="M7" s="536" t="s">
        <v>91</v>
      </c>
    </row>
    <row r="8" spans="2:13" ht="24" x14ac:dyDescent="0.25">
      <c r="B8" s="193"/>
      <c r="C8" s="79" t="s">
        <v>140</v>
      </c>
      <c r="D8" s="538">
        <v>44</v>
      </c>
      <c r="E8" s="538">
        <v>45</v>
      </c>
      <c r="F8" s="538">
        <v>47</v>
      </c>
      <c r="G8" s="538">
        <v>48</v>
      </c>
      <c r="H8" s="538">
        <v>38</v>
      </c>
      <c r="I8" s="538">
        <v>46</v>
      </c>
      <c r="J8" s="80">
        <v>42</v>
      </c>
      <c r="K8" s="80">
        <v>50</v>
      </c>
      <c r="L8" s="536" t="s">
        <v>39</v>
      </c>
      <c r="M8" s="538" t="s">
        <v>307</v>
      </c>
    </row>
    <row r="9" spans="2:13" x14ac:dyDescent="0.25">
      <c r="B9" s="193"/>
      <c r="C9" s="74" t="s">
        <v>141</v>
      </c>
      <c r="D9" s="189">
        <v>0.9</v>
      </c>
      <c r="E9" s="189">
        <v>0.95</v>
      </c>
      <c r="F9" s="189">
        <v>0.99</v>
      </c>
      <c r="G9" s="189">
        <v>1.04</v>
      </c>
      <c r="H9" s="196">
        <v>0.65</v>
      </c>
      <c r="I9" s="196">
        <v>1.02</v>
      </c>
      <c r="J9" s="80">
        <v>0.65</v>
      </c>
      <c r="K9" s="80">
        <v>1.1499999999999999</v>
      </c>
      <c r="L9" s="538" t="s">
        <v>97</v>
      </c>
      <c r="M9" s="538" t="s">
        <v>307</v>
      </c>
    </row>
    <row r="10" spans="2:13" x14ac:dyDescent="0.25">
      <c r="B10" s="193"/>
      <c r="C10" s="74" t="s">
        <v>142</v>
      </c>
      <c r="D10" s="83" t="s">
        <v>149</v>
      </c>
      <c r="E10" s="83" t="s">
        <v>149</v>
      </c>
      <c r="F10" s="83" t="s">
        <v>149</v>
      </c>
      <c r="G10" s="83" t="s">
        <v>149</v>
      </c>
      <c r="H10" s="186" t="s">
        <v>149</v>
      </c>
      <c r="I10" s="186" t="s">
        <v>149</v>
      </c>
      <c r="J10" s="94" t="s">
        <v>149</v>
      </c>
      <c r="K10" s="94" t="s">
        <v>149</v>
      </c>
      <c r="L10" s="538" t="s">
        <v>31</v>
      </c>
      <c r="M10" s="538"/>
    </row>
    <row r="11" spans="2:13" x14ac:dyDescent="0.25">
      <c r="B11" s="193"/>
      <c r="C11" s="74" t="s">
        <v>13</v>
      </c>
      <c r="D11" s="538">
        <v>3</v>
      </c>
      <c r="E11" s="538">
        <v>3</v>
      </c>
      <c r="F11" s="538">
        <v>3</v>
      </c>
      <c r="G11" s="538">
        <v>3</v>
      </c>
      <c r="H11" s="538">
        <v>2</v>
      </c>
      <c r="I11" s="538">
        <v>5</v>
      </c>
      <c r="J11" s="80">
        <v>2</v>
      </c>
      <c r="K11" s="80">
        <v>5</v>
      </c>
      <c r="L11" s="538"/>
      <c r="M11" s="538" t="s">
        <v>308</v>
      </c>
    </row>
    <row r="12" spans="2:13" x14ac:dyDescent="0.25">
      <c r="B12" s="193"/>
      <c r="C12" s="72" t="s">
        <v>95</v>
      </c>
      <c r="D12" s="81">
        <v>0.8</v>
      </c>
      <c r="E12" s="81">
        <v>0.8</v>
      </c>
      <c r="F12" s="81">
        <v>0.8</v>
      </c>
      <c r="G12" s="81">
        <v>0.8</v>
      </c>
      <c r="H12" s="537" t="s">
        <v>233</v>
      </c>
      <c r="I12" s="537" t="s">
        <v>233</v>
      </c>
      <c r="J12" s="188" t="s">
        <v>233</v>
      </c>
      <c r="K12" s="188" t="s">
        <v>233</v>
      </c>
      <c r="L12" s="537" t="s">
        <v>35</v>
      </c>
      <c r="M12" s="538" t="s">
        <v>308</v>
      </c>
    </row>
    <row r="13" spans="2:13" x14ac:dyDescent="0.25">
      <c r="B13" s="193"/>
      <c r="C13" s="72" t="s">
        <v>16</v>
      </c>
      <c r="D13" s="537">
        <v>25</v>
      </c>
      <c r="E13" s="537">
        <v>25</v>
      </c>
      <c r="F13" s="537">
        <v>25</v>
      </c>
      <c r="G13" s="537">
        <v>25</v>
      </c>
      <c r="H13" s="537">
        <v>25</v>
      </c>
      <c r="I13" s="537" t="s">
        <v>202</v>
      </c>
      <c r="J13" s="81">
        <v>25</v>
      </c>
      <c r="K13" s="188" t="s">
        <v>202</v>
      </c>
      <c r="L13" s="537" t="s">
        <v>23</v>
      </c>
      <c r="M13" s="538" t="s">
        <v>309</v>
      </c>
    </row>
    <row r="14" spans="2:13" x14ac:dyDescent="0.25">
      <c r="B14" s="193"/>
      <c r="C14" s="72" t="s">
        <v>18</v>
      </c>
      <c r="D14" s="537">
        <v>1</v>
      </c>
      <c r="E14" s="537">
        <v>1</v>
      </c>
      <c r="F14" s="537">
        <v>1</v>
      </c>
      <c r="G14" s="537">
        <v>1</v>
      </c>
      <c r="H14" s="81">
        <v>0.5</v>
      </c>
      <c r="I14" s="81">
        <v>1.5</v>
      </c>
      <c r="J14" s="81">
        <v>0.5</v>
      </c>
      <c r="K14" s="81">
        <v>1.5</v>
      </c>
      <c r="L14" s="537" t="s">
        <v>15</v>
      </c>
      <c r="M14" s="538" t="s">
        <v>310</v>
      </c>
    </row>
    <row r="15" spans="2:13" x14ac:dyDescent="0.25">
      <c r="B15" s="193"/>
      <c r="C15" s="82" t="s">
        <v>19</v>
      </c>
      <c r="D15" s="80">
        <v>0.04</v>
      </c>
      <c r="E15" s="80">
        <v>0.04</v>
      </c>
      <c r="F15" s="80">
        <v>3.5000000000000003E-2</v>
      </c>
      <c r="G15" s="80">
        <v>0.03</v>
      </c>
      <c r="H15" s="81">
        <v>0.03</v>
      </c>
      <c r="I15" s="81">
        <v>0.05</v>
      </c>
      <c r="J15" s="81">
        <v>2.5000000000000001E-2</v>
      </c>
      <c r="K15" s="81">
        <v>0.04</v>
      </c>
      <c r="L15" s="537" t="s">
        <v>97</v>
      </c>
      <c r="M15" s="538"/>
    </row>
    <row r="16" spans="2:13" x14ac:dyDescent="0.25">
      <c r="B16" s="193"/>
      <c r="C16" s="896" t="s">
        <v>204</v>
      </c>
      <c r="D16" s="897"/>
      <c r="E16" s="897"/>
      <c r="F16" s="897"/>
      <c r="G16" s="897"/>
      <c r="H16" s="897"/>
      <c r="I16" s="897"/>
      <c r="J16" s="897"/>
      <c r="K16" s="897"/>
      <c r="L16" s="897"/>
      <c r="M16" s="898"/>
    </row>
    <row r="17" spans="2:13" x14ac:dyDescent="0.25">
      <c r="B17" s="193"/>
      <c r="C17" s="72" t="s">
        <v>22</v>
      </c>
      <c r="D17" s="83">
        <v>25</v>
      </c>
      <c r="E17" s="83">
        <v>30</v>
      </c>
      <c r="F17" s="83">
        <v>35</v>
      </c>
      <c r="G17" s="83">
        <v>50</v>
      </c>
      <c r="H17" s="83">
        <v>10</v>
      </c>
      <c r="I17" s="83">
        <v>40</v>
      </c>
      <c r="J17" s="81">
        <v>25</v>
      </c>
      <c r="K17" s="81">
        <v>100</v>
      </c>
      <c r="L17" s="537" t="s">
        <v>97</v>
      </c>
      <c r="M17" s="537">
        <v>12</v>
      </c>
    </row>
    <row r="18" spans="2:13" x14ac:dyDescent="0.25">
      <c r="B18" s="193"/>
      <c r="C18" s="72" t="s">
        <v>24</v>
      </c>
      <c r="D18" s="83">
        <v>25</v>
      </c>
      <c r="E18" s="83">
        <v>30</v>
      </c>
      <c r="F18" s="83">
        <v>40</v>
      </c>
      <c r="G18" s="83">
        <v>50</v>
      </c>
      <c r="H18" s="537">
        <v>20</v>
      </c>
      <c r="I18" s="537">
        <v>100</v>
      </c>
      <c r="J18" s="81">
        <v>25</v>
      </c>
      <c r="K18" s="81">
        <v>100</v>
      </c>
      <c r="L18" s="537" t="s">
        <v>20</v>
      </c>
      <c r="M18" s="537" t="s">
        <v>491</v>
      </c>
    </row>
    <row r="19" spans="2:13" x14ac:dyDescent="0.25">
      <c r="B19" s="193"/>
      <c r="C19" s="72" t="s">
        <v>98</v>
      </c>
      <c r="D19" s="537">
        <v>50</v>
      </c>
      <c r="E19" s="537">
        <v>50</v>
      </c>
      <c r="F19" s="537">
        <v>50</v>
      </c>
      <c r="G19" s="537">
        <v>50</v>
      </c>
      <c r="H19" s="537">
        <v>30</v>
      </c>
      <c r="I19" s="537">
        <v>50</v>
      </c>
      <c r="J19" s="81">
        <v>25</v>
      </c>
      <c r="K19" s="81">
        <v>50</v>
      </c>
      <c r="L19" s="537"/>
      <c r="M19" s="537">
        <v>6</v>
      </c>
    </row>
    <row r="20" spans="2:13" x14ac:dyDescent="0.25">
      <c r="B20" s="193"/>
      <c r="C20" s="72" t="s">
        <v>99</v>
      </c>
      <c r="D20" s="81">
        <v>0.05</v>
      </c>
      <c r="E20" s="81">
        <v>0.05</v>
      </c>
      <c r="F20" s="81">
        <v>0.05</v>
      </c>
      <c r="G20" s="81">
        <v>0.05</v>
      </c>
      <c r="H20" s="81">
        <v>1.4999999999999999E-2</v>
      </c>
      <c r="I20" s="81">
        <v>0.15</v>
      </c>
      <c r="J20" s="81">
        <v>1.4999999999999999E-2</v>
      </c>
      <c r="K20" s="81">
        <v>0.15</v>
      </c>
      <c r="L20" s="537" t="s">
        <v>20</v>
      </c>
      <c r="M20" s="537" t="s">
        <v>208</v>
      </c>
    </row>
    <row r="21" spans="2:13" x14ac:dyDescent="0.25">
      <c r="B21" s="193"/>
      <c r="C21" s="72" t="s">
        <v>100</v>
      </c>
      <c r="D21" s="81">
        <v>0.3</v>
      </c>
      <c r="E21" s="81">
        <v>0.3</v>
      </c>
      <c r="F21" s="81">
        <v>0.3</v>
      </c>
      <c r="G21" s="81">
        <v>0.3</v>
      </c>
      <c r="H21" s="81">
        <v>0.2</v>
      </c>
      <c r="I21" s="81">
        <v>0.4</v>
      </c>
      <c r="J21" s="81">
        <v>0.2</v>
      </c>
      <c r="K21" s="81">
        <v>0.4</v>
      </c>
      <c r="L21" s="537" t="s">
        <v>44</v>
      </c>
      <c r="M21" s="537" t="s">
        <v>208</v>
      </c>
    </row>
    <row r="22" spans="2:13" x14ac:dyDescent="0.25">
      <c r="B22" s="193"/>
      <c r="C22" s="896" t="s">
        <v>102</v>
      </c>
      <c r="D22" s="897"/>
      <c r="E22" s="897"/>
      <c r="F22" s="897"/>
      <c r="G22" s="897"/>
      <c r="H22" s="897"/>
      <c r="I22" s="897"/>
      <c r="J22" s="897"/>
      <c r="K22" s="897"/>
      <c r="L22" s="897"/>
      <c r="M22" s="898"/>
    </row>
    <row r="23" spans="2:13" x14ac:dyDescent="0.25">
      <c r="B23" s="193"/>
      <c r="C23" s="72" t="s">
        <v>148</v>
      </c>
      <c r="D23" s="537">
        <v>0</v>
      </c>
      <c r="E23" s="537">
        <v>0</v>
      </c>
      <c r="F23" s="537">
        <v>0</v>
      </c>
      <c r="G23" s="537">
        <v>0</v>
      </c>
      <c r="H23" s="537">
        <v>0</v>
      </c>
      <c r="I23" s="537">
        <v>0</v>
      </c>
      <c r="J23" s="188">
        <v>0</v>
      </c>
      <c r="K23" s="188">
        <v>0</v>
      </c>
      <c r="L23" s="538"/>
      <c r="M23" s="536">
        <v>4</v>
      </c>
    </row>
    <row r="24" spans="2:13" ht="15" customHeight="1" x14ac:dyDescent="0.25">
      <c r="B24" s="193"/>
      <c r="C24" s="72" t="s">
        <v>104</v>
      </c>
      <c r="D24" s="537">
        <v>75</v>
      </c>
      <c r="E24" s="537">
        <v>60</v>
      </c>
      <c r="F24" s="537">
        <v>60</v>
      </c>
      <c r="G24" s="537">
        <v>60</v>
      </c>
      <c r="H24" s="83">
        <v>50</v>
      </c>
      <c r="I24" s="83">
        <v>100</v>
      </c>
      <c r="J24" s="81">
        <v>50</v>
      </c>
      <c r="K24" s="81">
        <v>100</v>
      </c>
      <c r="L24" s="537"/>
      <c r="M24" s="538">
        <v>4</v>
      </c>
    </row>
    <row r="25" spans="2:13" x14ac:dyDescent="0.25">
      <c r="B25" s="193"/>
      <c r="C25" s="72" t="s">
        <v>105</v>
      </c>
      <c r="D25" s="83">
        <v>315</v>
      </c>
      <c r="E25" s="83">
        <v>315</v>
      </c>
      <c r="F25" s="83">
        <v>280</v>
      </c>
      <c r="G25" s="83">
        <v>250</v>
      </c>
      <c r="H25" s="83">
        <v>300</v>
      </c>
      <c r="I25" s="83">
        <v>400</v>
      </c>
      <c r="J25" s="189">
        <v>250</v>
      </c>
      <c r="K25" s="189">
        <v>350</v>
      </c>
      <c r="L25" s="537"/>
      <c r="M25" s="538">
        <v>4</v>
      </c>
    </row>
    <row r="26" spans="2:13" x14ac:dyDescent="0.25">
      <c r="B26" s="193"/>
      <c r="C26" s="72" t="s">
        <v>106</v>
      </c>
      <c r="D26" s="81">
        <v>0.6</v>
      </c>
      <c r="E26" s="81">
        <v>0.6</v>
      </c>
      <c r="F26" s="81">
        <v>0.6</v>
      </c>
      <c r="G26" s="81">
        <v>0.6</v>
      </c>
      <c r="H26" s="197" t="s">
        <v>233</v>
      </c>
      <c r="I26" s="197" t="s">
        <v>233</v>
      </c>
      <c r="J26" s="188" t="s">
        <v>233</v>
      </c>
      <c r="K26" s="188" t="s">
        <v>233</v>
      </c>
      <c r="L26" s="84" t="s">
        <v>35</v>
      </c>
      <c r="M26" s="538"/>
    </row>
    <row r="27" spans="2:13" x14ac:dyDescent="0.25">
      <c r="B27" s="193"/>
      <c r="C27" s="896" t="s">
        <v>551</v>
      </c>
      <c r="D27" s="897"/>
      <c r="E27" s="897"/>
      <c r="F27" s="897"/>
      <c r="G27" s="897"/>
      <c r="H27" s="897"/>
      <c r="I27" s="897"/>
      <c r="J27" s="897"/>
      <c r="K27" s="897"/>
      <c r="L27" s="897"/>
      <c r="M27" s="898"/>
    </row>
    <row r="28" spans="2:13" ht="16.5" customHeight="1" x14ac:dyDescent="0.25">
      <c r="B28" s="193"/>
      <c r="C28" s="72" t="s">
        <v>26</v>
      </c>
      <c r="D28" s="537">
        <v>1</v>
      </c>
      <c r="E28" s="81">
        <v>0.95</v>
      </c>
      <c r="F28" s="81">
        <v>0.9</v>
      </c>
      <c r="G28" s="81">
        <v>0.85</v>
      </c>
      <c r="H28" s="81">
        <v>0.9</v>
      </c>
      <c r="I28" s="81">
        <v>1.1000000000000001</v>
      </c>
      <c r="J28" s="81">
        <v>0.8</v>
      </c>
      <c r="K28" s="81">
        <v>1.1000000000000001</v>
      </c>
      <c r="L28" s="537"/>
      <c r="M28" s="537" t="s">
        <v>311</v>
      </c>
    </row>
    <row r="29" spans="2:13" ht="16.5" customHeight="1" x14ac:dyDescent="0.25">
      <c r="B29" s="193"/>
      <c r="C29" s="72" t="s">
        <v>28</v>
      </c>
      <c r="D29" s="81">
        <v>0.65</v>
      </c>
      <c r="E29" s="81">
        <v>0.6</v>
      </c>
      <c r="F29" s="81">
        <v>0.55000000000000004</v>
      </c>
      <c r="G29" s="81">
        <v>0.55000000000000004</v>
      </c>
      <c r="H29" s="83" t="s">
        <v>233</v>
      </c>
      <c r="I29" s="83" t="s">
        <v>233</v>
      </c>
      <c r="J29" s="188" t="s">
        <v>233</v>
      </c>
      <c r="K29" s="188" t="s">
        <v>233</v>
      </c>
      <c r="L29" s="537" t="s">
        <v>35</v>
      </c>
      <c r="M29" s="537" t="s">
        <v>312</v>
      </c>
    </row>
    <row r="30" spans="2:13" ht="16.5" customHeight="1" x14ac:dyDescent="0.25">
      <c r="B30" s="193"/>
      <c r="C30" s="72" t="s">
        <v>29</v>
      </c>
      <c r="D30" s="81">
        <v>0.35</v>
      </c>
      <c r="E30" s="81">
        <v>0.35</v>
      </c>
      <c r="F30" s="81">
        <v>0.35</v>
      </c>
      <c r="G30" s="81">
        <v>0.3</v>
      </c>
      <c r="H30" s="83" t="s">
        <v>233</v>
      </c>
      <c r="I30" s="83" t="s">
        <v>233</v>
      </c>
      <c r="J30" s="188" t="s">
        <v>233</v>
      </c>
      <c r="K30" s="188" t="s">
        <v>233</v>
      </c>
      <c r="L30" s="537" t="s">
        <v>35</v>
      </c>
      <c r="M30" s="537" t="s">
        <v>312</v>
      </c>
    </row>
    <row r="31" spans="2:13" ht="15" customHeight="1" x14ac:dyDescent="0.25">
      <c r="B31" s="193"/>
      <c r="C31" s="72" t="s">
        <v>30</v>
      </c>
      <c r="D31" s="483">
        <v>10000</v>
      </c>
      <c r="E31" s="484">
        <v>9750</v>
      </c>
      <c r="F31" s="484">
        <v>9300</v>
      </c>
      <c r="G31" s="484">
        <v>8500</v>
      </c>
      <c r="H31" s="483">
        <v>7000</v>
      </c>
      <c r="I31" s="483">
        <v>20000</v>
      </c>
      <c r="J31" s="483">
        <v>6000</v>
      </c>
      <c r="K31" s="483">
        <v>15000</v>
      </c>
      <c r="L31" s="537" t="s">
        <v>46</v>
      </c>
      <c r="M31" s="537">
        <v>5</v>
      </c>
    </row>
    <row r="32" spans="2:13" x14ac:dyDescent="0.25">
      <c r="B32" s="193"/>
      <c r="C32" s="72" t="s">
        <v>32</v>
      </c>
      <c r="D32" s="81">
        <v>5.4</v>
      </c>
      <c r="E32" s="81">
        <v>5.4</v>
      </c>
      <c r="F32" s="81">
        <v>5.0999999999999996</v>
      </c>
      <c r="G32" s="81">
        <v>4.9000000000000004</v>
      </c>
      <c r="H32" s="537">
        <v>4</v>
      </c>
      <c r="I32" s="537">
        <v>12</v>
      </c>
      <c r="J32" s="81">
        <v>4</v>
      </c>
      <c r="K32" s="81">
        <v>10</v>
      </c>
      <c r="L32" s="537" t="s">
        <v>46</v>
      </c>
      <c r="M32" s="537" t="s">
        <v>311</v>
      </c>
    </row>
    <row r="33" spans="1:39" ht="15" customHeight="1" x14ac:dyDescent="0.25">
      <c r="B33" s="193"/>
      <c r="C33" s="533"/>
      <c r="D33" s="113"/>
      <c r="E33" s="113"/>
      <c r="F33" s="113"/>
      <c r="G33" s="113"/>
      <c r="H33" s="113"/>
      <c r="I33" s="113"/>
      <c r="J33" s="113"/>
      <c r="K33" s="113"/>
      <c r="L33" s="113"/>
      <c r="M33" s="113"/>
    </row>
    <row r="34" spans="1:39" x14ac:dyDescent="0.25">
      <c r="A34" s="193"/>
      <c r="B34" s="192" t="s">
        <v>125</v>
      </c>
      <c r="C34" s="193"/>
      <c r="D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row r="35" spans="1:39" x14ac:dyDescent="0.25">
      <c r="B35" s="194">
        <v>3</v>
      </c>
      <c r="C35" s="193" t="s">
        <v>251</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row>
    <row r="36" spans="1:39" x14ac:dyDescent="0.25">
      <c r="B36" s="194">
        <v>4</v>
      </c>
      <c r="C36" s="193" t="s">
        <v>252</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row>
    <row r="37" spans="1:39" ht="15" customHeight="1" x14ac:dyDescent="0.25">
      <c r="B37" s="194">
        <v>5</v>
      </c>
      <c r="C37" s="193" t="s">
        <v>253</v>
      </c>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row>
    <row r="38" spans="1:39" ht="15" customHeight="1" x14ac:dyDescent="0.25">
      <c r="B38" s="194">
        <v>6</v>
      </c>
      <c r="C38" s="193" t="s">
        <v>306</v>
      </c>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row>
    <row r="39" spans="1:39" ht="15" customHeight="1" x14ac:dyDescent="0.25">
      <c r="B39" s="194">
        <v>7</v>
      </c>
      <c r="C39" s="193" t="s">
        <v>254</v>
      </c>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row>
    <row r="40" spans="1:39" x14ac:dyDescent="0.25">
      <c r="B40" s="194">
        <v>8</v>
      </c>
      <c r="C40" s="193" t="s">
        <v>255</v>
      </c>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row>
    <row r="41" spans="1:39" ht="15" customHeight="1" x14ac:dyDescent="0.25">
      <c r="B41" s="194">
        <v>10</v>
      </c>
      <c r="C41" s="193" t="s">
        <v>210</v>
      </c>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row>
    <row r="42" spans="1:39" ht="15" customHeight="1" x14ac:dyDescent="0.25">
      <c r="B42" s="194">
        <v>11</v>
      </c>
      <c r="C42" s="193" t="s">
        <v>256</v>
      </c>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row>
    <row r="43" spans="1:39" ht="15" customHeight="1" x14ac:dyDescent="0.25">
      <c r="B43" s="194">
        <v>12</v>
      </c>
      <c r="C43" s="193" t="s">
        <v>257</v>
      </c>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row>
    <row r="44" spans="1:39" ht="15" customHeight="1" x14ac:dyDescent="0.25">
      <c r="B44" s="194">
        <v>13</v>
      </c>
      <c r="C44" s="193" t="s">
        <v>490</v>
      </c>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row>
    <row r="45" spans="1:39" ht="15" customHeight="1" x14ac:dyDescent="0.25">
      <c r="C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row>
    <row r="46" spans="1:39" x14ac:dyDescent="0.25">
      <c r="A46" s="193"/>
      <c r="B46" s="192" t="s">
        <v>38</v>
      </c>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row>
    <row r="47" spans="1:39" ht="15" customHeight="1" x14ac:dyDescent="0.25">
      <c r="A47" s="193"/>
      <c r="B47" s="193" t="s">
        <v>39</v>
      </c>
      <c r="C47" s="193" t="s">
        <v>258</v>
      </c>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row>
    <row r="48" spans="1:39" ht="15" customHeight="1" x14ac:dyDescent="0.25">
      <c r="A48" s="193"/>
      <c r="B48" s="193" t="s">
        <v>15</v>
      </c>
      <c r="C48" s="193" t="s">
        <v>259</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row>
    <row r="49" spans="1:39" ht="15" customHeight="1" x14ac:dyDescent="0.25">
      <c r="A49" s="193"/>
      <c r="B49" s="193" t="s">
        <v>20</v>
      </c>
      <c r="C49" s="193" t="s">
        <v>260</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row>
    <row r="50" spans="1:39" ht="15" customHeight="1" x14ac:dyDescent="0.25">
      <c r="A50" s="193"/>
      <c r="B50" s="193" t="s">
        <v>23</v>
      </c>
      <c r="C50" s="193" t="s">
        <v>221</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row>
    <row r="51" spans="1:39" ht="15" customHeight="1" x14ac:dyDescent="0.25">
      <c r="A51" s="193"/>
      <c r="B51" s="193" t="s">
        <v>44</v>
      </c>
      <c r="C51" s="193" t="s">
        <v>261</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row>
    <row r="52" spans="1:39" x14ac:dyDescent="0.25">
      <c r="A52" s="193"/>
      <c r="B52" s="193" t="s">
        <v>46</v>
      </c>
      <c r="C52" s="193" t="s">
        <v>262</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row>
    <row r="53" spans="1:39" x14ac:dyDescent="0.25">
      <c r="A53" s="193"/>
      <c r="B53" s="193" t="s">
        <v>31</v>
      </c>
      <c r="C53" s="193" t="s">
        <v>263</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row>
    <row r="54" spans="1:39" x14ac:dyDescent="0.25">
      <c r="A54" s="193"/>
      <c r="B54" s="193" t="s">
        <v>35</v>
      </c>
      <c r="C54" s="193" t="s">
        <v>227</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row>
    <row r="55" spans="1:39" x14ac:dyDescent="0.25">
      <c r="A55" s="193"/>
      <c r="B55" s="193" t="s">
        <v>264</v>
      </c>
      <c r="C55" s="193" t="s">
        <v>265</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row>
    <row r="56" spans="1:39" x14ac:dyDescent="0.25">
      <c r="A56" s="193"/>
      <c r="B56" s="193" t="s">
        <v>50</v>
      </c>
      <c r="C56" s="193" t="s">
        <v>266</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row>
    <row r="57" spans="1:39" x14ac:dyDescent="0.25">
      <c r="A57" s="193"/>
      <c r="B57" s="193" t="s">
        <v>55</v>
      </c>
      <c r="C57" s="193" t="s">
        <v>267</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row>
    <row r="58" spans="1:39" x14ac:dyDescent="0.25">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row>
    <row r="59" spans="1:39" x14ac:dyDescent="0.25">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row>
    <row r="60" spans="1:39" x14ac:dyDescent="0.25">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row>
    <row r="61" spans="1:39" x14ac:dyDescent="0.25">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row>
    <row r="62" spans="1:39" x14ac:dyDescent="0.25">
      <c r="A62" s="193"/>
    </row>
    <row r="63" spans="1:39" x14ac:dyDescent="0.25">
      <c r="A63" s="193"/>
    </row>
    <row r="64" spans="1:39" x14ac:dyDescent="0.25">
      <c r="A64" s="193"/>
    </row>
    <row r="65" spans="1:1" x14ac:dyDescent="0.25">
      <c r="A65" s="193"/>
    </row>
    <row r="66" spans="1:1" x14ac:dyDescent="0.25">
      <c r="A66" s="193"/>
    </row>
    <row r="67" spans="1:1" x14ac:dyDescent="0.25">
      <c r="A67" s="193"/>
    </row>
    <row r="68" spans="1:1" x14ac:dyDescent="0.25">
      <c r="A68" s="193"/>
    </row>
    <row r="69" spans="1:1" x14ac:dyDescent="0.25">
      <c r="A69" s="193"/>
    </row>
    <row r="70" spans="1:1" x14ac:dyDescent="0.25">
      <c r="A70" s="193"/>
    </row>
    <row r="71" spans="1:1" x14ac:dyDescent="0.25">
      <c r="A71" s="193"/>
    </row>
    <row r="72" spans="1:1" x14ac:dyDescent="0.25">
      <c r="A72" s="193"/>
    </row>
    <row r="73" spans="1:1" x14ac:dyDescent="0.25">
      <c r="A73" s="193"/>
    </row>
    <row r="74" spans="1:1" x14ac:dyDescent="0.25">
      <c r="A74" s="193"/>
    </row>
    <row r="75" spans="1:1" x14ac:dyDescent="0.25">
      <c r="A75" s="193"/>
    </row>
    <row r="76" spans="1:1" x14ac:dyDescent="0.25">
      <c r="A76" s="193"/>
    </row>
    <row r="77" spans="1:1" x14ac:dyDescent="0.25">
      <c r="A77" s="193"/>
    </row>
    <row r="78" spans="1:1" x14ac:dyDescent="0.25">
      <c r="A78" s="193"/>
    </row>
    <row r="79" spans="1:1" x14ac:dyDescent="0.25">
      <c r="A79" s="193"/>
    </row>
    <row r="80" spans="1:1" x14ac:dyDescent="0.25">
      <c r="A80" s="193"/>
    </row>
    <row r="81" spans="1:1" x14ac:dyDescent="0.25">
      <c r="A81" s="193"/>
    </row>
    <row r="82" spans="1:1" x14ac:dyDescent="0.25">
      <c r="A82" s="193"/>
    </row>
    <row r="83" spans="1:1" x14ac:dyDescent="0.25">
      <c r="A83" s="193"/>
    </row>
    <row r="84" spans="1:1" x14ac:dyDescent="0.25">
      <c r="A84" s="193"/>
    </row>
    <row r="85" spans="1:1" x14ac:dyDescent="0.25">
      <c r="A85" s="193"/>
    </row>
    <row r="86" spans="1:1" x14ac:dyDescent="0.25">
      <c r="A86" s="193"/>
    </row>
    <row r="87" spans="1:1" x14ac:dyDescent="0.25">
      <c r="A87" s="193"/>
    </row>
    <row r="88" spans="1:1" x14ac:dyDescent="0.25">
      <c r="A88" s="193"/>
    </row>
    <row r="89" spans="1:1" x14ac:dyDescent="0.25">
      <c r="A89" s="193"/>
    </row>
    <row r="90" spans="1:1" x14ac:dyDescent="0.25">
      <c r="A90" s="193"/>
    </row>
    <row r="91" spans="1:1" x14ac:dyDescent="0.25">
      <c r="A91" s="193"/>
    </row>
    <row r="92" spans="1:1" x14ac:dyDescent="0.25">
      <c r="A92" s="193"/>
    </row>
    <row r="93" spans="1:1" x14ac:dyDescent="0.25">
      <c r="A93" s="193"/>
    </row>
    <row r="94" spans="1:1" x14ac:dyDescent="0.25">
      <c r="A94" s="193"/>
    </row>
    <row r="95" spans="1:1" x14ac:dyDescent="0.25">
      <c r="A95" s="193"/>
    </row>
    <row r="96" spans="1:1" x14ac:dyDescent="0.25">
      <c r="A96" s="193"/>
    </row>
    <row r="97" spans="1:1" x14ac:dyDescent="0.25">
      <c r="A97" s="193"/>
    </row>
    <row r="98" spans="1:1" x14ac:dyDescent="0.25">
      <c r="A98" s="193"/>
    </row>
    <row r="99" spans="1:1" x14ac:dyDescent="0.25">
      <c r="A99" s="193"/>
    </row>
  </sheetData>
  <mergeCells count="7">
    <mergeCell ref="C27:M27"/>
    <mergeCell ref="D6:G6"/>
    <mergeCell ref="C16:M16"/>
    <mergeCell ref="C22:M22"/>
    <mergeCell ref="D3:M3"/>
    <mergeCell ref="H4:I4"/>
    <mergeCell ref="J4:K4"/>
  </mergeCells>
  <hyperlinks>
    <hyperlink ref="H1" location="Index" display="Back to Index"/>
  </hyperlinks>
  <pageMargins left="0.7" right="0.7" top="0.75" bottom="0.75" header="0.3" footer="0.3"/>
  <pageSetup paperSize="9" scale="67" orientation="portrait" r:id="rId1"/>
  <headerFooter>
    <oddHeader>&amp;C
&amp;G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B99"/>
  <sheetViews>
    <sheetView showGridLines="0" zoomScaleNormal="100" workbookViewId="0">
      <selection activeCell="B47" sqref="B47"/>
    </sheetView>
  </sheetViews>
  <sheetFormatPr defaultRowHeight="15" x14ac:dyDescent="0.25"/>
  <cols>
    <col min="1" max="1" width="2" style="2" customWidth="1"/>
    <col min="2" max="2" width="4.140625" style="93" customWidth="1"/>
    <col min="3" max="3" width="41.140625" style="93" customWidth="1"/>
    <col min="4" max="11" width="7.28515625" style="93" customWidth="1"/>
    <col min="12" max="12" width="5.28515625" style="93" customWidth="1"/>
    <col min="13" max="13" width="8.7109375" style="93" customWidth="1"/>
    <col min="14" max="15" width="2" style="2" customWidth="1"/>
    <col min="16" max="16" width="4.140625" style="93" customWidth="1"/>
    <col min="17" max="17" width="41.140625" style="93" customWidth="1"/>
    <col min="18" max="25" width="7.28515625" style="93" customWidth="1"/>
    <col min="26" max="26" width="5.28515625" style="93" customWidth="1"/>
    <col min="27" max="27" width="8.7109375" style="93" customWidth="1"/>
    <col min="28" max="28" width="2" style="2" customWidth="1"/>
    <col min="29" max="16384" width="9.140625" style="2"/>
  </cols>
  <sheetData>
    <row r="1" spans="2:27" ht="20.25" x14ac:dyDescent="0.3">
      <c r="C1" s="97"/>
      <c r="H1" s="680" t="s">
        <v>850</v>
      </c>
      <c r="Q1" s="97"/>
      <c r="R1" s="95"/>
    </row>
    <row r="2" spans="2:27" x14ac:dyDescent="0.25">
      <c r="B2" s="193"/>
      <c r="P2" s="193"/>
    </row>
    <row r="3" spans="2:27" ht="15" customHeight="1" x14ac:dyDescent="0.25">
      <c r="B3" s="193"/>
      <c r="C3" s="98" t="s">
        <v>0</v>
      </c>
      <c r="D3" s="862" t="s">
        <v>348</v>
      </c>
      <c r="E3" s="890"/>
      <c r="F3" s="890"/>
      <c r="G3" s="890"/>
      <c r="H3" s="890"/>
      <c r="I3" s="890"/>
      <c r="J3" s="890"/>
      <c r="K3" s="890"/>
      <c r="L3" s="890"/>
      <c r="M3" s="881"/>
      <c r="P3" s="2"/>
      <c r="Q3" s="2"/>
      <c r="R3" s="2"/>
      <c r="S3" s="2"/>
      <c r="T3" s="2"/>
      <c r="U3" s="2"/>
      <c r="V3" s="2"/>
      <c r="W3" s="2"/>
      <c r="X3" s="2"/>
      <c r="Y3" s="2"/>
      <c r="Z3" s="2"/>
      <c r="AA3" s="2"/>
    </row>
    <row r="4" spans="2:27" ht="25.5" customHeight="1" x14ac:dyDescent="0.25">
      <c r="B4" s="193"/>
      <c r="C4" s="99"/>
      <c r="D4" s="100">
        <v>2015</v>
      </c>
      <c r="E4" s="100">
        <v>2020</v>
      </c>
      <c r="F4" s="100">
        <v>2030</v>
      </c>
      <c r="G4" s="100">
        <v>2050</v>
      </c>
      <c r="H4" s="862" t="s">
        <v>2</v>
      </c>
      <c r="I4" s="881"/>
      <c r="J4" s="862" t="s">
        <v>3</v>
      </c>
      <c r="K4" s="881"/>
      <c r="L4" s="100" t="s">
        <v>4</v>
      </c>
      <c r="M4" s="100" t="s">
        <v>5</v>
      </c>
      <c r="P4" s="2"/>
      <c r="Q4" s="2"/>
      <c r="R4" s="2"/>
      <c r="S4" s="2"/>
      <c r="T4" s="2"/>
      <c r="U4" s="2"/>
      <c r="V4" s="2"/>
      <c r="W4" s="2"/>
      <c r="X4" s="2"/>
      <c r="Y4" s="2"/>
      <c r="Z4" s="2"/>
      <c r="AA4" s="2"/>
    </row>
    <row r="5" spans="2:27" ht="15" customHeight="1" x14ac:dyDescent="0.25">
      <c r="B5" s="193"/>
      <c r="C5" s="174" t="s">
        <v>6</v>
      </c>
      <c r="D5" s="175"/>
      <c r="E5" s="175"/>
      <c r="F5" s="175"/>
      <c r="G5" s="175"/>
      <c r="H5" s="175" t="s">
        <v>7</v>
      </c>
      <c r="I5" s="175" t="s">
        <v>8</v>
      </c>
      <c r="J5" s="175" t="s">
        <v>7</v>
      </c>
      <c r="K5" s="175" t="s">
        <v>8</v>
      </c>
      <c r="L5" s="175"/>
      <c r="M5" s="176"/>
      <c r="P5" s="2"/>
      <c r="Q5" s="2"/>
      <c r="R5" s="2"/>
      <c r="S5" s="2"/>
      <c r="T5" s="2"/>
      <c r="U5" s="2"/>
      <c r="V5" s="2"/>
      <c r="W5" s="2"/>
      <c r="X5" s="2"/>
      <c r="Y5" s="2"/>
      <c r="Z5" s="2"/>
      <c r="AA5" s="2"/>
    </row>
    <row r="6" spans="2:27" ht="15" customHeight="1" x14ac:dyDescent="0.25">
      <c r="B6" s="193"/>
      <c r="C6" s="74" t="s">
        <v>9</v>
      </c>
      <c r="D6" s="899" t="s">
        <v>247</v>
      </c>
      <c r="E6" s="900"/>
      <c r="F6" s="900"/>
      <c r="G6" s="904"/>
      <c r="H6" s="182"/>
      <c r="I6" s="182"/>
      <c r="J6" s="182"/>
      <c r="K6" s="182"/>
      <c r="L6" s="75"/>
      <c r="M6" s="75"/>
      <c r="P6" s="2"/>
      <c r="Q6" s="2"/>
      <c r="R6" s="2"/>
      <c r="S6" s="2"/>
      <c r="T6" s="2"/>
      <c r="U6" s="2"/>
      <c r="V6" s="2"/>
      <c r="W6" s="2"/>
      <c r="X6" s="2"/>
      <c r="Y6" s="2"/>
      <c r="Z6" s="2"/>
      <c r="AA6" s="2"/>
    </row>
    <row r="7" spans="2:27" ht="24" x14ac:dyDescent="0.25">
      <c r="B7" s="193"/>
      <c r="C7" s="74" t="s">
        <v>198</v>
      </c>
      <c r="D7" s="76">
        <v>42</v>
      </c>
      <c r="E7" s="183">
        <v>43</v>
      </c>
      <c r="F7" s="183">
        <v>45</v>
      </c>
      <c r="G7" s="76">
        <v>47</v>
      </c>
      <c r="H7" s="76">
        <v>38</v>
      </c>
      <c r="I7" s="184">
        <v>44</v>
      </c>
      <c r="J7" s="184">
        <v>42</v>
      </c>
      <c r="K7" s="184">
        <v>48</v>
      </c>
      <c r="L7" s="77" t="s">
        <v>39</v>
      </c>
      <c r="M7" s="76" t="s">
        <v>91</v>
      </c>
      <c r="P7" s="2"/>
      <c r="Q7" s="2"/>
      <c r="R7" s="2"/>
      <c r="S7" s="2"/>
      <c r="T7" s="2"/>
      <c r="U7" s="2"/>
      <c r="V7" s="2"/>
      <c r="W7" s="2"/>
      <c r="X7" s="2"/>
      <c r="Y7" s="2"/>
      <c r="Z7" s="2"/>
      <c r="AA7" s="2"/>
    </row>
    <row r="8" spans="2:27" ht="24" x14ac:dyDescent="0.25">
      <c r="B8" s="193"/>
      <c r="C8" s="79" t="s">
        <v>140</v>
      </c>
      <c r="D8" s="77">
        <v>40</v>
      </c>
      <c r="E8" s="77">
        <v>41</v>
      </c>
      <c r="F8" s="77">
        <v>43</v>
      </c>
      <c r="G8" s="77">
        <v>45</v>
      </c>
      <c r="H8" s="77">
        <v>36</v>
      </c>
      <c r="I8" s="77">
        <v>42</v>
      </c>
      <c r="J8" s="80">
        <v>40</v>
      </c>
      <c r="K8" s="80">
        <v>46</v>
      </c>
      <c r="L8" s="76" t="s">
        <v>39</v>
      </c>
      <c r="M8" s="77" t="s">
        <v>307</v>
      </c>
      <c r="P8" s="2"/>
      <c r="Q8" s="2"/>
      <c r="R8" s="2"/>
      <c r="S8" s="2"/>
      <c r="T8" s="2"/>
      <c r="U8" s="2"/>
      <c r="V8" s="2"/>
      <c r="W8" s="2"/>
      <c r="X8" s="2"/>
      <c r="Y8" s="2"/>
      <c r="Z8" s="2"/>
      <c r="AA8" s="2"/>
    </row>
    <row r="9" spans="2:27" x14ac:dyDescent="0.25">
      <c r="B9" s="193"/>
      <c r="C9" s="74" t="s">
        <v>141</v>
      </c>
      <c r="D9" s="189">
        <v>0.82</v>
      </c>
      <c r="E9" s="189">
        <v>0.86</v>
      </c>
      <c r="F9" s="189">
        <v>0.92</v>
      </c>
      <c r="G9" s="189">
        <v>1</v>
      </c>
      <c r="H9" s="196">
        <v>0.59</v>
      </c>
      <c r="I9" s="196">
        <v>0.96</v>
      </c>
      <c r="J9" s="80">
        <v>0.75</v>
      </c>
      <c r="K9" s="80">
        <v>1.1000000000000001</v>
      </c>
      <c r="L9" s="77" t="s">
        <v>97</v>
      </c>
      <c r="M9" s="77" t="s">
        <v>307</v>
      </c>
      <c r="P9" s="2"/>
      <c r="Q9" s="2"/>
      <c r="R9" s="2"/>
      <c r="S9" s="2"/>
      <c r="T9" s="2"/>
      <c r="U9" s="2"/>
      <c r="V9" s="2"/>
      <c r="W9" s="2"/>
      <c r="X9" s="2"/>
      <c r="Y9" s="2"/>
      <c r="Z9" s="2"/>
      <c r="AA9" s="2"/>
    </row>
    <row r="10" spans="2:27" x14ac:dyDescent="0.25">
      <c r="B10" s="193"/>
      <c r="C10" s="74" t="s">
        <v>142</v>
      </c>
      <c r="D10" s="83" t="s">
        <v>149</v>
      </c>
      <c r="E10" s="83" t="s">
        <v>149</v>
      </c>
      <c r="F10" s="83" t="s">
        <v>149</v>
      </c>
      <c r="G10" s="83" t="s">
        <v>149</v>
      </c>
      <c r="H10" s="186" t="s">
        <v>149</v>
      </c>
      <c r="I10" s="186" t="s">
        <v>149</v>
      </c>
      <c r="J10" s="94" t="s">
        <v>149</v>
      </c>
      <c r="K10" s="94" t="s">
        <v>149</v>
      </c>
      <c r="L10" s="77" t="s">
        <v>31</v>
      </c>
      <c r="M10" s="77"/>
      <c r="P10" s="2"/>
      <c r="Q10" s="2"/>
      <c r="R10" s="2"/>
      <c r="S10" s="2"/>
      <c r="T10" s="2"/>
      <c r="U10" s="2"/>
      <c r="V10" s="2"/>
      <c r="W10" s="2"/>
      <c r="X10" s="2"/>
      <c r="Y10" s="2"/>
      <c r="Z10" s="2"/>
      <c r="AA10" s="2"/>
    </row>
    <row r="11" spans="2:27" x14ac:dyDescent="0.25">
      <c r="B11" s="193"/>
      <c r="C11" s="74" t="s">
        <v>13</v>
      </c>
      <c r="D11" s="77">
        <v>3</v>
      </c>
      <c r="E11" s="77">
        <v>3</v>
      </c>
      <c r="F11" s="77">
        <v>3</v>
      </c>
      <c r="G11" s="77">
        <v>3</v>
      </c>
      <c r="H11" s="77">
        <v>2</v>
      </c>
      <c r="I11" s="77">
        <v>5</v>
      </c>
      <c r="J11" s="80">
        <v>2</v>
      </c>
      <c r="K11" s="80">
        <v>5</v>
      </c>
      <c r="L11" s="77"/>
      <c r="M11" s="77" t="s">
        <v>308</v>
      </c>
      <c r="P11" s="2"/>
      <c r="Q11" s="2"/>
      <c r="R11" s="2"/>
      <c r="S11" s="2"/>
      <c r="T11" s="2"/>
      <c r="U11" s="2"/>
      <c r="V11" s="2"/>
      <c r="W11" s="2"/>
      <c r="X11" s="2"/>
      <c r="Y11" s="2"/>
      <c r="Z11" s="2"/>
      <c r="AA11" s="2"/>
    </row>
    <row r="12" spans="2:27" x14ac:dyDescent="0.25">
      <c r="B12" s="193"/>
      <c r="C12" s="72" t="s">
        <v>95</v>
      </c>
      <c r="D12" s="75">
        <v>1</v>
      </c>
      <c r="E12" s="75">
        <v>1</v>
      </c>
      <c r="F12" s="75">
        <v>1</v>
      </c>
      <c r="G12" s="75">
        <v>1</v>
      </c>
      <c r="H12" s="75" t="s">
        <v>233</v>
      </c>
      <c r="I12" s="75" t="s">
        <v>233</v>
      </c>
      <c r="J12" s="188" t="s">
        <v>233</v>
      </c>
      <c r="K12" s="188" t="s">
        <v>233</v>
      </c>
      <c r="L12" s="75" t="s">
        <v>35</v>
      </c>
      <c r="M12" s="77" t="s">
        <v>308</v>
      </c>
      <c r="P12" s="2"/>
      <c r="Q12" s="2"/>
      <c r="R12" s="2"/>
      <c r="S12" s="2"/>
      <c r="T12" s="2"/>
      <c r="U12" s="2"/>
      <c r="V12" s="2"/>
      <c r="W12" s="2"/>
      <c r="X12" s="2"/>
      <c r="Y12" s="2"/>
      <c r="Z12" s="2"/>
      <c r="AA12" s="2"/>
    </row>
    <row r="13" spans="2:27" x14ac:dyDescent="0.25">
      <c r="B13" s="193"/>
      <c r="C13" s="72" t="s">
        <v>16</v>
      </c>
      <c r="D13" s="75">
        <v>25</v>
      </c>
      <c r="E13" s="75">
        <v>25</v>
      </c>
      <c r="F13" s="75">
        <v>25</v>
      </c>
      <c r="G13" s="75">
        <v>25</v>
      </c>
      <c r="H13" s="75">
        <v>25</v>
      </c>
      <c r="I13" s="75" t="s">
        <v>202</v>
      </c>
      <c r="J13" s="81">
        <v>25</v>
      </c>
      <c r="K13" s="188" t="s">
        <v>202</v>
      </c>
      <c r="L13" s="75" t="s">
        <v>23</v>
      </c>
      <c r="M13" s="77" t="s">
        <v>309</v>
      </c>
      <c r="P13" s="2"/>
      <c r="Q13" s="2"/>
      <c r="R13" s="2"/>
      <c r="S13" s="2"/>
      <c r="T13" s="2"/>
      <c r="U13" s="2"/>
      <c r="V13" s="2"/>
      <c r="W13" s="2"/>
      <c r="X13" s="2"/>
      <c r="Y13" s="2"/>
      <c r="Z13" s="2"/>
      <c r="AA13" s="2"/>
    </row>
    <row r="14" spans="2:27" x14ac:dyDescent="0.25">
      <c r="B14" s="193"/>
      <c r="C14" s="72" t="s">
        <v>18</v>
      </c>
      <c r="D14" s="75">
        <v>1</v>
      </c>
      <c r="E14" s="75">
        <v>1</v>
      </c>
      <c r="F14" s="75">
        <v>1</v>
      </c>
      <c r="G14" s="75">
        <v>1</v>
      </c>
      <c r="H14" s="81">
        <v>0.5</v>
      </c>
      <c r="I14" s="81">
        <v>1.5</v>
      </c>
      <c r="J14" s="81">
        <v>0.5</v>
      </c>
      <c r="K14" s="81">
        <v>1.5</v>
      </c>
      <c r="L14" s="75" t="s">
        <v>15</v>
      </c>
      <c r="M14" s="77" t="s">
        <v>310</v>
      </c>
      <c r="P14" s="2"/>
      <c r="Q14" s="2"/>
      <c r="R14" s="2"/>
      <c r="S14" s="2"/>
      <c r="T14" s="2"/>
      <c r="U14" s="2"/>
      <c r="V14" s="2"/>
      <c r="W14" s="2"/>
      <c r="X14" s="2"/>
      <c r="Y14" s="2"/>
      <c r="Z14" s="2"/>
      <c r="AA14" s="2"/>
    </row>
    <row r="15" spans="2:27" x14ac:dyDescent="0.25">
      <c r="B15" s="193"/>
      <c r="C15" s="82" t="s">
        <v>19</v>
      </c>
      <c r="D15" s="80">
        <v>0.04</v>
      </c>
      <c r="E15" s="80">
        <v>0.04</v>
      </c>
      <c r="F15" s="80">
        <v>3.5000000000000003E-2</v>
      </c>
      <c r="G15" s="80">
        <v>0.03</v>
      </c>
      <c r="H15" s="81">
        <v>0.03</v>
      </c>
      <c r="I15" s="81">
        <v>0.05</v>
      </c>
      <c r="J15" s="81">
        <v>2.5000000000000001E-2</v>
      </c>
      <c r="K15" s="81">
        <v>0.05</v>
      </c>
      <c r="L15" s="75"/>
      <c r="M15" s="77"/>
      <c r="P15" s="2"/>
      <c r="Q15" s="2"/>
      <c r="R15" s="2"/>
      <c r="S15" s="2"/>
      <c r="T15" s="2"/>
      <c r="U15" s="2"/>
      <c r="V15" s="2"/>
      <c r="W15" s="2"/>
      <c r="X15" s="2"/>
      <c r="Y15" s="2"/>
      <c r="Z15" s="2"/>
      <c r="AA15" s="2"/>
    </row>
    <row r="16" spans="2:27" x14ac:dyDescent="0.25">
      <c r="B16" s="193"/>
      <c r="C16" s="896" t="s">
        <v>204</v>
      </c>
      <c r="D16" s="897"/>
      <c r="E16" s="897"/>
      <c r="F16" s="897"/>
      <c r="G16" s="897"/>
      <c r="H16" s="897"/>
      <c r="I16" s="897"/>
      <c r="J16" s="897"/>
      <c r="K16" s="897"/>
      <c r="L16" s="897"/>
      <c r="M16" s="898"/>
      <c r="P16" s="2"/>
      <c r="Q16" s="2"/>
      <c r="R16" s="2"/>
      <c r="S16" s="2"/>
      <c r="T16" s="2"/>
      <c r="U16" s="2"/>
      <c r="V16" s="2"/>
      <c r="W16" s="2"/>
      <c r="X16" s="2"/>
      <c r="Y16" s="2"/>
      <c r="Z16" s="2"/>
      <c r="AA16" s="2"/>
    </row>
    <row r="17" spans="2:27" x14ac:dyDescent="0.25">
      <c r="B17" s="193"/>
      <c r="C17" s="72" t="s">
        <v>22</v>
      </c>
      <c r="D17" s="83">
        <v>25</v>
      </c>
      <c r="E17" s="83">
        <v>30</v>
      </c>
      <c r="F17" s="83">
        <v>40</v>
      </c>
      <c r="G17" s="83">
        <v>50</v>
      </c>
      <c r="H17" s="83">
        <v>10</v>
      </c>
      <c r="I17" s="83">
        <v>40</v>
      </c>
      <c r="J17" s="81">
        <v>25</v>
      </c>
      <c r="K17" s="81">
        <v>100</v>
      </c>
      <c r="L17" s="75" t="s">
        <v>50</v>
      </c>
      <c r="M17" s="75">
        <v>8</v>
      </c>
      <c r="P17" s="2"/>
      <c r="Q17" s="2"/>
      <c r="R17" s="2"/>
      <c r="S17" s="2"/>
      <c r="T17" s="2"/>
      <c r="U17" s="2"/>
      <c r="V17" s="2"/>
      <c r="W17" s="2"/>
      <c r="X17" s="2"/>
      <c r="Y17" s="2"/>
      <c r="Z17" s="2"/>
      <c r="AA17" s="2"/>
    </row>
    <row r="18" spans="2:27" x14ac:dyDescent="0.25">
      <c r="B18" s="193"/>
      <c r="C18" s="72" t="s">
        <v>24</v>
      </c>
      <c r="D18" s="83">
        <v>25</v>
      </c>
      <c r="E18" s="83">
        <v>30</v>
      </c>
      <c r="F18" s="83">
        <v>40</v>
      </c>
      <c r="G18" s="83">
        <v>50</v>
      </c>
      <c r="H18" s="75">
        <v>20</v>
      </c>
      <c r="I18" s="75">
        <v>100</v>
      </c>
      <c r="J18" s="81">
        <v>25</v>
      </c>
      <c r="K18" s="81">
        <v>100</v>
      </c>
      <c r="L18" s="75" t="s">
        <v>20</v>
      </c>
      <c r="M18" s="75" t="s">
        <v>492</v>
      </c>
      <c r="P18" s="2"/>
      <c r="Q18" s="2"/>
      <c r="R18" s="2"/>
      <c r="S18" s="2"/>
      <c r="T18" s="2"/>
      <c r="U18" s="2"/>
      <c r="V18" s="2"/>
      <c r="W18" s="2"/>
      <c r="X18" s="2"/>
      <c r="Y18" s="2"/>
      <c r="Z18" s="2"/>
      <c r="AA18" s="2"/>
    </row>
    <row r="19" spans="2:27" x14ac:dyDescent="0.25">
      <c r="B19" s="193"/>
      <c r="C19" s="72" t="s">
        <v>98</v>
      </c>
      <c r="D19" s="75">
        <v>50</v>
      </c>
      <c r="E19" s="75">
        <v>50</v>
      </c>
      <c r="F19" s="75">
        <v>50</v>
      </c>
      <c r="G19" s="75">
        <v>50</v>
      </c>
      <c r="H19" s="75">
        <v>30</v>
      </c>
      <c r="I19" s="75">
        <v>50</v>
      </c>
      <c r="J19" s="81">
        <v>25</v>
      </c>
      <c r="K19" s="81">
        <v>50</v>
      </c>
      <c r="L19" s="75"/>
      <c r="M19" s="75">
        <v>6</v>
      </c>
      <c r="P19" s="2"/>
      <c r="Q19" s="2"/>
      <c r="R19" s="2"/>
      <c r="S19" s="2"/>
      <c r="T19" s="2"/>
      <c r="U19" s="2"/>
      <c r="V19" s="2"/>
      <c r="W19" s="2"/>
      <c r="X19" s="2"/>
      <c r="Y19" s="2"/>
      <c r="Z19" s="2"/>
      <c r="AA19" s="2"/>
    </row>
    <row r="20" spans="2:27" x14ac:dyDescent="0.25">
      <c r="B20" s="193"/>
      <c r="C20" s="72" t="s">
        <v>99</v>
      </c>
      <c r="D20" s="81">
        <v>0.05</v>
      </c>
      <c r="E20" s="81">
        <v>0.05</v>
      </c>
      <c r="F20" s="81">
        <v>0.05</v>
      </c>
      <c r="G20" s="81">
        <v>0.05</v>
      </c>
      <c r="H20" s="81">
        <v>1.4999999999999999E-2</v>
      </c>
      <c r="I20" s="81">
        <v>0.15</v>
      </c>
      <c r="J20" s="81">
        <v>1.4999999999999999E-2</v>
      </c>
      <c r="K20" s="81">
        <v>0.15</v>
      </c>
      <c r="L20" s="75" t="s">
        <v>20</v>
      </c>
      <c r="M20" s="75" t="s">
        <v>208</v>
      </c>
      <c r="P20" s="2"/>
      <c r="Q20" s="2"/>
      <c r="R20" s="2"/>
      <c r="S20" s="2"/>
      <c r="T20" s="2"/>
      <c r="U20" s="2"/>
      <c r="V20" s="2"/>
      <c r="W20" s="2"/>
      <c r="X20" s="2"/>
      <c r="Y20" s="2"/>
      <c r="Z20" s="2"/>
      <c r="AA20" s="2"/>
    </row>
    <row r="21" spans="2:27" x14ac:dyDescent="0.25">
      <c r="B21" s="193"/>
      <c r="C21" s="72" t="s">
        <v>100</v>
      </c>
      <c r="D21" s="81">
        <v>0.3</v>
      </c>
      <c r="E21" s="81">
        <v>0.3</v>
      </c>
      <c r="F21" s="81">
        <v>0.3</v>
      </c>
      <c r="G21" s="81">
        <v>0.3</v>
      </c>
      <c r="H21" s="81">
        <v>0.2</v>
      </c>
      <c r="I21" s="81">
        <v>0.4</v>
      </c>
      <c r="J21" s="81">
        <v>0.2</v>
      </c>
      <c r="K21" s="81">
        <v>0.4</v>
      </c>
      <c r="L21" s="75" t="s">
        <v>44</v>
      </c>
      <c r="M21" s="75" t="s">
        <v>208</v>
      </c>
      <c r="P21" s="2"/>
      <c r="Q21" s="2"/>
      <c r="R21" s="2"/>
      <c r="S21" s="2"/>
      <c r="T21" s="2"/>
      <c r="U21" s="2"/>
      <c r="V21" s="2"/>
      <c r="W21" s="2"/>
      <c r="X21" s="2"/>
      <c r="Y21" s="2"/>
      <c r="Z21" s="2"/>
      <c r="AA21" s="2"/>
    </row>
    <row r="22" spans="2:27" x14ac:dyDescent="0.25">
      <c r="B22" s="193"/>
      <c r="C22" s="896" t="s">
        <v>102</v>
      </c>
      <c r="D22" s="897"/>
      <c r="E22" s="897"/>
      <c r="F22" s="897"/>
      <c r="G22" s="897"/>
      <c r="H22" s="897"/>
      <c r="I22" s="897"/>
      <c r="J22" s="897"/>
      <c r="K22" s="897"/>
      <c r="L22" s="897"/>
      <c r="M22" s="898"/>
      <c r="P22" s="2"/>
      <c r="Q22" s="2"/>
      <c r="R22" s="2"/>
      <c r="S22" s="2"/>
      <c r="T22" s="2"/>
      <c r="U22" s="2"/>
      <c r="V22" s="2"/>
      <c r="W22" s="2"/>
      <c r="X22" s="2"/>
      <c r="Y22" s="2"/>
      <c r="Z22" s="2"/>
      <c r="AA22" s="2"/>
    </row>
    <row r="23" spans="2:27" x14ac:dyDescent="0.25">
      <c r="B23" s="193"/>
      <c r="C23" s="72" t="s">
        <v>148</v>
      </c>
      <c r="D23" s="75" t="s">
        <v>250</v>
      </c>
      <c r="E23" s="75" t="s">
        <v>250</v>
      </c>
      <c r="F23" s="75" t="s">
        <v>250</v>
      </c>
      <c r="G23" s="75" t="s">
        <v>250</v>
      </c>
      <c r="H23" s="75">
        <v>0</v>
      </c>
      <c r="I23" s="81">
        <v>99.9</v>
      </c>
      <c r="J23" s="188">
        <v>0</v>
      </c>
      <c r="K23" s="81">
        <v>99.9</v>
      </c>
      <c r="L23" s="77" t="s">
        <v>55</v>
      </c>
      <c r="M23" s="76">
        <v>8</v>
      </c>
      <c r="P23" s="2"/>
      <c r="Q23" s="2"/>
      <c r="R23" s="2"/>
      <c r="S23" s="2"/>
      <c r="T23" s="2"/>
      <c r="U23" s="2"/>
      <c r="V23" s="2"/>
      <c r="W23" s="2"/>
      <c r="X23" s="2"/>
      <c r="Y23" s="2"/>
      <c r="Z23" s="2"/>
      <c r="AA23" s="2"/>
    </row>
    <row r="24" spans="2:27" ht="15" customHeight="1" x14ac:dyDescent="0.25">
      <c r="B24" s="193"/>
      <c r="C24" s="72" t="s">
        <v>104</v>
      </c>
      <c r="D24" s="75">
        <v>100</v>
      </c>
      <c r="E24" s="75">
        <v>100</v>
      </c>
      <c r="F24" s="75">
        <v>100</v>
      </c>
      <c r="G24" s="75">
        <v>100</v>
      </c>
      <c r="H24" s="75">
        <v>90</v>
      </c>
      <c r="I24" s="75">
        <v>120</v>
      </c>
      <c r="J24" s="81">
        <v>90</v>
      </c>
      <c r="K24" s="81">
        <v>120</v>
      </c>
      <c r="L24" s="75"/>
      <c r="M24" s="77">
        <v>4</v>
      </c>
      <c r="P24" s="2"/>
      <c r="Q24" s="2"/>
      <c r="R24" s="2"/>
      <c r="S24" s="2"/>
      <c r="T24" s="2"/>
      <c r="U24" s="2"/>
      <c r="V24" s="2"/>
      <c r="W24" s="2"/>
      <c r="X24" s="2"/>
      <c r="Y24" s="2"/>
      <c r="Z24" s="2"/>
      <c r="AA24" s="2"/>
    </row>
    <row r="25" spans="2:27" x14ac:dyDescent="0.25">
      <c r="B25" s="193"/>
      <c r="C25" s="72" t="s">
        <v>105</v>
      </c>
      <c r="D25" s="83">
        <v>300</v>
      </c>
      <c r="E25" s="83">
        <v>300</v>
      </c>
      <c r="F25" s="83">
        <v>300</v>
      </c>
      <c r="G25" s="83">
        <v>300</v>
      </c>
      <c r="H25" s="83">
        <v>300</v>
      </c>
      <c r="I25" s="83">
        <v>400</v>
      </c>
      <c r="J25" s="189">
        <v>300</v>
      </c>
      <c r="K25" s="189">
        <v>400</v>
      </c>
      <c r="L25" s="75"/>
      <c r="M25" s="77">
        <v>4</v>
      </c>
      <c r="P25" s="2"/>
      <c r="Q25" s="2"/>
      <c r="R25" s="2"/>
      <c r="S25" s="2"/>
      <c r="T25" s="2"/>
      <c r="U25" s="2"/>
      <c r="V25" s="2"/>
      <c r="W25" s="2"/>
      <c r="X25" s="2"/>
      <c r="Y25" s="2"/>
      <c r="Z25" s="2"/>
      <c r="AA25" s="2"/>
    </row>
    <row r="26" spans="2:27" x14ac:dyDescent="0.25">
      <c r="B26" s="193"/>
      <c r="C26" s="72" t="s">
        <v>106</v>
      </c>
      <c r="D26" s="84">
        <v>1</v>
      </c>
      <c r="E26" s="84">
        <v>1</v>
      </c>
      <c r="F26" s="84">
        <v>1</v>
      </c>
      <c r="G26" s="84">
        <v>1</v>
      </c>
      <c r="H26" s="83" t="s">
        <v>233</v>
      </c>
      <c r="I26" s="83" t="s">
        <v>233</v>
      </c>
      <c r="J26" s="188" t="s">
        <v>233</v>
      </c>
      <c r="K26" s="188" t="s">
        <v>233</v>
      </c>
      <c r="L26" s="84" t="s">
        <v>50</v>
      </c>
      <c r="M26" s="77"/>
      <c r="P26" s="2"/>
      <c r="Q26" s="2"/>
      <c r="R26" s="2"/>
      <c r="S26" s="2"/>
      <c r="T26" s="2"/>
      <c r="U26" s="2"/>
      <c r="V26" s="2"/>
      <c r="W26" s="2"/>
      <c r="X26" s="2"/>
      <c r="Y26" s="2"/>
      <c r="Z26" s="2"/>
      <c r="AA26" s="2"/>
    </row>
    <row r="27" spans="2:27" x14ac:dyDescent="0.25">
      <c r="B27" s="193"/>
      <c r="C27" s="896" t="s">
        <v>551</v>
      </c>
      <c r="D27" s="897"/>
      <c r="E27" s="897"/>
      <c r="F27" s="897"/>
      <c r="G27" s="897"/>
      <c r="H27" s="897"/>
      <c r="I27" s="897"/>
      <c r="J27" s="897"/>
      <c r="K27" s="897"/>
      <c r="L27" s="897"/>
      <c r="M27" s="898"/>
      <c r="P27" s="2"/>
      <c r="Q27" s="2"/>
      <c r="R27" s="2"/>
      <c r="S27" s="2"/>
      <c r="T27" s="2"/>
      <c r="U27" s="2"/>
      <c r="V27" s="2"/>
      <c r="W27" s="2"/>
      <c r="X27" s="2"/>
      <c r="Y27" s="2"/>
      <c r="Z27" s="2"/>
      <c r="AA27" s="2"/>
    </row>
    <row r="28" spans="2:27" ht="16.5" customHeight="1" x14ac:dyDescent="0.25">
      <c r="B28" s="193"/>
      <c r="C28" s="72" t="s">
        <v>26</v>
      </c>
      <c r="D28" s="75">
        <v>1</v>
      </c>
      <c r="E28" s="75">
        <v>0.95</v>
      </c>
      <c r="F28" s="81">
        <v>0.9</v>
      </c>
      <c r="G28" s="81">
        <v>0.85</v>
      </c>
      <c r="H28" s="81">
        <v>0.8</v>
      </c>
      <c r="I28" s="81">
        <v>1.2</v>
      </c>
      <c r="J28" s="81">
        <v>0.8</v>
      </c>
      <c r="K28" s="81">
        <v>1.2</v>
      </c>
      <c r="L28" s="75"/>
      <c r="M28" s="75" t="s">
        <v>311</v>
      </c>
      <c r="P28" s="2"/>
      <c r="Q28" s="2"/>
      <c r="R28" s="2"/>
      <c r="S28" s="2"/>
      <c r="T28" s="2"/>
      <c r="U28" s="2"/>
      <c r="V28" s="2"/>
      <c r="W28" s="2"/>
      <c r="X28" s="2"/>
      <c r="Y28" s="2"/>
      <c r="Z28" s="2"/>
      <c r="AA28" s="2"/>
    </row>
    <row r="29" spans="2:27" ht="16.5" customHeight="1" x14ac:dyDescent="0.25">
      <c r="B29" s="193"/>
      <c r="C29" s="72" t="s">
        <v>28</v>
      </c>
      <c r="D29" s="81">
        <v>0.65</v>
      </c>
      <c r="E29" s="81">
        <v>0.6</v>
      </c>
      <c r="F29" s="81">
        <v>0.55000000000000004</v>
      </c>
      <c r="G29" s="81">
        <v>0.55000000000000004</v>
      </c>
      <c r="H29" s="83" t="s">
        <v>233</v>
      </c>
      <c r="I29" s="83" t="s">
        <v>233</v>
      </c>
      <c r="J29" s="188" t="s">
        <v>233</v>
      </c>
      <c r="K29" s="188" t="s">
        <v>233</v>
      </c>
      <c r="L29" s="75"/>
      <c r="M29" s="75" t="s">
        <v>312</v>
      </c>
      <c r="P29" s="2"/>
      <c r="Q29" s="2"/>
      <c r="R29" s="2"/>
      <c r="S29" s="2"/>
      <c r="T29" s="2"/>
      <c r="U29" s="2"/>
      <c r="V29" s="2"/>
      <c r="W29" s="2"/>
      <c r="X29" s="2"/>
      <c r="Y29" s="2"/>
      <c r="Z29" s="2"/>
      <c r="AA29" s="2"/>
    </row>
    <row r="30" spans="2:27" ht="16.5" customHeight="1" x14ac:dyDescent="0.25">
      <c r="B30" s="193"/>
      <c r="C30" s="72" t="s">
        <v>29</v>
      </c>
      <c r="D30" s="81">
        <v>0.35</v>
      </c>
      <c r="E30" s="81">
        <v>0.35</v>
      </c>
      <c r="F30" s="81">
        <v>0.35</v>
      </c>
      <c r="G30" s="81">
        <v>0.3</v>
      </c>
      <c r="H30" s="83" t="s">
        <v>233</v>
      </c>
      <c r="I30" s="83" t="s">
        <v>233</v>
      </c>
      <c r="J30" s="188" t="s">
        <v>233</v>
      </c>
      <c r="K30" s="188" t="s">
        <v>233</v>
      </c>
      <c r="L30" s="75"/>
      <c r="M30" s="75" t="s">
        <v>312</v>
      </c>
      <c r="P30" s="2"/>
      <c r="Q30" s="2"/>
      <c r="R30" s="2"/>
      <c r="S30" s="2"/>
      <c r="T30" s="2"/>
      <c r="U30" s="2"/>
      <c r="V30" s="2"/>
      <c r="W30" s="2"/>
      <c r="X30" s="2"/>
      <c r="Y30" s="2"/>
      <c r="Z30" s="2"/>
      <c r="AA30" s="2"/>
    </row>
    <row r="31" spans="2:27" ht="15" customHeight="1" x14ac:dyDescent="0.25">
      <c r="B31" s="193"/>
      <c r="C31" s="72" t="s">
        <v>30</v>
      </c>
      <c r="D31" s="483">
        <v>10000</v>
      </c>
      <c r="E31" s="484">
        <v>9750</v>
      </c>
      <c r="F31" s="484">
        <v>9300</v>
      </c>
      <c r="G31" s="484">
        <v>8500</v>
      </c>
      <c r="H31" s="483">
        <v>7000</v>
      </c>
      <c r="I31" s="483">
        <v>20000</v>
      </c>
      <c r="J31" s="483">
        <v>6000</v>
      </c>
      <c r="K31" s="483">
        <v>15000</v>
      </c>
      <c r="L31" s="75" t="s">
        <v>46</v>
      </c>
      <c r="M31" s="75">
        <v>5</v>
      </c>
      <c r="P31" s="2"/>
      <c r="Q31" s="2"/>
      <c r="R31" s="2"/>
      <c r="S31" s="2"/>
      <c r="T31" s="2"/>
      <c r="U31" s="2"/>
      <c r="V31" s="2"/>
      <c r="W31" s="2"/>
      <c r="X31" s="2"/>
      <c r="Y31" s="2"/>
      <c r="Z31" s="2"/>
      <c r="AA31" s="2"/>
    </row>
    <row r="32" spans="2:27" x14ac:dyDescent="0.25">
      <c r="B32" s="193"/>
      <c r="C32" s="72" t="s">
        <v>32</v>
      </c>
      <c r="D32" s="75">
        <v>8</v>
      </c>
      <c r="E32" s="81">
        <v>7.5</v>
      </c>
      <c r="F32" s="75">
        <v>7</v>
      </c>
      <c r="G32" s="75">
        <v>6</v>
      </c>
      <c r="H32" s="75">
        <v>6</v>
      </c>
      <c r="I32" s="75">
        <v>13</v>
      </c>
      <c r="J32" s="81">
        <v>4</v>
      </c>
      <c r="K32" s="81">
        <v>12</v>
      </c>
      <c r="L32" s="75" t="s">
        <v>46</v>
      </c>
      <c r="M32" s="75" t="s">
        <v>311</v>
      </c>
      <c r="P32" s="2"/>
      <c r="Q32" s="2"/>
      <c r="R32" s="2"/>
      <c r="S32" s="2"/>
      <c r="T32" s="2"/>
      <c r="U32" s="2"/>
      <c r="V32" s="2"/>
      <c r="W32" s="2"/>
      <c r="X32" s="2"/>
      <c r="Y32" s="2"/>
      <c r="Z32" s="2"/>
      <c r="AA32" s="2"/>
    </row>
    <row r="33" spans="1:54" ht="15" customHeight="1" x14ac:dyDescent="0.25">
      <c r="B33" s="193"/>
      <c r="C33" s="166"/>
      <c r="D33" s="113"/>
      <c r="E33" s="113"/>
      <c r="F33" s="113"/>
      <c r="G33" s="113"/>
      <c r="H33" s="113"/>
      <c r="I33" s="113"/>
      <c r="J33" s="113"/>
      <c r="K33" s="113"/>
      <c r="L33" s="113"/>
      <c r="M33" s="113"/>
      <c r="P33" s="193"/>
      <c r="Q33" s="166"/>
      <c r="R33" s="113"/>
      <c r="S33" s="113"/>
      <c r="T33" s="113"/>
      <c r="U33" s="113"/>
      <c r="V33" s="113"/>
      <c r="W33" s="113"/>
      <c r="X33" s="113"/>
      <c r="Y33" s="113"/>
      <c r="Z33" s="113"/>
      <c r="AA33" s="113"/>
    </row>
    <row r="34" spans="1:54" x14ac:dyDescent="0.25">
      <c r="A34" s="193"/>
      <c r="B34" s="192" t="s">
        <v>125</v>
      </c>
      <c r="C34" s="193"/>
      <c r="D34" s="193"/>
      <c r="H34" s="193"/>
      <c r="I34" s="193"/>
      <c r="J34" s="193"/>
      <c r="K34" s="193"/>
      <c r="L34" s="193"/>
      <c r="M34" s="193"/>
      <c r="N34" s="193"/>
      <c r="O34" s="193"/>
      <c r="P34" s="192"/>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row>
    <row r="35" spans="1:54" x14ac:dyDescent="0.25">
      <c r="B35" s="194">
        <v>3</v>
      </c>
      <c r="C35" s="193" t="s">
        <v>251</v>
      </c>
      <c r="E35" s="193"/>
      <c r="F35" s="193"/>
      <c r="G35" s="193"/>
      <c r="H35" s="193"/>
      <c r="I35" s="193"/>
      <c r="J35" s="193"/>
      <c r="K35" s="193"/>
      <c r="L35" s="193"/>
      <c r="M35" s="193"/>
      <c r="N35" s="193"/>
      <c r="O35" s="193"/>
      <c r="P35" s="194"/>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row>
    <row r="36" spans="1:54" x14ac:dyDescent="0.25">
      <c r="B36" s="194">
        <v>4</v>
      </c>
      <c r="C36" s="193" t="s">
        <v>252</v>
      </c>
      <c r="E36" s="193"/>
      <c r="F36" s="193"/>
      <c r="G36" s="193"/>
      <c r="H36" s="193"/>
      <c r="I36" s="193"/>
      <c r="J36" s="193"/>
      <c r="K36" s="193"/>
      <c r="L36" s="193"/>
      <c r="M36" s="193"/>
      <c r="N36" s="193"/>
      <c r="O36" s="193"/>
      <c r="P36" s="194"/>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row>
    <row r="37" spans="1:54" ht="15" customHeight="1" x14ac:dyDescent="0.25">
      <c r="B37" s="194">
        <v>5</v>
      </c>
      <c r="C37" s="193" t="s">
        <v>253</v>
      </c>
      <c r="E37" s="193"/>
      <c r="F37" s="193"/>
      <c r="G37" s="193"/>
      <c r="H37" s="193"/>
      <c r="I37" s="193"/>
      <c r="J37" s="193"/>
      <c r="K37" s="193"/>
      <c r="L37" s="193"/>
      <c r="M37" s="193"/>
      <c r="N37" s="193"/>
      <c r="O37" s="193"/>
      <c r="P37" s="194"/>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row>
    <row r="38" spans="1:54" ht="15" customHeight="1" x14ac:dyDescent="0.25">
      <c r="B38" s="194">
        <v>6</v>
      </c>
      <c r="C38" s="193" t="s">
        <v>306</v>
      </c>
      <c r="E38" s="193"/>
      <c r="F38" s="193"/>
      <c r="G38" s="193"/>
      <c r="H38" s="193"/>
      <c r="I38" s="193"/>
      <c r="J38" s="193"/>
      <c r="K38" s="193"/>
      <c r="L38" s="193"/>
      <c r="M38" s="193"/>
      <c r="N38" s="193"/>
      <c r="O38" s="193"/>
      <c r="P38" s="194"/>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row>
    <row r="39" spans="1:54" ht="15" customHeight="1" x14ac:dyDescent="0.25">
      <c r="B39" s="194">
        <v>7</v>
      </c>
      <c r="C39" s="193" t="s">
        <v>254</v>
      </c>
      <c r="E39" s="193"/>
      <c r="F39" s="193"/>
      <c r="G39" s="193"/>
      <c r="H39" s="193"/>
      <c r="I39" s="193"/>
      <c r="J39" s="193"/>
      <c r="K39" s="193"/>
      <c r="L39" s="193"/>
      <c r="M39" s="193"/>
      <c r="N39" s="193"/>
      <c r="O39" s="193"/>
      <c r="P39" s="194"/>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row>
    <row r="40" spans="1:54" x14ac:dyDescent="0.25">
      <c r="B40" s="194">
        <v>8</v>
      </c>
      <c r="C40" s="193" t="s">
        <v>255</v>
      </c>
      <c r="E40" s="193"/>
      <c r="F40" s="193"/>
      <c r="G40" s="193"/>
      <c r="H40" s="193"/>
      <c r="I40" s="193"/>
      <c r="J40" s="193"/>
      <c r="K40" s="193"/>
      <c r="L40" s="193"/>
      <c r="M40" s="193"/>
      <c r="N40" s="193"/>
      <c r="O40" s="193"/>
      <c r="P40" s="194"/>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row>
    <row r="41" spans="1:54" ht="15" customHeight="1" x14ac:dyDescent="0.25">
      <c r="B41" s="194">
        <v>10</v>
      </c>
      <c r="C41" s="193" t="s">
        <v>210</v>
      </c>
      <c r="E41" s="193"/>
      <c r="F41" s="193"/>
      <c r="G41" s="193"/>
      <c r="H41" s="193"/>
      <c r="I41" s="193"/>
      <c r="J41" s="193"/>
      <c r="K41" s="193"/>
      <c r="L41" s="193"/>
      <c r="M41" s="193"/>
      <c r="N41" s="193"/>
      <c r="O41" s="193"/>
      <c r="P41" s="194"/>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row>
    <row r="42" spans="1:54" ht="15" customHeight="1" x14ac:dyDescent="0.25">
      <c r="B42" s="194">
        <v>11</v>
      </c>
      <c r="C42" s="193" t="s">
        <v>256</v>
      </c>
      <c r="E42" s="193"/>
      <c r="F42" s="193"/>
      <c r="G42" s="193"/>
      <c r="H42" s="193"/>
      <c r="I42" s="193"/>
      <c r="J42" s="193"/>
      <c r="K42" s="193"/>
      <c r="L42" s="193"/>
      <c r="M42" s="193"/>
      <c r="N42" s="193"/>
      <c r="O42" s="193"/>
      <c r="P42" s="194"/>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row>
    <row r="43" spans="1:54" ht="15" customHeight="1" x14ac:dyDescent="0.25">
      <c r="B43" s="194">
        <v>12</v>
      </c>
      <c r="C43" s="193" t="s">
        <v>257</v>
      </c>
      <c r="E43" s="193"/>
      <c r="F43" s="193"/>
      <c r="G43" s="193"/>
      <c r="H43" s="193"/>
      <c r="I43" s="193"/>
      <c r="J43" s="193"/>
      <c r="K43" s="193"/>
      <c r="L43" s="193"/>
      <c r="M43" s="193"/>
      <c r="N43" s="193"/>
      <c r="O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row>
    <row r="44" spans="1:54" ht="15" customHeight="1" x14ac:dyDescent="0.25">
      <c r="B44" s="194">
        <v>13</v>
      </c>
      <c r="C44" s="193" t="s">
        <v>490</v>
      </c>
      <c r="E44" s="193"/>
      <c r="F44" s="193"/>
      <c r="G44" s="193"/>
      <c r="H44" s="193"/>
      <c r="I44" s="193"/>
      <c r="J44" s="193"/>
      <c r="K44" s="193"/>
      <c r="L44" s="193"/>
      <c r="M44" s="193"/>
      <c r="N44" s="193"/>
      <c r="O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row>
    <row r="45" spans="1:54" ht="15" customHeight="1" x14ac:dyDescent="0.25">
      <c r="C45" s="193"/>
      <c r="E45" s="193"/>
      <c r="F45" s="193"/>
      <c r="G45" s="193"/>
      <c r="H45" s="193"/>
      <c r="I45" s="193"/>
      <c r="J45" s="193"/>
      <c r="K45" s="193"/>
      <c r="L45" s="193"/>
      <c r="M45" s="193"/>
      <c r="N45" s="193"/>
      <c r="O45" s="193"/>
      <c r="P45" s="194"/>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row>
    <row r="46" spans="1:54" x14ac:dyDescent="0.25">
      <c r="A46" s="193"/>
      <c r="B46" s="192" t="s">
        <v>38</v>
      </c>
      <c r="C46" s="193"/>
      <c r="D46" s="193"/>
      <c r="E46" s="193"/>
      <c r="F46" s="193"/>
      <c r="G46" s="193"/>
      <c r="H46" s="193"/>
      <c r="I46" s="193"/>
      <c r="J46" s="193"/>
      <c r="K46" s="193"/>
      <c r="L46" s="193"/>
      <c r="M46" s="193"/>
      <c r="N46" s="193"/>
      <c r="O46" s="193"/>
      <c r="P46" s="192"/>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row>
    <row r="47" spans="1:54" ht="15" customHeight="1" x14ac:dyDescent="0.25">
      <c r="A47" s="193"/>
      <c r="B47" s="193" t="s">
        <v>39</v>
      </c>
      <c r="C47" s="193" t="s">
        <v>258</v>
      </c>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row>
    <row r="48" spans="1:54" ht="15" customHeight="1" x14ac:dyDescent="0.25">
      <c r="A48" s="193"/>
      <c r="B48" s="193" t="s">
        <v>15</v>
      </c>
      <c r="C48" s="193" t="s">
        <v>259</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row>
    <row r="49" spans="1:54" ht="15" customHeight="1" x14ac:dyDescent="0.25">
      <c r="A49" s="193"/>
      <c r="B49" s="193" t="s">
        <v>20</v>
      </c>
      <c r="C49" s="193" t="s">
        <v>260</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row>
    <row r="50" spans="1:54" ht="15" customHeight="1" x14ac:dyDescent="0.25">
      <c r="A50" s="193"/>
      <c r="B50" s="193" t="s">
        <v>23</v>
      </c>
      <c r="C50" s="193" t="s">
        <v>221</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row>
    <row r="51" spans="1:54" ht="15" customHeight="1" x14ac:dyDescent="0.25">
      <c r="A51" s="193"/>
      <c r="B51" s="193" t="s">
        <v>44</v>
      </c>
      <c r="C51" s="193" t="s">
        <v>261</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row>
    <row r="52" spans="1:54" x14ac:dyDescent="0.25">
      <c r="A52" s="193"/>
      <c r="B52" s="193" t="s">
        <v>46</v>
      </c>
      <c r="C52" s="193" t="s">
        <v>262</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row>
    <row r="53" spans="1:54" x14ac:dyDescent="0.25">
      <c r="A53" s="193"/>
      <c r="B53" s="193" t="s">
        <v>31</v>
      </c>
      <c r="C53" s="193" t="s">
        <v>263</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row>
    <row r="54" spans="1:54" x14ac:dyDescent="0.25">
      <c r="A54" s="193"/>
      <c r="B54" s="193" t="s">
        <v>35</v>
      </c>
      <c r="C54" s="193" t="s">
        <v>227</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row>
    <row r="55" spans="1:54" x14ac:dyDescent="0.25">
      <c r="A55" s="193"/>
      <c r="B55" s="193" t="s">
        <v>264</v>
      </c>
      <c r="C55" s="193" t="s">
        <v>265</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row>
    <row r="56" spans="1:54" x14ac:dyDescent="0.25">
      <c r="A56" s="193"/>
      <c r="B56" s="193" t="s">
        <v>50</v>
      </c>
      <c r="C56" s="193" t="s">
        <v>266</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row>
    <row r="57" spans="1:54" x14ac:dyDescent="0.25">
      <c r="A57" s="193"/>
      <c r="B57" s="193" t="s">
        <v>55</v>
      </c>
      <c r="C57" s="193" t="s">
        <v>267</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row>
    <row r="58" spans="1:54" x14ac:dyDescent="0.25">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row>
    <row r="59" spans="1:54" x14ac:dyDescent="0.25">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row>
    <row r="60" spans="1:54" x14ac:dyDescent="0.25">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row>
    <row r="61" spans="1:54" x14ac:dyDescent="0.25">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row>
    <row r="62" spans="1:54" x14ac:dyDescent="0.25">
      <c r="A62" s="193"/>
      <c r="N62" s="193"/>
      <c r="O62" s="193"/>
      <c r="AB62" s="193"/>
    </row>
    <row r="63" spans="1:54" x14ac:dyDescent="0.25">
      <c r="A63" s="193"/>
      <c r="N63" s="193"/>
      <c r="O63" s="193"/>
      <c r="AB63" s="193"/>
    </row>
    <row r="64" spans="1:54" x14ac:dyDescent="0.25">
      <c r="A64" s="193"/>
      <c r="N64" s="193"/>
      <c r="O64" s="193"/>
      <c r="AB64" s="193"/>
    </row>
    <row r="65" spans="1:28" x14ac:dyDescent="0.25">
      <c r="A65" s="193"/>
      <c r="N65" s="193"/>
      <c r="O65" s="193"/>
      <c r="AB65" s="193"/>
    </row>
    <row r="66" spans="1:28" x14ac:dyDescent="0.25">
      <c r="A66" s="193"/>
      <c r="N66" s="193"/>
      <c r="O66" s="193"/>
      <c r="AB66" s="193"/>
    </row>
    <row r="67" spans="1:28" x14ac:dyDescent="0.25">
      <c r="A67" s="193"/>
      <c r="N67" s="193"/>
      <c r="O67" s="193"/>
      <c r="AB67" s="193"/>
    </row>
    <row r="68" spans="1:28" x14ac:dyDescent="0.25">
      <c r="A68" s="193"/>
      <c r="N68" s="193"/>
      <c r="O68" s="193"/>
      <c r="AB68" s="193"/>
    </row>
    <row r="69" spans="1:28" x14ac:dyDescent="0.25">
      <c r="A69" s="193"/>
      <c r="N69" s="193"/>
      <c r="O69" s="193"/>
      <c r="AB69" s="193"/>
    </row>
    <row r="70" spans="1:28" x14ac:dyDescent="0.25">
      <c r="A70" s="193"/>
      <c r="N70" s="193"/>
      <c r="O70" s="193"/>
      <c r="AB70" s="193"/>
    </row>
    <row r="71" spans="1:28" x14ac:dyDescent="0.25">
      <c r="A71" s="193"/>
      <c r="N71" s="193"/>
      <c r="O71" s="193"/>
      <c r="AB71" s="193"/>
    </row>
    <row r="72" spans="1:28" x14ac:dyDescent="0.25">
      <c r="A72" s="193"/>
      <c r="N72" s="193"/>
      <c r="O72" s="193"/>
      <c r="AB72" s="193"/>
    </row>
    <row r="73" spans="1:28" x14ac:dyDescent="0.25">
      <c r="A73" s="193"/>
      <c r="N73" s="193"/>
      <c r="O73" s="193"/>
      <c r="AB73" s="193"/>
    </row>
    <row r="74" spans="1:28" x14ac:dyDescent="0.25">
      <c r="A74" s="193"/>
      <c r="N74" s="193"/>
      <c r="O74" s="193"/>
      <c r="AB74" s="193"/>
    </row>
    <row r="75" spans="1:28" x14ac:dyDescent="0.25">
      <c r="A75" s="193"/>
      <c r="N75" s="193"/>
      <c r="O75" s="193"/>
      <c r="AB75" s="193"/>
    </row>
    <row r="76" spans="1:28" x14ac:dyDescent="0.25">
      <c r="A76" s="193"/>
      <c r="N76" s="193"/>
      <c r="O76" s="193"/>
      <c r="AB76" s="193"/>
    </row>
    <row r="77" spans="1:28" x14ac:dyDescent="0.25">
      <c r="A77" s="193"/>
      <c r="N77" s="193"/>
      <c r="O77" s="193"/>
      <c r="AB77" s="193"/>
    </row>
    <row r="78" spans="1:28" x14ac:dyDescent="0.25">
      <c r="A78" s="193"/>
      <c r="N78" s="193"/>
      <c r="O78" s="193"/>
      <c r="AB78" s="193"/>
    </row>
    <row r="79" spans="1:28" x14ac:dyDescent="0.25">
      <c r="A79" s="193"/>
      <c r="N79" s="193"/>
      <c r="O79" s="193"/>
      <c r="AB79" s="193"/>
    </row>
    <row r="80" spans="1:28" x14ac:dyDescent="0.25">
      <c r="A80" s="193"/>
      <c r="N80" s="193"/>
      <c r="O80" s="193"/>
      <c r="AB80" s="193"/>
    </row>
    <row r="81" spans="1:28" x14ac:dyDescent="0.25">
      <c r="A81" s="193"/>
      <c r="N81" s="193"/>
      <c r="O81" s="193"/>
      <c r="AB81" s="193"/>
    </row>
    <row r="82" spans="1:28" x14ac:dyDescent="0.25">
      <c r="A82" s="193"/>
      <c r="N82" s="193"/>
      <c r="O82" s="193"/>
      <c r="AB82" s="193"/>
    </row>
    <row r="83" spans="1:28" x14ac:dyDescent="0.25">
      <c r="A83" s="193"/>
      <c r="N83" s="193"/>
      <c r="O83" s="193"/>
      <c r="AB83" s="193"/>
    </row>
    <row r="84" spans="1:28" x14ac:dyDescent="0.25">
      <c r="A84" s="193"/>
      <c r="N84" s="193"/>
      <c r="O84" s="193"/>
      <c r="AB84" s="193"/>
    </row>
    <row r="85" spans="1:28" x14ac:dyDescent="0.25">
      <c r="A85" s="193"/>
      <c r="N85" s="193"/>
      <c r="O85" s="193"/>
      <c r="AB85" s="193"/>
    </row>
    <row r="86" spans="1:28" x14ac:dyDescent="0.25">
      <c r="A86" s="193"/>
      <c r="N86" s="193"/>
      <c r="O86" s="193"/>
      <c r="AB86" s="193"/>
    </row>
    <row r="87" spans="1:28" x14ac:dyDescent="0.25">
      <c r="A87" s="193"/>
      <c r="N87" s="193"/>
      <c r="O87" s="193"/>
      <c r="AB87" s="193"/>
    </row>
    <row r="88" spans="1:28" x14ac:dyDescent="0.25">
      <c r="A88" s="193"/>
      <c r="N88" s="193"/>
      <c r="O88" s="193"/>
      <c r="AB88" s="193"/>
    </row>
    <row r="89" spans="1:28" x14ac:dyDescent="0.25">
      <c r="A89" s="193"/>
      <c r="N89" s="193"/>
      <c r="O89" s="193"/>
      <c r="AB89" s="193"/>
    </row>
    <row r="90" spans="1:28" x14ac:dyDescent="0.25">
      <c r="A90" s="193"/>
      <c r="N90" s="193"/>
      <c r="O90" s="193"/>
      <c r="AB90" s="193"/>
    </row>
    <row r="91" spans="1:28" x14ac:dyDescent="0.25">
      <c r="A91" s="193"/>
      <c r="N91" s="193"/>
      <c r="O91" s="193"/>
      <c r="AB91" s="193"/>
    </row>
    <row r="92" spans="1:28" x14ac:dyDescent="0.25">
      <c r="A92" s="193"/>
      <c r="N92" s="193"/>
      <c r="O92" s="193"/>
      <c r="AB92" s="193"/>
    </row>
    <row r="93" spans="1:28" x14ac:dyDescent="0.25">
      <c r="A93" s="193"/>
      <c r="N93" s="193"/>
      <c r="O93" s="193"/>
      <c r="AB93" s="193"/>
    </row>
    <row r="94" spans="1:28" x14ac:dyDescent="0.25">
      <c r="A94" s="193"/>
      <c r="N94" s="193"/>
      <c r="O94" s="193"/>
      <c r="AB94" s="193"/>
    </row>
    <row r="95" spans="1:28" x14ac:dyDescent="0.25">
      <c r="A95" s="193"/>
      <c r="N95" s="193"/>
      <c r="O95" s="193"/>
      <c r="AB95" s="193"/>
    </row>
    <row r="96" spans="1:28" x14ac:dyDescent="0.25">
      <c r="A96" s="193"/>
      <c r="N96" s="193"/>
      <c r="O96" s="193"/>
      <c r="AB96" s="193"/>
    </row>
    <row r="97" spans="1:28" x14ac:dyDescent="0.25">
      <c r="A97" s="193"/>
      <c r="N97" s="193"/>
      <c r="O97" s="193"/>
      <c r="AB97" s="193"/>
    </row>
    <row r="98" spans="1:28" x14ac:dyDescent="0.25">
      <c r="A98" s="193"/>
      <c r="N98" s="193"/>
      <c r="O98" s="193"/>
      <c r="AB98" s="193"/>
    </row>
    <row r="99" spans="1:28" x14ac:dyDescent="0.25">
      <c r="A99" s="193"/>
      <c r="N99" s="193"/>
      <c r="O99" s="193"/>
      <c r="AB99" s="193"/>
    </row>
  </sheetData>
  <mergeCells count="7">
    <mergeCell ref="J4:K4"/>
    <mergeCell ref="H4:I4"/>
    <mergeCell ref="D3:M3"/>
    <mergeCell ref="C27:M27"/>
    <mergeCell ref="C22:M22"/>
    <mergeCell ref="C16:M16"/>
    <mergeCell ref="D6:G6"/>
  </mergeCells>
  <hyperlinks>
    <hyperlink ref="H1" location="Index" display="Back to Index"/>
  </hyperlinks>
  <pageMargins left="0.7" right="0.7" top="0.75" bottom="0.75" header="0.3" footer="0.3"/>
  <pageSetup paperSize="9" scale="67" orientation="portrait" r:id="rId1"/>
  <headerFooter>
    <oddHeader>&amp;C
&amp;G</oddHeader>
  </headerFooter>
  <colBreaks count="1" manualBreakCount="1">
    <brk id="14" max="1048575" man="1"/>
  </colBreaks>
  <ignoredErrors>
    <ignoredError sqref="M8:M9 M13 M28 M32 M18" twoDigitTextYear="1"/>
  </ignoredError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25"/>
  <sheetViews>
    <sheetView showGridLines="0" workbookViewId="0">
      <selection activeCell="B47" sqref="B47"/>
    </sheetView>
  </sheetViews>
  <sheetFormatPr defaultRowHeight="15" x14ac:dyDescent="0.25"/>
  <cols>
    <col min="1" max="1" width="4.140625" style="300" customWidth="1"/>
    <col min="2" max="2" width="34.28515625" style="300" customWidth="1"/>
    <col min="3" max="3" width="9.140625" style="605"/>
    <col min="4" max="5" width="9.140625" style="300"/>
    <col min="6" max="6" width="7.7109375" style="300" customWidth="1"/>
    <col min="7" max="7" width="6" style="300" customWidth="1"/>
    <col min="8" max="8" width="8.140625" style="605" customWidth="1"/>
    <col min="9" max="9" width="2.140625" style="300" customWidth="1"/>
    <col min="10" max="10" width="9.140625" style="604"/>
    <col min="11" max="11" width="11.5703125" style="604" customWidth="1"/>
    <col min="12" max="16384" width="9.140625" style="604"/>
  </cols>
  <sheetData>
    <row r="1" spans="1:11" ht="23.25" x14ac:dyDescent="0.4">
      <c r="B1" s="589" t="s">
        <v>992</v>
      </c>
      <c r="H1" s="606" t="s">
        <v>850</v>
      </c>
      <c r="I1" s="604"/>
    </row>
    <row r="3" spans="1:11" x14ac:dyDescent="0.25">
      <c r="A3" s="578"/>
      <c r="B3" s="603" t="s">
        <v>0</v>
      </c>
      <c r="C3" s="862" t="s">
        <v>993</v>
      </c>
      <c r="D3" s="863"/>
      <c r="E3" s="863"/>
      <c r="F3" s="863"/>
      <c r="G3" s="863"/>
      <c r="H3" s="864"/>
      <c r="I3" s="604"/>
      <c r="K3" s="607"/>
    </row>
    <row r="4" spans="1:11" x14ac:dyDescent="0.25">
      <c r="A4" s="578"/>
      <c r="B4" s="580"/>
      <c r="C4" s="581">
        <v>2010</v>
      </c>
      <c r="D4" s="581">
        <v>2020</v>
      </c>
      <c r="E4" s="581">
        <v>2030</v>
      </c>
      <c r="F4" s="581">
        <v>2050</v>
      </c>
      <c r="G4" s="581" t="s">
        <v>4</v>
      </c>
      <c r="H4" s="581" t="s">
        <v>5</v>
      </c>
      <c r="I4" s="604"/>
    </row>
    <row r="5" spans="1:11" x14ac:dyDescent="0.25">
      <c r="A5" s="578"/>
      <c r="B5" s="865" t="s">
        <v>6</v>
      </c>
      <c r="C5" s="866"/>
      <c r="D5" s="866"/>
      <c r="E5" s="866"/>
      <c r="F5" s="866"/>
      <c r="G5" s="866"/>
      <c r="H5" s="867"/>
      <c r="I5" s="604"/>
    </row>
    <row r="6" spans="1:11" x14ac:dyDescent="0.25">
      <c r="A6" s="578"/>
      <c r="B6" s="580" t="s">
        <v>9</v>
      </c>
      <c r="C6" s="868" t="s">
        <v>994</v>
      </c>
      <c r="D6" s="869"/>
      <c r="E6" s="869"/>
      <c r="F6" s="891"/>
      <c r="G6" s="602"/>
      <c r="H6" s="602" t="s">
        <v>995</v>
      </c>
      <c r="I6" s="604"/>
    </row>
    <row r="7" spans="1:11" x14ac:dyDescent="0.25">
      <c r="A7" s="578"/>
      <c r="B7" s="580" t="s">
        <v>996</v>
      </c>
      <c r="C7" s="602">
        <v>90</v>
      </c>
      <c r="D7" s="602">
        <v>90</v>
      </c>
      <c r="E7" s="602">
        <v>90</v>
      </c>
      <c r="F7" s="602">
        <v>90</v>
      </c>
      <c r="G7" s="602" t="s">
        <v>39</v>
      </c>
      <c r="H7" s="602">
        <v>1</v>
      </c>
      <c r="I7" s="604"/>
    </row>
    <row r="8" spans="1:11" ht="24" x14ac:dyDescent="0.25">
      <c r="A8" s="578"/>
      <c r="B8" s="582" t="s">
        <v>997</v>
      </c>
      <c r="C8" s="608" t="s">
        <v>998</v>
      </c>
      <c r="D8" s="608" t="s">
        <v>998</v>
      </c>
      <c r="E8" s="608" t="s">
        <v>998</v>
      </c>
      <c r="F8" s="608" t="s">
        <v>998</v>
      </c>
      <c r="G8" s="608" t="s">
        <v>15</v>
      </c>
      <c r="H8" s="602" t="s">
        <v>999</v>
      </c>
      <c r="I8" s="604"/>
    </row>
    <row r="9" spans="1:11" x14ac:dyDescent="0.25">
      <c r="A9" s="578"/>
      <c r="B9" s="865" t="s">
        <v>723</v>
      </c>
      <c r="C9" s="866"/>
      <c r="D9" s="866"/>
      <c r="E9" s="866"/>
      <c r="F9" s="866"/>
      <c r="G9" s="866"/>
      <c r="H9" s="867"/>
      <c r="I9" s="604"/>
    </row>
    <row r="10" spans="1:11" x14ac:dyDescent="0.25">
      <c r="A10" s="578"/>
      <c r="B10" s="905" t="s">
        <v>1000</v>
      </c>
      <c r="C10" s="906"/>
      <c r="D10" s="906"/>
      <c r="E10" s="906"/>
      <c r="F10" s="906"/>
      <c r="G10" s="906"/>
      <c r="H10" s="907"/>
      <c r="I10" s="604"/>
    </row>
    <row r="11" spans="1:11" ht="24" x14ac:dyDescent="0.25">
      <c r="A11" s="578"/>
      <c r="B11" s="580" t="s">
        <v>1001</v>
      </c>
      <c r="C11" s="563" t="s">
        <v>1002</v>
      </c>
      <c r="D11" s="609" t="s">
        <v>1003</v>
      </c>
      <c r="E11" s="602" t="s">
        <v>1004</v>
      </c>
      <c r="F11" s="602" t="s">
        <v>1005</v>
      </c>
      <c r="G11" s="602" t="s">
        <v>20</v>
      </c>
      <c r="H11" s="602" t="s">
        <v>1006</v>
      </c>
      <c r="I11" s="604"/>
    </row>
    <row r="12" spans="1:11" ht="24" x14ac:dyDescent="0.25">
      <c r="A12" s="578"/>
      <c r="B12" s="582" t="s">
        <v>1007</v>
      </c>
      <c r="C12" s="583" t="s">
        <v>1008</v>
      </c>
      <c r="D12" s="583" t="s">
        <v>1008</v>
      </c>
      <c r="E12" s="583" t="s">
        <v>1008</v>
      </c>
      <c r="F12" s="583" t="s">
        <v>1008</v>
      </c>
      <c r="G12" s="602" t="s">
        <v>23</v>
      </c>
      <c r="H12" s="602" t="s">
        <v>1009</v>
      </c>
      <c r="I12" s="604"/>
    </row>
    <row r="13" spans="1:11" x14ac:dyDescent="0.25">
      <c r="A13" s="578"/>
      <c r="B13" s="580" t="s">
        <v>1010</v>
      </c>
      <c r="C13" s="562" t="s">
        <v>1011</v>
      </c>
      <c r="D13" s="562" t="s">
        <v>1011</v>
      </c>
      <c r="E13" s="562" t="s">
        <v>1011</v>
      </c>
      <c r="F13" s="562" t="s">
        <v>1011</v>
      </c>
      <c r="G13" s="602" t="s">
        <v>23</v>
      </c>
      <c r="H13" s="602" t="s">
        <v>1009</v>
      </c>
      <c r="I13" s="604"/>
    </row>
    <row r="14" spans="1:11" x14ac:dyDescent="0.25">
      <c r="A14" s="578"/>
      <c r="B14" s="600"/>
      <c r="C14" s="610"/>
      <c r="D14" s="611"/>
      <c r="E14" s="611"/>
      <c r="F14" s="611"/>
      <c r="G14" s="610"/>
      <c r="H14" s="565"/>
      <c r="I14" s="604"/>
    </row>
    <row r="15" spans="1:11" x14ac:dyDescent="0.25">
      <c r="A15" s="564" t="s">
        <v>125</v>
      </c>
      <c r="B15" s="578"/>
      <c r="C15" s="356"/>
      <c r="D15" s="578"/>
      <c r="E15" s="578"/>
      <c r="F15" s="578"/>
      <c r="G15" s="578"/>
      <c r="H15" s="356"/>
      <c r="I15" s="604"/>
    </row>
    <row r="16" spans="1:11" x14ac:dyDescent="0.25">
      <c r="A16" s="599">
        <v>1</v>
      </c>
      <c r="B16" s="857" t="s">
        <v>458</v>
      </c>
      <c r="C16" s="857"/>
      <c r="D16" s="857"/>
      <c r="E16" s="857"/>
      <c r="F16" s="857"/>
      <c r="G16" s="857"/>
      <c r="H16" s="857"/>
      <c r="I16" s="604"/>
    </row>
    <row r="17" spans="1:8" s="604" customFormat="1" x14ac:dyDescent="0.25">
      <c r="A17" s="599">
        <v>2</v>
      </c>
      <c r="B17" s="857" t="s">
        <v>459</v>
      </c>
      <c r="C17" s="857"/>
      <c r="D17" s="857"/>
      <c r="E17" s="857"/>
      <c r="F17" s="857"/>
      <c r="G17" s="857"/>
      <c r="H17" s="857"/>
    </row>
    <row r="18" spans="1:8" s="604" customFormat="1" x14ac:dyDescent="0.25">
      <c r="A18" s="599">
        <v>3</v>
      </c>
      <c r="B18" s="612" t="s">
        <v>1012</v>
      </c>
      <c r="C18" s="613"/>
      <c r="D18" s="613"/>
      <c r="E18" s="613"/>
      <c r="F18" s="613"/>
      <c r="G18" s="613"/>
      <c r="H18" s="613"/>
    </row>
    <row r="19" spans="1:8" s="604" customFormat="1" x14ac:dyDescent="0.25">
      <c r="A19" s="599">
        <v>4</v>
      </c>
      <c r="B19" s="908" t="s">
        <v>1013</v>
      </c>
      <c r="C19" s="909"/>
      <c r="D19" s="909"/>
      <c r="E19" s="909"/>
      <c r="F19" s="909"/>
      <c r="G19" s="909"/>
      <c r="H19" s="909"/>
    </row>
    <row r="20" spans="1:8" s="604" customFormat="1" x14ac:dyDescent="0.25">
      <c r="A20" s="614" t="s">
        <v>38</v>
      </c>
      <c r="B20" s="599"/>
      <c r="C20" s="357"/>
      <c r="D20" s="599"/>
      <c r="E20" s="599"/>
      <c r="F20" s="599"/>
      <c r="G20" s="599"/>
      <c r="H20" s="357"/>
    </row>
    <row r="21" spans="1:8" s="604" customFormat="1" x14ac:dyDescent="0.25">
      <c r="A21" s="587" t="s">
        <v>39</v>
      </c>
      <c r="B21" s="857" t="s">
        <v>1014</v>
      </c>
      <c r="C21" s="873"/>
      <c r="D21" s="873"/>
      <c r="E21" s="873"/>
      <c r="F21" s="873"/>
      <c r="G21" s="873"/>
      <c r="H21" s="873"/>
    </row>
    <row r="22" spans="1:8" s="604" customFormat="1" x14ac:dyDescent="0.25">
      <c r="A22" s="587" t="s">
        <v>15</v>
      </c>
      <c r="B22" s="857" t="s">
        <v>1015</v>
      </c>
      <c r="C22" s="873"/>
      <c r="D22" s="873"/>
      <c r="E22" s="873"/>
      <c r="F22" s="873"/>
      <c r="G22" s="873"/>
      <c r="H22" s="873"/>
    </row>
    <row r="23" spans="1:8" s="604" customFormat="1" x14ac:dyDescent="0.25">
      <c r="A23" s="587" t="s">
        <v>20</v>
      </c>
      <c r="B23" s="857" t="s">
        <v>1016</v>
      </c>
      <c r="C23" s="873"/>
      <c r="D23" s="873"/>
      <c r="E23" s="873"/>
      <c r="F23" s="873"/>
      <c r="G23" s="873"/>
      <c r="H23" s="873"/>
    </row>
    <row r="24" spans="1:8" s="604" customFormat="1" x14ac:dyDescent="0.25">
      <c r="A24" s="587" t="s">
        <v>23</v>
      </c>
      <c r="B24" s="857" t="s">
        <v>1017</v>
      </c>
      <c r="C24" s="857"/>
      <c r="D24" s="857"/>
      <c r="E24" s="857"/>
      <c r="F24" s="857"/>
      <c r="G24" s="857"/>
      <c r="H24" s="857"/>
    </row>
    <row r="25" spans="1:8" s="604" customFormat="1" x14ac:dyDescent="0.25">
      <c r="A25" s="615"/>
      <c r="B25" s="300"/>
      <c r="C25" s="605"/>
      <c r="D25" s="300"/>
      <c r="E25" s="300"/>
      <c r="F25" s="300"/>
      <c r="G25" s="300"/>
      <c r="H25" s="605"/>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H1" location="Index" display="Back to Index"/>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M78"/>
  <sheetViews>
    <sheetView showGridLines="0"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3" width="3.140625" style="470" customWidth="1"/>
    <col min="14"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7" width="3.140625" style="470" customWidth="1"/>
    <col min="28"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41" width="3.140625" style="470" customWidth="1"/>
    <col min="42" max="16384" width="9.140625" style="470"/>
  </cols>
  <sheetData>
    <row r="1" spans="1:39" ht="20.25" x14ac:dyDescent="0.3">
      <c r="A1" s="93"/>
      <c r="B1" s="346" t="s">
        <v>625</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row>
    <row r="2" spans="1:39"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row>
    <row r="3" spans="1:39" ht="15" customHeight="1" x14ac:dyDescent="0.25">
      <c r="A3" s="93"/>
      <c r="B3" s="535" t="s">
        <v>0</v>
      </c>
      <c r="C3" s="862" t="s">
        <v>874</v>
      </c>
      <c r="D3" s="910"/>
      <c r="E3" s="910"/>
      <c r="F3" s="910"/>
      <c r="G3" s="910"/>
      <c r="H3" s="910"/>
      <c r="I3" s="910"/>
      <c r="J3" s="910"/>
      <c r="K3" s="910"/>
      <c r="L3" s="911"/>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row>
    <row r="4" spans="1:39"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39" x14ac:dyDescent="0.25">
      <c r="A5" s="93"/>
      <c r="B5" s="529" t="s">
        <v>6</v>
      </c>
      <c r="C5" s="530"/>
      <c r="D5" s="530"/>
      <c r="E5" s="530"/>
      <c r="F5" s="530"/>
      <c r="G5" s="530" t="s">
        <v>7</v>
      </c>
      <c r="H5" s="530" t="s">
        <v>8</v>
      </c>
      <c r="I5" s="530" t="s">
        <v>7</v>
      </c>
      <c r="J5" s="530" t="s">
        <v>8</v>
      </c>
      <c r="K5" s="530"/>
      <c r="L5" s="531"/>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row>
    <row r="6" spans="1:39" x14ac:dyDescent="0.25">
      <c r="A6" s="93"/>
      <c r="B6" s="74" t="s">
        <v>534</v>
      </c>
      <c r="C6" s="347">
        <v>51.2</v>
      </c>
      <c r="D6" s="347">
        <v>51.2</v>
      </c>
      <c r="E6" s="347">
        <v>52.5</v>
      </c>
      <c r="F6" s="347">
        <v>54.4</v>
      </c>
      <c r="G6" s="347">
        <v>47.2</v>
      </c>
      <c r="H6" s="347">
        <v>55.7</v>
      </c>
      <c r="I6" s="347">
        <v>47.2</v>
      </c>
      <c r="J6" s="347">
        <v>59.8</v>
      </c>
      <c r="K6" s="538" t="s">
        <v>560</v>
      </c>
      <c r="L6" s="537"/>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39" x14ac:dyDescent="0.25">
      <c r="A7" s="93"/>
      <c r="B7" s="74" t="s">
        <v>561</v>
      </c>
      <c r="C7" s="347">
        <v>74.7</v>
      </c>
      <c r="D7" s="347">
        <v>74.7</v>
      </c>
      <c r="E7" s="347">
        <v>74.7</v>
      </c>
      <c r="F7" s="347">
        <v>74.7</v>
      </c>
      <c r="G7" s="347">
        <v>74.7</v>
      </c>
      <c r="H7" s="347">
        <v>74.7</v>
      </c>
      <c r="I7" s="347">
        <v>74.7</v>
      </c>
      <c r="J7" s="347">
        <v>74.7</v>
      </c>
      <c r="K7" s="538" t="s">
        <v>560</v>
      </c>
      <c r="L7" s="537"/>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row>
    <row r="8" spans="1:39" x14ac:dyDescent="0.25">
      <c r="A8" s="93"/>
      <c r="B8" s="74" t="s">
        <v>562</v>
      </c>
      <c r="C8" s="347">
        <v>23.3</v>
      </c>
      <c r="D8" s="347">
        <v>23.3</v>
      </c>
      <c r="E8" s="347">
        <v>23.9</v>
      </c>
      <c r="F8" s="347">
        <v>24.7</v>
      </c>
      <c r="G8" s="239">
        <v>21</v>
      </c>
      <c r="H8" s="239">
        <v>25</v>
      </c>
      <c r="I8" s="239">
        <v>21</v>
      </c>
      <c r="J8" s="239">
        <v>27</v>
      </c>
      <c r="K8" s="538" t="s">
        <v>560</v>
      </c>
      <c r="L8" s="538"/>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row>
    <row r="9" spans="1:39" x14ac:dyDescent="0.25">
      <c r="A9" s="93"/>
      <c r="B9" s="79" t="s">
        <v>564</v>
      </c>
      <c r="C9" s="347">
        <v>22.1</v>
      </c>
      <c r="D9" s="347">
        <v>22.1</v>
      </c>
      <c r="E9" s="347">
        <v>22.7</v>
      </c>
      <c r="F9" s="347">
        <v>23.5</v>
      </c>
      <c r="G9" s="239">
        <v>19</v>
      </c>
      <c r="H9" s="239">
        <v>24</v>
      </c>
      <c r="I9" s="239">
        <v>19</v>
      </c>
      <c r="J9" s="239">
        <v>26</v>
      </c>
      <c r="K9" s="538" t="s">
        <v>563</v>
      </c>
      <c r="L9" s="348"/>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row>
    <row r="10" spans="1:39" x14ac:dyDescent="0.25">
      <c r="A10" s="93"/>
      <c r="B10" s="74" t="s">
        <v>565</v>
      </c>
      <c r="C10" s="347">
        <v>78.099999999999994</v>
      </c>
      <c r="D10" s="347">
        <v>78.099999999999994</v>
      </c>
      <c r="E10" s="347">
        <v>77.8</v>
      </c>
      <c r="F10" s="347">
        <v>77.400000000000006</v>
      </c>
      <c r="G10" s="239">
        <v>75</v>
      </c>
      <c r="H10" s="239">
        <v>83</v>
      </c>
      <c r="I10" s="239">
        <v>71</v>
      </c>
      <c r="J10" s="239">
        <v>85</v>
      </c>
      <c r="K10" s="538" t="s">
        <v>560</v>
      </c>
      <c r="L10" s="538"/>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row>
    <row r="11" spans="1:39" x14ac:dyDescent="0.25">
      <c r="A11" s="93"/>
      <c r="B11" s="74" t="s">
        <v>566</v>
      </c>
      <c r="C11" s="347">
        <v>79.3</v>
      </c>
      <c r="D11" s="347">
        <v>79.3</v>
      </c>
      <c r="E11" s="347">
        <v>79</v>
      </c>
      <c r="F11" s="347">
        <v>78.7</v>
      </c>
      <c r="G11" s="239">
        <v>77</v>
      </c>
      <c r="H11" s="239">
        <v>84</v>
      </c>
      <c r="I11" s="239">
        <v>73</v>
      </c>
      <c r="J11" s="239">
        <v>86</v>
      </c>
      <c r="K11" s="538" t="s">
        <v>567</v>
      </c>
      <c r="L11" s="538"/>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row>
    <row r="12" spans="1:39" x14ac:dyDescent="0.25">
      <c r="A12" s="93"/>
      <c r="B12" s="74" t="s">
        <v>568</v>
      </c>
      <c r="C12" s="347">
        <v>4.0999999999999996</v>
      </c>
      <c r="D12" s="347">
        <v>4.0999999999999996</v>
      </c>
      <c r="E12" s="347">
        <v>4</v>
      </c>
      <c r="F12" s="347">
        <v>3.7</v>
      </c>
      <c r="G12" s="239">
        <v>2</v>
      </c>
      <c r="H12" s="239">
        <v>5</v>
      </c>
      <c r="I12" s="239">
        <v>2</v>
      </c>
      <c r="J12" s="239">
        <v>5</v>
      </c>
      <c r="K12" s="538" t="s">
        <v>569</v>
      </c>
      <c r="L12" s="538"/>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row>
    <row r="13" spans="1:39" x14ac:dyDescent="0.25">
      <c r="A13" s="93"/>
      <c r="B13" s="74" t="s">
        <v>570</v>
      </c>
      <c r="C13" s="215">
        <v>0.3</v>
      </c>
      <c r="D13" s="215">
        <v>0.3</v>
      </c>
      <c r="E13" s="215">
        <v>0.31</v>
      </c>
      <c r="F13" s="215">
        <v>0.32</v>
      </c>
      <c r="G13" s="215">
        <v>0.27</v>
      </c>
      <c r="H13" s="215">
        <v>0.32</v>
      </c>
      <c r="I13" s="215">
        <v>0.28000000000000003</v>
      </c>
      <c r="J13" s="215">
        <v>0.35</v>
      </c>
      <c r="K13" s="538" t="s">
        <v>560</v>
      </c>
      <c r="L13" s="538"/>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row>
    <row r="14" spans="1:39" x14ac:dyDescent="0.25">
      <c r="A14" s="93"/>
      <c r="B14" s="74" t="s">
        <v>571</v>
      </c>
      <c r="C14" s="349">
        <v>1</v>
      </c>
      <c r="D14" s="349">
        <v>1</v>
      </c>
      <c r="E14" s="349">
        <v>1</v>
      </c>
      <c r="F14" s="349">
        <v>1</v>
      </c>
      <c r="G14" s="349">
        <v>1</v>
      </c>
      <c r="H14" s="349">
        <v>1</v>
      </c>
      <c r="I14" s="349">
        <v>1</v>
      </c>
      <c r="J14" s="349">
        <v>1</v>
      </c>
      <c r="K14" s="538" t="s">
        <v>560</v>
      </c>
      <c r="L14" s="538"/>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row>
    <row r="15" spans="1:39" x14ac:dyDescent="0.25">
      <c r="A15" s="93"/>
      <c r="B15" s="74" t="s">
        <v>13</v>
      </c>
      <c r="C15" s="364">
        <v>1</v>
      </c>
      <c r="D15" s="364">
        <v>1</v>
      </c>
      <c r="E15" s="364">
        <v>1</v>
      </c>
      <c r="F15" s="364">
        <v>1</v>
      </c>
      <c r="G15" s="364">
        <v>1</v>
      </c>
      <c r="H15" s="364">
        <v>1</v>
      </c>
      <c r="I15" s="364">
        <v>1</v>
      </c>
      <c r="J15" s="364">
        <v>1</v>
      </c>
      <c r="K15" s="538"/>
      <c r="L15" s="538">
        <v>1</v>
      </c>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row>
    <row r="16" spans="1:39" x14ac:dyDescent="0.25">
      <c r="A16" s="93"/>
      <c r="B16" s="72" t="s">
        <v>95</v>
      </c>
      <c r="C16" s="365">
        <v>2.5</v>
      </c>
      <c r="D16" s="365">
        <v>2.4</v>
      </c>
      <c r="E16" s="365">
        <v>2.2000000000000002</v>
      </c>
      <c r="F16" s="365">
        <v>1.8</v>
      </c>
      <c r="G16" s="365">
        <v>2</v>
      </c>
      <c r="H16" s="365">
        <v>2.7</v>
      </c>
      <c r="I16" s="365">
        <v>1.3</v>
      </c>
      <c r="J16" s="365">
        <v>2.2000000000000002</v>
      </c>
      <c r="K16" s="537" t="s">
        <v>44</v>
      </c>
      <c r="L16" s="538">
        <v>1</v>
      </c>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row>
    <row r="17" spans="1:39" x14ac:dyDescent="0.25">
      <c r="A17" s="93"/>
      <c r="B17" s="72" t="s">
        <v>16</v>
      </c>
      <c r="C17" s="366">
        <v>25</v>
      </c>
      <c r="D17" s="366">
        <v>25</v>
      </c>
      <c r="E17" s="366">
        <v>25</v>
      </c>
      <c r="F17" s="366">
        <v>25</v>
      </c>
      <c r="G17" s="366">
        <v>20</v>
      </c>
      <c r="H17" s="366">
        <v>35</v>
      </c>
      <c r="I17" s="366">
        <v>20</v>
      </c>
      <c r="J17" s="366">
        <v>35</v>
      </c>
      <c r="K17" s="537"/>
      <c r="L17" s="538">
        <v>1</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row>
    <row r="18" spans="1:39" x14ac:dyDescent="0.25">
      <c r="A18" s="93"/>
      <c r="B18" s="72" t="s">
        <v>18</v>
      </c>
      <c r="C18" s="367">
        <v>3</v>
      </c>
      <c r="D18" s="367">
        <v>3</v>
      </c>
      <c r="E18" s="367">
        <v>3</v>
      </c>
      <c r="F18" s="367">
        <v>3</v>
      </c>
      <c r="G18" s="367">
        <v>2.5</v>
      </c>
      <c r="H18" s="367">
        <v>3.5</v>
      </c>
      <c r="I18" s="367">
        <v>2</v>
      </c>
      <c r="J18" s="367">
        <v>3.5</v>
      </c>
      <c r="K18" s="537"/>
      <c r="L18" s="538">
        <v>1</v>
      </c>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row>
    <row r="19" spans="1:39" x14ac:dyDescent="0.25">
      <c r="A19" s="93"/>
      <c r="B19" s="82" t="s">
        <v>572</v>
      </c>
      <c r="C19" s="365">
        <v>0.8</v>
      </c>
      <c r="D19" s="365">
        <v>0.8</v>
      </c>
      <c r="E19" s="365">
        <v>0.8</v>
      </c>
      <c r="F19" s="365">
        <v>0.7</v>
      </c>
      <c r="G19" s="365">
        <v>0.7</v>
      </c>
      <c r="H19" s="365">
        <v>0.9</v>
      </c>
      <c r="I19" s="365">
        <v>0.6</v>
      </c>
      <c r="J19" s="365">
        <v>0.9</v>
      </c>
      <c r="K19" s="537"/>
      <c r="L19" s="538">
        <v>1</v>
      </c>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row>
    <row r="20" spans="1:39" x14ac:dyDescent="0.25">
      <c r="A20" s="93"/>
      <c r="B20" s="912" t="s">
        <v>423</v>
      </c>
      <c r="C20" s="897"/>
      <c r="D20" s="897"/>
      <c r="E20" s="897"/>
      <c r="F20" s="897"/>
      <c r="G20" s="897"/>
      <c r="H20" s="897"/>
      <c r="I20" s="897"/>
      <c r="J20" s="897"/>
      <c r="K20" s="897"/>
      <c r="L20" s="898"/>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row>
    <row r="21" spans="1:39" x14ac:dyDescent="0.25">
      <c r="A21" s="93"/>
      <c r="B21" s="72" t="s">
        <v>22</v>
      </c>
      <c r="C21" s="364">
        <v>5</v>
      </c>
      <c r="D21" s="364">
        <v>5</v>
      </c>
      <c r="E21" s="364">
        <v>5</v>
      </c>
      <c r="F21" s="364">
        <v>5</v>
      </c>
      <c r="G21" s="364">
        <v>5</v>
      </c>
      <c r="H21" s="364">
        <v>5</v>
      </c>
      <c r="I21" s="364">
        <v>5</v>
      </c>
      <c r="J21" s="364">
        <v>5</v>
      </c>
      <c r="K21" s="537" t="s">
        <v>46</v>
      </c>
      <c r="L21" s="537"/>
      <c r="M21" s="95"/>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row>
    <row r="22" spans="1:39" x14ac:dyDescent="0.25">
      <c r="A22" s="93"/>
      <c r="B22" s="72" t="s">
        <v>24</v>
      </c>
      <c r="C22" s="367">
        <v>10</v>
      </c>
      <c r="D22" s="367">
        <v>10</v>
      </c>
      <c r="E22" s="367">
        <v>10</v>
      </c>
      <c r="F22" s="367">
        <v>10</v>
      </c>
      <c r="G22" s="367">
        <v>10</v>
      </c>
      <c r="H22" s="367">
        <v>10</v>
      </c>
      <c r="I22" s="367">
        <v>10</v>
      </c>
      <c r="J22" s="367">
        <v>10</v>
      </c>
      <c r="K22" s="537" t="s">
        <v>573</v>
      </c>
      <c r="L22" s="537"/>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row>
    <row r="23" spans="1:39" x14ac:dyDescent="0.25">
      <c r="A23" s="93"/>
      <c r="B23" s="72" t="s">
        <v>98</v>
      </c>
      <c r="C23" s="367">
        <v>20</v>
      </c>
      <c r="D23" s="367">
        <v>20</v>
      </c>
      <c r="E23" s="367">
        <v>20</v>
      </c>
      <c r="F23" s="367">
        <v>20</v>
      </c>
      <c r="G23" s="367">
        <v>20</v>
      </c>
      <c r="H23" s="367">
        <v>20</v>
      </c>
      <c r="I23" s="367">
        <v>20</v>
      </c>
      <c r="J23" s="367">
        <v>20</v>
      </c>
      <c r="K23" s="537" t="s">
        <v>573</v>
      </c>
      <c r="L23" s="537"/>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row>
    <row r="24" spans="1:39" x14ac:dyDescent="0.25">
      <c r="A24" s="93"/>
      <c r="B24" s="72" t="s">
        <v>99</v>
      </c>
      <c r="C24" s="367">
        <v>0.5</v>
      </c>
      <c r="D24" s="367">
        <v>0.5</v>
      </c>
      <c r="E24" s="367">
        <v>0.5</v>
      </c>
      <c r="F24" s="367">
        <v>0.5</v>
      </c>
      <c r="G24" s="367">
        <v>0.5</v>
      </c>
      <c r="H24" s="367">
        <v>0.5</v>
      </c>
      <c r="I24" s="367">
        <v>0.5</v>
      </c>
      <c r="J24" s="367">
        <v>0.5</v>
      </c>
      <c r="K24" s="537" t="s">
        <v>573</v>
      </c>
      <c r="L24" s="537"/>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row>
    <row r="25" spans="1:39" x14ac:dyDescent="0.25">
      <c r="A25" s="93"/>
      <c r="B25" s="72" t="s">
        <v>100</v>
      </c>
      <c r="C25" s="364">
        <v>2</v>
      </c>
      <c r="D25" s="364">
        <v>2</v>
      </c>
      <c r="E25" s="364">
        <v>2</v>
      </c>
      <c r="F25" s="364">
        <v>2</v>
      </c>
      <c r="G25" s="364">
        <v>2</v>
      </c>
      <c r="H25" s="364">
        <v>2</v>
      </c>
      <c r="I25" s="364">
        <v>2</v>
      </c>
      <c r="J25" s="364">
        <v>2</v>
      </c>
      <c r="K25" s="537" t="s">
        <v>573</v>
      </c>
      <c r="L25" s="537"/>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row>
    <row r="26" spans="1:39" x14ac:dyDescent="0.25">
      <c r="A26" s="93"/>
      <c r="B26" s="896" t="s">
        <v>102</v>
      </c>
      <c r="C26" s="897"/>
      <c r="D26" s="897"/>
      <c r="E26" s="897"/>
      <c r="F26" s="897"/>
      <c r="G26" s="897"/>
      <c r="H26" s="897"/>
      <c r="I26" s="897"/>
      <c r="J26" s="897"/>
      <c r="K26" s="897"/>
      <c r="L26" s="898"/>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row>
    <row r="27" spans="1:39" x14ac:dyDescent="0.25">
      <c r="A27" s="93"/>
      <c r="B27" s="72" t="s">
        <v>148</v>
      </c>
      <c r="C27" s="367">
        <v>99.8</v>
      </c>
      <c r="D27" s="367">
        <v>99.8</v>
      </c>
      <c r="E27" s="367">
        <v>99.8</v>
      </c>
      <c r="F27" s="367">
        <v>99.8</v>
      </c>
      <c r="G27" s="367">
        <v>99</v>
      </c>
      <c r="H27" s="367">
        <v>99.9</v>
      </c>
      <c r="I27" s="367">
        <v>99.5</v>
      </c>
      <c r="J27" s="367">
        <v>99.9</v>
      </c>
      <c r="K27" s="84" t="s">
        <v>35</v>
      </c>
      <c r="L27" s="537">
        <v>1</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row>
    <row r="28" spans="1:39" x14ac:dyDescent="0.25">
      <c r="A28" s="93"/>
      <c r="B28" s="72" t="s">
        <v>104</v>
      </c>
      <c r="C28" s="366">
        <v>90</v>
      </c>
      <c r="D28" s="366">
        <v>56</v>
      </c>
      <c r="E28" s="366">
        <v>17</v>
      </c>
      <c r="F28" s="366">
        <v>11</v>
      </c>
      <c r="G28" s="366">
        <v>11</v>
      </c>
      <c r="H28" s="366">
        <v>84</v>
      </c>
      <c r="I28" s="366">
        <v>5</v>
      </c>
      <c r="J28" s="366">
        <v>56</v>
      </c>
      <c r="K28" s="353" t="s">
        <v>65</v>
      </c>
      <c r="L28" s="537" t="s">
        <v>574</v>
      </c>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row>
    <row r="29" spans="1:39" x14ac:dyDescent="0.25">
      <c r="A29" s="93"/>
      <c r="B29" s="72" t="s">
        <v>105</v>
      </c>
      <c r="C29" s="367">
        <v>0.3</v>
      </c>
      <c r="D29" s="367">
        <v>0.1</v>
      </c>
      <c r="E29" s="367">
        <v>0.1</v>
      </c>
      <c r="G29" s="367">
        <v>0</v>
      </c>
      <c r="H29" s="367">
        <v>0.1</v>
      </c>
      <c r="I29" s="367">
        <v>0</v>
      </c>
      <c r="J29" s="367">
        <v>0.1</v>
      </c>
      <c r="K29" s="537"/>
      <c r="L29" s="537">
        <v>2</v>
      </c>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row>
    <row r="30" spans="1:39" x14ac:dyDescent="0.25">
      <c r="A30" s="93"/>
      <c r="B30" s="72" t="s">
        <v>106</v>
      </c>
      <c r="C30" s="367">
        <v>1.2</v>
      </c>
      <c r="D30" s="367">
        <v>1</v>
      </c>
      <c r="E30" s="367">
        <v>1</v>
      </c>
      <c r="F30" s="367">
        <v>1</v>
      </c>
      <c r="G30" s="367">
        <v>1</v>
      </c>
      <c r="H30" s="367">
        <v>3</v>
      </c>
      <c r="I30" s="367">
        <v>0</v>
      </c>
      <c r="J30" s="367">
        <v>1</v>
      </c>
      <c r="K30" s="537" t="s">
        <v>50</v>
      </c>
      <c r="L30" s="537">
        <v>2</v>
      </c>
      <c r="M30" s="354"/>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row>
    <row r="31" spans="1:39" x14ac:dyDescent="0.25">
      <c r="A31" s="93"/>
      <c r="B31" s="72" t="s">
        <v>575</v>
      </c>
      <c r="C31" s="367">
        <v>0.3</v>
      </c>
      <c r="D31" s="367">
        <v>0.3</v>
      </c>
      <c r="E31" s="367">
        <v>0.3</v>
      </c>
      <c r="F31" s="367">
        <v>0.3</v>
      </c>
      <c r="G31" s="367">
        <v>0.1</v>
      </c>
      <c r="H31" s="367">
        <v>2</v>
      </c>
      <c r="I31" s="367">
        <v>0.1</v>
      </c>
      <c r="J31" s="367">
        <v>1</v>
      </c>
      <c r="K31" s="537" t="s">
        <v>50</v>
      </c>
      <c r="L31" s="537">
        <v>2</v>
      </c>
      <c r="M31" s="354"/>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row>
    <row r="32" spans="1:39" x14ac:dyDescent="0.25">
      <c r="A32" s="93"/>
      <c r="B32" s="896" t="s">
        <v>25</v>
      </c>
      <c r="C32" s="897"/>
      <c r="D32" s="897"/>
      <c r="E32" s="897"/>
      <c r="F32" s="897"/>
      <c r="G32" s="897"/>
      <c r="H32" s="897"/>
      <c r="I32" s="897"/>
      <c r="J32" s="897"/>
      <c r="K32" s="897"/>
      <c r="L32" s="898"/>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1:39" x14ac:dyDescent="0.25">
      <c r="A33" s="93"/>
      <c r="B33" s="72" t="s">
        <v>576</v>
      </c>
      <c r="C33" s="365">
        <v>8</v>
      </c>
      <c r="D33" s="365">
        <v>7.8</v>
      </c>
      <c r="E33" s="365">
        <v>7.4</v>
      </c>
      <c r="F33" s="365">
        <v>6.5</v>
      </c>
      <c r="G33" s="365">
        <v>6.7</v>
      </c>
      <c r="H33" s="365">
        <v>9.1999999999999993</v>
      </c>
      <c r="I33" s="365">
        <v>4.8</v>
      </c>
      <c r="J33" s="365">
        <v>8.1</v>
      </c>
      <c r="K33" s="84" t="s">
        <v>69</v>
      </c>
      <c r="L33" s="537">
        <v>1</v>
      </c>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row>
    <row r="34" spans="1:39" x14ac:dyDescent="0.25">
      <c r="A34" s="93"/>
      <c r="B34" s="72" t="s">
        <v>28</v>
      </c>
      <c r="C34" s="365">
        <v>4.8</v>
      </c>
      <c r="D34" s="365">
        <v>4.7</v>
      </c>
      <c r="E34" s="365">
        <v>4.5999999999999996</v>
      </c>
      <c r="F34" s="365">
        <v>4</v>
      </c>
      <c r="G34" s="365">
        <v>4</v>
      </c>
      <c r="H34" s="365">
        <v>5.6</v>
      </c>
      <c r="I34" s="365">
        <v>2.9</v>
      </c>
      <c r="J34" s="365">
        <v>5</v>
      </c>
      <c r="K34" s="537" t="s">
        <v>69</v>
      </c>
      <c r="L34" s="537">
        <v>1</v>
      </c>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1:39" x14ac:dyDescent="0.25">
      <c r="A35" s="93"/>
      <c r="B35" s="72" t="s">
        <v>29</v>
      </c>
      <c r="C35" s="365">
        <v>3.2</v>
      </c>
      <c r="D35" s="365">
        <v>3.1</v>
      </c>
      <c r="E35" s="365">
        <v>2.9</v>
      </c>
      <c r="F35" s="365">
        <v>2.5</v>
      </c>
      <c r="G35" s="365">
        <v>2.6</v>
      </c>
      <c r="H35" s="365">
        <v>3.6</v>
      </c>
      <c r="I35" s="365">
        <v>1.9</v>
      </c>
      <c r="J35" s="365">
        <v>3.2</v>
      </c>
      <c r="K35" s="537" t="s">
        <v>68</v>
      </c>
      <c r="L35" s="537">
        <v>1</v>
      </c>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row>
    <row r="36" spans="1:39" x14ac:dyDescent="0.25">
      <c r="A36" s="93"/>
      <c r="B36" s="72" t="s">
        <v>577</v>
      </c>
      <c r="C36" s="366">
        <v>231700</v>
      </c>
      <c r="D36" s="366">
        <v>188300</v>
      </c>
      <c r="E36" s="366">
        <v>175600</v>
      </c>
      <c r="F36" s="366">
        <v>149600</v>
      </c>
      <c r="G36" s="366">
        <v>173900</v>
      </c>
      <c r="H36" s="366">
        <v>202400</v>
      </c>
      <c r="I36" s="366">
        <v>126500</v>
      </c>
      <c r="J36" s="366">
        <v>169300</v>
      </c>
      <c r="K36" s="537" t="s">
        <v>67</v>
      </c>
      <c r="L36" s="537">
        <v>1</v>
      </c>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row>
    <row r="37" spans="1:39" x14ac:dyDescent="0.25">
      <c r="A37" s="93"/>
      <c r="B37" s="72" t="s">
        <v>578</v>
      </c>
      <c r="C37" s="365">
        <v>24.8</v>
      </c>
      <c r="D37" s="365">
        <v>24.8</v>
      </c>
      <c r="E37" s="365">
        <v>24.2</v>
      </c>
      <c r="F37" s="365">
        <v>23.3</v>
      </c>
      <c r="G37" s="365">
        <v>21.1</v>
      </c>
      <c r="H37" s="365">
        <v>28.5</v>
      </c>
      <c r="I37" s="365">
        <v>17.5</v>
      </c>
      <c r="J37" s="365">
        <v>29.2</v>
      </c>
      <c r="K37" s="537" t="s">
        <v>55</v>
      </c>
      <c r="L37" s="537">
        <v>1</v>
      </c>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row>
    <row r="38" spans="1:39" x14ac:dyDescent="0.25">
      <c r="A38" s="93"/>
      <c r="B38" s="896" t="s">
        <v>33</v>
      </c>
      <c r="C38" s="897"/>
      <c r="D38" s="897"/>
      <c r="E38" s="897"/>
      <c r="F38" s="897"/>
      <c r="G38" s="897"/>
      <c r="H38" s="897"/>
      <c r="I38" s="897"/>
      <c r="J38" s="897"/>
      <c r="K38" s="897"/>
      <c r="L38" s="898"/>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row>
    <row r="39" spans="1:39" x14ac:dyDescent="0.25">
      <c r="A39" s="93"/>
      <c r="B39" s="72" t="s">
        <v>579</v>
      </c>
      <c r="C39" s="365" t="s">
        <v>580</v>
      </c>
      <c r="D39" s="365" t="s">
        <v>580</v>
      </c>
      <c r="E39" s="365" t="s">
        <v>580</v>
      </c>
      <c r="F39" s="365" t="s">
        <v>580</v>
      </c>
      <c r="G39" s="365" t="s">
        <v>580</v>
      </c>
      <c r="H39" s="365" t="s">
        <v>580</v>
      </c>
      <c r="I39" s="365" t="s">
        <v>580</v>
      </c>
      <c r="J39" s="365" t="s">
        <v>580</v>
      </c>
      <c r="K39" s="537"/>
      <c r="L39" s="537"/>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row>
    <row r="40" spans="1:39" x14ac:dyDescent="0.25">
      <c r="A40" s="93"/>
      <c r="B40" s="72" t="s">
        <v>581</v>
      </c>
      <c r="C40" s="365" t="s">
        <v>582</v>
      </c>
      <c r="D40" s="365" t="s">
        <v>582</v>
      </c>
      <c r="E40" s="365" t="s">
        <v>582</v>
      </c>
      <c r="F40" s="365" t="s">
        <v>582</v>
      </c>
      <c r="G40" s="365" t="s">
        <v>582</v>
      </c>
      <c r="H40" s="365" t="s">
        <v>582</v>
      </c>
      <c r="I40" s="365" t="s">
        <v>582</v>
      </c>
      <c r="J40" s="365" t="s">
        <v>582</v>
      </c>
      <c r="K40" s="537"/>
      <c r="L40" s="537"/>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row>
    <row r="41" spans="1:39" x14ac:dyDescent="0.25">
      <c r="A41" s="93"/>
      <c r="B41" s="72" t="s">
        <v>583</v>
      </c>
      <c r="C41" s="365" t="s">
        <v>584</v>
      </c>
      <c r="D41" s="365" t="s">
        <v>584</v>
      </c>
      <c r="E41" s="365" t="s">
        <v>584</v>
      </c>
      <c r="F41" s="365" t="s">
        <v>584</v>
      </c>
      <c r="G41" s="365" t="s">
        <v>584</v>
      </c>
      <c r="H41" s="365" t="s">
        <v>582</v>
      </c>
      <c r="I41" s="365" t="s">
        <v>584</v>
      </c>
      <c r="J41" s="365" t="s">
        <v>582</v>
      </c>
      <c r="K41" s="537"/>
      <c r="L41" s="537"/>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row>
    <row r="42" spans="1:39" x14ac:dyDescent="0.25">
      <c r="A42" s="93"/>
      <c r="B42" s="72" t="s">
        <v>585</v>
      </c>
      <c r="C42" s="368">
        <v>1.87</v>
      </c>
      <c r="D42" s="368">
        <v>1.83</v>
      </c>
      <c r="E42" s="368">
        <v>1.78</v>
      </c>
      <c r="F42" s="368">
        <v>1.61</v>
      </c>
      <c r="G42" s="368">
        <v>1.55</v>
      </c>
      <c r="H42" s="368">
        <v>2.14</v>
      </c>
      <c r="I42" s="368">
        <v>1.18</v>
      </c>
      <c r="J42" s="368">
        <v>2</v>
      </c>
      <c r="K42" s="537" t="s">
        <v>69</v>
      </c>
      <c r="L42" s="537">
        <v>1</v>
      </c>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row>
    <row r="43" spans="1:39" x14ac:dyDescent="0.25">
      <c r="A43" s="93"/>
      <c r="B43" s="72" t="s">
        <v>28</v>
      </c>
      <c r="C43" s="368">
        <v>1.1299999999999999</v>
      </c>
      <c r="D43" s="368">
        <v>1.1000000000000001</v>
      </c>
      <c r="E43" s="368">
        <v>1.0900000000000001</v>
      </c>
      <c r="F43" s="368">
        <v>0.99</v>
      </c>
      <c r="G43" s="368">
        <v>0.94</v>
      </c>
      <c r="H43" s="368">
        <v>1.31</v>
      </c>
      <c r="I43" s="368">
        <v>0.71</v>
      </c>
      <c r="J43" s="368">
        <v>1.22</v>
      </c>
      <c r="K43" s="537" t="s">
        <v>69</v>
      </c>
      <c r="L43" s="537">
        <v>1</v>
      </c>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row>
    <row r="44" spans="1:39" x14ac:dyDescent="0.25">
      <c r="A44" s="93"/>
      <c r="B44" s="72" t="s">
        <v>29</v>
      </c>
      <c r="C44" s="368">
        <v>0.74</v>
      </c>
      <c r="D44" s="368">
        <v>0.72</v>
      </c>
      <c r="E44" s="368">
        <v>0.69</v>
      </c>
      <c r="F44" s="368">
        <v>0.62</v>
      </c>
      <c r="G44" s="368">
        <v>0.62</v>
      </c>
      <c r="H44" s="368">
        <v>0.83</v>
      </c>
      <c r="I44" s="368">
        <v>0.47</v>
      </c>
      <c r="J44" s="368">
        <v>0.78</v>
      </c>
      <c r="K44" s="537" t="s">
        <v>68</v>
      </c>
      <c r="L44" s="537">
        <v>1</v>
      </c>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row>
    <row r="45" spans="1:39" x14ac:dyDescent="0.25">
      <c r="A45" s="93"/>
      <c r="B45" s="72" t="s">
        <v>586</v>
      </c>
      <c r="C45" s="366">
        <v>54000</v>
      </c>
      <c r="D45" s="366">
        <v>43900</v>
      </c>
      <c r="E45" s="366">
        <v>41900</v>
      </c>
      <c r="F45" s="366">
        <v>37000</v>
      </c>
      <c r="G45" s="366">
        <v>37300</v>
      </c>
      <c r="H45" s="366">
        <v>51300</v>
      </c>
      <c r="I45" s="366">
        <v>27100</v>
      </c>
      <c r="J45" s="366">
        <v>46000</v>
      </c>
      <c r="K45" s="537" t="s">
        <v>67</v>
      </c>
      <c r="L45" s="537">
        <v>1</v>
      </c>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row>
    <row r="46" spans="1:39" x14ac:dyDescent="0.25">
      <c r="A46" s="95"/>
      <c r="B46" s="72" t="s">
        <v>587</v>
      </c>
      <c r="C46" s="365">
        <v>5.8</v>
      </c>
      <c r="D46" s="365">
        <v>5.8</v>
      </c>
      <c r="E46" s="365">
        <v>5.8</v>
      </c>
      <c r="F46" s="365">
        <v>5.8</v>
      </c>
      <c r="G46" s="365">
        <v>4.9000000000000004</v>
      </c>
      <c r="H46" s="365">
        <v>6.6</v>
      </c>
      <c r="I46" s="365">
        <v>4.3</v>
      </c>
      <c r="J46" s="365">
        <v>7.2</v>
      </c>
      <c r="K46" s="537" t="s">
        <v>55</v>
      </c>
      <c r="L46" s="537">
        <v>1</v>
      </c>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row>
    <row r="47" spans="1:39" x14ac:dyDescent="0.25">
      <c r="A47" s="95"/>
      <c r="B47" s="72" t="s">
        <v>588</v>
      </c>
      <c r="C47" s="366">
        <v>689</v>
      </c>
      <c r="D47" s="366">
        <v>672</v>
      </c>
      <c r="E47" s="366">
        <v>654</v>
      </c>
      <c r="F47" s="366">
        <v>593</v>
      </c>
      <c r="G47" s="366">
        <v>571</v>
      </c>
      <c r="H47" s="366">
        <v>788</v>
      </c>
      <c r="I47" s="366">
        <v>434</v>
      </c>
      <c r="J47" s="366">
        <v>738</v>
      </c>
      <c r="K47" s="537" t="s">
        <v>69</v>
      </c>
      <c r="L47" s="537">
        <v>1</v>
      </c>
      <c r="M47" s="2"/>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row>
    <row r="48" spans="1:39" x14ac:dyDescent="0.25">
      <c r="A48" s="95"/>
      <c r="B48" s="72" t="s">
        <v>589</v>
      </c>
      <c r="C48" s="366">
        <v>20</v>
      </c>
      <c r="D48" s="366">
        <v>16</v>
      </c>
      <c r="E48" s="366">
        <v>15</v>
      </c>
      <c r="F48" s="366">
        <v>14</v>
      </c>
      <c r="G48" s="366">
        <v>14</v>
      </c>
      <c r="H48" s="366">
        <v>19</v>
      </c>
      <c r="I48" s="366">
        <v>10</v>
      </c>
      <c r="J48" s="366">
        <v>17</v>
      </c>
      <c r="K48" s="537" t="s">
        <v>67</v>
      </c>
      <c r="L48" s="537" t="s">
        <v>590</v>
      </c>
      <c r="M48" s="2"/>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row>
    <row r="49" spans="1:39" x14ac:dyDescent="0.25">
      <c r="A49" s="95"/>
      <c r="B49" s="72" t="s">
        <v>591</v>
      </c>
      <c r="C49" s="366">
        <v>17</v>
      </c>
      <c r="D49" s="366">
        <v>17</v>
      </c>
      <c r="E49" s="366">
        <v>17</v>
      </c>
      <c r="F49" s="366">
        <v>17</v>
      </c>
      <c r="G49" s="366">
        <v>14</v>
      </c>
      <c r="H49" s="366">
        <v>20</v>
      </c>
      <c r="I49" s="366">
        <v>13</v>
      </c>
      <c r="J49" s="366">
        <v>21</v>
      </c>
      <c r="K49" s="537" t="s">
        <v>55</v>
      </c>
      <c r="L49" s="537" t="s">
        <v>590</v>
      </c>
      <c r="M49" s="2"/>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row>
    <row r="50" spans="1:39" x14ac:dyDescent="0.25">
      <c r="A50" s="95"/>
      <c r="B50" s="93"/>
      <c r="C50" s="93"/>
      <c r="D50" s="93"/>
      <c r="E50" s="93"/>
      <c r="F50" s="93"/>
      <c r="G50" s="93"/>
      <c r="H50" s="93"/>
      <c r="I50" s="93"/>
      <c r="J50" s="93"/>
      <c r="K50" s="93"/>
      <c r="L50" s="93"/>
      <c r="M50" s="2"/>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row>
    <row r="51" spans="1:39" x14ac:dyDescent="0.25">
      <c r="A51" s="95"/>
      <c r="B51" s="93"/>
      <c r="C51" s="394"/>
      <c r="D51" s="394"/>
      <c r="E51" s="394"/>
      <c r="F51" s="394"/>
      <c r="G51" s="394"/>
      <c r="H51" s="394"/>
      <c r="I51" s="394"/>
      <c r="J51" s="394"/>
      <c r="K51" s="93"/>
      <c r="L51" s="93"/>
      <c r="M51" s="2"/>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row>
    <row r="52" spans="1:39" x14ac:dyDescent="0.25">
      <c r="A52" s="95" t="s">
        <v>125</v>
      </c>
      <c r="B52" s="93"/>
      <c r="C52" s="395"/>
      <c r="D52" s="395"/>
      <c r="E52" s="395"/>
      <c r="F52" s="395"/>
      <c r="G52" s="395"/>
      <c r="H52" s="395"/>
      <c r="I52" s="395"/>
      <c r="J52" s="395"/>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row>
    <row r="53" spans="1:39" x14ac:dyDescent="0.25">
      <c r="A53" s="357">
        <v>1</v>
      </c>
      <c r="B53" s="887" t="s">
        <v>592</v>
      </c>
      <c r="C53" s="887"/>
      <c r="D53" s="887"/>
      <c r="E53" s="887"/>
      <c r="F53" s="887"/>
      <c r="G53" s="887"/>
      <c r="H53" s="887"/>
      <c r="I53" s="887"/>
      <c r="J53" s="887"/>
      <c r="K53" s="887"/>
      <c r="L53" s="887"/>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row>
    <row r="54" spans="1:39" ht="15" customHeight="1" x14ac:dyDescent="0.25">
      <c r="A54" s="357">
        <v>2</v>
      </c>
      <c r="B54" s="887" t="s">
        <v>593</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row>
    <row r="55" spans="1:39" x14ac:dyDescent="0.25">
      <c r="A55" s="357"/>
      <c r="B55" s="68" t="s">
        <v>594</v>
      </c>
      <c r="C55" s="534"/>
      <c r="D55" s="534"/>
      <c r="E55" s="534"/>
      <c r="F55" s="534"/>
      <c r="G55" s="534"/>
      <c r="H55" s="534"/>
      <c r="I55" s="534"/>
      <c r="J55" s="534"/>
      <c r="K55" s="534"/>
      <c r="L55" s="534"/>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row>
    <row r="56" spans="1:39" ht="15" customHeight="1" x14ac:dyDescent="0.25">
      <c r="A56" s="357"/>
      <c r="B56" s="887" t="s">
        <v>595</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row>
    <row r="57" spans="1:39" x14ac:dyDescent="0.25">
      <c r="A57" s="357"/>
      <c r="B57" s="68" t="s">
        <v>596</v>
      </c>
      <c r="C57" s="534"/>
      <c r="D57" s="534"/>
      <c r="E57" s="534"/>
      <c r="F57" s="534"/>
      <c r="G57" s="534"/>
      <c r="H57" s="534"/>
      <c r="I57" s="534"/>
      <c r="J57" s="534"/>
      <c r="K57" s="534"/>
      <c r="L57" s="534"/>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row>
    <row r="58" spans="1:39" x14ac:dyDescent="0.25">
      <c r="A58" s="357"/>
      <c r="B58" s="68" t="s">
        <v>597</v>
      </c>
      <c r="C58" s="534"/>
      <c r="D58" s="534"/>
      <c r="E58" s="534"/>
      <c r="F58" s="534"/>
      <c r="G58" s="534"/>
      <c r="H58" s="534"/>
      <c r="I58" s="534"/>
      <c r="J58" s="534"/>
      <c r="K58" s="534"/>
      <c r="L58" s="534"/>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row>
    <row r="59" spans="1:39" x14ac:dyDescent="0.25">
      <c r="A59" s="357"/>
      <c r="B59" s="68" t="s">
        <v>598</v>
      </c>
      <c r="C59" s="534"/>
      <c r="D59" s="534"/>
      <c r="E59" s="534"/>
      <c r="F59" s="534"/>
      <c r="G59" s="534"/>
      <c r="H59" s="534"/>
      <c r="I59" s="534"/>
      <c r="J59" s="534"/>
      <c r="K59" s="534"/>
      <c r="L59" s="534"/>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row>
    <row r="60" spans="1:39" ht="15" customHeight="1" x14ac:dyDescent="0.25">
      <c r="A60" s="357">
        <v>3</v>
      </c>
      <c r="B60" s="887" t="s">
        <v>599</v>
      </c>
      <c r="C60" s="887"/>
      <c r="D60" s="887"/>
      <c r="E60" s="887"/>
      <c r="F60" s="887"/>
      <c r="G60" s="887"/>
      <c r="H60" s="887"/>
      <c r="I60" s="887"/>
      <c r="J60" s="887"/>
      <c r="K60" s="887"/>
      <c r="L60" s="887"/>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row>
    <row r="61" spans="1:39" x14ac:dyDescent="0.25">
      <c r="A61" s="357"/>
      <c r="B61" s="358" t="s">
        <v>600</v>
      </c>
      <c r="C61" s="534"/>
      <c r="D61" s="534"/>
      <c r="E61" s="534"/>
      <c r="F61" s="534"/>
      <c r="G61" s="534"/>
      <c r="H61" s="534"/>
      <c r="I61" s="534"/>
      <c r="J61" s="534"/>
      <c r="K61" s="534"/>
      <c r="L61" s="534"/>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row>
    <row r="62" spans="1:39" x14ac:dyDescent="0.25">
      <c r="A62" s="357">
        <v>4</v>
      </c>
      <c r="B62" s="532" t="s">
        <v>601</v>
      </c>
      <c r="C62" s="534"/>
      <c r="D62" s="534"/>
      <c r="E62" s="534"/>
      <c r="F62" s="534"/>
      <c r="G62" s="534"/>
      <c r="H62" s="534"/>
      <c r="I62" s="534"/>
      <c r="J62" s="534"/>
      <c r="K62" s="534"/>
      <c r="L62" s="534"/>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row>
    <row r="63" spans="1:39" x14ac:dyDescent="0.25">
      <c r="A63" s="357"/>
      <c r="B63" s="68"/>
      <c r="C63" s="534"/>
      <c r="D63" s="534"/>
      <c r="E63" s="534"/>
      <c r="F63" s="534"/>
      <c r="G63" s="534"/>
      <c r="H63" s="534"/>
      <c r="I63" s="534"/>
      <c r="J63" s="534"/>
      <c r="K63" s="534"/>
      <c r="L63" s="534"/>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row>
    <row r="64" spans="1:39" x14ac:dyDescent="0.25">
      <c r="A64" s="95" t="s">
        <v>38</v>
      </c>
      <c r="B64" s="93"/>
      <c r="C64" s="356"/>
      <c r="D64" s="356"/>
      <c r="E64" s="356"/>
      <c r="F64" s="356"/>
      <c r="G64" s="356"/>
      <c r="H64" s="356"/>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row>
    <row r="65" spans="1:39" ht="15" customHeight="1" x14ac:dyDescent="0.25">
      <c r="A65" s="89" t="s">
        <v>39</v>
      </c>
      <c r="B65" s="887" t="s">
        <v>621</v>
      </c>
      <c r="C65" s="887"/>
      <c r="D65" s="887"/>
      <c r="E65" s="887"/>
      <c r="F65" s="887"/>
      <c r="G65" s="887"/>
      <c r="H65" s="887"/>
      <c r="I65" s="887"/>
      <c r="J65" s="887"/>
      <c r="K65" s="887"/>
      <c r="L65" s="887"/>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row>
    <row r="66" spans="1:39" ht="15" customHeight="1" x14ac:dyDescent="0.25">
      <c r="A66" s="89" t="s">
        <v>15</v>
      </c>
      <c r="B66" s="887" t="s">
        <v>1162</v>
      </c>
      <c r="C66" s="887"/>
      <c r="D66" s="887"/>
      <c r="E66" s="887"/>
      <c r="F66" s="887"/>
      <c r="G66" s="887"/>
      <c r="H66" s="887"/>
      <c r="I66" s="887"/>
      <c r="J66" s="887"/>
      <c r="K66" s="887"/>
      <c r="L66" s="887"/>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row>
    <row r="67" spans="1:39" ht="15" customHeight="1" x14ac:dyDescent="0.25">
      <c r="A67" s="89" t="s">
        <v>20</v>
      </c>
      <c r="B67" s="887" t="s">
        <v>603</v>
      </c>
      <c r="C67" s="887"/>
      <c r="D67" s="887"/>
      <c r="E67" s="887"/>
      <c r="F67" s="887"/>
      <c r="G67" s="887"/>
      <c r="H67" s="887"/>
      <c r="I67" s="887"/>
      <c r="J67" s="887"/>
      <c r="K67" s="887"/>
      <c r="L67" s="887"/>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row>
    <row r="68" spans="1:39" x14ac:dyDescent="0.25">
      <c r="A68" s="89" t="s">
        <v>23</v>
      </c>
      <c r="B68" s="68" t="s">
        <v>622</v>
      </c>
      <c r="C68" s="534"/>
      <c r="D68" s="534"/>
      <c r="E68" s="534"/>
      <c r="F68" s="534"/>
      <c r="G68" s="534"/>
      <c r="H68" s="534"/>
      <c r="I68" s="534"/>
      <c r="J68" s="534"/>
      <c r="K68" s="534"/>
      <c r="L68" s="534"/>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row>
    <row r="69" spans="1:39" x14ac:dyDescent="0.25">
      <c r="A69" s="89" t="s">
        <v>605</v>
      </c>
      <c r="B69" s="68" t="s">
        <v>606</v>
      </c>
      <c r="C69" s="534"/>
      <c r="D69" s="534"/>
      <c r="E69" s="534"/>
      <c r="F69" s="534"/>
      <c r="G69" s="534"/>
      <c r="H69" s="534"/>
      <c r="I69" s="534"/>
      <c r="J69" s="534"/>
      <c r="K69" s="534"/>
      <c r="L69" s="534"/>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row>
    <row r="70" spans="1:39" ht="15" customHeight="1" x14ac:dyDescent="0.25">
      <c r="A70" s="89" t="s">
        <v>607</v>
      </c>
      <c r="B70" s="887" t="s">
        <v>608</v>
      </c>
      <c r="C70" s="887"/>
      <c r="D70" s="887"/>
      <c r="E70" s="887"/>
      <c r="F70" s="887"/>
      <c r="G70" s="887"/>
      <c r="H70" s="887"/>
      <c r="I70" s="887"/>
      <c r="J70" s="887"/>
      <c r="K70" s="887"/>
      <c r="L70" s="887"/>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row>
    <row r="71" spans="1:39" ht="15" customHeight="1" x14ac:dyDescent="0.25">
      <c r="A71" s="89" t="s">
        <v>31</v>
      </c>
      <c r="B71" s="887" t="s">
        <v>609</v>
      </c>
      <c r="C71" s="887"/>
      <c r="D71" s="887"/>
      <c r="E71" s="887"/>
      <c r="F71" s="887"/>
      <c r="G71" s="887"/>
      <c r="H71" s="887"/>
      <c r="I71" s="887"/>
      <c r="J71" s="887"/>
      <c r="K71" s="887"/>
      <c r="L71" s="887"/>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row>
    <row r="72" spans="1:39" ht="15" customHeight="1" x14ac:dyDescent="0.25">
      <c r="A72" s="89" t="s">
        <v>35</v>
      </c>
      <c r="B72" s="887" t="s">
        <v>610</v>
      </c>
      <c r="C72" s="887"/>
      <c r="D72" s="887"/>
      <c r="E72" s="887"/>
      <c r="F72" s="887"/>
      <c r="G72" s="887"/>
      <c r="H72" s="887"/>
      <c r="I72" s="887"/>
      <c r="J72" s="887"/>
      <c r="K72" s="887"/>
      <c r="L72" s="887"/>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row>
    <row r="73" spans="1:39" ht="15" customHeight="1" x14ac:dyDescent="0.25">
      <c r="A73" s="89" t="s">
        <v>65</v>
      </c>
      <c r="B73" s="887" t="s">
        <v>611</v>
      </c>
      <c r="C73" s="887"/>
      <c r="D73" s="887"/>
      <c r="E73" s="887"/>
      <c r="F73" s="887"/>
      <c r="G73" s="887"/>
      <c r="H73" s="887"/>
      <c r="I73" s="887"/>
      <c r="J73" s="887"/>
      <c r="K73" s="887"/>
      <c r="L73" s="887"/>
      <c r="M73" s="887"/>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row>
    <row r="74" spans="1:39" ht="15" customHeight="1" x14ac:dyDescent="0.25">
      <c r="A74" s="89" t="s">
        <v>50</v>
      </c>
      <c r="B74" s="887" t="s">
        <v>612</v>
      </c>
      <c r="C74" s="887"/>
      <c r="D74" s="887"/>
      <c r="E74" s="887"/>
      <c r="F74" s="887"/>
      <c r="G74" s="887"/>
      <c r="H74" s="887"/>
      <c r="I74" s="887"/>
      <c r="J74" s="887"/>
      <c r="K74" s="887"/>
      <c r="L74" s="887"/>
      <c r="M74" s="887"/>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row>
    <row r="75" spans="1:39" ht="15" customHeight="1" x14ac:dyDescent="0.25">
      <c r="A75" s="89" t="s">
        <v>55</v>
      </c>
      <c r="B75" s="887" t="s">
        <v>613</v>
      </c>
      <c r="C75" s="887"/>
      <c r="D75" s="887"/>
      <c r="E75" s="887"/>
      <c r="F75" s="887"/>
      <c r="G75" s="887"/>
      <c r="H75" s="887"/>
      <c r="I75" s="887"/>
      <c r="J75" s="887"/>
      <c r="K75" s="887"/>
      <c r="L75" s="887"/>
      <c r="M75" s="887"/>
    </row>
    <row r="76" spans="1:39" ht="15" customHeight="1" x14ac:dyDescent="0.25">
      <c r="A76" s="89" t="s">
        <v>67</v>
      </c>
      <c r="B76" s="887" t="s">
        <v>614</v>
      </c>
      <c r="C76" s="887"/>
      <c r="D76" s="887"/>
      <c r="E76" s="887"/>
      <c r="F76" s="887"/>
      <c r="G76" s="887"/>
      <c r="H76" s="887"/>
      <c r="I76" s="887"/>
      <c r="J76" s="887"/>
      <c r="K76" s="887"/>
      <c r="L76" s="887"/>
      <c r="M76" s="887"/>
    </row>
    <row r="77" spans="1:39" ht="15" customHeight="1" x14ac:dyDescent="0.25">
      <c r="A77" s="89" t="s">
        <v>68</v>
      </c>
      <c r="B77" s="887" t="s">
        <v>623</v>
      </c>
      <c r="C77" s="887"/>
      <c r="D77" s="887"/>
      <c r="E77" s="887"/>
      <c r="F77" s="887"/>
      <c r="G77" s="887"/>
      <c r="H77" s="887"/>
      <c r="I77" s="887"/>
      <c r="J77" s="887"/>
      <c r="K77" s="887"/>
      <c r="L77" s="887"/>
      <c r="M77" s="534"/>
    </row>
    <row r="78" spans="1:39" x14ac:dyDescent="0.25">
      <c r="A78" s="89" t="s">
        <v>69</v>
      </c>
      <c r="B78" s="887" t="s">
        <v>624</v>
      </c>
      <c r="C78" s="887"/>
      <c r="D78" s="887"/>
      <c r="E78" s="887"/>
      <c r="F78" s="887"/>
      <c r="G78" s="887"/>
      <c r="H78" s="887"/>
      <c r="I78" s="887"/>
      <c r="J78" s="887"/>
      <c r="K78" s="887"/>
      <c r="L78" s="887"/>
      <c r="M78" s="534"/>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H80"/>
  <sheetViews>
    <sheetView showGridLines="0"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3" width="3.140625" style="470" customWidth="1"/>
    <col min="14"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7" width="3.140625" style="470" customWidth="1"/>
    <col min="28"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41" width="3.140625" style="470" customWidth="1"/>
    <col min="42" max="16384" width="9.140625" style="470"/>
  </cols>
  <sheetData>
    <row r="1" spans="1:34" ht="20.25" x14ac:dyDescent="0.3">
      <c r="A1" s="93"/>
      <c r="B1" s="346" t="s">
        <v>620</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1:34" ht="15" customHeight="1" x14ac:dyDescent="0.25">
      <c r="A3" s="93"/>
      <c r="B3" s="535" t="s">
        <v>0</v>
      </c>
      <c r="C3" s="862" t="s">
        <v>875</v>
      </c>
      <c r="D3" s="910"/>
      <c r="E3" s="910"/>
      <c r="F3" s="910"/>
      <c r="G3" s="910"/>
      <c r="H3" s="910"/>
      <c r="I3" s="910"/>
      <c r="J3" s="910"/>
      <c r="K3" s="910"/>
      <c r="L3" s="911"/>
      <c r="M3" s="93"/>
      <c r="N3" s="93"/>
      <c r="O3" s="93"/>
      <c r="P3" s="93"/>
      <c r="Q3" s="93"/>
      <c r="R3" s="93"/>
      <c r="S3" s="93"/>
      <c r="T3" s="93"/>
      <c r="U3" s="93"/>
      <c r="V3" s="93"/>
      <c r="W3" s="93"/>
      <c r="X3" s="93"/>
      <c r="Y3" s="93"/>
      <c r="Z3" s="93"/>
      <c r="AA3" s="93"/>
      <c r="AB3" s="93"/>
      <c r="AC3" s="93"/>
      <c r="AD3" s="93"/>
      <c r="AE3" s="93"/>
      <c r="AF3" s="93"/>
      <c r="AG3" s="93"/>
      <c r="AH3" s="93"/>
    </row>
    <row r="4" spans="1:34"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c r="AH4" s="93"/>
    </row>
    <row r="5" spans="1:34" x14ac:dyDescent="0.25">
      <c r="A5" s="93"/>
      <c r="B5" s="529" t="s">
        <v>6</v>
      </c>
      <c r="C5" s="530"/>
      <c r="D5" s="530"/>
      <c r="E5" s="530"/>
      <c r="F5" s="530"/>
      <c r="G5" s="530" t="s">
        <v>7</v>
      </c>
      <c r="H5" s="530" t="s">
        <v>8</v>
      </c>
      <c r="I5" s="530" t="s">
        <v>7</v>
      </c>
      <c r="J5" s="530" t="s">
        <v>8</v>
      </c>
      <c r="K5" s="530"/>
      <c r="L5" s="531"/>
      <c r="M5" s="93"/>
      <c r="N5" s="93"/>
      <c r="O5" s="93"/>
      <c r="P5" s="93"/>
      <c r="Q5" s="93"/>
      <c r="R5" s="93"/>
      <c r="S5" s="93"/>
      <c r="T5" s="93"/>
      <c r="U5" s="93"/>
      <c r="V5" s="93"/>
      <c r="W5" s="93"/>
      <c r="X5" s="93"/>
      <c r="Y5" s="93"/>
      <c r="Z5" s="93"/>
      <c r="AA5" s="93"/>
      <c r="AB5" s="93"/>
      <c r="AC5" s="93"/>
      <c r="AD5" s="93"/>
      <c r="AE5" s="93"/>
      <c r="AF5" s="93"/>
      <c r="AG5" s="93"/>
      <c r="AH5" s="93"/>
    </row>
    <row r="6" spans="1:34" x14ac:dyDescent="0.25">
      <c r="A6" s="93"/>
      <c r="B6" s="74" t="s">
        <v>534</v>
      </c>
      <c r="C6" s="347">
        <v>18.399999999999999</v>
      </c>
      <c r="D6" s="347">
        <v>18.399999999999999</v>
      </c>
      <c r="E6" s="347">
        <v>18.899999999999999</v>
      </c>
      <c r="F6" s="347">
        <v>19.5</v>
      </c>
      <c r="G6" s="347">
        <v>17</v>
      </c>
      <c r="H6" s="347">
        <v>20</v>
      </c>
      <c r="I6" s="347">
        <v>17</v>
      </c>
      <c r="J6" s="347">
        <v>21.4</v>
      </c>
      <c r="K6" s="538" t="s">
        <v>560</v>
      </c>
      <c r="L6" s="537"/>
      <c r="M6" s="93"/>
      <c r="N6" s="93"/>
      <c r="O6" s="93"/>
      <c r="P6" s="93"/>
      <c r="Q6" s="93"/>
      <c r="R6" s="93"/>
      <c r="S6" s="93"/>
      <c r="T6" s="93"/>
      <c r="U6" s="93"/>
      <c r="V6" s="93"/>
      <c r="W6" s="93"/>
      <c r="X6" s="93"/>
      <c r="Y6" s="93"/>
      <c r="Z6" s="93"/>
      <c r="AA6" s="93"/>
      <c r="AB6" s="93"/>
      <c r="AC6" s="93"/>
      <c r="AD6" s="93"/>
      <c r="AE6" s="93"/>
      <c r="AF6" s="93"/>
      <c r="AG6" s="93"/>
      <c r="AH6" s="93"/>
    </row>
    <row r="7" spans="1:34" x14ac:dyDescent="0.25">
      <c r="A7" s="93"/>
      <c r="B7" s="74" t="s">
        <v>561</v>
      </c>
      <c r="C7" s="347">
        <v>27.2</v>
      </c>
      <c r="D7" s="347">
        <v>27.2</v>
      </c>
      <c r="E7" s="347">
        <v>27.2</v>
      </c>
      <c r="F7" s="347">
        <v>27.2</v>
      </c>
      <c r="G7" s="347">
        <v>27.2</v>
      </c>
      <c r="H7" s="347">
        <v>27.2</v>
      </c>
      <c r="I7" s="347">
        <v>27.2</v>
      </c>
      <c r="J7" s="347">
        <v>27.2</v>
      </c>
      <c r="K7" s="538" t="s">
        <v>560</v>
      </c>
      <c r="L7" s="537"/>
      <c r="M7" s="93"/>
      <c r="N7" s="93"/>
      <c r="O7" s="93"/>
      <c r="P7" s="93"/>
      <c r="Q7" s="93"/>
      <c r="R7" s="93"/>
      <c r="S7" s="93"/>
      <c r="T7" s="93"/>
      <c r="U7" s="93"/>
      <c r="V7" s="93"/>
      <c r="W7" s="93"/>
      <c r="X7" s="93"/>
      <c r="Y7" s="93"/>
      <c r="Z7" s="93"/>
      <c r="AA7" s="93"/>
      <c r="AB7" s="93"/>
      <c r="AC7" s="93"/>
      <c r="AD7" s="93"/>
      <c r="AE7" s="93"/>
      <c r="AF7" s="93"/>
      <c r="AG7" s="93"/>
      <c r="AH7" s="93"/>
    </row>
    <row r="8" spans="1:34" x14ac:dyDescent="0.25">
      <c r="A8" s="93"/>
      <c r="B8" s="74" t="s">
        <v>562</v>
      </c>
      <c r="C8" s="347">
        <v>23</v>
      </c>
      <c r="D8" s="347">
        <v>23</v>
      </c>
      <c r="E8" s="347">
        <v>23.6</v>
      </c>
      <c r="F8" s="347">
        <v>24.4</v>
      </c>
      <c r="G8" s="239">
        <v>21</v>
      </c>
      <c r="H8" s="239">
        <v>25</v>
      </c>
      <c r="I8" s="239">
        <v>21</v>
      </c>
      <c r="J8" s="239">
        <v>27</v>
      </c>
      <c r="K8" s="538" t="s">
        <v>563</v>
      </c>
      <c r="L8" s="538"/>
      <c r="M8" s="93"/>
      <c r="N8" s="93"/>
      <c r="O8" s="93"/>
      <c r="P8" s="93"/>
      <c r="Q8" s="93"/>
      <c r="R8" s="93"/>
      <c r="S8" s="93"/>
      <c r="T8" s="93"/>
      <c r="U8" s="93"/>
      <c r="V8" s="93"/>
      <c r="W8" s="93"/>
      <c r="X8" s="93"/>
      <c r="Y8" s="93"/>
      <c r="Z8" s="93"/>
      <c r="AA8" s="93"/>
      <c r="AB8" s="93"/>
      <c r="AC8" s="93"/>
      <c r="AD8" s="93"/>
      <c r="AE8" s="93"/>
      <c r="AF8" s="93"/>
      <c r="AG8" s="93"/>
      <c r="AH8" s="93"/>
    </row>
    <row r="9" spans="1:34" x14ac:dyDescent="0.25">
      <c r="A9" s="93"/>
      <c r="B9" s="79" t="s">
        <v>564</v>
      </c>
      <c r="C9" s="347">
        <v>21.9</v>
      </c>
      <c r="D9" s="347">
        <v>21.9</v>
      </c>
      <c r="E9" s="347">
        <v>22.4</v>
      </c>
      <c r="F9" s="347">
        <v>23.2</v>
      </c>
      <c r="G9" s="239">
        <v>19</v>
      </c>
      <c r="H9" s="239">
        <v>24</v>
      </c>
      <c r="I9" s="239">
        <v>19</v>
      </c>
      <c r="J9" s="239">
        <v>25</v>
      </c>
      <c r="K9" s="538" t="s">
        <v>563</v>
      </c>
      <c r="L9" s="348"/>
      <c r="M9" s="93"/>
      <c r="N9" s="93"/>
      <c r="O9" s="93"/>
      <c r="P9" s="93"/>
      <c r="Q9" s="93"/>
      <c r="R9" s="93"/>
      <c r="S9" s="93"/>
      <c r="T9" s="93"/>
      <c r="U9" s="93"/>
      <c r="V9" s="93"/>
      <c r="W9" s="93"/>
      <c r="X9" s="93"/>
      <c r="Y9" s="93"/>
      <c r="Z9" s="93"/>
      <c r="AA9" s="93"/>
      <c r="AB9" s="93"/>
      <c r="AC9" s="93"/>
      <c r="AD9" s="93"/>
      <c r="AE9" s="93"/>
      <c r="AF9" s="93"/>
      <c r="AG9" s="93"/>
      <c r="AH9" s="93"/>
    </row>
    <row r="10" spans="1:34" x14ac:dyDescent="0.25">
      <c r="A10" s="93"/>
      <c r="B10" s="74" t="s">
        <v>565</v>
      </c>
      <c r="C10" s="347">
        <v>78</v>
      </c>
      <c r="D10" s="347">
        <v>78</v>
      </c>
      <c r="E10" s="347">
        <v>77.7</v>
      </c>
      <c r="F10" s="347">
        <v>77.3</v>
      </c>
      <c r="G10" s="239">
        <v>75</v>
      </c>
      <c r="H10" s="239">
        <v>83</v>
      </c>
      <c r="I10" s="239">
        <v>71</v>
      </c>
      <c r="J10" s="239">
        <v>85</v>
      </c>
      <c r="K10" s="538" t="s">
        <v>560</v>
      </c>
      <c r="L10" s="538"/>
      <c r="M10" s="93"/>
      <c r="N10" s="93"/>
      <c r="O10" s="93"/>
      <c r="P10" s="93"/>
      <c r="Q10" s="93"/>
      <c r="R10" s="93"/>
      <c r="S10" s="93"/>
      <c r="T10" s="93"/>
      <c r="U10" s="93"/>
      <c r="V10" s="93"/>
      <c r="W10" s="93"/>
      <c r="X10" s="93"/>
      <c r="Y10" s="93"/>
      <c r="Z10" s="93"/>
      <c r="AA10" s="93"/>
      <c r="AB10" s="93"/>
      <c r="AC10" s="93"/>
      <c r="AD10" s="93"/>
      <c r="AE10" s="93"/>
      <c r="AF10" s="93"/>
      <c r="AG10" s="93"/>
      <c r="AH10" s="93"/>
    </row>
    <row r="11" spans="1:34" x14ac:dyDescent="0.25">
      <c r="A11" s="93"/>
      <c r="B11" s="74" t="s">
        <v>566</v>
      </c>
      <c r="C11" s="347">
        <v>79.099999999999994</v>
      </c>
      <c r="D11" s="347">
        <v>79.099999999999994</v>
      </c>
      <c r="E11" s="347">
        <v>78.900000000000006</v>
      </c>
      <c r="F11" s="347">
        <v>78.599999999999994</v>
      </c>
      <c r="G11" s="239">
        <v>77</v>
      </c>
      <c r="H11" s="239">
        <v>84</v>
      </c>
      <c r="I11" s="239">
        <v>73</v>
      </c>
      <c r="J11" s="239">
        <v>86</v>
      </c>
      <c r="K11" s="538" t="s">
        <v>567</v>
      </c>
      <c r="L11" s="538"/>
      <c r="M11" s="93"/>
      <c r="N11" s="93"/>
      <c r="O11" s="93"/>
      <c r="P11" s="93"/>
      <c r="Q11" s="93"/>
      <c r="R11" s="93"/>
      <c r="S11" s="93"/>
      <c r="T11" s="93"/>
      <c r="U11" s="93"/>
      <c r="V11" s="93"/>
      <c r="W11" s="93"/>
      <c r="X11" s="93"/>
      <c r="Y11" s="93"/>
      <c r="Z11" s="93"/>
      <c r="AA11" s="93"/>
      <c r="AB11" s="93"/>
      <c r="AC11" s="93"/>
      <c r="AD11" s="93"/>
      <c r="AE11" s="93"/>
      <c r="AF11" s="93"/>
      <c r="AG11" s="93"/>
      <c r="AH11" s="93"/>
    </row>
    <row r="12" spans="1:34" x14ac:dyDescent="0.25">
      <c r="A12" s="93"/>
      <c r="B12" s="74" t="s">
        <v>568</v>
      </c>
      <c r="C12" s="347">
        <v>4.0999999999999996</v>
      </c>
      <c r="D12" s="347">
        <v>4.0999999999999996</v>
      </c>
      <c r="E12" s="347">
        <v>4</v>
      </c>
      <c r="F12" s="347">
        <v>3.7</v>
      </c>
      <c r="G12" s="239">
        <v>2</v>
      </c>
      <c r="H12" s="239">
        <v>5</v>
      </c>
      <c r="I12" s="239">
        <v>2</v>
      </c>
      <c r="J12" s="239">
        <v>5</v>
      </c>
      <c r="K12" s="538" t="s">
        <v>569</v>
      </c>
      <c r="L12" s="538"/>
      <c r="M12" s="93"/>
      <c r="N12" s="93"/>
      <c r="O12" s="93"/>
      <c r="P12" s="93"/>
      <c r="Q12" s="93"/>
      <c r="R12" s="93"/>
      <c r="S12" s="93"/>
      <c r="T12" s="93"/>
      <c r="U12" s="93"/>
      <c r="V12" s="93"/>
      <c r="W12" s="93"/>
      <c r="X12" s="93"/>
      <c r="Y12" s="93"/>
      <c r="Z12" s="93"/>
      <c r="AA12" s="93"/>
      <c r="AB12" s="93"/>
      <c r="AC12" s="93"/>
      <c r="AD12" s="93"/>
      <c r="AE12" s="93"/>
      <c r="AF12" s="93"/>
      <c r="AG12" s="93"/>
      <c r="AH12" s="93"/>
    </row>
    <row r="13" spans="1:34" x14ac:dyDescent="0.25">
      <c r="A13" s="93"/>
      <c r="B13" s="74" t="s">
        <v>570</v>
      </c>
      <c r="C13" s="215">
        <v>0.3</v>
      </c>
      <c r="D13" s="215">
        <v>0.3</v>
      </c>
      <c r="E13" s="215">
        <v>0.3</v>
      </c>
      <c r="F13" s="215">
        <v>0.32</v>
      </c>
      <c r="G13" s="215">
        <v>0.27</v>
      </c>
      <c r="H13" s="215">
        <v>0.32</v>
      </c>
      <c r="I13" s="215">
        <v>0.27</v>
      </c>
      <c r="J13" s="215">
        <v>0.35</v>
      </c>
      <c r="K13" s="538" t="s">
        <v>560</v>
      </c>
      <c r="L13" s="538"/>
      <c r="M13" s="93"/>
      <c r="N13" s="93"/>
      <c r="O13" s="93"/>
      <c r="P13" s="93"/>
      <c r="Q13" s="93"/>
      <c r="R13" s="93"/>
      <c r="S13" s="93"/>
      <c r="T13" s="93"/>
      <c r="U13" s="93"/>
      <c r="V13" s="93"/>
      <c r="W13" s="93"/>
      <c r="X13" s="93"/>
      <c r="Y13" s="93"/>
      <c r="Z13" s="93"/>
      <c r="AA13" s="93"/>
      <c r="AB13" s="93"/>
      <c r="AC13" s="93"/>
      <c r="AD13" s="93"/>
      <c r="AE13" s="93"/>
      <c r="AF13" s="93"/>
      <c r="AG13" s="93"/>
      <c r="AH13" s="93"/>
    </row>
    <row r="14" spans="1:34" x14ac:dyDescent="0.25">
      <c r="A14" s="93"/>
      <c r="B14" s="74" t="s">
        <v>571</v>
      </c>
      <c r="C14" s="349">
        <v>1</v>
      </c>
      <c r="D14" s="349">
        <v>1</v>
      </c>
      <c r="E14" s="349">
        <v>1</v>
      </c>
      <c r="F14" s="349">
        <v>1</v>
      </c>
      <c r="G14" s="349">
        <v>1</v>
      </c>
      <c r="H14" s="349">
        <v>1</v>
      </c>
      <c r="I14" s="349">
        <v>1</v>
      </c>
      <c r="J14" s="349">
        <v>1</v>
      </c>
      <c r="K14" s="538" t="s">
        <v>560</v>
      </c>
      <c r="L14" s="538"/>
      <c r="M14" s="93"/>
      <c r="N14" s="93"/>
      <c r="O14" s="93"/>
      <c r="P14" s="93"/>
      <c r="Q14" s="93"/>
      <c r="R14" s="93"/>
      <c r="S14" s="93"/>
      <c r="T14" s="93"/>
      <c r="U14" s="93"/>
      <c r="V14" s="93"/>
      <c r="W14" s="93"/>
      <c r="X14" s="93"/>
      <c r="Y14" s="93"/>
      <c r="Z14" s="93"/>
      <c r="AA14" s="93"/>
      <c r="AB14" s="93"/>
      <c r="AC14" s="93"/>
      <c r="AD14" s="93"/>
      <c r="AE14" s="93"/>
      <c r="AF14" s="93"/>
      <c r="AG14" s="93"/>
      <c r="AH14" s="93"/>
    </row>
    <row r="15" spans="1:34" x14ac:dyDescent="0.25">
      <c r="A15" s="93"/>
      <c r="B15" s="74" t="s">
        <v>13</v>
      </c>
      <c r="C15" s="364">
        <v>1</v>
      </c>
      <c r="D15" s="364">
        <v>1</v>
      </c>
      <c r="E15" s="364">
        <v>1</v>
      </c>
      <c r="F15" s="364">
        <v>1</v>
      </c>
      <c r="G15" s="364">
        <v>1</v>
      </c>
      <c r="H15" s="364">
        <v>1</v>
      </c>
      <c r="I15" s="364">
        <v>1</v>
      </c>
      <c r="J15" s="364">
        <v>1</v>
      </c>
      <c r="K15" s="538"/>
      <c r="L15" s="538">
        <v>1</v>
      </c>
      <c r="M15" s="93"/>
      <c r="N15" s="93"/>
      <c r="O15" s="93"/>
      <c r="P15" s="93"/>
      <c r="Q15" s="93"/>
      <c r="R15" s="93"/>
      <c r="S15" s="93"/>
      <c r="T15" s="93"/>
      <c r="U15" s="93"/>
      <c r="V15" s="93"/>
      <c r="W15" s="93"/>
      <c r="X15" s="93"/>
      <c r="Y15" s="93"/>
      <c r="Z15" s="93"/>
      <c r="AA15" s="93"/>
      <c r="AB15" s="93"/>
      <c r="AC15" s="93"/>
      <c r="AD15" s="93"/>
      <c r="AE15" s="93"/>
      <c r="AF15" s="93"/>
      <c r="AG15" s="93"/>
      <c r="AH15" s="93"/>
    </row>
    <row r="16" spans="1:34" x14ac:dyDescent="0.25">
      <c r="A16" s="93"/>
      <c r="B16" s="72" t="s">
        <v>95</v>
      </c>
      <c r="C16" s="365">
        <v>3</v>
      </c>
      <c r="D16" s="365">
        <v>2.9</v>
      </c>
      <c r="E16" s="365">
        <v>2.6</v>
      </c>
      <c r="F16" s="365">
        <v>2.1</v>
      </c>
      <c r="G16" s="365">
        <v>2.4</v>
      </c>
      <c r="H16" s="365">
        <v>3.3</v>
      </c>
      <c r="I16" s="365">
        <v>1.6</v>
      </c>
      <c r="J16" s="365">
        <v>2.6</v>
      </c>
      <c r="K16" s="537" t="s">
        <v>44</v>
      </c>
      <c r="L16" s="538">
        <v>1</v>
      </c>
      <c r="M16" s="93"/>
      <c r="N16" s="93"/>
      <c r="O16" s="93"/>
      <c r="P16" s="93"/>
      <c r="Q16" s="93"/>
      <c r="R16" s="93"/>
      <c r="S16" s="93"/>
      <c r="T16" s="93"/>
      <c r="U16" s="93"/>
      <c r="V16" s="93"/>
      <c r="W16" s="93"/>
      <c r="X16" s="93"/>
      <c r="Y16" s="93"/>
      <c r="Z16" s="93"/>
      <c r="AA16" s="93"/>
      <c r="AB16" s="93"/>
      <c r="AC16" s="93"/>
      <c r="AD16" s="93"/>
      <c r="AE16" s="93"/>
      <c r="AF16" s="93"/>
      <c r="AG16" s="93"/>
      <c r="AH16" s="93"/>
    </row>
    <row r="17" spans="1:34" x14ac:dyDescent="0.25">
      <c r="A17" s="93"/>
      <c r="B17" s="72" t="s">
        <v>16</v>
      </c>
      <c r="C17" s="366">
        <v>25</v>
      </c>
      <c r="D17" s="366">
        <v>25</v>
      </c>
      <c r="E17" s="366">
        <v>25</v>
      </c>
      <c r="F17" s="366">
        <v>25</v>
      </c>
      <c r="G17" s="366">
        <v>20</v>
      </c>
      <c r="H17" s="366">
        <v>35</v>
      </c>
      <c r="I17" s="366">
        <v>20</v>
      </c>
      <c r="J17" s="366">
        <v>35</v>
      </c>
      <c r="K17" s="537"/>
      <c r="L17" s="538">
        <v>1</v>
      </c>
      <c r="M17" s="93"/>
      <c r="N17" s="93"/>
      <c r="O17" s="93"/>
      <c r="P17" s="93"/>
      <c r="Q17" s="93"/>
      <c r="R17" s="93"/>
      <c r="S17" s="93"/>
      <c r="T17" s="93"/>
      <c r="U17" s="93"/>
      <c r="V17" s="93"/>
      <c r="W17" s="93"/>
      <c r="X17" s="93"/>
      <c r="Y17" s="93"/>
      <c r="Z17" s="93"/>
      <c r="AA17" s="93"/>
      <c r="AB17" s="93"/>
      <c r="AC17" s="93"/>
      <c r="AD17" s="93"/>
      <c r="AE17" s="93"/>
      <c r="AF17" s="93"/>
      <c r="AG17" s="93"/>
      <c r="AH17" s="93"/>
    </row>
    <row r="18" spans="1:34" x14ac:dyDescent="0.25">
      <c r="A18" s="93"/>
      <c r="B18" s="72" t="s">
        <v>18</v>
      </c>
      <c r="C18" s="367">
        <v>2.5</v>
      </c>
      <c r="D18" s="367">
        <v>2.5</v>
      </c>
      <c r="E18" s="367">
        <v>2.5</v>
      </c>
      <c r="F18" s="367">
        <v>2.5</v>
      </c>
      <c r="G18" s="367">
        <v>2</v>
      </c>
      <c r="H18" s="367">
        <v>3</v>
      </c>
      <c r="I18" s="367">
        <v>1.5</v>
      </c>
      <c r="J18" s="367">
        <v>3</v>
      </c>
      <c r="K18" s="537"/>
      <c r="L18" s="538">
        <v>1</v>
      </c>
      <c r="M18" s="93"/>
      <c r="N18" s="93"/>
      <c r="O18" s="93"/>
      <c r="P18" s="93"/>
      <c r="Q18" s="93"/>
      <c r="R18" s="93"/>
      <c r="S18" s="93"/>
      <c r="T18" s="93"/>
      <c r="U18" s="93"/>
      <c r="V18" s="93"/>
      <c r="W18" s="93"/>
      <c r="X18" s="93"/>
      <c r="Y18" s="93"/>
      <c r="Z18" s="93"/>
      <c r="AA18" s="93"/>
      <c r="AB18" s="93"/>
      <c r="AC18" s="93"/>
      <c r="AD18" s="93"/>
      <c r="AE18" s="93"/>
      <c r="AF18" s="93"/>
      <c r="AG18" s="93"/>
      <c r="AH18" s="93"/>
    </row>
    <row r="19" spans="1:34" x14ac:dyDescent="0.25">
      <c r="A19" s="93"/>
      <c r="B19" s="82" t="s">
        <v>572</v>
      </c>
      <c r="C19" s="365">
        <v>1.6</v>
      </c>
      <c r="D19" s="365">
        <v>1.6</v>
      </c>
      <c r="E19" s="365">
        <v>1.6</v>
      </c>
      <c r="F19" s="365">
        <v>1.5</v>
      </c>
      <c r="G19" s="365">
        <v>1.4</v>
      </c>
      <c r="H19" s="365">
        <v>1.9</v>
      </c>
      <c r="I19" s="365">
        <v>1.2</v>
      </c>
      <c r="J19" s="365">
        <v>1.9</v>
      </c>
      <c r="K19" s="537"/>
      <c r="L19" s="538">
        <v>1</v>
      </c>
      <c r="M19" s="93"/>
      <c r="N19" s="93"/>
      <c r="O19" s="93"/>
      <c r="P19" s="93"/>
      <c r="Q19" s="93"/>
      <c r="R19" s="93"/>
      <c r="S19" s="93"/>
      <c r="T19" s="93"/>
      <c r="U19" s="93"/>
      <c r="V19" s="93"/>
      <c r="W19" s="93"/>
      <c r="X19" s="93"/>
      <c r="Y19" s="93"/>
      <c r="Z19" s="93"/>
      <c r="AA19" s="93"/>
      <c r="AB19" s="93"/>
      <c r="AC19" s="93"/>
      <c r="AD19" s="93"/>
      <c r="AE19" s="93"/>
      <c r="AF19" s="93"/>
      <c r="AG19" s="93"/>
      <c r="AH19" s="93"/>
    </row>
    <row r="20" spans="1:34" x14ac:dyDescent="0.25">
      <c r="A20" s="93"/>
      <c r="B20" s="912" t="s">
        <v>423</v>
      </c>
      <c r="C20" s="897"/>
      <c r="D20" s="897"/>
      <c r="E20" s="897"/>
      <c r="F20" s="897"/>
      <c r="G20" s="897"/>
      <c r="H20" s="897"/>
      <c r="I20" s="897"/>
      <c r="J20" s="897"/>
      <c r="K20" s="897"/>
      <c r="L20" s="898"/>
      <c r="M20" s="93"/>
      <c r="N20" s="93"/>
      <c r="O20" s="93"/>
      <c r="P20" s="93"/>
      <c r="Q20" s="93"/>
      <c r="R20" s="93"/>
      <c r="S20" s="93"/>
      <c r="T20" s="93"/>
      <c r="U20" s="93"/>
      <c r="V20" s="93"/>
      <c r="W20" s="93"/>
      <c r="X20" s="93"/>
      <c r="Y20" s="93"/>
      <c r="Z20" s="93"/>
      <c r="AA20" s="93"/>
      <c r="AB20" s="93"/>
      <c r="AC20" s="93"/>
      <c r="AD20" s="93"/>
      <c r="AE20" s="93"/>
      <c r="AF20" s="93"/>
      <c r="AG20" s="93"/>
      <c r="AH20" s="93"/>
    </row>
    <row r="21" spans="1:34" x14ac:dyDescent="0.25">
      <c r="A21" s="93"/>
      <c r="B21" s="72" t="s">
        <v>22</v>
      </c>
      <c r="C21" s="364">
        <v>5</v>
      </c>
      <c r="D21" s="364">
        <v>5</v>
      </c>
      <c r="E21" s="364">
        <v>5</v>
      </c>
      <c r="F21" s="364">
        <v>5</v>
      </c>
      <c r="G21" s="364">
        <v>5</v>
      </c>
      <c r="H21" s="364">
        <v>5</v>
      </c>
      <c r="I21" s="364">
        <v>5</v>
      </c>
      <c r="J21" s="364">
        <v>5</v>
      </c>
      <c r="K21" s="537" t="s">
        <v>46</v>
      </c>
      <c r="L21" s="537"/>
      <c r="M21" s="95"/>
      <c r="N21" s="93"/>
      <c r="O21" s="93"/>
      <c r="P21" s="93"/>
      <c r="Q21" s="93"/>
      <c r="R21" s="93"/>
      <c r="S21" s="93"/>
      <c r="T21" s="93"/>
      <c r="U21" s="93"/>
      <c r="V21" s="93"/>
      <c r="W21" s="93"/>
      <c r="X21" s="93"/>
      <c r="Y21" s="93"/>
      <c r="Z21" s="93"/>
      <c r="AA21" s="93"/>
      <c r="AB21" s="93"/>
      <c r="AC21" s="93"/>
      <c r="AD21" s="93"/>
      <c r="AE21" s="93"/>
      <c r="AF21" s="93"/>
      <c r="AG21" s="93"/>
      <c r="AH21" s="93"/>
    </row>
    <row r="22" spans="1:34" x14ac:dyDescent="0.25">
      <c r="A22" s="93"/>
      <c r="B22" s="72" t="s">
        <v>24</v>
      </c>
      <c r="C22" s="364">
        <v>10</v>
      </c>
      <c r="D22" s="364">
        <v>10</v>
      </c>
      <c r="E22" s="364">
        <v>10</v>
      </c>
      <c r="F22" s="364">
        <v>10</v>
      </c>
      <c r="G22" s="364">
        <v>10</v>
      </c>
      <c r="H22" s="364">
        <v>10</v>
      </c>
      <c r="I22" s="364">
        <v>10</v>
      </c>
      <c r="J22" s="367">
        <v>10</v>
      </c>
      <c r="K22" s="537" t="s">
        <v>573</v>
      </c>
      <c r="L22" s="537"/>
      <c r="M22" s="93"/>
      <c r="N22" s="93"/>
      <c r="O22" s="93"/>
      <c r="P22" s="93"/>
      <c r="Q22" s="93"/>
      <c r="R22" s="93"/>
      <c r="S22" s="93"/>
      <c r="T22" s="93"/>
      <c r="U22" s="93"/>
      <c r="V22" s="93"/>
      <c r="W22" s="93"/>
      <c r="X22" s="93"/>
      <c r="Y22" s="93"/>
      <c r="Z22" s="93"/>
      <c r="AA22" s="93"/>
      <c r="AB22" s="93"/>
      <c r="AC22" s="93"/>
      <c r="AD22" s="93"/>
      <c r="AE22" s="93"/>
      <c r="AF22" s="93"/>
      <c r="AG22" s="93"/>
      <c r="AH22" s="93"/>
    </row>
    <row r="23" spans="1:34" x14ac:dyDescent="0.25">
      <c r="A23" s="93"/>
      <c r="B23" s="72" t="s">
        <v>98</v>
      </c>
      <c r="C23" s="364">
        <v>20</v>
      </c>
      <c r="D23" s="364">
        <v>20</v>
      </c>
      <c r="E23" s="364">
        <v>20</v>
      </c>
      <c r="F23" s="364">
        <v>20</v>
      </c>
      <c r="G23" s="364">
        <v>20</v>
      </c>
      <c r="H23" s="364">
        <v>20</v>
      </c>
      <c r="I23" s="364">
        <v>20</v>
      </c>
      <c r="J23" s="367">
        <v>20</v>
      </c>
      <c r="K23" s="537" t="s">
        <v>573</v>
      </c>
      <c r="L23" s="537"/>
      <c r="M23" s="93"/>
      <c r="N23" s="93"/>
      <c r="O23" s="93"/>
      <c r="P23" s="93"/>
      <c r="Q23" s="93"/>
      <c r="R23" s="93"/>
      <c r="S23" s="93"/>
      <c r="T23" s="93"/>
      <c r="U23" s="93"/>
      <c r="V23" s="93"/>
      <c r="W23" s="93"/>
      <c r="X23" s="93"/>
      <c r="Y23" s="93"/>
      <c r="Z23" s="93"/>
      <c r="AA23" s="93"/>
      <c r="AB23" s="93"/>
      <c r="AC23" s="93"/>
      <c r="AD23" s="93"/>
      <c r="AE23" s="93"/>
      <c r="AF23" s="93"/>
      <c r="AG23" s="93"/>
      <c r="AH23" s="93"/>
    </row>
    <row r="24" spans="1:34" x14ac:dyDescent="0.25">
      <c r="A24" s="93"/>
      <c r="B24" s="72" t="s">
        <v>99</v>
      </c>
      <c r="C24" s="367">
        <v>0.5</v>
      </c>
      <c r="D24" s="367">
        <v>0.5</v>
      </c>
      <c r="E24" s="367">
        <v>0.5</v>
      </c>
      <c r="F24" s="367">
        <v>0.5</v>
      </c>
      <c r="G24" s="367">
        <v>0.5</v>
      </c>
      <c r="H24" s="367">
        <v>0.5</v>
      </c>
      <c r="I24" s="367">
        <v>0.5</v>
      </c>
      <c r="J24" s="367">
        <v>0.5</v>
      </c>
      <c r="K24" s="537" t="s">
        <v>573</v>
      </c>
      <c r="L24" s="537"/>
      <c r="M24" s="93"/>
      <c r="N24" s="93"/>
      <c r="O24" s="93"/>
      <c r="P24" s="93"/>
      <c r="Q24" s="93"/>
      <c r="R24" s="93"/>
      <c r="S24" s="93"/>
      <c r="T24" s="93"/>
      <c r="U24" s="93"/>
      <c r="V24" s="93"/>
      <c r="W24" s="93"/>
      <c r="X24" s="93"/>
      <c r="Y24" s="93"/>
      <c r="Z24" s="93"/>
      <c r="AA24" s="93"/>
      <c r="AB24" s="93"/>
      <c r="AC24" s="93"/>
      <c r="AD24" s="93"/>
      <c r="AE24" s="93"/>
      <c r="AF24" s="93"/>
      <c r="AG24" s="93"/>
      <c r="AH24" s="93"/>
    </row>
    <row r="25" spans="1:34" x14ac:dyDescent="0.25">
      <c r="A25" s="93"/>
      <c r="B25" s="72" t="s">
        <v>100</v>
      </c>
      <c r="C25" s="364">
        <v>2</v>
      </c>
      <c r="D25" s="364">
        <v>2</v>
      </c>
      <c r="E25" s="364">
        <v>2</v>
      </c>
      <c r="F25" s="364">
        <v>2</v>
      </c>
      <c r="G25" s="364">
        <v>2</v>
      </c>
      <c r="H25" s="364">
        <v>2</v>
      </c>
      <c r="I25" s="364">
        <v>2</v>
      </c>
      <c r="J25" s="364">
        <v>2</v>
      </c>
      <c r="K25" s="537" t="s">
        <v>573</v>
      </c>
      <c r="L25" s="537"/>
      <c r="M25" s="93"/>
      <c r="N25" s="93"/>
      <c r="O25" s="93"/>
      <c r="P25" s="93"/>
      <c r="Q25" s="93"/>
      <c r="R25" s="93"/>
      <c r="S25" s="93"/>
      <c r="T25" s="93"/>
      <c r="U25" s="93"/>
      <c r="V25" s="93"/>
      <c r="W25" s="93"/>
      <c r="X25" s="93"/>
      <c r="Y25" s="93"/>
      <c r="Z25" s="93"/>
      <c r="AA25" s="93"/>
      <c r="AB25" s="93"/>
      <c r="AC25" s="93"/>
      <c r="AD25" s="93"/>
      <c r="AE25" s="93"/>
      <c r="AF25" s="93"/>
      <c r="AG25" s="93"/>
      <c r="AH25" s="93"/>
    </row>
    <row r="26" spans="1:34" x14ac:dyDescent="0.25">
      <c r="A26" s="93"/>
      <c r="B26" s="896" t="s">
        <v>102</v>
      </c>
      <c r="C26" s="897"/>
      <c r="D26" s="897"/>
      <c r="E26" s="897"/>
      <c r="F26" s="897"/>
      <c r="G26" s="897"/>
      <c r="H26" s="897"/>
      <c r="I26" s="897"/>
      <c r="J26" s="897"/>
      <c r="K26" s="897"/>
      <c r="L26" s="898"/>
      <c r="M26" s="93"/>
      <c r="N26" s="93"/>
      <c r="O26" s="93"/>
      <c r="P26" s="93"/>
      <c r="Q26" s="93"/>
      <c r="R26" s="93"/>
      <c r="S26" s="93"/>
      <c r="T26" s="93"/>
      <c r="U26" s="93"/>
      <c r="V26" s="93"/>
      <c r="W26" s="93"/>
      <c r="X26" s="93"/>
      <c r="Y26" s="93"/>
      <c r="Z26" s="93"/>
      <c r="AA26" s="93"/>
      <c r="AB26" s="93"/>
      <c r="AC26" s="93"/>
      <c r="AD26" s="93"/>
      <c r="AE26" s="93"/>
      <c r="AF26" s="93"/>
      <c r="AG26" s="93"/>
      <c r="AH26" s="93"/>
    </row>
    <row r="27" spans="1:34" x14ac:dyDescent="0.25">
      <c r="A27" s="93"/>
      <c r="B27" s="72" t="s">
        <v>148</v>
      </c>
      <c r="C27" s="367">
        <v>99.8</v>
      </c>
      <c r="D27" s="367">
        <v>99.8</v>
      </c>
      <c r="E27" s="367">
        <v>99.8</v>
      </c>
      <c r="F27" s="367">
        <v>99.8</v>
      </c>
      <c r="G27" s="367">
        <v>99</v>
      </c>
      <c r="H27" s="367">
        <v>99.9</v>
      </c>
      <c r="I27" s="367">
        <v>99.5</v>
      </c>
      <c r="J27" s="367">
        <v>99.9</v>
      </c>
      <c r="K27" s="84" t="s">
        <v>35</v>
      </c>
      <c r="L27" s="537">
        <v>1</v>
      </c>
      <c r="M27" s="93"/>
      <c r="N27" s="93"/>
      <c r="O27" s="93"/>
      <c r="P27" s="93"/>
      <c r="Q27" s="93"/>
      <c r="R27" s="93"/>
      <c r="S27" s="93"/>
      <c r="T27" s="93"/>
      <c r="U27" s="93"/>
      <c r="V27" s="93"/>
      <c r="W27" s="93"/>
      <c r="X27" s="93"/>
      <c r="Y27" s="93"/>
      <c r="Z27" s="93"/>
      <c r="AA27" s="93"/>
      <c r="AB27" s="93"/>
      <c r="AC27" s="93"/>
      <c r="AD27" s="93"/>
      <c r="AE27" s="93"/>
      <c r="AF27" s="93"/>
      <c r="AG27" s="93"/>
      <c r="AH27" s="93"/>
    </row>
    <row r="28" spans="1:34" x14ac:dyDescent="0.25">
      <c r="A28" s="93"/>
      <c r="B28" s="72" t="s">
        <v>104</v>
      </c>
      <c r="C28" s="366">
        <v>90</v>
      </c>
      <c r="D28" s="366">
        <v>56</v>
      </c>
      <c r="E28" s="366">
        <v>45</v>
      </c>
      <c r="F28" s="366">
        <v>11</v>
      </c>
      <c r="G28" s="366">
        <v>11</v>
      </c>
      <c r="H28" s="366">
        <v>84</v>
      </c>
      <c r="I28" s="366">
        <v>5</v>
      </c>
      <c r="J28" s="366">
        <v>56</v>
      </c>
      <c r="K28" s="353" t="s">
        <v>65</v>
      </c>
      <c r="L28" s="537" t="s">
        <v>574</v>
      </c>
      <c r="M28" s="93"/>
      <c r="N28" s="93"/>
      <c r="O28" s="93"/>
      <c r="P28" s="93"/>
      <c r="Q28" s="93"/>
      <c r="R28" s="93"/>
      <c r="S28" s="93"/>
      <c r="T28" s="93"/>
      <c r="U28" s="93"/>
      <c r="V28" s="93"/>
      <c r="W28" s="93"/>
      <c r="X28" s="93"/>
      <c r="Y28" s="93"/>
      <c r="Z28" s="93"/>
      <c r="AA28" s="93"/>
      <c r="AB28" s="93"/>
      <c r="AC28" s="93"/>
      <c r="AD28" s="93"/>
      <c r="AE28" s="93"/>
      <c r="AF28" s="93"/>
      <c r="AG28" s="93"/>
      <c r="AH28" s="93"/>
    </row>
    <row r="29" spans="1:34" x14ac:dyDescent="0.25">
      <c r="A29" s="93"/>
      <c r="B29" s="72" t="s">
        <v>105</v>
      </c>
      <c r="C29" s="367">
        <v>0.3</v>
      </c>
      <c r="D29" s="367">
        <v>0.1</v>
      </c>
      <c r="E29" s="367">
        <v>0.1</v>
      </c>
      <c r="F29" s="367">
        <v>0.1</v>
      </c>
      <c r="G29" s="364">
        <v>0</v>
      </c>
      <c r="H29" s="367">
        <v>0.1</v>
      </c>
      <c r="I29" s="364">
        <v>0</v>
      </c>
      <c r="J29" s="367">
        <v>0.1</v>
      </c>
      <c r="K29" s="537"/>
      <c r="L29" s="537">
        <v>2</v>
      </c>
      <c r="M29" s="93"/>
      <c r="N29" s="93"/>
      <c r="O29" s="93"/>
      <c r="P29" s="93"/>
      <c r="Q29" s="93"/>
      <c r="R29" s="93"/>
      <c r="S29" s="93"/>
      <c r="T29" s="93"/>
      <c r="U29" s="93"/>
      <c r="V29" s="93"/>
      <c r="W29" s="93"/>
      <c r="X29" s="93"/>
      <c r="Y29" s="93"/>
      <c r="Z29" s="93"/>
      <c r="AA29" s="93"/>
      <c r="AB29" s="93"/>
      <c r="AC29" s="93"/>
      <c r="AD29" s="93"/>
      <c r="AE29" s="93"/>
      <c r="AF29" s="93"/>
      <c r="AG29" s="93"/>
      <c r="AH29" s="93"/>
    </row>
    <row r="30" spans="1:34" x14ac:dyDescent="0.25">
      <c r="A30" s="93"/>
      <c r="B30" s="72" t="s">
        <v>106</v>
      </c>
      <c r="C30" s="367">
        <v>1.2</v>
      </c>
      <c r="D30" s="364">
        <v>1</v>
      </c>
      <c r="E30" s="364">
        <v>1</v>
      </c>
      <c r="F30" s="364">
        <v>1</v>
      </c>
      <c r="G30" s="364">
        <v>1</v>
      </c>
      <c r="H30" s="364">
        <v>3</v>
      </c>
      <c r="I30" s="364">
        <v>0</v>
      </c>
      <c r="J30" s="364">
        <v>1</v>
      </c>
      <c r="K30" s="537" t="s">
        <v>50</v>
      </c>
      <c r="L30" s="537">
        <v>2</v>
      </c>
      <c r="M30" s="354"/>
      <c r="N30" s="93"/>
      <c r="O30" s="93"/>
      <c r="P30" s="93"/>
      <c r="Q30" s="93"/>
      <c r="R30" s="93"/>
      <c r="S30" s="93"/>
      <c r="T30" s="93"/>
      <c r="U30" s="93"/>
      <c r="V30" s="93"/>
      <c r="W30" s="93"/>
      <c r="X30" s="93"/>
      <c r="Y30" s="93"/>
      <c r="Z30" s="93"/>
      <c r="AA30" s="93"/>
      <c r="AB30" s="93"/>
      <c r="AC30" s="93"/>
      <c r="AD30" s="93"/>
      <c r="AE30" s="93"/>
      <c r="AF30" s="93"/>
      <c r="AG30" s="93"/>
      <c r="AH30" s="93"/>
    </row>
    <row r="31" spans="1:34" x14ac:dyDescent="0.25">
      <c r="A31" s="93"/>
      <c r="B31" s="72" t="s">
        <v>575</v>
      </c>
      <c r="C31" s="367">
        <v>0.3</v>
      </c>
      <c r="D31" s="367">
        <v>0.3</v>
      </c>
      <c r="E31" s="367">
        <v>0.3</v>
      </c>
      <c r="F31" s="367">
        <v>0.3</v>
      </c>
      <c r="G31" s="367">
        <v>0.1</v>
      </c>
      <c r="H31" s="364">
        <v>2</v>
      </c>
      <c r="I31" s="367">
        <v>0.1</v>
      </c>
      <c r="J31" s="364">
        <v>1</v>
      </c>
      <c r="K31" s="537" t="s">
        <v>50</v>
      </c>
      <c r="L31" s="537">
        <v>2</v>
      </c>
      <c r="M31" s="354"/>
      <c r="N31" s="93"/>
      <c r="O31" s="93"/>
      <c r="P31" s="93"/>
      <c r="Q31" s="93"/>
      <c r="R31" s="93"/>
      <c r="S31" s="93"/>
      <c r="T31" s="93"/>
      <c r="U31" s="93"/>
      <c r="V31" s="93"/>
      <c r="W31" s="93"/>
      <c r="X31" s="93"/>
      <c r="Y31" s="93"/>
      <c r="Z31" s="93"/>
      <c r="AA31" s="93"/>
      <c r="AB31" s="93"/>
      <c r="AC31" s="93"/>
      <c r="AD31" s="93"/>
      <c r="AE31" s="93"/>
      <c r="AF31" s="93"/>
      <c r="AG31" s="93"/>
      <c r="AH31" s="93"/>
    </row>
    <row r="32" spans="1:34" x14ac:dyDescent="0.25">
      <c r="A32" s="93"/>
      <c r="B32" s="896" t="s">
        <v>25</v>
      </c>
      <c r="C32" s="897"/>
      <c r="D32" s="897"/>
      <c r="E32" s="897"/>
      <c r="F32" s="897"/>
      <c r="G32" s="897"/>
      <c r="H32" s="897"/>
      <c r="I32" s="897"/>
      <c r="J32" s="897"/>
      <c r="K32" s="897"/>
      <c r="L32" s="898"/>
      <c r="M32" s="93"/>
      <c r="N32" s="93"/>
      <c r="O32" s="93"/>
      <c r="P32" s="93"/>
      <c r="Q32" s="93"/>
      <c r="R32" s="93"/>
      <c r="S32" s="93"/>
      <c r="T32" s="93"/>
      <c r="U32" s="93"/>
      <c r="V32" s="93"/>
      <c r="W32" s="93"/>
      <c r="X32" s="93"/>
      <c r="Y32" s="93"/>
      <c r="Z32" s="93"/>
      <c r="AA32" s="93"/>
      <c r="AB32" s="93"/>
      <c r="AC32" s="93"/>
      <c r="AD32" s="93"/>
      <c r="AE32" s="93"/>
      <c r="AF32" s="93"/>
      <c r="AG32" s="93"/>
      <c r="AH32" s="93"/>
    </row>
    <row r="33" spans="1:34" x14ac:dyDescent="0.25">
      <c r="A33" s="93"/>
      <c r="B33" s="72" t="s">
        <v>576</v>
      </c>
      <c r="C33" s="365">
        <v>9.3000000000000007</v>
      </c>
      <c r="D33" s="365">
        <v>9.1</v>
      </c>
      <c r="E33" s="365">
        <v>8.6999999999999993</v>
      </c>
      <c r="F33" s="365">
        <v>7.6</v>
      </c>
      <c r="G33" s="365">
        <v>7.7</v>
      </c>
      <c r="H33" s="365">
        <v>10.7</v>
      </c>
      <c r="I33" s="365">
        <v>5.5</v>
      </c>
      <c r="J33" s="365">
        <v>9.5</v>
      </c>
      <c r="K33" s="84" t="s">
        <v>69</v>
      </c>
      <c r="L33" s="537">
        <v>1</v>
      </c>
      <c r="M33" s="93"/>
      <c r="N33" s="93"/>
      <c r="O33" s="93"/>
      <c r="P33" s="93"/>
      <c r="Q33" s="93"/>
      <c r="R33" s="93"/>
      <c r="S33" s="93"/>
      <c r="T33" s="93"/>
      <c r="U33" s="93"/>
      <c r="V33" s="93"/>
      <c r="W33" s="93"/>
      <c r="X33" s="93"/>
      <c r="Y33" s="93"/>
      <c r="Z33" s="93"/>
      <c r="AA33" s="93"/>
      <c r="AB33" s="93"/>
      <c r="AC33" s="93"/>
      <c r="AD33" s="93"/>
      <c r="AE33" s="93"/>
      <c r="AF33" s="93"/>
      <c r="AG33" s="93"/>
      <c r="AH33" s="93"/>
    </row>
    <row r="34" spans="1:34" x14ac:dyDescent="0.25">
      <c r="A34" s="93"/>
      <c r="B34" s="72" t="s">
        <v>28</v>
      </c>
      <c r="C34" s="365">
        <v>5.7</v>
      </c>
      <c r="D34" s="365">
        <v>5.5</v>
      </c>
      <c r="E34" s="365">
        <v>5.4</v>
      </c>
      <c r="F34" s="365">
        <v>4.7</v>
      </c>
      <c r="G34" s="365">
        <v>4.7</v>
      </c>
      <c r="H34" s="365">
        <v>6.6</v>
      </c>
      <c r="I34" s="365">
        <v>3.4</v>
      </c>
      <c r="J34" s="365">
        <v>5.8</v>
      </c>
      <c r="K34" s="537" t="s">
        <v>69</v>
      </c>
      <c r="L34" s="537">
        <v>1</v>
      </c>
      <c r="M34" s="93"/>
      <c r="N34" s="93"/>
      <c r="O34" s="93"/>
      <c r="P34" s="93"/>
      <c r="Q34" s="93"/>
      <c r="R34" s="93"/>
      <c r="S34" s="93"/>
      <c r="T34" s="93"/>
      <c r="U34" s="93"/>
      <c r="V34" s="93"/>
      <c r="W34" s="93"/>
      <c r="X34" s="93"/>
      <c r="Y34" s="93"/>
      <c r="Z34" s="93"/>
      <c r="AA34" s="93"/>
      <c r="AB34" s="93"/>
      <c r="AC34" s="93"/>
      <c r="AD34" s="93"/>
      <c r="AE34" s="93"/>
      <c r="AF34" s="93"/>
      <c r="AG34" s="93"/>
      <c r="AH34" s="93"/>
    </row>
    <row r="35" spans="1:34" x14ac:dyDescent="0.25">
      <c r="A35" s="93"/>
      <c r="B35" s="72" t="s">
        <v>29</v>
      </c>
      <c r="C35" s="365">
        <v>3.7</v>
      </c>
      <c r="D35" s="365">
        <v>3.6</v>
      </c>
      <c r="E35" s="365">
        <v>3.3</v>
      </c>
      <c r="F35" s="365">
        <v>2.9</v>
      </c>
      <c r="G35" s="366">
        <v>3</v>
      </c>
      <c r="H35" s="365">
        <v>4.0999999999999996</v>
      </c>
      <c r="I35" s="365">
        <v>2.2000000000000002</v>
      </c>
      <c r="J35" s="365">
        <v>3.6</v>
      </c>
      <c r="K35" s="537" t="s">
        <v>68</v>
      </c>
      <c r="L35" s="537">
        <v>1</v>
      </c>
      <c r="M35" s="93"/>
      <c r="N35" s="93"/>
      <c r="O35" s="93"/>
      <c r="P35" s="93"/>
      <c r="Q35" s="93"/>
      <c r="R35" s="93"/>
      <c r="S35" s="93"/>
      <c r="T35" s="93"/>
      <c r="U35" s="93"/>
      <c r="V35" s="93"/>
      <c r="W35" s="93"/>
      <c r="X35" s="93"/>
      <c r="Y35" s="93"/>
      <c r="Z35" s="93"/>
      <c r="AA35" s="93"/>
      <c r="AB35" s="93"/>
      <c r="AC35" s="93"/>
      <c r="AD35" s="93"/>
      <c r="AE35" s="93"/>
      <c r="AF35" s="93"/>
      <c r="AG35" s="93"/>
      <c r="AH35" s="93"/>
    </row>
    <row r="36" spans="1:34" x14ac:dyDescent="0.25">
      <c r="A36" s="93"/>
      <c r="B36" s="72" t="s">
        <v>577</v>
      </c>
      <c r="C36" s="366">
        <v>300700</v>
      </c>
      <c r="D36" s="366">
        <v>264800</v>
      </c>
      <c r="E36" s="366">
        <v>246700</v>
      </c>
      <c r="F36" s="366">
        <v>210600</v>
      </c>
      <c r="G36" s="366">
        <v>244200</v>
      </c>
      <c r="H36" s="366">
        <v>284600</v>
      </c>
      <c r="I36" s="366">
        <v>178000</v>
      </c>
      <c r="J36" s="366">
        <v>239500</v>
      </c>
      <c r="K36" s="537" t="s">
        <v>67</v>
      </c>
      <c r="L36" s="537">
        <v>1</v>
      </c>
      <c r="M36" s="93"/>
      <c r="N36" s="93"/>
      <c r="O36" s="93"/>
      <c r="P36" s="93"/>
      <c r="Q36" s="93"/>
      <c r="R36" s="93"/>
      <c r="S36" s="93"/>
      <c r="T36" s="93"/>
      <c r="U36" s="93"/>
      <c r="V36" s="93"/>
      <c r="W36" s="93"/>
      <c r="X36" s="93"/>
      <c r="Y36" s="93"/>
      <c r="Z36" s="93"/>
      <c r="AA36" s="93"/>
      <c r="AB36" s="93"/>
      <c r="AC36" s="93"/>
      <c r="AD36" s="93"/>
      <c r="AE36" s="93"/>
      <c r="AF36" s="93"/>
      <c r="AG36" s="93"/>
      <c r="AH36" s="93"/>
    </row>
    <row r="37" spans="1:34" x14ac:dyDescent="0.25">
      <c r="A37" s="93"/>
      <c r="B37" s="72" t="s">
        <v>578</v>
      </c>
      <c r="C37" s="366">
        <v>25</v>
      </c>
      <c r="D37" s="366">
        <v>25</v>
      </c>
      <c r="E37" s="365">
        <v>24.5</v>
      </c>
      <c r="F37" s="365">
        <v>23.7</v>
      </c>
      <c r="G37" s="365">
        <v>21.3</v>
      </c>
      <c r="H37" s="365">
        <v>28.8</v>
      </c>
      <c r="I37" s="365">
        <v>17.7</v>
      </c>
      <c r="J37" s="365">
        <v>29.6</v>
      </c>
      <c r="K37" s="537" t="s">
        <v>55</v>
      </c>
      <c r="L37" s="537">
        <v>1</v>
      </c>
      <c r="M37" s="93"/>
      <c r="N37" s="93"/>
      <c r="O37" s="93"/>
      <c r="P37" s="93"/>
      <c r="Q37" s="93"/>
      <c r="R37" s="93"/>
      <c r="S37" s="93"/>
      <c r="T37" s="93"/>
      <c r="U37" s="93"/>
      <c r="V37" s="93"/>
      <c r="W37" s="93"/>
      <c r="X37" s="93"/>
      <c r="Y37" s="93"/>
      <c r="Z37" s="93"/>
      <c r="AA37" s="93"/>
      <c r="AB37" s="93"/>
      <c r="AC37" s="93"/>
      <c r="AD37" s="93"/>
      <c r="AE37" s="93"/>
      <c r="AF37" s="93"/>
      <c r="AG37" s="93"/>
      <c r="AH37" s="93"/>
    </row>
    <row r="38" spans="1:34" x14ac:dyDescent="0.25">
      <c r="A38" s="93"/>
      <c r="B38" s="896" t="s">
        <v>33</v>
      </c>
      <c r="C38" s="897"/>
      <c r="D38" s="897"/>
      <c r="E38" s="897"/>
      <c r="F38" s="897"/>
      <c r="G38" s="897"/>
      <c r="H38" s="897"/>
      <c r="I38" s="897"/>
      <c r="J38" s="897"/>
      <c r="K38" s="897"/>
      <c r="L38" s="898"/>
      <c r="M38" s="93"/>
      <c r="N38" s="93"/>
      <c r="O38" s="93"/>
      <c r="P38" s="93"/>
      <c r="Q38" s="93"/>
      <c r="R38" s="93"/>
      <c r="S38" s="93"/>
      <c r="T38" s="93"/>
      <c r="U38" s="93"/>
      <c r="V38" s="93"/>
      <c r="W38" s="93"/>
      <c r="X38" s="93"/>
      <c r="Y38" s="93"/>
      <c r="Z38" s="93"/>
      <c r="AA38" s="93"/>
      <c r="AB38" s="93"/>
      <c r="AC38" s="93"/>
      <c r="AD38" s="93"/>
      <c r="AE38" s="93"/>
      <c r="AF38" s="93"/>
      <c r="AG38" s="93"/>
      <c r="AH38" s="93"/>
    </row>
    <row r="39" spans="1:34" x14ac:dyDescent="0.25">
      <c r="A39" s="93"/>
      <c r="B39" s="74" t="s">
        <v>579</v>
      </c>
      <c r="C39" s="365" t="s">
        <v>580</v>
      </c>
      <c r="D39" s="365" t="s">
        <v>580</v>
      </c>
      <c r="E39" s="365" t="s">
        <v>580</v>
      </c>
      <c r="F39" s="365" t="s">
        <v>580</v>
      </c>
      <c r="G39" s="365" t="s">
        <v>580</v>
      </c>
      <c r="H39" s="365" t="s">
        <v>580</v>
      </c>
      <c r="I39" s="365" t="s">
        <v>580</v>
      </c>
      <c r="J39" s="365" t="s">
        <v>580</v>
      </c>
      <c r="K39" s="537"/>
      <c r="L39" s="537"/>
      <c r="M39" s="93"/>
      <c r="N39" s="93"/>
      <c r="O39" s="93"/>
      <c r="P39" s="93"/>
      <c r="Q39" s="93"/>
      <c r="R39" s="93"/>
      <c r="S39" s="93"/>
      <c r="T39" s="93"/>
      <c r="U39" s="93"/>
      <c r="V39" s="93"/>
      <c r="W39" s="93"/>
      <c r="X39" s="93"/>
      <c r="Y39" s="93"/>
      <c r="Z39" s="93"/>
      <c r="AA39" s="93"/>
      <c r="AB39" s="93"/>
      <c r="AC39" s="93"/>
      <c r="AD39" s="93"/>
      <c r="AE39" s="93"/>
      <c r="AF39" s="93"/>
      <c r="AG39" s="93"/>
      <c r="AH39" s="93"/>
    </row>
    <row r="40" spans="1:34" x14ac:dyDescent="0.25">
      <c r="A40" s="93"/>
      <c r="B40" s="74" t="s">
        <v>581</v>
      </c>
      <c r="C40" s="365" t="s">
        <v>582</v>
      </c>
      <c r="D40" s="365" t="s">
        <v>582</v>
      </c>
      <c r="E40" s="365" t="s">
        <v>582</v>
      </c>
      <c r="F40" s="365" t="s">
        <v>582</v>
      </c>
      <c r="G40" s="365" t="s">
        <v>582</v>
      </c>
      <c r="H40" s="365" t="s">
        <v>582</v>
      </c>
      <c r="I40" s="365" t="s">
        <v>582</v>
      </c>
      <c r="J40" s="365" t="s">
        <v>582</v>
      </c>
      <c r="K40" s="537"/>
      <c r="L40" s="537"/>
      <c r="M40" s="93"/>
      <c r="N40" s="93"/>
      <c r="O40" s="93"/>
      <c r="P40" s="93"/>
      <c r="Q40" s="93"/>
      <c r="R40" s="93"/>
      <c r="S40" s="93"/>
      <c r="T40" s="93"/>
      <c r="U40" s="93"/>
      <c r="V40" s="93"/>
      <c r="W40" s="93"/>
      <c r="X40" s="93"/>
      <c r="Y40" s="93"/>
      <c r="Z40" s="93"/>
      <c r="AA40" s="93"/>
      <c r="AB40" s="93"/>
      <c r="AC40" s="93"/>
      <c r="AD40" s="93"/>
      <c r="AE40" s="93"/>
      <c r="AF40" s="93"/>
      <c r="AG40" s="93"/>
      <c r="AH40" s="93"/>
    </row>
    <row r="41" spans="1:34" x14ac:dyDescent="0.25">
      <c r="A41" s="93"/>
      <c r="B41" s="74" t="s">
        <v>583</v>
      </c>
      <c r="C41" s="365" t="s">
        <v>584</v>
      </c>
      <c r="D41" s="365" t="s">
        <v>584</v>
      </c>
      <c r="E41" s="365" t="s">
        <v>584</v>
      </c>
      <c r="F41" s="365" t="s">
        <v>584</v>
      </c>
      <c r="G41" s="365" t="s">
        <v>584</v>
      </c>
      <c r="H41" s="365" t="s">
        <v>582</v>
      </c>
      <c r="I41" s="365" t="s">
        <v>584</v>
      </c>
      <c r="J41" s="365" t="s">
        <v>582</v>
      </c>
      <c r="K41" s="537"/>
      <c r="L41" s="537"/>
      <c r="M41" s="93"/>
      <c r="N41" s="93"/>
      <c r="O41" s="93"/>
      <c r="P41" s="93"/>
      <c r="Q41" s="93"/>
      <c r="R41" s="93"/>
      <c r="S41" s="93"/>
      <c r="T41" s="93"/>
      <c r="U41" s="93"/>
      <c r="V41" s="93"/>
      <c r="W41" s="93"/>
      <c r="X41" s="93"/>
      <c r="Y41" s="93"/>
      <c r="Z41" s="93"/>
      <c r="AA41" s="93"/>
      <c r="AB41" s="93"/>
      <c r="AC41" s="93"/>
      <c r="AD41" s="93"/>
      <c r="AE41" s="93"/>
      <c r="AF41" s="93"/>
      <c r="AG41" s="93"/>
      <c r="AH41" s="93"/>
    </row>
    <row r="42" spans="1:34" x14ac:dyDescent="0.25">
      <c r="A42" s="93"/>
      <c r="B42" s="74" t="s">
        <v>585</v>
      </c>
      <c r="C42" s="368">
        <v>2.15</v>
      </c>
      <c r="D42" s="368">
        <v>2.1</v>
      </c>
      <c r="E42" s="368">
        <v>2.0499999999999998</v>
      </c>
      <c r="F42" s="368">
        <v>1.86</v>
      </c>
      <c r="G42" s="368">
        <v>1.78</v>
      </c>
      <c r="H42" s="368">
        <v>2.46</v>
      </c>
      <c r="I42" s="368">
        <v>1.35</v>
      </c>
      <c r="J42" s="368">
        <v>2.31</v>
      </c>
      <c r="K42" s="537" t="s">
        <v>69</v>
      </c>
      <c r="L42" s="537">
        <v>1</v>
      </c>
      <c r="M42" s="93"/>
      <c r="N42" s="93"/>
      <c r="O42" s="93"/>
      <c r="P42" s="93"/>
      <c r="Q42" s="93"/>
      <c r="R42" s="93"/>
      <c r="S42" s="93"/>
      <c r="T42" s="93"/>
      <c r="U42" s="93"/>
      <c r="V42" s="93"/>
      <c r="W42" s="93"/>
      <c r="X42" s="93"/>
      <c r="Y42" s="93"/>
      <c r="Z42" s="93"/>
      <c r="AA42" s="93"/>
      <c r="AB42" s="93"/>
      <c r="AC42" s="93"/>
      <c r="AD42" s="93"/>
      <c r="AE42" s="93"/>
      <c r="AF42" s="93"/>
      <c r="AG42" s="93"/>
      <c r="AH42" s="93"/>
    </row>
    <row r="43" spans="1:34" x14ac:dyDescent="0.25">
      <c r="A43" s="93"/>
      <c r="B43" s="74" t="s">
        <v>28</v>
      </c>
      <c r="C43" s="368">
        <v>1.31</v>
      </c>
      <c r="D43" s="368">
        <v>1.28</v>
      </c>
      <c r="E43" s="368">
        <v>1.26</v>
      </c>
      <c r="F43" s="368">
        <v>1.1499999999999999</v>
      </c>
      <c r="G43" s="368">
        <v>1.08</v>
      </c>
      <c r="H43" s="368">
        <v>1.52</v>
      </c>
      <c r="I43" s="368">
        <v>0.82</v>
      </c>
      <c r="J43" s="368">
        <v>1.42</v>
      </c>
      <c r="K43" s="537" t="s">
        <v>69</v>
      </c>
      <c r="L43" s="537">
        <v>1</v>
      </c>
      <c r="M43" s="93"/>
      <c r="N43" s="93"/>
      <c r="O43" s="93"/>
      <c r="P43" s="93"/>
      <c r="Q43" s="93"/>
      <c r="R43" s="93"/>
      <c r="S43" s="93"/>
      <c r="T43" s="93"/>
      <c r="U43" s="93"/>
      <c r="V43" s="93"/>
      <c r="W43" s="93"/>
      <c r="X43" s="93"/>
      <c r="Y43" s="93"/>
      <c r="Z43" s="93"/>
      <c r="AA43" s="93"/>
      <c r="AB43" s="93"/>
      <c r="AC43" s="93"/>
      <c r="AD43" s="93"/>
      <c r="AE43" s="93"/>
      <c r="AF43" s="93"/>
      <c r="AG43" s="93"/>
      <c r="AH43" s="93"/>
    </row>
    <row r="44" spans="1:34" x14ac:dyDescent="0.25">
      <c r="A44" s="95"/>
      <c r="B44" s="74" t="s">
        <v>29</v>
      </c>
      <c r="C44" s="368">
        <v>0.84</v>
      </c>
      <c r="D44" s="368">
        <v>0.82</v>
      </c>
      <c r="E44" s="368">
        <v>0.78</v>
      </c>
      <c r="F44" s="368">
        <v>0.71</v>
      </c>
      <c r="G44" s="368">
        <v>0.7</v>
      </c>
      <c r="H44" s="368">
        <v>0.95</v>
      </c>
      <c r="I44" s="368">
        <v>0.53</v>
      </c>
      <c r="J44" s="368">
        <v>0.88</v>
      </c>
      <c r="K44" s="537" t="s">
        <v>68</v>
      </c>
      <c r="L44" s="537">
        <v>1</v>
      </c>
      <c r="M44" s="93"/>
      <c r="N44" s="93"/>
      <c r="O44" s="93"/>
      <c r="P44" s="93"/>
      <c r="Q44" s="93"/>
      <c r="R44" s="93"/>
      <c r="S44" s="93"/>
      <c r="T44" s="93"/>
      <c r="U44" s="93"/>
      <c r="V44" s="93"/>
      <c r="W44" s="93"/>
      <c r="X44" s="93"/>
      <c r="Y44" s="93"/>
      <c r="Z44" s="93"/>
      <c r="AA44" s="93"/>
      <c r="AB44" s="93"/>
      <c r="AC44" s="93"/>
      <c r="AD44" s="93"/>
      <c r="AE44" s="93"/>
      <c r="AF44" s="93"/>
      <c r="AG44" s="93"/>
      <c r="AH44" s="93"/>
    </row>
    <row r="45" spans="1:34" x14ac:dyDescent="0.25">
      <c r="A45" s="95"/>
      <c r="B45" s="74" t="s">
        <v>586</v>
      </c>
      <c r="C45" s="366">
        <v>69300</v>
      </c>
      <c r="D45" s="366">
        <v>61000</v>
      </c>
      <c r="E45" s="366">
        <v>58200</v>
      </c>
      <c r="F45" s="366">
        <v>51400</v>
      </c>
      <c r="G45" s="366">
        <v>51900</v>
      </c>
      <c r="H45" s="366">
        <v>71200</v>
      </c>
      <c r="I45" s="366">
        <v>37800</v>
      </c>
      <c r="J45" s="366">
        <v>64000</v>
      </c>
      <c r="K45" s="537" t="s">
        <v>67</v>
      </c>
      <c r="L45" s="537">
        <v>1</v>
      </c>
      <c r="M45" s="93"/>
      <c r="N45" s="93"/>
      <c r="O45" s="93"/>
      <c r="P45" s="93"/>
      <c r="Q45" s="93"/>
      <c r="R45" s="93"/>
      <c r="S45" s="93"/>
      <c r="T45" s="93"/>
      <c r="U45" s="93"/>
      <c r="V45" s="93"/>
      <c r="W45" s="93"/>
      <c r="X45" s="93"/>
      <c r="Y45" s="93"/>
      <c r="Z45" s="93"/>
      <c r="AA45" s="93"/>
      <c r="AB45" s="93"/>
      <c r="AC45" s="93"/>
      <c r="AD45" s="93"/>
      <c r="AE45" s="93"/>
      <c r="AF45" s="93"/>
      <c r="AG45" s="93"/>
      <c r="AH45" s="93"/>
    </row>
    <row r="46" spans="1:34" x14ac:dyDescent="0.25">
      <c r="A46" s="95"/>
      <c r="B46" s="74" t="s">
        <v>587</v>
      </c>
      <c r="C46" s="365">
        <v>5.8</v>
      </c>
      <c r="D46" s="365">
        <v>5.8</v>
      </c>
      <c r="E46" s="365">
        <v>5.8</v>
      </c>
      <c r="F46" s="365">
        <v>5.8</v>
      </c>
      <c r="G46" s="365">
        <v>4.9000000000000004</v>
      </c>
      <c r="H46" s="365">
        <v>6.6</v>
      </c>
      <c r="I46" s="365">
        <v>4.3</v>
      </c>
      <c r="J46" s="365">
        <v>7.2</v>
      </c>
      <c r="K46" s="537" t="s">
        <v>55</v>
      </c>
      <c r="L46" s="537">
        <v>1</v>
      </c>
      <c r="M46" s="93"/>
      <c r="N46" s="93"/>
      <c r="O46" s="93"/>
      <c r="P46" s="93"/>
      <c r="Q46" s="93"/>
      <c r="R46" s="93"/>
      <c r="S46" s="93"/>
      <c r="T46" s="93"/>
      <c r="U46" s="93"/>
      <c r="V46" s="93"/>
      <c r="W46" s="93"/>
      <c r="X46" s="93"/>
      <c r="Y46" s="93"/>
      <c r="Z46" s="93"/>
      <c r="AA46" s="93"/>
      <c r="AB46" s="93"/>
      <c r="AC46" s="93"/>
      <c r="AD46" s="93"/>
      <c r="AE46" s="93"/>
      <c r="AF46" s="93"/>
      <c r="AG46" s="93"/>
      <c r="AH46" s="93"/>
    </row>
    <row r="47" spans="1:34" x14ac:dyDescent="0.25">
      <c r="A47" s="95"/>
      <c r="B47" s="74" t="s">
        <v>588</v>
      </c>
      <c r="C47" s="366">
        <v>792</v>
      </c>
      <c r="D47" s="366">
        <v>773</v>
      </c>
      <c r="E47" s="366">
        <v>753</v>
      </c>
      <c r="F47" s="366">
        <v>683</v>
      </c>
      <c r="G47" s="366">
        <v>657</v>
      </c>
      <c r="H47" s="366">
        <v>907</v>
      </c>
      <c r="I47" s="366">
        <v>499</v>
      </c>
      <c r="J47" s="366">
        <v>849</v>
      </c>
      <c r="K47" s="537" t="s">
        <v>69</v>
      </c>
      <c r="L47" s="537">
        <v>1</v>
      </c>
      <c r="M47" s="2"/>
      <c r="N47" s="93"/>
      <c r="O47" s="93"/>
      <c r="P47" s="93"/>
      <c r="Q47" s="93"/>
      <c r="R47" s="93"/>
      <c r="S47" s="93"/>
      <c r="T47" s="93"/>
      <c r="U47" s="93"/>
      <c r="V47" s="93"/>
      <c r="W47" s="93"/>
      <c r="X47" s="93"/>
      <c r="Y47" s="93"/>
      <c r="Z47" s="93"/>
      <c r="AA47" s="93"/>
      <c r="AB47" s="93"/>
      <c r="AC47" s="93"/>
      <c r="AD47" s="93"/>
      <c r="AE47" s="93"/>
      <c r="AF47" s="93"/>
      <c r="AG47" s="93"/>
      <c r="AH47" s="93"/>
    </row>
    <row r="48" spans="1:34" x14ac:dyDescent="0.25">
      <c r="A48" s="95"/>
      <c r="B48" s="74" t="s">
        <v>589</v>
      </c>
      <c r="C48" s="366">
        <v>26</v>
      </c>
      <c r="D48" s="366">
        <v>22</v>
      </c>
      <c r="E48" s="366">
        <v>21</v>
      </c>
      <c r="F48" s="366">
        <v>19</v>
      </c>
      <c r="G48" s="366">
        <v>19</v>
      </c>
      <c r="H48" s="366">
        <v>26</v>
      </c>
      <c r="I48" s="366">
        <v>14</v>
      </c>
      <c r="J48" s="366">
        <v>24</v>
      </c>
      <c r="K48" s="537" t="s">
        <v>67</v>
      </c>
      <c r="L48" s="537" t="s">
        <v>590</v>
      </c>
      <c r="M48" s="2"/>
      <c r="N48" s="93"/>
      <c r="O48" s="93"/>
      <c r="P48" s="93"/>
      <c r="Q48" s="93"/>
      <c r="R48" s="93"/>
      <c r="S48" s="93"/>
      <c r="T48" s="93"/>
      <c r="U48" s="93"/>
      <c r="V48" s="93"/>
      <c r="W48" s="93"/>
      <c r="X48" s="93"/>
      <c r="Y48" s="93"/>
      <c r="Z48" s="93"/>
      <c r="AA48" s="93"/>
      <c r="AB48" s="93"/>
      <c r="AC48" s="93"/>
      <c r="AD48" s="93"/>
      <c r="AE48" s="93"/>
      <c r="AF48" s="93"/>
      <c r="AG48" s="93"/>
      <c r="AH48" s="93"/>
    </row>
    <row r="49" spans="1:34" x14ac:dyDescent="0.25">
      <c r="A49" s="95"/>
      <c r="B49" s="74" t="s">
        <v>591</v>
      </c>
      <c r="C49" s="366">
        <v>17</v>
      </c>
      <c r="D49" s="366">
        <v>17</v>
      </c>
      <c r="E49" s="366">
        <v>17</v>
      </c>
      <c r="F49" s="366">
        <v>17</v>
      </c>
      <c r="G49" s="366">
        <v>14</v>
      </c>
      <c r="H49" s="366">
        <v>20</v>
      </c>
      <c r="I49" s="366">
        <v>13</v>
      </c>
      <c r="J49" s="366">
        <v>21</v>
      </c>
      <c r="K49" s="537" t="s">
        <v>55</v>
      </c>
      <c r="L49" s="537" t="s">
        <v>590</v>
      </c>
      <c r="M49" s="2"/>
      <c r="N49" s="93"/>
      <c r="O49" s="93"/>
      <c r="P49" s="93"/>
      <c r="Q49" s="93"/>
      <c r="R49" s="93"/>
      <c r="S49" s="93"/>
      <c r="T49" s="93"/>
      <c r="U49" s="93"/>
      <c r="V49" s="93"/>
      <c r="W49" s="93"/>
      <c r="X49" s="93"/>
      <c r="Y49" s="93"/>
      <c r="Z49" s="93"/>
      <c r="AA49" s="93"/>
      <c r="AB49" s="93"/>
      <c r="AC49" s="93"/>
      <c r="AD49" s="93"/>
      <c r="AE49" s="93"/>
      <c r="AF49" s="93"/>
      <c r="AG49" s="93"/>
      <c r="AH49" s="93"/>
    </row>
    <row r="50" spans="1:34" x14ac:dyDescent="0.25">
      <c r="A50" s="95"/>
      <c r="B50" s="93"/>
      <c r="C50" s="93"/>
      <c r="D50" s="93"/>
      <c r="E50" s="93"/>
      <c r="F50" s="93"/>
      <c r="G50" s="93"/>
      <c r="H50" s="93"/>
      <c r="I50" s="93"/>
      <c r="J50" s="93"/>
      <c r="K50" s="93"/>
      <c r="L50" s="93"/>
      <c r="M50" s="2"/>
      <c r="N50" s="93"/>
      <c r="O50" s="93"/>
      <c r="P50" s="93"/>
      <c r="Q50" s="93"/>
      <c r="R50" s="93"/>
      <c r="S50" s="93"/>
      <c r="T50" s="93"/>
      <c r="U50" s="93"/>
      <c r="V50" s="93"/>
      <c r="W50" s="93"/>
      <c r="X50" s="93"/>
      <c r="Y50" s="93"/>
      <c r="Z50" s="93"/>
      <c r="AA50" s="93"/>
      <c r="AB50" s="93"/>
      <c r="AC50" s="93"/>
      <c r="AD50" s="93"/>
      <c r="AE50" s="93"/>
      <c r="AF50" s="93"/>
      <c r="AG50" s="93"/>
      <c r="AH50" s="93"/>
    </row>
    <row r="51" spans="1:34" x14ac:dyDescent="0.25">
      <c r="A51" s="95"/>
      <c r="B51" s="93"/>
      <c r="C51" s="394"/>
      <c r="D51" s="394"/>
      <c r="E51" s="394"/>
      <c r="F51" s="394"/>
      <c r="G51" s="394"/>
      <c r="H51" s="394"/>
      <c r="I51" s="394"/>
      <c r="J51" s="394"/>
      <c r="K51" s="93"/>
      <c r="L51" s="93"/>
      <c r="M51" s="2"/>
      <c r="N51" s="93"/>
      <c r="O51" s="93"/>
      <c r="P51" s="93"/>
      <c r="Q51" s="93"/>
      <c r="R51" s="93"/>
      <c r="S51" s="93"/>
      <c r="T51" s="93"/>
      <c r="U51" s="93"/>
      <c r="V51" s="93"/>
      <c r="W51" s="93"/>
      <c r="X51" s="93"/>
      <c r="Y51" s="93"/>
      <c r="Z51" s="93"/>
      <c r="AA51" s="93"/>
      <c r="AB51" s="93"/>
      <c r="AC51" s="93"/>
      <c r="AD51" s="93"/>
      <c r="AE51" s="93"/>
      <c r="AF51" s="93"/>
      <c r="AG51" s="93"/>
      <c r="AH51" s="93"/>
    </row>
    <row r="52" spans="1:34" x14ac:dyDescent="0.25">
      <c r="A52" s="95" t="s">
        <v>125</v>
      </c>
      <c r="B52" s="93"/>
      <c r="C52" s="395"/>
      <c r="D52" s="395"/>
      <c r="E52" s="395"/>
      <c r="F52" s="395"/>
      <c r="G52" s="395"/>
      <c r="H52" s="395"/>
      <c r="I52" s="395"/>
      <c r="J52" s="395"/>
      <c r="K52" s="93"/>
      <c r="L52" s="93"/>
      <c r="M52" s="93"/>
      <c r="N52" s="93"/>
      <c r="O52" s="93"/>
      <c r="P52" s="93"/>
      <c r="Q52" s="93"/>
      <c r="R52" s="93"/>
      <c r="S52" s="93"/>
      <c r="T52" s="93"/>
      <c r="U52" s="93"/>
      <c r="V52" s="93"/>
      <c r="W52" s="93"/>
      <c r="X52" s="93"/>
      <c r="Y52" s="93"/>
      <c r="Z52" s="93"/>
      <c r="AA52" s="93"/>
      <c r="AB52" s="93"/>
      <c r="AC52" s="93"/>
      <c r="AD52" s="93"/>
      <c r="AE52" s="93"/>
      <c r="AF52" s="93"/>
      <c r="AG52" s="93"/>
      <c r="AH52" s="93"/>
    </row>
    <row r="53" spans="1:34" x14ac:dyDescent="0.25">
      <c r="A53" s="357">
        <v>1</v>
      </c>
      <c r="B53" s="887" t="s">
        <v>592</v>
      </c>
      <c r="C53" s="887"/>
      <c r="D53" s="887"/>
      <c r="E53" s="887"/>
      <c r="F53" s="887"/>
      <c r="G53" s="887"/>
      <c r="H53" s="887"/>
      <c r="I53" s="887"/>
      <c r="J53" s="887"/>
      <c r="K53" s="887"/>
      <c r="L53" s="887"/>
      <c r="M53" s="93"/>
      <c r="N53" s="93"/>
      <c r="O53" s="93"/>
      <c r="P53" s="93"/>
      <c r="Q53" s="93"/>
      <c r="R53" s="93"/>
      <c r="S53" s="93"/>
      <c r="T53" s="93"/>
      <c r="U53" s="93"/>
      <c r="V53" s="93"/>
      <c r="W53" s="93"/>
      <c r="X53" s="93"/>
      <c r="Y53" s="93"/>
      <c r="Z53" s="93"/>
      <c r="AA53" s="93"/>
      <c r="AB53" s="93"/>
      <c r="AC53" s="93"/>
      <c r="AD53" s="93"/>
      <c r="AE53" s="93"/>
      <c r="AF53" s="93"/>
      <c r="AG53" s="93"/>
      <c r="AH53" s="93"/>
    </row>
    <row r="54" spans="1:34" ht="15" customHeight="1" x14ac:dyDescent="0.25">
      <c r="A54" s="357">
        <v>2</v>
      </c>
      <c r="B54" s="887" t="s">
        <v>593</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row>
    <row r="55" spans="1:34" x14ac:dyDescent="0.25">
      <c r="A55" s="357"/>
      <c r="B55" s="68" t="s">
        <v>594</v>
      </c>
      <c r="C55" s="534"/>
      <c r="D55" s="534"/>
      <c r="E55" s="534"/>
      <c r="F55" s="534"/>
      <c r="G55" s="534"/>
      <c r="H55" s="534"/>
      <c r="I55" s="534"/>
      <c r="J55" s="534"/>
      <c r="K55" s="534"/>
      <c r="L55" s="534"/>
      <c r="M55" s="93"/>
      <c r="N55" s="93"/>
      <c r="O55" s="93"/>
      <c r="P55" s="93"/>
      <c r="Q55" s="93"/>
      <c r="R55" s="93"/>
      <c r="S55" s="93"/>
      <c r="T55" s="93"/>
      <c r="U55" s="93"/>
      <c r="V55" s="93"/>
      <c r="W55" s="93"/>
      <c r="X55" s="93"/>
      <c r="Y55" s="93"/>
      <c r="Z55" s="93"/>
      <c r="AA55" s="93"/>
      <c r="AB55" s="93"/>
      <c r="AC55" s="93"/>
      <c r="AD55" s="93"/>
      <c r="AE55" s="93"/>
      <c r="AF55" s="93"/>
      <c r="AG55" s="93"/>
      <c r="AH55" s="93"/>
    </row>
    <row r="56" spans="1:34" ht="15" customHeight="1" x14ac:dyDescent="0.25">
      <c r="A56" s="357"/>
      <c r="B56" s="887" t="s">
        <v>595</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row>
    <row r="57" spans="1:34" x14ac:dyDescent="0.25">
      <c r="A57" s="357"/>
      <c r="B57" s="68" t="s">
        <v>596</v>
      </c>
      <c r="C57" s="534"/>
      <c r="D57" s="534"/>
      <c r="E57" s="534"/>
      <c r="F57" s="534"/>
      <c r="G57" s="534"/>
      <c r="H57" s="534"/>
      <c r="I57" s="534"/>
      <c r="J57" s="534"/>
      <c r="K57" s="534"/>
      <c r="L57" s="534"/>
      <c r="M57" s="93"/>
      <c r="N57" s="93"/>
      <c r="O57" s="93"/>
      <c r="P57" s="93"/>
      <c r="Q57" s="93"/>
      <c r="R57" s="93"/>
      <c r="S57" s="93"/>
      <c r="T57" s="93"/>
      <c r="U57" s="93"/>
      <c r="V57" s="93"/>
      <c r="W57" s="93"/>
      <c r="X57" s="93"/>
      <c r="Y57" s="93"/>
      <c r="Z57" s="93"/>
      <c r="AA57" s="93"/>
      <c r="AB57" s="93"/>
      <c r="AC57" s="93"/>
      <c r="AD57" s="93"/>
      <c r="AE57" s="93"/>
      <c r="AF57" s="93"/>
      <c r="AG57" s="93"/>
      <c r="AH57" s="93"/>
    </row>
    <row r="58" spans="1:34" x14ac:dyDescent="0.25">
      <c r="A58" s="357"/>
      <c r="B58" s="68" t="s">
        <v>597</v>
      </c>
      <c r="C58" s="534"/>
      <c r="D58" s="534"/>
      <c r="E58" s="534"/>
      <c r="F58" s="534"/>
      <c r="G58" s="534"/>
      <c r="H58" s="534"/>
      <c r="I58" s="534"/>
      <c r="J58" s="534"/>
      <c r="K58" s="534"/>
      <c r="L58" s="534"/>
      <c r="M58" s="93"/>
      <c r="N58" s="93"/>
      <c r="O58" s="93"/>
      <c r="P58" s="93"/>
      <c r="Q58" s="93"/>
      <c r="R58" s="93"/>
      <c r="S58" s="93"/>
      <c r="T58" s="93"/>
      <c r="U58" s="93"/>
      <c r="V58" s="93"/>
      <c r="W58" s="93"/>
      <c r="X58" s="93"/>
      <c r="Y58" s="93"/>
      <c r="Z58" s="93"/>
      <c r="AA58" s="93"/>
      <c r="AB58" s="93"/>
      <c r="AC58" s="93"/>
      <c r="AD58" s="93"/>
      <c r="AE58" s="93"/>
      <c r="AF58" s="93"/>
      <c r="AG58" s="93"/>
      <c r="AH58" s="93"/>
    </row>
    <row r="59" spans="1:34" x14ac:dyDescent="0.25">
      <c r="A59" s="357"/>
      <c r="B59" s="68" t="s">
        <v>598</v>
      </c>
      <c r="C59" s="534"/>
      <c r="D59" s="534"/>
      <c r="E59" s="534"/>
      <c r="F59" s="534"/>
      <c r="G59" s="534"/>
      <c r="H59" s="534"/>
      <c r="I59" s="534"/>
      <c r="J59" s="534"/>
      <c r="K59" s="534"/>
      <c r="L59" s="534"/>
      <c r="M59" s="93"/>
      <c r="N59" s="93"/>
      <c r="O59" s="93"/>
      <c r="P59" s="93"/>
      <c r="Q59" s="93"/>
      <c r="R59" s="93"/>
      <c r="S59" s="93"/>
      <c r="T59" s="93"/>
      <c r="U59" s="93"/>
      <c r="V59" s="93"/>
      <c r="W59" s="93"/>
      <c r="X59" s="93"/>
      <c r="Y59" s="93"/>
      <c r="Z59" s="93"/>
      <c r="AA59" s="93"/>
      <c r="AB59" s="93"/>
      <c r="AC59" s="93"/>
      <c r="AD59" s="93"/>
      <c r="AE59" s="93"/>
      <c r="AF59" s="93"/>
      <c r="AG59" s="93"/>
      <c r="AH59" s="93"/>
    </row>
    <row r="60" spans="1:34" ht="15" customHeight="1" x14ac:dyDescent="0.25">
      <c r="A60" s="357">
        <v>3</v>
      </c>
      <c r="B60" s="887" t="s">
        <v>599</v>
      </c>
      <c r="C60" s="887"/>
      <c r="D60" s="887"/>
      <c r="E60" s="887"/>
      <c r="F60" s="887"/>
      <c r="G60" s="887"/>
      <c r="H60" s="887"/>
      <c r="I60" s="887"/>
      <c r="J60" s="887"/>
      <c r="K60" s="887"/>
      <c r="L60" s="887"/>
      <c r="M60" s="93"/>
      <c r="N60" s="93"/>
      <c r="O60" s="93"/>
      <c r="P60" s="93"/>
      <c r="Q60" s="93"/>
      <c r="R60" s="93"/>
      <c r="S60" s="93"/>
      <c r="T60" s="93"/>
      <c r="U60" s="93"/>
      <c r="V60" s="93"/>
      <c r="W60" s="93"/>
      <c r="X60" s="93"/>
      <c r="Y60" s="93"/>
      <c r="Z60" s="93"/>
      <c r="AA60" s="93"/>
      <c r="AB60" s="93"/>
      <c r="AC60" s="93"/>
      <c r="AD60" s="93"/>
      <c r="AE60" s="93"/>
      <c r="AF60" s="93"/>
      <c r="AG60" s="93"/>
      <c r="AH60" s="93"/>
    </row>
    <row r="61" spans="1:34" x14ac:dyDescent="0.25">
      <c r="A61" s="357"/>
      <c r="B61" s="358" t="s">
        <v>600</v>
      </c>
      <c r="C61" s="534"/>
      <c r="D61" s="534"/>
      <c r="E61" s="534"/>
      <c r="F61" s="534"/>
      <c r="G61" s="534"/>
      <c r="H61" s="534"/>
      <c r="I61" s="534"/>
      <c r="J61" s="534"/>
      <c r="K61" s="534"/>
      <c r="L61" s="534"/>
      <c r="M61" s="93"/>
      <c r="N61" s="93"/>
      <c r="O61" s="93"/>
      <c r="P61" s="93"/>
      <c r="Q61" s="93"/>
      <c r="R61" s="93"/>
      <c r="S61" s="93"/>
      <c r="T61" s="93"/>
      <c r="U61" s="93"/>
      <c r="V61" s="93"/>
      <c r="W61" s="93"/>
      <c r="X61" s="93"/>
      <c r="Y61" s="93"/>
      <c r="Z61" s="93"/>
      <c r="AA61" s="93"/>
      <c r="AB61" s="93"/>
      <c r="AC61" s="93"/>
      <c r="AD61" s="93"/>
      <c r="AE61" s="93"/>
      <c r="AF61" s="93"/>
      <c r="AG61" s="93"/>
      <c r="AH61" s="93"/>
    </row>
    <row r="62" spans="1:34" x14ac:dyDescent="0.25">
      <c r="A62" s="357">
        <v>4</v>
      </c>
      <c r="B62" s="532" t="s">
        <v>601</v>
      </c>
      <c r="C62" s="534"/>
      <c r="D62" s="534"/>
      <c r="E62" s="534"/>
      <c r="F62" s="534"/>
      <c r="G62" s="534"/>
      <c r="H62" s="534"/>
      <c r="I62" s="534"/>
      <c r="J62" s="534"/>
      <c r="K62" s="534"/>
      <c r="L62" s="534"/>
      <c r="M62" s="93"/>
      <c r="N62" s="93"/>
      <c r="O62" s="93"/>
      <c r="P62" s="93"/>
      <c r="Q62" s="93"/>
      <c r="R62" s="93"/>
      <c r="S62" s="93"/>
      <c r="T62" s="93"/>
      <c r="U62" s="93"/>
      <c r="V62" s="93"/>
      <c r="W62" s="93"/>
      <c r="X62" s="93"/>
      <c r="Y62" s="93"/>
      <c r="Z62" s="93"/>
      <c r="AA62" s="93"/>
      <c r="AB62" s="93"/>
      <c r="AC62" s="93"/>
      <c r="AD62" s="93"/>
      <c r="AE62" s="93"/>
      <c r="AF62" s="93"/>
      <c r="AG62" s="93"/>
      <c r="AH62" s="93"/>
    </row>
    <row r="63" spans="1:34" x14ac:dyDescent="0.25">
      <c r="A63" s="357"/>
      <c r="B63" s="68"/>
      <c r="C63" s="534"/>
      <c r="D63" s="534"/>
      <c r="E63" s="534"/>
      <c r="F63" s="534"/>
      <c r="G63" s="534"/>
      <c r="H63" s="534"/>
      <c r="I63" s="534"/>
      <c r="J63" s="534"/>
      <c r="K63" s="534"/>
      <c r="L63" s="534"/>
      <c r="M63" s="93"/>
      <c r="N63" s="93"/>
      <c r="O63" s="93"/>
      <c r="P63" s="93"/>
      <c r="Q63" s="93"/>
      <c r="R63" s="93"/>
      <c r="S63" s="93"/>
      <c r="T63" s="93"/>
      <c r="U63" s="93"/>
      <c r="V63" s="93"/>
      <c r="W63" s="93"/>
      <c r="X63" s="93"/>
      <c r="Y63" s="93"/>
      <c r="Z63" s="93"/>
      <c r="AA63" s="93"/>
      <c r="AB63" s="93"/>
      <c r="AC63" s="93"/>
      <c r="AD63" s="93"/>
      <c r="AE63" s="93"/>
      <c r="AF63" s="93"/>
      <c r="AG63" s="93"/>
      <c r="AH63" s="93"/>
    </row>
    <row r="64" spans="1:34" x14ac:dyDescent="0.25">
      <c r="A64" s="95" t="s">
        <v>38</v>
      </c>
      <c r="B64" s="93"/>
      <c r="C64" s="356"/>
      <c r="D64" s="356"/>
      <c r="E64" s="356"/>
      <c r="F64" s="356"/>
      <c r="G64" s="356"/>
      <c r="H64" s="356"/>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row>
    <row r="65" spans="1:34" ht="15" customHeight="1" x14ac:dyDescent="0.25">
      <c r="A65" s="89" t="s">
        <v>39</v>
      </c>
      <c r="B65" s="887" t="s">
        <v>618</v>
      </c>
      <c r="C65" s="887"/>
      <c r="D65" s="887"/>
      <c r="E65" s="887"/>
      <c r="F65" s="887"/>
      <c r="G65" s="887"/>
      <c r="H65" s="887"/>
      <c r="I65" s="887"/>
      <c r="J65" s="887"/>
      <c r="K65" s="887"/>
      <c r="L65" s="887"/>
      <c r="M65" s="93"/>
      <c r="N65" s="93"/>
      <c r="O65" s="93"/>
      <c r="P65" s="93"/>
      <c r="Q65" s="93"/>
      <c r="R65" s="93"/>
      <c r="S65" s="93"/>
      <c r="T65" s="93"/>
      <c r="U65" s="93"/>
      <c r="V65" s="93"/>
      <c r="W65" s="93"/>
      <c r="X65" s="93"/>
      <c r="Y65" s="93"/>
      <c r="Z65" s="93"/>
      <c r="AA65" s="93"/>
      <c r="AB65" s="93"/>
      <c r="AC65" s="93"/>
      <c r="AD65" s="93"/>
      <c r="AE65" s="93"/>
      <c r="AF65" s="93"/>
      <c r="AG65" s="93"/>
      <c r="AH65" s="93"/>
    </row>
    <row r="66" spans="1:34" ht="15" customHeight="1" x14ac:dyDescent="0.25">
      <c r="A66" s="89" t="s">
        <v>15</v>
      </c>
      <c r="B66" s="887" t="s">
        <v>1163</v>
      </c>
      <c r="C66" s="887"/>
      <c r="D66" s="887"/>
      <c r="E66" s="887"/>
      <c r="F66" s="887"/>
      <c r="G66" s="887"/>
      <c r="H66" s="887"/>
      <c r="I66" s="887"/>
      <c r="J66" s="887"/>
      <c r="K66" s="887"/>
      <c r="L66" s="887"/>
      <c r="M66" s="93"/>
      <c r="N66" s="93"/>
      <c r="O66" s="93"/>
      <c r="P66" s="93"/>
      <c r="Q66" s="93"/>
      <c r="R66" s="93"/>
      <c r="S66" s="93"/>
      <c r="T66" s="93"/>
      <c r="U66" s="93"/>
      <c r="V66" s="93"/>
      <c r="W66" s="93"/>
      <c r="X66" s="93"/>
      <c r="Y66" s="93"/>
      <c r="Z66" s="93"/>
      <c r="AA66" s="93"/>
      <c r="AB66" s="93"/>
      <c r="AC66" s="93"/>
      <c r="AD66" s="93"/>
      <c r="AE66" s="93"/>
      <c r="AF66" s="93"/>
      <c r="AG66" s="93"/>
      <c r="AH66" s="93"/>
    </row>
    <row r="67" spans="1:34" ht="15" customHeight="1" x14ac:dyDescent="0.25">
      <c r="A67" s="89" t="s">
        <v>20</v>
      </c>
      <c r="B67" s="887" t="s">
        <v>619</v>
      </c>
      <c r="C67" s="887"/>
      <c r="D67" s="887"/>
      <c r="E67" s="887"/>
      <c r="F67" s="887"/>
      <c r="G67" s="887"/>
      <c r="H67" s="887"/>
      <c r="I67" s="887"/>
      <c r="J67" s="887"/>
      <c r="K67" s="887"/>
      <c r="L67" s="887"/>
      <c r="M67" s="93"/>
      <c r="N67" s="93"/>
      <c r="O67" s="93"/>
      <c r="P67" s="93"/>
      <c r="Q67" s="93"/>
      <c r="R67" s="93"/>
      <c r="S67" s="93"/>
      <c r="T67" s="93"/>
      <c r="U67" s="93"/>
      <c r="V67" s="93"/>
      <c r="W67" s="93"/>
      <c r="X67" s="93"/>
      <c r="Y67" s="93"/>
      <c r="Z67" s="93"/>
      <c r="AA67" s="93"/>
      <c r="AB67" s="93"/>
      <c r="AC67" s="93"/>
      <c r="AD67" s="93"/>
      <c r="AE67" s="93"/>
      <c r="AF67" s="93"/>
      <c r="AG67" s="93"/>
      <c r="AH67" s="93"/>
    </row>
    <row r="68" spans="1:34" x14ac:dyDescent="0.25">
      <c r="A68" s="89" t="s">
        <v>23</v>
      </c>
      <c r="B68" s="68" t="s">
        <v>604</v>
      </c>
      <c r="C68" s="534"/>
      <c r="D68" s="534"/>
      <c r="E68" s="534"/>
      <c r="F68" s="534"/>
      <c r="G68" s="534"/>
      <c r="H68" s="534"/>
      <c r="I68" s="534"/>
      <c r="J68" s="534"/>
      <c r="K68" s="534"/>
      <c r="L68" s="534"/>
      <c r="M68" s="93"/>
      <c r="N68" s="93"/>
      <c r="O68" s="93"/>
      <c r="P68" s="93"/>
      <c r="Q68" s="93"/>
      <c r="R68" s="93"/>
      <c r="S68" s="93"/>
      <c r="T68" s="93"/>
      <c r="U68" s="93"/>
      <c r="V68" s="93"/>
      <c r="W68" s="93"/>
      <c r="X68" s="93"/>
      <c r="Y68" s="93"/>
      <c r="Z68" s="93"/>
      <c r="AA68" s="93"/>
      <c r="AB68" s="93"/>
      <c r="AC68" s="93"/>
      <c r="AD68" s="93"/>
      <c r="AE68" s="93"/>
      <c r="AF68" s="93"/>
      <c r="AG68" s="93"/>
      <c r="AH68" s="93"/>
    </row>
    <row r="69" spans="1:34" x14ac:dyDescent="0.25">
      <c r="A69" s="89" t="s">
        <v>605</v>
      </c>
      <c r="B69" s="68" t="s">
        <v>606</v>
      </c>
      <c r="C69" s="534"/>
      <c r="D69" s="534"/>
      <c r="E69" s="534"/>
      <c r="F69" s="534"/>
      <c r="G69" s="534"/>
      <c r="H69" s="534"/>
      <c r="I69" s="534"/>
      <c r="J69" s="534"/>
      <c r="K69" s="534"/>
      <c r="L69" s="534"/>
      <c r="M69" s="93"/>
      <c r="N69" s="93"/>
      <c r="O69" s="93"/>
      <c r="P69" s="93"/>
      <c r="Q69" s="93"/>
      <c r="R69" s="93"/>
      <c r="S69" s="93"/>
      <c r="T69" s="93"/>
      <c r="U69" s="93"/>
      <c r="V69" s="93"/>
      <c r="W69" s="93"/>
      <c r="X69" s="93"/>
      <c r="Y69" s="93"/>
      <c r="Z69" s="93"/>
      <c r="AA69" s="93"/>
      <c r="AB69" s="93"/>
      <c r="AC69" s="93"/>
      <c r="AD69" s="93"/>
      <c r="AE69" s="93"/>
      <c r="AF69" s="93"/>
      <c r="AG69" s="93"/>
      <c r="AH69" s="93"/>
    </row>
    <row r="70" spans="1:34" ht="15" customHeight="1" x14ac:dyDescent="0.25">
      <c r="A70" s="89" t="s">
        <v>607</v>
      </c>
      <c r="B70" s="887" t="s">
        <v>608</v>
      </c>
      <c r="C70" s="887"/>
      <c r="D70" s="887"/>
      <c r="E70" s="887"/>
      <c r="F70" s="887"/>
      <c r="G70" s="887"/>
      <c r="H70" s="887"/>
      <c r="I70" s="887"/>
      <c r="J70" s="887"/>
      <c r="K70" s="887"/>
      <c r="L70" s="887"/>
      <c r="M70" s="93"/>
      <c r="N70" s="93"/>
      <c r="O70" s="93"/>
      <c r="P70" s="93"/>
      <c r="Q70" s="93"/>
      <c r="R70" s="93"/>
      <c r="S70" s="93"/>
      <c r="T70" s="93"/>
      <c r="U70" s="93"/>
      <c r="V70" s="93"/>
      <c r="W70" s="93"/>
      <c r="X70" s="93"/>
      <c r="Y70" s="93"/>
      <c r="Z70" s="93"/>
      <c r="AA70" s="93"/>
      <c r="AB70" s="93"/>
      <c r="AC70" s="93"/>
      <c r="AD70" s="93"/>
      <c r="AE70" s="93"/>
      <c r="AF70" s="93"/>
      <c r="AG70" s="93"/>
      <c r="AH70" s="93"/>
    </row>
    <row r="71" spans="1:34" ht="15" customHeight="1" x14ac:dyDescent="0.25">
      <c r="A71" s="89" t="s">
        <v>31</v>
      </c>
      <c r="B71" s="887" t="s">
        <v>609</v>
      </c>
      <c r="C71" s="887"/>
      <c r="D71" s="887"/>
      <c r="E71" s="887"/>
      <c r="F71" s="887"/>
      <c r="G71" s="887"/>
      <c r="H71" s="887"/>
      <c r="I71" s="887"/>
      <c r="J71" s="887"/>
      <c r="K71" s="887"/>
      <c r="L71" s="887"/>
      <c r="M71" s="93"/>
      <c r="N71" s="93"/>
      <c r="O71" s="93"/>
      <c r="P71" s="93"/>
      <c r="Q71" s="93"/>
      <c r="R71" s="93"/>
      <c r="S71" s="93"/>
      <c r="T71" s="93"/>
      <c r="U71" s="93"/>
      <c r="V71" s="93"/>
      <c r="W71" s="93"/>
      <c r="X71" s="93"/>
      <c r="Y71" s="93"/>
      <c r="Z71" s="93"/>
      <c r="AA71" s="93"/>
      <c r="AB71" s="93"/>
      <c r="AC71" s="93"/>
      <c r="AD71" s="93"/>
      <c r="AE71" s="93"/>
      <c r="AF71" s="93"/>
      <c r="AG71" s="93"/>
      <c r="AH71" s="93"/>
    </row>
    <row r="72" spans="1:34" ht="15" customHeight="1" x14ac:dyDescent="0.25">
      <c r="A72" s="89" t="s">
        <v>35</v>
      </c>
      <c r="B72" s="887" t="s">
        <v>610</v>
      </c>
      <c r="C72" s="887"/>
      <c r="D72" s="887"/>
      <c r="E72" s="887"/>
      <c r="F72" s="887"/>
      <c r="G72" s="887"/>
      <c r="H72" s="887"/>
      <c r="I72" s="887"/>
      <c r="J72" s="887"/>
      <c r="K72" s="887"/>
      <c r="L72" s="887"/>
      <c r="M72" s="93"/>
      <c r="N72" s="93"/>
      <c r="O72" s="93"/>
      <c r="P72" s="93"/>
      <c r="Q72" s="93"/>
      <c r="R72" s="93"/>
      <c r="S72" s="93"/>
      <c r="T72" s="93"/>
      <c r="U72" s="93"/>
      <c r="V72" s="93"/>
      <c r="W72" s="93"/>
      <c r="X72" s="93"/>
      <c r="Y72" s="93"/>
      <c r="Z72" s="93"/>
      <c r="AA72" s="93"/>
      <c r="AB72" s="93"/>
      <c r="AC72" s="93"/>
      <c r="AD72" s="93"/>
      <c r="AE72" s="93"/>
      <c r="AF72" s="93"/>
      <c r="AG72" s="93"/>
      <c r="AH72" s="93"/>
    </row>
    <row r="73" spans="1:34" ht="15" customHeight="1" x14ac:dyDescent="0.25">
      <c r="A73" s="89" t="s">
        <v>65</v>
      </c>
      <c r="B73" s="887" t="s">
        <v>611</v>
      </c>
      <c r="C73" s="887"/>
      <c r="D73" s="887"/>
      <c r="E73" s="887"/>
      <c r="F73" s="887"/>
      <c r="G73" s="887"/>
      <c r="H73" s="887"/>
      <c r="I73" s="887"/>
      <c r="J73" s="887"/>
      <c r="K73" s="887"/>
      <c r="L73" s="887"/>
      <c r="M73" s="887"/>
      <c r="N73" s="93"/>
      <c r="O73" s="93"/>
      <c r="P73" s="93"/>
      <c r="Q73" s="93"/>
      <c r="R73" s="93"/>
      <c r="S73" s="93"/>
      <c r="T73" s="93"/>
      <c r="U73" s="93"/>
      <c r="V73" s="93"/>
      <c r="W73" s="93"/>
      <c r="X73" s="93"/>
      <c r="Y73" s="93"/>
      <c r="Z73" s="93"/>
      <c r="AA73" s="93"/>
      <c r="AB73" s="93"/>
      <c r="AC73" s="93"/>
      <c r="AD73" s="93"/>
      <c r="AE73" s="93"/>
      <c r="AF73" s="93"/>
      <c r="AG73" s="93"/>
      <c r="AH73" s="93"/>
    </row>
    <row r="74" spans="1:34" ht="15" customHeight="1" x14ac:dyDescent="0.25">
      <c r="A74" s="89" t="s">
        <v>50</v>
      </c>
      <c r="B74" s="887" t="s">
        <v>612</v>
      </c>
      <c r="C74" s="887"/>
      <c r="D74" s="887"/>
      <c r="E74" s="887"/>
      <c r="F74" s="887"/>
      <c r="G74" s="887"/>
      <c r="H74" s="887"/>
      <c r="I74" s="887"/>
      <c r="J74" s="887"/>
      <c r="K74" s="887"/>
      <c r="L74" s="887"/>
      <c r="M74" s="887"/>
      <c r="N74" s="93"/>
      <c r="O74" s="93"/>
      <c r="P74" s="93"/>
      <c r="Q74" s="93"/>
      <c r="R74" s="93"/>
      <c r="S74" s="93"/>
      <c r="T74" s="93"/>
      <c r="U74" s="93"/>
      <c r="V74" s="93"/>
      <c r="W74" s="93"/>
      <c r="X74" s="93"/>
      <c r="Y74" s="93"/>
      <c r="Z74" s="93"/>
      <c r="AA74" s="93"/>
      <c r="AB74" s="93"/>
      <c r="AC74" s="93"/>
      <c r="AD74" s="93"/>
      <c r="AE74" s="93"/>
      <c r="AF74" s="93"/>
      <c r="AG74" s="93"/>
      <c r="AH74" s="93"/>
    </row>
    <row r="75" spans="1:34" ht="15" customHeight="1" x14ac:dyDescent="0.25">
      <c r="A75" s="89" t="s">
        <v>55</v>
      </c>
      <c r="B75" s="887" t="s">
        <v>613</v>
      </c>
      <c r="C75" s="887"/>
      <c r="D75" s="887"/>
      <c r="E75" s="887"/>
      <c r="F75" s="887"/>
      <c r="G75" s="887"/>
      <c r="H75" s="887"/>
      <c r="I75" s="887"/>
      <c r="J75" s="887"/>
      <c r="K75" s="887"/>
      <c r="L75" s="887"/>
      <c r="M75" s="887"/>
      <c r="N75" s="93"/>
      <c r="O75" s="93"/>
      <c r="P75" s="93"/>
      <c r="Q75" s="93"/>
      <c r="R75" s="93"/>
      <c r="S75" s="93"/>
      <c r="T75" s="93"/>
      <c r="U75" s="93"/>
      <c r="V75" s="93"/>
      <c r="W75" s="93"/>
      <c r="X75" s="93"/>
      <c r="Y75" s="93"/>
      <c r="Z75" s="93"/>
      <c r="AA75" s="93"/>
      <c r="AB75" s="93"/>
      <c r="AC75" s="93"/>
      <c r="AD75" s="93"/>
      <c r="AE75" s="93"/>
      <c r="AF75" s="93"/>
      <c r="AG75" s="93"/>
      <c r="AH75" s="93"/>
    </row>
    <row r="76" spans="1:34" ht="15" customHeight="1" x14ac:dyDescent="0.25">
      <c r="A76" s="89" t="s">
        <v>67</v>
      </c>
      <c r="B76" s="887" t="s">
        <v>614</v>
      </c>
      <c r="C76" s="887"/>
      <c r="D76" s="887"/>
      <c r="E76" s="887"/>
      <c r="F76" s="887"/>
      <c r="G76" s="887"/>
      <c r="H76" s="887"/>
      <c r="I76" s="887"/>
      <c r="J76" s="887"/>
      <c r="K76" s="887"/>
      <c r="L76" s="887"/>
      <c r="M76" s="887"/>
      <c r="N76" s="93"/>
      <c r="O76" s="93"/>
      <c r="P76" s="93"/>
      <c r="Q76" s="93"/>
      <c r="R76" s="93"/>
      <c r="S76" s="93"/>
      <c r="T76" s="93"/>
      <c r="U76" s="93"/>
      <c r="V76" s="93"/>
      <c r="W76" s="93"/>
      <c r="X76" s="93"/>
      <c r="Y76" s="93"/>
      <c r="Z76" s="93"/>
      <c r="AA76" s="93"/>
      <c r="AB76" s="93"/>
      <c r="AC76" s="93"/>
      <c r="AD76" s="93"/>
      <c r="AE76" s="93"/>
      <c r="AF76" s="93"/>
      <c r="AG76" s="93"/>
      <c r="AH76" s="93"/>
    </row>
    <row r="77" spans="1:34" ht="15" customHeight="1" x14ac:dyDescent="0.25">
      <c r="A77" s="89" t="s">
        <v>68</v>
      </c>
      <c r="B77" s="887" t="s">
        <v>615</v>
      </c>
      <c r="C77" s="887"/>
      <c r="D77" s="887"/>
      <c r="E77" s="887"/>
      <c r="F77" s="887"/>
      <c r="G77" s="887"/>
      <c r="H77" s="887"/>
      <c r="I77" s="887"/>
      <c r="J77" s="887"/>
      <c r="K77" s="887"/>
      <c r="L77" s="887"/>
      <c r="M77" s="534"/>
      <c r="N77" s="93"/>
      <c r="O77" s="93"/>
      <c r="P77" s="93"/>
      <c r="Q77" s="93"/>
      <c r="R77" s="93"/>
      <c r="S77" s="93"/>
      <c r="T77" s="93"/>
      <c r="U77" s="93"/>
      <c r="V77" s="93"/>
      <c r="W77" s="93"/>
      <c r="X77" s="93"/>
      <c r="Y77" s="93"/>
      <c r="Z77" s="93"/>
      <c r="AA77" s="93"/>
      <c r="AB77" s="93"/>
      <c r="AC77" s="93"/>
      <c r="AD77" s="93"/>
      <c r="AE77" s="93"/>
      <c r="AF77" s="93"/>
      <c r="AG77" s="93"/>
      <c r="AH77" s="93"/>
    </row>
    <row r="78" spans="1:34" x14ac:dyDescent="0.25">
      <c r="A78" s="89" t="s">
        <v>69</v>
      </c>
      <c r="B78" s="887" t="s">
        <v>616</v>
      </c>
      <c r="C78" s="887"/>
      <c r="D78" s="887"/>
      <c r="E78" s="887"/>
      <c r="F78" s="887"/>
      <c r="G78" s="887"/>
      <c r="H78" s="887"/>
      <c r="I78" s="887"/>
      <c r="J78" s="887"/>
      <c r="K78" s="887"/>
      <c r="L78" s="887"/>
      <c r="M78" s="534"/>
      <c r="N78" s="93"/>
      <c r="O78" s="93"/>
      <c r="P78" s="93"/>
      <c r="Q78" s="93"/>
      <c r="R78" s="93"/>
      <c r="S78" s="93"/>
      <c r="T78" s="93"/>
      <c r="U78" s="93"/>
      <c r="V78" s="93"/>
      <c r="W78" s="93"/>
      <c r="X78" s="93"/>
      <c r="Y78" s="93"/>
      <c r="Z78" s="93"/>
      <c r="AA78" s="93"/>
      <c r="AB78" s="93"/>
      <c r="AC78" s="93"/>
      <c r="AD78" s="93"/>
      <c r="AE78" s="93"/>
      <c r="AF78" s="93"/>
      <c r="AG78" s="93"/>
      <c r="AH78" s="93"/>
    </row>
    <row r="79" spans="1:34" x14ac:dyDescent="0.25">
      <c r="N79" s="93"/>
      <c r="O79" s="93"/>
      <c r="P79" s="93"/>
      <c r="Q79" s="93"/>
      <c r="R79" s="93"/>
      <c r="S79" s="93"/>
      <c r="T79" s="93"/>
      <c r="U79" s="93"/>
      <c r="V79" s="93"/>
      <c r="W79" s="93"/>
      <c r="X79" s="93"/>
      <c r="Y79" s="93"/>
      <c r="Z79" s="93"/>
      <c r="AA79" s="93"/>
      <c r="AB79" s="93"/>
      <c r="AC79" s="93"/>
      <c r="AD79" s="93"/>
      <c r="AE79" s="93"/>
      <c r="AF79" s="93"/>
      <c r="AG79" s="93"/>
      <c r="AH79" s="93"/>
    </row>
    <row r="80" spans="1:34" x14ac:dyDescent="0.25">
      <c r="N80" s="93"/>
      <c r="O80" s="93"/>
      <c r="P80" s="93"/>
      <c r="Q80" s="93"/>
      <c r="R80" s="93"/>
      <c r="S80" s="93"/>
      <c r="T80" s="93"/>
      <c r="U80" s="93"/>
      <c r="V80" s="93"/>
      <c r="W80" s="93"/>
      <c r="X80" s="93"/>
      <c r="Y80" s="93"/>
      <c r="Z80" s="93"/>
      <c r="AA80" s="93"/>
      <c r="AB80" s="93"/>
      <c r="AC80" s="93"/>
      <c r="AD80" s="93"/>
      <c r="AE80" s="93"/>
      <c r="AF80" s="93"/>
      <c r="AG80" s="93"/>
      <c r="AH80" s="93"/>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102"/>
  <sheetViews>
    <sheetView showGridLines="0" topLeftCell="A49"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7" max="27" width="3.14062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 min="41" max="41" width="3.140625" customWidth="1"/>
  </cols>
  <sheetData>
    <row r="1" spans="1:41" ht="20.25" x14ac:dyDescent="0.3">
      <c r="A1" s="93"/>
      <c r="B1" s="346" t="s">
        <v>617</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row>
    <row r="2" spans="1:41"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row>
    <row r="3" spans="1:41" ht="15" customHeight="1" x14ac:dyDescent="0.25">
      <c r="A3" s="93"/>
      <c r="B3" s="343" t="s">
        <v>0</v>
      </c>
      <c r="C3" s="862" t="s">
        <v>876</v>
      </c>
      <c r="D3" s="890"/>
      <c r="E3" s="890"/>
      <c r="F3" s="890"/>
      <c r="G3" s="890"/>
      <c r="H3" s="890"/>
      <c r="I3" s="890"/>
      <c r="J3" s="890"/>
      <c r="K3" s="890"/>
      <c r="L3" s="881"/>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row>
    <row r="4" spans="1:41"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row>
    <row r="5" spans="1:41" x14ac:dyDescent="0.25">
      <c r="A5" s="93"/>
      <c r="B5" s="335" t="s">
        <v>6</v>
      </c>
      <c r="C5" s="336"/>
      <c r="D5" s="336"/>
      <c r="E5" s="336"/>
      <c r="F5" s="336"/>
      <c r="G5" s="336" t="s">
        <v>7</v>
      </c>
      <c r="H5" s="336" t="s">
        <v>8</v>
      </c>
      <c r="I5" s="336" t="s">
        <v>7</v>
      </c>
      <c r="J5" s="336" t="s">
        <v>8</v>
      </c>
      <c r="K5" s="336"/>
      <c r="L5" s="337"/>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row>
    <row r="6" spans="1:41" x14ac:dyDescent="0.25">
      <c r="A6" s="93"/>
      <c r="B6" s="74" t="s">
        <v>534</v>
      </c>
      <c r="C6" s="347">
        <v>7.9</v>
      </c>
      <c r="D6" s="347">
        <v>7.9</v>
      </c>
      <c r="E6" s="347">
        <v>8.1999999999999993</v>
      </c>
      <c r="F6" s="347">
        <v>8.3000000000000007</v>
      </c>
      <c r="G6" s="347">
        <v>7.3</v>
      </c>
      <c r="H6" s="347">
        <v>8.5</v>
      </c>
      <c r="I6" s="347">
        <v>7.3</v>
      </c>
      <c r="J6" s="347">
        <v>9.1</v>
      </c>
      <c r="K6" s="345" t="s">
        <v>560</v>
      </c>
      <c r="L6" s="344"/>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row>
    <row r="7" spans="1:41" x14ac:dyDescent="0.25">
      <c r="A7" s="93"/>
      <c r="B7" s="74" t="s">
        <v>561</v>
      </c>
      <c r="C7" s="347">
        <v>11.9</v>
      </c>
      <c r="D7" s="347">
        <v>11.9</v>
      </c>
      <c r="E7" s="347">
        <v>11.9</v>
      </c>
      <c r="F7" s="347">
        <v>11.9</v>
      </c>
      <c r="G7" s="347">
        <v>11.9</v>
      </c>
      <c r="H7" s="347">
        <v>11.9</v>
      </c>
      <c r="I7" s="347">
        <v>11.9</v>
      </c>
      <c r="J7" s="347">
        <v>11.9</v>
      </c>
      <c r="K7" s="345" t="s">
        <v>560</v>
      </c>
      <c r="L7" s="344"/>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1:41" x14ac:dyDescent="0.25">
      <c r="A8" s="93"/>
      <c r="B8" s="74" t="s">
        <v>562</v>
      </c>
      <c r="C8" s="347">
        <v>22.6</v>
      </c>
      <c r="D8" s="347">
        <v>22.6</v>
      </c>
      <c r="E8" s="347">
        <v>23.5</v>
      </c>
      <c r="F8" s="347">
        <v>23.7</v>
      </c>
      <c r="G8" s="347">
        <v>20.9</v>
      </c>
      <c r="H8" s="347">
        <v>24.3</v>
      </c>
      <c r="I8" s="347">
        <v>20.9</v>
      </c>
      <c r="J8" s="347">
        <v>25.9</v>
      </c>
      <c r="K8" s="345" t="s">
        <v>563</v>
      </c>
      <c r="L8" s="345"/>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row>
    <row r="9" spans="1:41" x14ac:dyDescent="0.25">
      <c r="A9" s="93"/>
      <c r="B9" s="79" t="s">
        <v>564</v>
      </c>
      <c r="C9" s="347">
        <v>21.4</v>
      </c>
      <c r="D9" s="347">
        <v>21.4</v>
      </c>
      <c r="E9" s="347">
        <v>22.3</v>
      </c>
      <c r="F9" s="347">
        <v>22.5</v>
      </c>
      <c r="G9" s="347">
        <v>18.8</v>
      </c>
      <c r="H9" s="347">
        <v>23.1</v>
      </c>
      <c r="I9" s="347">
        <v>18.8</v>
      </c>
      <c r="J9" s="347">
        <v>24.6</v>
      </c>
      <c r="K9" s="345" t="s">
        <v>563</v>
      </c>
      <c r="L9" s="348"/>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row>
    <row r="10" spans="1:41" x14ac:dyDescent="0.25">
      <c r="A10" s="93"/>
      <c r="B10" s="74" t="s">
        <v>565</v>
      </c>
      <c r="C10" s="347">
        <v>78.5</v>
      </c>
      <c r="D10" s="347">
        <v>78.5</v>
      </c>
      <c r="E10" s="347">
        <v>77.8</v>
      </c>
      <c r="F10" s="347">
        <v>78.599999999999994</v>
      </c>
      <c r="G10" s="347">
        <v>75.5</v>
      </c>
      <c r="H10" s="347">
        <v>82.8</v>
      </c>
      <c r="I10" s="347">
        <v>72.3</v>
      </c>
      <c r="J10" s="347">
        <v>84.5</v>
      </c>
      <c r="K10" s="345" t="s">
        <v>560</v>
      </c>
      <c r="L10" s="345"/>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x14ac:dyDescent="0.25">
      <c r="A11" s="93"/>
      <c r="B11" s="74" t="s">
        <v>566</v>
      </c>
      <c r="C11" s="347">
        <v>79.599999999999994</v>
      </c>
      <c r="D11" s="347">
        <v>79.599999999999994</v>
      </c>
      <c r="E11" s="347">
        <v>79</v>
      </c>
      <c r="F11" s="347">
        <v>79.8</v>
      </c>
      <c r="G11" s="347">
        <v>77.599999999999994</v>
      </c>
      <c r="H11" s="347">
        <v>84.1</v>
      </c>
      <c r="I11" s="347">
        <v>74.400000000000006</v>
      </c>
      <c r="J11" s="347">
        <v>85.8</v>
      </c>
      <c r="K11" s="345" t="s">
        <v>567</v>
      </c>
      <c r="L11" s="345"/>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x14ac:dyDescent="0.25">
      <c r="A12" s="93"/>
      <c r="B12" s="74" t="s">
        <v>568</v>
      </c>
      <c r="C12" s="347">
        <v>4.0999999999999996</v>
      </c>
      <c r="D12" s="347">
        <v>4.0999999999999996</v>
      </c>
      <c r="E12" s="347">
        <v>4</v>
      </c>
      <c r="F12" s="347">
        <v>3.8</v>
      </c>
      <c r="G12" s="347">
        <v>2</v>
      </c>
      <c r="H12" s="347">
        <v>5.0999999999999996</v>
      </c>
      <c r="I12" s="347">
        <v>1.9</v>
      </c>
      <c r="J12" s="347">
        <v>5.0999999999999996</v>
      </c>
      <c r="K12" s="345" t="s">
        <v>569</v>
      </c>
      <c r="L12" s="345"/>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x14ac:dyDescent="0.25">
      <c r="A13" s="93"/>
      <c r="B13" s="74" t="s">
        <v>570</v>
      </c>
      <c r="C13" s="215">
        <v>0.28999999999999998</v>
      </c>
      <c r="D13" s="215">
        <v>0.28999999999999998</v>
      </c>
      <c r="E13" s="215">
        <v>0.3</v>
      </c>
      <c r="F13" s="215">
        <v>0.3</v>
      </c>
      <c r="G13" s="215">
        <v>0.27</v>
      </c>
      <c r="H13" s="215">
        <v>0.31</v>
      </c>
      <c r="I13" s="215">
        <v>0.27</v>
      </c>
      <c r="J13" s="215">
        <v>0.33</v>
      </c>
      <c r="K13" s="345" t="s">
        <v>560</v>
      </c>
      <c r="L13" s="345"/>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row>
    <row r="14" spans="1:41" x14ac:dyDescent="0.25">
      <c r="A14" s="93"/>
      <c r="B14" s="74" t="s">
        <v>571</v>
      </c>
      <c r="C14" s="349">
        <v>1</v>
      </c>
      <c r="D14" s="349">
        <v>1</v>
      </c>
      <c r="E14" s="349">
        <v>1</v>
      </c>
      <c r="F14" s="349">
        <v>1</v>
      </c>
      <c r="G14" s="349">
        <v>1</v>
      </c>
      <c r="H14" s="349">
        <v>1</v>
      </c>
      <c r="I14" s="349">
        <v>1</v>
      </c>
      <c r="J14" s="349">
        <v>1</v>
      </c>
      <c r="K14" s="345" t="s">
        <v>560</v>
      </c>
      <c r="L14" s="345"/>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row>
    <row r="15" spans="1:41" x14ac:dyDescent="0.25">
      <c r="A15" s="93"/>
      <c r="B15" s="74" t="s">
        <v>13</v>
      </c>
      <c r="C15" s="345">
        <v>1</v>
      </c>
      <c r="D15" s="345">
        <v>1</v>
      </c>
      <c r="E15" s="345">
        <v>1</v>
      </c>
      <c r="F15" s="345">
        <v>1</v>
      </c>
      <c r="G15" s="345">
        <v>1</v>
      </c>
      <c r="H15" s="345">
        <v>1</v>
      </c>
      <c r="I15" s="345">
        <v>1</v>
      </c>
      <c r="J15" s="345">
        <v>1</v>
      </c>
      <c r="K15" s="345"/>
      <c r="L15" s="345">
        <v>1</v>
      </c>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x14ac:dyDescent="0.25">
      <c r="A16" s="93"/>
      <c r="B16" s="72" t="s">
        <v>95</v>
      </c>
      <c r="C16" s="350">
        <v>3.5</v>
      </c>
      <c r="D16" s="350">
        <v>3.3</v>
      </c>
      <c r="E16" s="350">
        <v>3</v>
      </c>
      <c r="F16" s="350">
        <v>2.5</v>
      </c>
      <c r="G16" s="350">
        <v>2.8</v>
      </c>
      <c r="H16" s="350">
        <v>3.8</v>
      </c>
      <c r="I16" s="350">
        <v>1.8</v>
      </c>
      <c r="J16" s="350">
        <v>3.1</v>
      </c>
      <c r="K16" s="344" t="s">
        <v>44</v>
      </c>
      <c r="L16" s="345">
        <v>1</v>
      </c>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41" x14ac:dyDescent="0.25">
      <c r="A17" s="93"/>
      <c r="B17" s="72" t="s">
        <v>16</v>
      </c>
      <c r="C17" s="239">
        <v>25</v>
      </c>
      <c r="D17" s="239">
        <v>25</v>
      </c>
      <c r="E17" s="239">
        <v>25</v>
      </c>
      <c r="F17" s="239">
        <v>25</v>
      </c>
      <c r="G17" s="239">
        <v>20</v>
      </c>
      <c r="H17" s="239">
        <v>35</v>
      </c>
      <c r="I17" s="239">
        <v>20</v>
      </c>
      <c r="J17" s="239">
        <v>35</v>
      </c>
      <c r="K17" s="344"/>
      <c r="L17" s="345">
        <v>1</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row>
    <row r="18" spans="1:41" x14ac:dyDescent="0.25">
      <c r="A18" s="93"/>
      <c r="B18" s="72" t="s">
        <v>18</v>
      </c>
      <c r="C18" s="345">
        <v>2.5</v>
      </c>
      <c r="D18" s="345">
        <v>2.5</v>
      </c>
      <c r="E18" s="345">
        <v>2.5</v>
      </c>
      <c r="F18" s="345">
        <v>2.5</v>
      </c>
      <c r="G18" s="345">
        <v>2</v>
      </c>
      <c r="H18" s="345">
        <v>3</v>
      </c>
      <c r="I18" s="345">
        <v>1.5</v>
      </c>
      <c r="J18" s="345">
        <v>3</v>
      </c>
      <c r="K18" s="344"/>
      <c r="L18" s="345">
        <v>1</v>
      </c>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row>
    <row r="19" spans="1:41" x14ac:dyDescent="0.25">
      <c r="A19" s="93"/>
      <c r="B19" s="82" t="s">
        <v>572</v>
      </c>
      <c r="C19" s="350">
        <v>2.5</v>
      </c>
      <c r="D19" s="350">
        <v>2.5</v>
      </c>
      <c r="E19" s="350">
        <v>2.4</v>
      </c>
      <c r="F19" s="350">
        <v>2.4</v>
      </c>
      <c r="G19" s="350">
        <v>2.2000000000000002</v>
      </c>
      <c r="H19" s="350">
        <v>2.9</v>
      </c>
      <c r="I19" s="350">
        <v>1.8</v>
      </c>
      <c r="J19" s="350">
        <v>3</v>
      </c>
      <c r="K19" s="344"/>
      <c r="L19" s="345">
        <v>1</v>
      </c>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row>
    <row r="20" spans="1:41" x14ac:dyDescent="0.25">
      <c r="A20" s="93"/>
      <c r="B20" s="351" t="s">
        <v>423</v>
      </c>
      <c r="C20" s="352"/>
      <c r="D20" s="352"/>
      <c r="E20" s="352"/>
      <c r="F20" s="352"/>
      <c r="G20" s="352"/>
      <c r="H20" s="352"/>
      <c r="I20" s="352"/>
      <c r="J20" s="916"/>
      <c r="K20" s="916"/>
      <c r="L20" s="917"/>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row>
    <row r="21" spans="1:41" x14ac:dyDescent="0.25">
      <c r="A21" s="93"/>
      <c r="B21" s="72" t="s">
        <v>22</v>
      </c>
      <c r="C21" s="345" t="s">
        <v>201</v>
      </c>
      <c r="D21" s="345" t="s">
        <v>201</v>
      </c>
      <c r="E21" s="345" t="s">
        <v>201</v>
      </c>
      <c r="F21" s="345" t="s">
        <v>201</v>
      </c>
      <c r="G21" s="345" t="s">
        <v>201</v>
      </c>
      <c r="H21" s="345" t="s">
        <v>201</v>
      </c>
      <c r="I21" s="345" t="s">
        <v>201</v>
      </c>
      <c r="J21" s="345" t="s">
        <v>201</v>
      </c>
      <c r="K21" s="344" t="s">
        <v>46</v>
      </c>
      <c r="L21" s="344"/>
      <c r="M21" s="95"/>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row>
    <row r="22" spans="1:41" x14ac:dyDescent="0.25">
      <c r="A22" s="93"/>
      <c r="B22" s="72" t="s">
        <v>24</v>
      </c>
      <c r="C22" s="345">
        <v>10</v>
      </c>
      <c r="D22" s="345">
        <v>10</v>
      </c>
      <c r="E22" s="345">
        <v>10</v>
      </c>
      <c r="F22" s="345">
        <v>10</v>
      </c>
      <c r="G22" s="345">
        <v>10</v>
      </c>
      <c r="H22" s="345">
        <v>10</v>
      </c>
      <c r="I22" s="345">
        <v>10</v>
      </c>
      <c r="J22" s="345">
        <v>10</v>
      </c>
      <c r="K22" s="344" t="s">
        <v>573</v>
      </c>
      <c r="L22" s="344"/>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row>
    <row r="23" spans="1:41" x14ac:dyDescent="0.25">
      <c r="A23" s="93"/>
      <c r="B23" s="72" t="s">
        <v>98</v>
      </c>
      <c r="C23" s="345">
        <v>20</v>
      </c>
      <c r="D23" s="345">
        <v>20</v>
      </c>
      <c r="E23" s="345">
        <v>20</v>
      </c>
      <c r="F23" s="345">
        <v>20</v>
      </c>
      <c r="G23" s="345">
        <v>20</v>
      </c>
      <c r="H23" s="345">
        <v>20</v>
      </c>
      <c r="I23" s="345">
        <v>20</v>
      </c>
      <c r="J23" s="345">
        <v>20</v>
      </c>
      <c r="K23" s="344" t="s">
        <v>573</v>
      </c>
      <c r="L23" s="344"/>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row>
    <row r="24" spans="1:41" x14ac:dyDescent="0.25">
      <c r="A24" s="93"/>
      <c r="B24" s="72" t="s">
        <v>99</v>
      </c>
      <c r="C24" s="345">
        <v>0.5</v>
      </c>
      <c r="D24" s="345">
        <v>0.5</v>
      </c>
      <c r="E24" s="345">
        <v>0.5</v>
      </c>
      <c r="F24" s="345">
        <v>0.5</v>
      </c>
      <c r="G24" s="345">
        <v>0.5</v>
      </c>
      <c r="H24" s="345">
        <v>0.5</v>
      </c>
      <c r="I24" s="345">
        <v>0.5</v>
      </c>
      <c r="J24" s="345">
        <v>0.5</v>
      </c>
      <c r="K24" s="344" t="s">
        <v>573</v>
      </c>
      <c r="L24" s="344"/>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row>
    <row r="25" spans="1:41" x14ac:dyDescent="0.25">
      <c r="A25" s="93"/>
      <c r="B25" s="72" t="s">
        <v>100</v>
      </c>
      <c r="C25" s="345">
        <v>2</v>
      </c>
      <c r="D25" s="345">
        <v>2</v>
      </c>
      <c r="E25" s="345">
        <v>2</v>
      </c>
      <c r="F25" s="345">
        <v>2</v>
      </c>
      <c r="G25" s="345">
        <v>2</v>
      </c>
      <c r="H25" s="345">
        <v>2</v>
      </c>
      <c r="I25" s="345">
        <v>2</v>
      </c>
      <c r="J25" s="345">
        <v>2</v>
      </c>
      <c r="K25" s="344" t="s">
        <v>573</v>
      </c>
      <c r="L25" s="344"/>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row>
    <row r="26" spans="1:41" x14ac:dyDescent="0.25">
      <c r="A26" s="93"/>
      <c r="B26" s="913" t="s">
        <v>102</v>
      </c>
      <c r="C26" s="914"/>
      <c r="D26" s="914"/>
      <c r="E26" s="914"/>
      <c r="F26" s="914"/>
      <c r="G26" s="914"/>
      <c r="H26" s="914"/>
      <c r="I26" s="914"/>
      <c r="J26" s="914"/>
      <c r="K26" s="914"/>
      <c r="L26" s="915"/>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row>
    <row r="27" spans="1:41" x14ac:dyDescent="0.25">
      <c r="A27" s="93"/>
      <c r="B27" s="72" t="s">
        <v>148</v>
      </c>
      <c r="C27" s="211">
        <v>99.8</v>
      </c>
      <c r="D27" s="211">
        <v>99.8</v>
      </c>
      <c r="E27" s="211">
        <v>99.8</v>
      </c>
      <c r="F27" s="211">
        <v>99.8</v>
      </c>
      <c r="G27" s="211">
        <v>99</v>
      </c>
      <c r="H27" s="211">
        <v>99.9</v>
      </c>
      <c r="I27" s="211">
        <v>99.5</v>
      </c>
      <c r="J27" s="211">
        <v>99.9</v>
      </c>
      <c r="K27" s="84" t="s">
        <v>35</v>
      </c>
      <c r="L27" s="344">
        <v>1</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row>
    <row r="28" spans="1:41" x14ac:dyDescent="0.25">
      <c r="A28" s="93"/>
      <c r="B28" s="72" t="s">
        <v>104</v>
      </c>
      <c r="C28" s="239">
        <v>90</v>
      </c>
      <c r="D28" s="239">
        <v>67</v>
      </c>
      <c r="E28" s="239">
        <v>56</v>
      </c>
      <c r="F28" s="239">
        <v>22</v>
      </c>
      <c r="G28" s="239">
        <v>11</v>
      </c>
      <c r="H28" s="239">
        <v>84</v>
      </c>
      <c r="I28" s="239">
        <v>5</v>
      </c>
      <c r="J28" s="239">
        <v>56</v>
      </c>
      <c r="K28" s="353" t="s">
        <v>65</v>
      </c>
      <c r="L28" s="344" t="s">
        <v>574</v>
      </c>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row>
    <row r="29" spans="1:41" x14ac:dyDescent="0.25">
      <c r="A29" s="93"/>
      <c r="B29" s="72" t="s">
        <v>105</v>
      </c>
      <c r="C29" s="345">
        <v>0.3</v>
      </c>
      <c r="D29" s="345">
        <v>0.1</v>
      </c>
      <c r="E29" s="345">
        <v>0.1</v>
      </c>
      <c r="F29" s="345">
        <v>0.1</v>
      </c>
      <c r="G29" s="345">
        <v>0</v>
      </c>
      <c r="H29" s="345">
        <v>0.1</v>
      </c>
      <c r="I29" s="345">
        <v>0</v>
      </c>
      <c r="J29" s="345">
        <v>0.1</v>
      </c>
      <c r="K29" s="344"/>
      <c r="L29" s="344">
        <v>2</v>
      </c>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row>
    <row r="30" spans="1:41" x14ac:dyDescent="0.25">
      <c r="A30" s="93"/>
      <c r="B30" s="72" t="s">
        <v>106</v>
      </c>
      <c r="C30" s="345">
        <v>1.2</v>
      </c>
      <c r="D30" s="345">
        <v>1</v>
      </c>
      <c r="E30" s="345">
        <v>1</v>
      </c>
      <c r="F30" s="345">
        <v>1</v>
      </c>
      <c r="G30" s="345">
        <v>1</v>
      </c>
      <c r="H30" s="345">
        <v>3</v>
      </c>
      <c r="I30" s="345">
        <v>0</v>
      </c>
      <c r="J30" s="345">
        <v>1</v>
      </c>
      <c r="K30" s="344" t="s">
        <v>50</v>
      </c>
      <c r="L30" s="344">
        <v>2</v>
      </c>
      <c r="M30" s="354"/>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row>
    <row r="31" spans="1:41" x14ac:dyDescent="0.25">
      <c r="A31" s="93"/>
      <c r="B31" s="72" t="s">
        <v>575</v>
      </c>
      <c r="C31" s="345">
        <v>0.3</v>
      </c>
      <c r="D31" s="345">
        <v>0.3</v>
      </c>
      <c r="E31" s="345">
        <v>0.3</v>
      </c>
      <c r="F31" s="345">
        <v>0.3</v>
      </c>
      <c r="G31" s="345">
        <v>0.1</v>
      </c>
      <c r="H31" s="345">
        <v>2</v>
      </c>
      <c r="I31" s="345">
        <v>0.1</v>
      </c>
      <c r="J31" s="345">
        <v>1</v>
      </c>
      <c r="K31" s="344" t="s">
        <v>50</v>
      </c>
      <c r="L31" s="344">
        <v>2</v>
      </c>
      <c r="M31" s="354"/>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row>
    <row r="32" spans="1:41" x14ac:dyDescent="0.25">
      <c r="A32" s="93"/>
      <c r="B32" s="913" t="s">
        <v>25</v>
      </c>
      <c r="C32" s="914"/>
      <c r="D32" s="914"/>
      <c r="E32" s="914"/>
      <c r="F32" s="914"/>
      <c r="G32" s="914"/>
      <c r="H32" s="914"/>
      <c r="I32" s="914"/>
      <c r="J32" s="914"/>
      <c r="K32" s="914"/>
      <c r="L32" s="915"/>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row>
    <row r="33" spans="1:41" x14ac:dyDescent="0.25">
      <c r="A33" s="93"/>
      <c r="B33" s="72" t="s">
        <v>576</v>
      </c>
      <c r="C33" s="350">
        <v>10.7</v>
      </c>
      <c r="D33" s="350">
        <v>10.5</v>
      </c>
      <c r="E33" s="350">
        <v>9.6</v>
      </c>
      <c r="F33" s="350">
        <v>8.8000000000000007</v>
      </c>
      <c r="G33" s="350">
        <v>8.9</v>
      </c>
      <c r="H33" s="350">
        <v>12.3</v>
      </c>
      <c r="I33" s="350">
        <v>6.4</v>
      </c>
      <c r="J33" s="350">
        <v>11</v>
      </c>
      <c r="K33" s="84" t="s">
        <v>69</v>
      </c>
      <c r="L33" s="344">
        <v>1</v>
      </c>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row>
    <row r="34" spans="1:41" x14ac:dyDescent="0.25">
      <c r="A34" s="93"/>
      <c r="B34" s="72" t="s">
        <v>28</v>
      </c>
      <c r="C34" s="350">
        <v>6.7</v>
      </c>
      <c r="D34" s="350">
        <v>6.5</v>
      </c>
      <c r="E34" s="350">
        <v>6</v>
      </c>
      <c r="F34" s="350">
        <v>5.6</v>
      </c>
      <c r="G34" s="350">
        <v>5.5</v>
      </c>
      <c r="H34" s="350">
        <v>7.7</v>
      </c>
      <c r="I34" s="350">
        <v>4</v>
      </c>
      <c r="J34" s="350">
        <v>6.9</v>
      </c>
      <c r="K34" s="344" t="s">
        <v>69</v>
      </c>
      <c r="L34" s="344">
        <v>1</v>
      </c>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row>
    <row r="35" spans="1:41" x14ac:dyDescent="0.25">
      <c r="A35" s="93"/>
      <c r="B35" s="72" t="s">
        <v>29</v>
      </c>
      <c r="C35" s="350">
        <v>4.0999999999999996</v>
      </c>
      <c r="D35" s="350">
        <v>4</v>
      </c>
      <c r="E35" s="350">
        <v>3.6</v>
      </c>
      <c r="F35" s="350">
        <v>3.2</v>
      </c>
      <c r="G35" s="350">
        <v>3.4</v>
      </c>
      <c r="H35" s="350">
        <v>4.5</v>
      </c>
      <c r="I35" s="350">
        <v>2.4</v>
      </c>
      <c r="J35" s="350">
        <v>4.0999999999999996</v>
      </c>
      <c r="K35" s="344" t="s">
        <v>68</v>
      </c>
      <c r="L35" s="344">
        <v>1</v>
      </c>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row>
    <row r="36" spans="1:41" x14ac:dyDescent="0.25">
      <c r="A36" s="93"/>
      <c r="B36" s="72" t="s">
        <v>577</v>
      </c>
      <c r="C36" s="239">
        <v>427800</v>
      </c>
      <c r="D36" s="239">
        <v>413600</v>
      </c>
      <c r="E36" s="239">
        <v>372400</v>
      </c>
      <c r="F36" s="239">
        <v>329500</v>
      </c>
      <c r="G36" s="239">
        <v>380500</v>
      </c>
      <c r="H36" s="239">
        <v>446700</v>
      </c>
      <c r="I36" s="239">
        <v>276500</v>
      </c>
      <c r="J36" s="239">
        <v>375600</v>
      </c>
      <c r="K36" s="344" t="s">
        <v>67</v>
      </c>
      <c r="L36" s="344">
        <v>1</v>
      </c>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row>
    <row r="37" spans="1:41" x14ac:dyDescent="0.25">
      <c r="A37" s="93"/>
      <c r="B37" s="72" t="s">
        <v>578</v>
      </c>
      <c r="C37" s="350">
        <v>25.6</v>
      </c>
      <c r="D37" s="350">
        <v>25.6</v>
      </c>
      <c r="E37" s="350">
        <v>24.6</v>
      </c>
      <c r="F37" s="350">
        <v>24.4</v>
      </c>
      <c r="G37" s="350">
        <v>21.7</v>
      </c>
      <c r="H37" s="350">
        <v>29.4</v>
      </c>
      <c r="I37" s="350">
        <v>18.3</v>
      </c>
      <c r="J37" s="350">
        <v>30.5</v>
      </c>
      <c r="K37" s="344" t="s">
        <v>55</v>
      </c>
      <c r="L37" s="344">
        <v>1</v>
      </c>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row>
    <row r="38" spans="1:41" x14ac:dyDescent="0.25">
      <c r="A38" s="93"/>
      <c r="B38" s="896" t="s">
        <v>33</v>
      </c>
      <c r="C38" s="897"/>
      <c r="D38" s="897"/>
      <c r="E38" s="897"/>
      <c r="F38" s="897"/>
      <c r="G38" s="897"/>
      <c r="H38" s="897"/>
      <c r="I38" s="897"/>
      <c r="J38" s="897"/>
      <c r="K38" s="897"/>
      <c r="L38" s="898"/>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row>
    <row r="39" spans="1:41" x14ac:dyDescent="0.25">
      <c r="A39" s="93"/>
      <c r="B39" s="74" t="s">
        <v>579</v>
      </c>
      <c r="C39" s="350" t="s">
        <v>580</v>
      </c>
      <c r="D39" s="350" t="s">
        <v>580</v>
      </c>
      <c r="E39" s="350" t="s">
        <v>580</v>
      </c>
      <c r="F39" s="350" t="s">
        <v>580</v>
      </c>
      <c r="G39" s="350" t="s">
        <v>580</v>
      </c>
      <c r="H39" s="350" t="s">
        <v>580</v>
      </c>
      <c r="I39" s="350" t="s">
        <v>580</v>
      </c>
      <c r="J39" s="350" t="s">
        <v>580</v>
      </c>
      <c r="K39" s="344"/>
      <c r="L39" s="344"/>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row>
    <row r="40" spans="1:41" x14ac:dyDescent="0.25">
      <c r="A40" s="93"/>
      <c r="B40" s="74" t="s">
        <v>581</v>
      </c>
      <c r="C40" s="350" t="s">
        <v>582</v>
      </c>
      <c r="D40" s="350" t="s">
        <v>582</v>
      </c>
      <c r="E40" s="350" t="s">
        <v>582</v>
      </c>
      <c r="F40" s="350" t="s">
        <v>582</v>
      </c>
      <c r="G40" s="350" t="s">
        <v>582</v>
      </c>
      <c r="H40" s="350" t="s">
        <v>582</v>
      </c>
      <c r="I40" s="350" t="s">
        <v>582</v>
      </c>
      <c r="J40" s="350" t="s">
        <v>582</v>
      </c>
      <c r="K40" s="344"/>
      <c r="L40" s="344"/>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row>
    <row r="41" spans="1:41" x14ac:dyDescent="0.25">
      <c r="A41" s="93"/>
      <c r="B41" s="74" t="s">
        <v>583</v>
      </c>
      <c r="C41" s="350" t="s">
        <v>584</v>
      </c>
      <c r="D41" s="350" t="s">
        <v>584</v>
      </c>
      <c r="E41" s="350" t="s">
        <v>584</v>
      </c>
      <c r="F41" s="350" t="s">
        <v>584</v>
      </c>
      <c r="G41" s="350" t="s">
        <v>584</v>
      </c>
      <c r="H41" s="350" t="s">
        <v>582</v>
      </c>
      <c r="I41" s="350" t="s">
        <v>584</v>
      </c>
      <c r="J41" s="350" t="s">
        <v>582</v>
      </c>
      <c r="K41" s="344"/>
      <c r="L41" s="344"/>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row>
    <row r="42" spans="1:41" x14ac:dyDescent="0.25">
      <c r="A42" s="93"/>
      <c r="B42" s="74" t="s">
        <v>585</v>
      </c>
      <c r="C42" s="355">
        <v>2.42</v>
      </c>
      <c r="D42" s="355">
        <v>2.36</v>
      </c>
      <c r="E42" s="355">
        <v>2.25</v>
      </c>
      <c r="F42" s="355">
        <v>2.09</v>
      </c>
      <c r="G42" s="355">
        <v>2.0099999999999998</v>
      </c>
      <c r="H42" s="355">
        <v>2.77</v>
      </c>
      <c r="I42" s="355">
        <v>1.52</v>
      </c>
      <c r="J42" s="355">
        <v>2.6</v>
      </c>
      <c r="K42" s="344" t="s">
        <v>69</v>
      </c>
      <c r="L42" s="344">
        <v>1</v>
      </c>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row>
    <row r="43" spans="1:41" x14ac:dyDescent="0.25">
      <c r="A43" s="93"/>
      <c r="B43" s="74" t="s">
        <v>28</v>
      </c>
      <c r="C43" s="355">
        <v>1.92</v>
      </c>
      <c r="D43" s="355">
        <v>1.47</v>
      </c>
      <c r="E43" s="355">
        <v>1.4</v>
      </c>
      <c r="F43" s="355">
        <v>1.32</v>
      </c>
      <c r="G43" s="355">
        <v>1.25</v>
      </c>
      <c r="H43" s="355">
        <v>1.75</v>
      </c>
      <c r="I43" s="355">
        <v>0.95</v>
      </c>
      <c r="J43" s="355">
        <v>1.64</v>
      </c>
      <c r="K43" s="344" t="s">
        <v>69</v>
      </c>
      <c r="L43" s="344">
        <v>1</v>
      </c>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row>
    <row r="44" spans="1:41" x14ac:dyDescent="0.25">
      <c r="A44" s="95"/>
      <c r="B44" s="74" t="s">
        <v>29</v>
      </c>
      <c r="C44" s="355">
        <v>1.17</v>
      </c>
      <c r="D44" s="355">
        <v>0.89</v>
      </c>
      <c r="E44" s="355">
        <v>0.85</v>
      </c>
      <c r="F44" s="355">
        <v>0.77</v>
      </c>
      <c r="G44" s="355">
        <v>0.76</v>
      </c>
      <c r="H44" s="355">
        <v>1.03</v>
      </c>
      <c r="I44" s="355">
        <v>0.57999999999999996</v>
      </c>
      <c r="J44" s="355">
        <v>0.96</v>
      </c>
      <c r="K44" s="344" t="s">
        <v>68</v>
      </c>
      <c r="L44" s="344">
        <v>1</v>
      </c>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row>
    <row r="45" spans="1:41" x14ac:dyDescent="0.25">
      <c r="A45" s="95"/>
      <c r="B45" s="74" t="s">
        <v>586</v>
      </c>
      <c r="C45" s="239">
        <v>96500</v>
      </c>
      <c r="D45" s="239">
        <v>93400</v>
      </c>
      <c r="E45" s="239">
        <v>87400</v>
      </c>
      <c r="F45" s="239">
        <v>78100</v>
      </c>
      <c r="G45" s="239">
        <v>79400</v>
      </c>
      <c r="H45" s="239">
        <v>108500</v>
      </c>
      <c r="I45" s="239">
        <v>57700</v>
      </c>
      <c r="J45" s="239">
        <v>97300</v>
      </c>
      <c r="K45" s="344" t="s">
        <v>67</v>
      </c>
      <c r="L45" s="344">
        <v>1</v>
      </c>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row>
    <row r="46" spans="1:41" x14ac:dyDescent="0.25">
      <c r="A46" s="95"/>
      <c r="B46" s="74" t="s">
        <v>587</v>
      </c>
      <c r="C46" s="350">
        <v>5.8</v>
      </c>
      <c r="D46" s="350">
        <v>5.8</v>
      </c>
      <c r="E46" s="350">
        <v>5.8</v>
      </c>
      <c r="F46" s="350">
        <v>5.8</v>
      </c>
      <c r="G46" s="350">
        <v>4.9000000000000004</v>
      </c>
      <c r="H46" s="350">
        <v>6.6</v>
      </c>
      <c r="I46" s="350">
        <v>4.3</v>
      </c>
      <c r="J46" s="350">
        <v>7.2</v>
      </c>
      <c r="K46" s="344" t="s">
        <v>55</v>
      </c>
      <c r="L46" s="344">
        <v>1</v>
      </c>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row>
    <row r="47" spans="1:41" x14ac:dyDescent="0.25">
      <c r="A47" s="95"/>
      <c r="B47" s="74" t="s">
        <v>588</v>
      </c>
      <c r="C47" s="239">
        <v>891</v>
      </c>
      <c r="D47" s="239">
        <v>869</v>
      </c>
      <c r="E47" s="239">
        <v>827</v>
      </c>
      <c r="F47" s="239">
        <v>770</v>
      </c>
      <c r="G47" s="239">
        <v>739</v>
      </c>
      <c r="H47" s="239">
        <v>1021</v>
      </c>
      <c r="I47" s="239">
        <v>561</v>
      </c>
      <c r="J47" s="239">
        <v>957</v>
      </c>
      <c r="K47" s="344" t="s">
        <v>69</v>
      </c>
      <c r="L47" s="344">
        <v>1</v>
      </c>
      <c r="M47" s="2"/>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row>
    <row r="48" spans="1:41" x14ac:dyDescent="0.25">
      <c r="A48" s="95"/>
      <c r="B48" s="74" t="s">
        <v>589</v>
      </c>
      <c r="C48" s="239">
        <v>36</v>
      </c>
      <c r="D48" s="239">
        <v>34</v>
      </c>
      <c r="E48" s="239">
        <v>32</v>
      </c>
      <c r="F48" s="239">
        <v>29</v>
      </c>
      <c r="G48" s="239">
        <v>29</v>
      </c>
      <c r="H48" s="239">
        <v>40</v>
      </c>
      <c r="I48" s="239">
        <v>21</v>
      </c>
      <c r="J48" s="239">
        <v>36</v>
      </c>
      <c r="K48" s="344" t="s">
        <v>67</v>
      </c>
      <c r="L48" s="344" t="s">
        <v>590</v>
      </c>
      <c r="M48" s="2"/>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row>
    <row r="49" spans="1:41" x14ac:dyDescent="0.25">
      <c r="A49" s="95"/>
      <c r="B49" s="74" t="s">
        <v>591</v>
      </c>
      <c r="C49" s="239">
        <v>17</v>
      </c>
      <c r="D49" s="239">
        <v>17</v>
      </c>
      <c r="E49" s="239">
        <v>17</v>
      </c>
      <c r="F49" s="239">
        <v>17</v>
      </c>
      <c r="G49" s="239">
        <v>14</v>
      </c>
      <c r="H49" s="239">
        <v>20</v>
      </c>
      <c r="I49" s="239">
        <v>13</v>
      </c>
      <c r="J49" s="239">
        <v>21</v>
      </c>
      <c r="K49" s="344" t="s">
        <v>55</v>
      </c>
      <c r="L49" s="344" t="s">
        <v>590</v>
      </c>
      <c r="M49" s="2"/>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row>
    <row r="50" spans="1:41" x14ac:dyDescent="0.25">
      <c r="A50" s="95"/>
      <c r="B50" s="93"/>
      <c r="C50" s="93"/>
      <c r="D50" s="93"/>
      <c r="E50" s="93"/>
      <c r="F50" s="93"/>
      <c r="G50" s="93"/>
      <c r="H50" s="93"/>
      <c r="I50" s="93"/>
      <c r="J50" s="93"/>
      <c r="K50" s="93"/>
      <c r="L50" s="93"/>
      <c r="M50" s="2"/>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row>
    <row r="51" spans="1:41" x14ac:dyDescent="0.25">
      <c r="A51" s="95"/>
      <c r="B51" s="93"/>
      <c r="K51" s="93"/>
      <c r="L51" s="93"/>
      <c r="M51" s="2"/>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row>
    <row r="52" spans="1:41" x14ac:dyDescent="0.25">
      <c r="A52" s="95" t="s">
        <v>125</v>
      </c>
      <c r="B52" s="93"/>
      <c r="C52" s="356"/>
      <c r="D52" s="356"/>
      <c r="E52" s="356"/>
      <c r="F52" s="356"/>
      <c r="G52" s="356"/>
      <c r="H52" s="356"/>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row>
    <row r="53" spans="1:41" x14ac:dyDescent="0.25">
      <c r="A53" s="357">
        <v>1</v>
      </c>
      <c r="B53" s="887" t="s">
        <v>592</v>
      </c>
      <c r="C53" s="887"/>
      <c r="D53" s="887"/>
      <c r="E53" s="887"/>
      <c r="F53" s="887"/>
      <c r="G53" s="887"/>
      <c r="H53" s="887"/>
      <c r="I53" s="887"/>
      <c r="J53" s="887"/>
      <c r="K53" s="887"/>
      <c r="L53" s="887"/>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row>
    <row r="54" spans="1:41" ht="15" customHeight="1" x14ac:dyDescent="0.25">
      <c r="A54" s="357">
        <v>2</v>
      </c>
      <c r="B54" s="887" t="s">
        <v>593</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row>
    <row r="55" spans="1:41" x14ac:dyDescent="0.25">
      <c r="A55" s="357"/>
      <c r="B55" s="68" t="s">
        <v>594</v>
      </c>
      <c r="C55" s="339"/>
      <c r="D55" s="339"/>
      <c r="E55" s="339"/>
      <c r="F55" s="339"/>
      <c r="G55" s="339"/>
      <c r="H55" s="339"/>
      <c r="I55" s="339"/>
      <c r="J55" s="339"/>
      <c r="K55" s="339"/>
      <c r="L55" s="339"/>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row>
    <row r="56" spans="1:41" ht="15" customHeight="1" x14ac:dyDescent="0.25">
      <c r="A56" s="357"/>
      <c r="B56" s="887" t="s">
        <v>595</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row>
    <row r="57" spans="1:41" x14ac:dyDescent="0.25">
      <c r="A57" s="357"/>
      <c r="B57" s="68" t="s">
        <v>596</v>
      </c>
      <c r="C57" s="339"/>
      <c r="D57" s="339"/>
      <c r="E57" s="339"/>
      <c r="F57" s="339"/>
      <c r="G57" s="339"/>
      <c r="H57" s="339"/>
      <c r="I57" s="339"/>
      <c r="J57" s="339"/>
      <c r="K57" s="339"/>
      <c r="L57" s="339"/>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row>
    <row r="58" spans="1:41" x14ac:dyDescent="0.25">
      <c r="A58" s="357"/>
      <c r="B58" s="68" t="s">
        <v>597</v>
      </c>
      <c r="C58" s="339"/>
      <c r="D58" s="339"/>
      <c r="E58" s="339"/>
      <c r="F58" s="339"/>
      <c r="G58" s="339"/>
      <c r="H58" s="339"/>
      <c r="I58" s="339"/>
      <c r="J58" s="339"/>
      <c r="K58" s="339"/>
      <c r="L58" s="339"/>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row>
    <row r="59" spans="1:41" x14ac:dyDescent="0.25">
      <c r="A59" s="357"/>
      <c r="B59" s="68" t="s">
        <v>598</v>
      </c>
      <c r="C59" s="339"/>
      <c r="D59" s="339"/>
      <c r="E59" s="339"/>
      <c r="F59" s="339"/>
      <c r="G59" s="339"/>
      <c r="H59" s="339"/>
      <c r="I59" s="339"/>
      <c r="J59" s="339"/>
      <c r="K59" s="339"/>
      <c r="L59" s="339"/>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row>
    <row r="60" spans="1:41" ht="15" customHeight="1" x14ac:dyDescent="0.25">
      <c r="A60" s="357">
        <v>3</v>
      </c>
      <c r="B60" s="887" t="s">
        <v>599</v>
      </c>
      <c r="C60" s="887"/>
      <c r="D60" s="887"/>
      <c r="E60" s="887"/>
      <c r="F60" s="887"/>
      <c r="G60" s="887"/>
      <c r="H60" s="887"/>
      <c r="I60" s="887"/>
      <c r="J60" s="887"/>
      <c r="K60" s="887"/>
      <c r="L60" s="887"/>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row>
    <row r="61" spans="1:41" x14ac:dyDescent="0.25">
      <c r="A61" s="357"/>
      <c r="B61" s="358" t="s">
        <v>600</v>
      </c>
      <c r="C61" s="339"/>
      <c r="D61" s="339"/>
      <c r="E61" s="339"/>
      <c r="F61" s="339"/>
      <c r="G61" s="339"/>
      <c r="H61" s="339"/>
      <c r="I61" s="339"/>
      <c r="J61" s="339"/>
      <c r="K61" s="339"/>
      <c r="L61" s="339"/>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row>
    <row r="62" spans="1:41" x14ac:dyDescent="0.25">
      <c r="A62" s="357">
        <v>4</v>
      </c>
      <c r="B62" s="338" t="s">
        <v>601</v>
      </c>
      <c r="C62" s="339"/>
      <c r="D62" s="339"/>
      <c r="E62" s="339"/>
      <c r="F62" s="339"/>
      <c r="G62" s="339"/>
      <c r="H62" s="339"/>
      <c r="I62" s="339"/>
      <c r="J62" s="339"/>
      <c r="K62" s="339"/>
      <c r="L62" s="339"/>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row>
    <row r="63" spans="1:41" x14ac:dyDescent="0.25">
      <c r="A63" s="357"/>
      <c r="B63" s="68"/>
      <c r="C63" s="339"/>
      <c r="D63" s="339"/>
      <c r="E63" s="339"/>
      <c r="F63" s="339"/>
      <c r="G63" s="339"/>
      <c r="H63" s="339"/>
      <c r="I63" s="339"/>
      <c r="J63" s="339"/>
      <c r="K63" s="339"/>
      <c r="L63" s="339"/>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row>
    <row r="64" spans="1:41" x14ac:dyDescent="0.25">
      <c r="A64" s="95" t="s">
        <v>38</v>
      </c>
      <c r="B64" s="93"/>
      <c r="C64" s="356"/>
      <c r="D64" s="356"/>
      <c r="E64" s="356"/>
      <c r="F64" s="356"/>
      <c r="G64" s="356"/>
      <c r="H64" s="356"/>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row>
    <row r="65" spans="1:41" ht="15" customHeight="1" x14ac:dyDescent="0.25">
      <c r="A65" s="357" t="s">
        <v>39</v>
      </c>
      <c r="B65" s="887" t="s">
        <v>602</v>
      </c>
      <c r="C65" s="887"/>
      <c r="D65" s="887"/>
      <c r="E65" s="887"/>
      <c r="F65" s="887"/>
      <c r="G65" s="887"/>
      <c r="H65" s="887"/>
      <c r="I65" s="887"/>
      <c r="J65" s="887"/>
      <c r="K65" s="887"/>
      <c r="L65" s="887"/>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row>
    <row r="66" spans="1:41" ht="15" customHeight="1" x14ac:dyDescent="0.25">
      <c r="A66" s="357" t="s">
        <v>15</v>
      </c>
      <c r="B66" s="887" t="s">
        <v>1163</v>
      </c>
      <c r="C66" s="887"/>
      <c r="D66" s="887"/>
      <c r="E66" s="887"/>
      <c r="F66" s="887"/>
      <c r="G66" s="887"/>
      <c r="H66" s="887"/>
      <c r="I66" s="887"/>
      <c r="J66" s="887"/>
      <c r="K66" s="887"/>
      <c r="L66" s="887"/>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row>
    <row r="67" spans="1:41" ht="15" customHeight="1" x14ac:dyDescent="0.25">
      <c r="A67" s="357" t="s">
        <v>20</v>
      </c>
      <c r="B67" s="887" t="s">
        <v>603</v>
      </c>
      <c r="C67" s="887"/>
      <c r="D67" s="887"/>
      <c r="E67" s="887"/>
      <c r="F67" s="887"/>
      <c r="G67" s="887"/>
      <c r="H67" s="887"/>
      <c r="I67" s="887"/>
      <c r="J67" s="887"/>
      <c r="K67" s="887"/>
      <c r="L67" s="887"/>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row>
    <row r="68" spans="1:41" x14ac:dyDescent="0.25">
      <c r="A68" s="357" t="s">
        <v>23</v>
      </c>
      <c r="B68" s="68" t="s">
        <v>604</v>
      </c>
      <c r="C68" s="339"/>
      <c r="D68" s="339"/>
      <c r="E68" s="339"/>
      <c r="F68" s="339"/>
      <c r="G68" s="339"/>
      <c r="H68" s="339"/>
      <c r="I68" s="339"/>
      <c r="J68" s="339"/>
      <c r="K68" s="339"/>
      <c r="L68" s="339"/>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row>
    <row r="69" spans="1:41" x14ac:dyDescent="0.25">
      <c r="A69" s="357" t="s">
        <v>605</v>
      </c>
      <c r="B69" s="68" t="s">
        <v>606</v>
      </c>
      <c r="C69" s="339"/>
      <c r="D69" s="339"/>
      <c r="E69" s="339"/>
      <c r="F69" s="339"/>
      <c r="G69" s="339"/>
      <c r="H69" s="339"/>
      <c r="I69" s="339"/>
      <c r="J69" s="339"/>
      <c r="K69" s="339"/>
      <c r="L69" s="339"/>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row>
    <row r="70" spans="1:41" ht="15" customHeight="1" x14ac:dyDescent="0.25">
      <c r="A70" s="357" t="s">
        <v>607</v>
      </c>
      <c r="B70" s="887" t="s">
        <v>608</v>
      </c>
      <c r="C70" s="887"/>
      <c r="D70" s="887"/>
      <c r="E70" s="887"/>
      <c r="F70" s="887"/>
      <c r="G70" s="887"/>
      <c r="H70" s="887"/>
      <c r="I70" s="887"/>
      <c r="J70" s="887"/>
      <c r="K70" s="887"/>
      <c r="L70" s="887"/>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row>
    <row r="71" spans="1:41" ht="15" customHeight="1" x14ac:dyDescent="0.25">
      <c r="A71" s="357" t="s">
        <v>31</v>
      </c>
      <c r="B71" s="887" t="s">
        <v>609</v>
      </c>
      <c r="C71" s="887"/>
      <c r="D71" s="887"/>
      <c r="E71" s="887"/>
      <c r="F71" s="887"/>
      <c r="G71" s="887"/>
      <c r="H71" s="887"/>
      <c r="I71" s="887"/>
      <c r="J71" s="887"/>
      <c r="K71" s="887"/>
      <c r="L71" s="887"/>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row>
    <row r="72" spans="1:41" ht="15" customHeight="1" x14ac:dyDescent="0.25">
      <c r="A72" s="357" t="s">
        <v>35</v>
      </c>
      <c r="B72" s="887" t="s">
        <v>610</v>
      </c>
      <c r="C72" s="887"/>
      <c r="D72" s="887"/>
      <c r="E72" s="887"/>
      <c r="F72" s="887"/>
      <c r="G72" s="887"/>
      <c r="H72" s="887"/>
      <c r="I72" s="887"/>
      <c r="J72" s="887"/>
      <c r="K72" s="887"/>
      <c r="L72" s="887"/>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row>
    <row r="73" spans="1:41" ht="15" customHeight="1" x14ac:dyDescent="0.25">
      <c r="A73" s="357" t="s">
        <v>65</v>
      </c>
      <c r="B73" s="887" t="s">
        <v>611</v>
      </c>
      <c r="C73" s="887"/>
      <c r="D73" s="887"/>
      <c r="E73" s="887"/>
      <c r="F73" s="887"/>
      <c r="G73" s="887"/>
      <c r="H73" s="887"/>
      <c r="I73" s="887"/>
      <c r="J73" s="887"/>
      <c r="K73" s="887"/>
      <c r="L73" s="887"/>
      <c r="M73" s="334"/>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row>
    <row r="74" spans="1:41" ht="15" customHeight="1" x14ac:dyDescent="0.25">
      <c r="A74" s="357" t="s">
        <v>50</v>
      </c>
      <c r="B74" s="887" t="s">
        <v>612</v>
      </c>
      <c r="C74" s="887"/>
      <c r="D74" s="887"/>
      <c r="E74" s="887"/>
      <c r="F74" s="887"/>
      <c r="G74" s="887"/>
      <c r="H74" s="887"/>
      <c r="I74" s="887"/>
      <c r="J74" s="887"/>
      <c r="K74" s="887"/>
      <c r="L74" s="887"/>
      <c r="M74" s="887"/>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row>
    <row r="75" spans="1:41" ht="15" customHeight="1" x14ac:dyDescent="0.25">
      <c r="A75" s="357" t="s">
        <v>55</v>
      </c>
      <c r="B75" s="887" t="s">
        <v>613</v>
      </c>
      <c r="C75" s="887"/>
      <c r="D75" s="887"/>
      <c r="E75" s="887"/>
      <c r="F75" s="887"/>
      <c r="G75" s="887"/>
      <c r="H75" s="887"/>
      <c r="I75" s="887"/>
      <c r="J75" s="887"/>
      <c r="K75" s="887"/>
      <c r="L75" s="887"/>
      <c r="M75" s="887"/>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row>
    <row r="76" spans="1:41" ht="15" customHeight="1" x14ac:dyDescent="0.25">
      <c r="A76" s="357" t="s">
        <v>67</v>
      </c>
      <c r="B76" s="887" t="s">
        <v>614</v>
      </c>
      <c r="C76" s="887"/>
      <c r="D76" s="887"/>
      <c r="E76" s="887"/>
      <c r="F76" s="887"/>
      <c r="G76" s="887"/>
      <c r="H76" s="887"/>
      <c r="I76" s="887"/>
      <c r="J76" s="887"/>
      <c r="K76" s="887"/>
      <c r="L76" s="887"/>
      <c r="M76" s="887"/>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row>
    <row r="77" spans="1:41" ht="15" customHeight="1" x14ac:dyDescent="0.25">
      <c r="A77" s="357" t="s">
        <v>68</v>
      </c>
      <c r="B77" s="887" t="s">
        <v>615</v>
      </c>
      <c r="C77" s="887"/>
      <c r="D77" s="887"/>
      <c r="E77" s="887"/>
      <c r="F77" s="887"/>
      <c r="G77" s="887"/>
      <c r="H77" s="887"/>
      <c r="I77" s="887"/>
      <c r="J77" s="887"/>
      <c r="K77" s="887"/>
      <c r="L77" s="887"/>
      <c r="M77" s="339"/>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row>
    <row r="78" spans="1:41" x14ac:dyDescent="0.25">
      <c r="A78" s="357" t="s">
        <v>69</v>
      </c>
      <c r="B78" s="887" t="s">
        <v>616</v>
      </c>
      <c r="C78" s="887"/>
      <c r="D78" s="887"/>
      <c r="E78" s="887"/>
      <c r="F78" s="887"/>
      <c r="G78" s="887"/>
      <c r="H78" s="887"/>
      <c r="I78" s="887"/>
      <c r="J78" s="887"/>
      <c r="K78" s="887"/>
      <c r="L78" s="887"/>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row>
    <row r="79" spans="1:41" x14ac:dyDescent="0.25">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row>
    <row r="80" spans="1:41" x14ac:dyDescent="0.25">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row>
    <row r="81" spans="14:41" x14ac:dyDescent="0.25">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row>
    <row r="82" spans="14:41" x14ac:dyDescent="0.25">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row>
    <row r="83" spans="14:41" x14ac:dyDescent="0.25">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row>
    <row r="84" spans="14:41" x14ac:dyDescent="0.25">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row>
    <row r="85" spans="14:41" x14ac:dyDescent="0.25">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row>
    <row r="86" spans="14:41" x14ac:dyDescent="0.25">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row>
    <row r="87" spans="14:41" x14ac:dyDescent="0.25">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row>
    <row r="88" spans="14:41" x14ac:dyDescent="0.25">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row>
    <row r="89" spans="14:41" x14ac:dyDescent="0.25">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row>
    <row r="90" spans="14:41" x14ac:dyDescent="0.25">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row>
    <row r="91" spans="14:41" x14ac:dyDescent="0.25">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row>
    <row r="92" spans="14:41" x14ac:dyDescent="0.25">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row>
    <row r="93" spans="14:41" x14ac:dyDescent="0.25">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row>
    <row r="94" spans="14:41" x14ac:dyDescent="0.25">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row>
    <row r="95" spans="14:41" x14ac:dyDescent="0.25">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row>
    <row r="96" spans="14:41" x14ac:dyDescent="0.25">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row>
    <row r="97" spans="14:41" x14ac:dyDescent="0.25">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row>
    <row r="98" spans="14:41" x14ac:dyDescent="0.25">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row>
    <row r="99" spans="14:41" x14ac:dyDescent="0.25">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row>
    <row r="100" spans="14:41" x14ac:dyDescent="0.25">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row>
    <row r="101" spans="14:41" x14ac:dyDescent="0.25">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row>
    <row r="102" spans="14:41" x14ac:dyDescent="0.25">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row>
  </sheetData>
  <mergeCells count="23">
    <mergeCell ref="B32:L32"/>
    <mergeCell ref="C3:L3"/>
    <mergeCell ref="G4:H4"/>
    <mergeCell ref="I4:J4"/>
    <mergeCell ref="J20:L20"/>
    <mergeCell ref="B26:L26"/>
    <mergeCell ref="B73:L73"/>
    <mergeCell ref="B38:L38"/>
    <mergeCell ref="B53:L53"/>
    <mergeCell ref="B54:L54"/>
    <mergeCell ref="B56:L56"/>
    <mergeCell ref="B60:L60"/>
    <mergeCell ref="B65:L65"/>
    <mergeCell ref="B66:L66"/>
    <mergeCell ref="B67:L67"/>
    <mergeCell ref="B70:L70"/>
    <mergeCell ref="B71:L71"/>
    <mergeCell ref="B72:L72"/>
    <mergeCell ref="B74:M74"/>
    <mergeCell ref="B75:M75"/>
    <mergeCell ref="B76:M76"/>
    <mergeCell ref="B77:L77"/>
    <mergeCell ref="B78:L78"/>
  </mergeCells>
  <hyperlinks>
    <hyperlink ref="H1" location="Index" display="Back to Index"/>
    <hyperlink ref="B61"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76"/>
  <sheetViews>
    <sheetView showGridLines="0"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s>
  <sheetData>
    <row r="1" spans="1:13" ht="20.25" x14ac:dyDescent="0.3">
      <c r="A1" s="93"/>
      <c r="B1" s="346" t="s">
        <v>687</v>
      </c>
      <c r="C1" s="95"/>
      <c r="D1" s="93"/>
      <c r="E1" s="93"/>
      <c r="F1" s="93"/>
      <c r="G1" s="93"/>
      <c r="H1" s="680" t="s">
        <v>850</v>
      </c>
      <c r="I1" s="93"/>
      <c r="J1" s="93"/>
      <c r="K1" s="93"/>
      <c r="L1" s="93"/>
      <c r="M1" s="93"/>
    </row>
    <row r="2" spans="1:13" x14ac:dyDescent="0.25">
      <c r="A2" s="93"/>
      <c r="B2" s="93"/>
      <c r="C2" s="93"/>
      <c r="D2" s="93"/>
      <c r="E2" s="93"/>
      <c r="F2" s="93"/>
      <c r="G2" s="93"/>
      <c r="H2" s="93"/>
      <c r="I2" s="93"/>
      <c r="J2" s="93"/>
      <c r="K2" s="93"/>
      <c r="L2" s="93"/>
      <c r="M2" s="93"/>
    </row>
    <row r="3" spans="1:13" x14ac:dyDescent="0.25">
      <c r="A3" s="93"/>
      <c r="B3" s="384" t="s">
        <v>0</v>
      </c>
      <c r="C3" s="862" t="s">
        <v>919</v>
      </c>
      <c r="D3" s="910"/>
      <c r="E3" s="910"/>
      <c r="F3" s="910"/>
      <c r="G3" s="910"/>
      <c r="H3" s="910"/>
      <c r="I3" s="910"/>
      <c r="J3" s="910"/>
      <c r="K3" s="910"/>
      <c r="L3" s="911"/>
      <c r="M3" s="93"/>
    </row>
    <row r="4" spans="1:13" x14ac:dyDescent="0.25">
      <c r="A4" s="93"/>
      <c r="B4" s="99"/>
      <c r="C4" s="100">
        <v>2015</v>
      </c>
      <c r="D4" s="100">
        <v>2020</v>
      </c>
      <c r="E4" s="100">
        <v>2030</v>
      </c>
      <c r="F4" s="100">
        <v>2050</v>
      </c>
      <c r="G4" s="862" t="s">
        <v>2</v>
      </c>
      <c r="H4" s="881"/>
      <c r="I4" s="862" t="s">
        <v>3</v>
      </c>
      <c r="J4" s="881"/>
      <c r="K4" s="100" t="s">
        <v>4</v>
      </c>
      <c r="L4" s="100" t="s">
        <v>5</v>
      </c>
      <c r="M4" s="93"/>
    </row>
    <row r="5" spans="1:13" x14ac:dyDescent="0.25">
      <c r="A5" s="93"/>
      <c r="B5" s="375" t="s">
        <v>6</v>
      </c>
      <c r="C5" s="376"/>
      <c r="D5" s="376"/>
      <c r="E5" s="376"/>
      <c r="F5" s="376"/>
      <c r="G5" s="376" t="s">
        <v>7</v>
      </c>
      <c r="H5" s="376" t="s">
        <v>8</v>
      </c>
      <c r="I5" s="376" t="s">
        <v>7</v>
      </c>
      <c r="J5" s="376" t="s">
        <v>8</v>
      </c>
      <c r="K5" s="376"/>
      <c r="L5" s="377"/>
      <c r="M5" s="93"/>
    </row>
    <row r="6" spans="1:13" x14ac:dyDescent="0.25">
      <c r="A6" s="93"/>
      <c r="B6" s="74" t="s">
        <v>356</v>
      </c>
      <c r="C6" s="347">
        <v>36.6</v>
      </c>
      <c r="D6" s="347">
        <v>36.6</v>
      </c>
      <c r="E6" s="347">
        <v>36.700000000000003</v>
      </c>
      <c r="F6" s="347">
        <v>36.9</v>
      </c>
      <c r="G6" s="347">
        <v>36.299999999999997</v>
      </c>
      <c r="H6" s="347">
        <v>37.5</v>
      </c>
      <c r="I6" s="347">
        <v>36.299999999999997</v>
      </c>
      <c r="J6" s="347">
        <v>37.700000000000003</v>
      </c>
      <c r="K6" s="386" t="s">
        <v>560</v>
      </c>
      <c r="L6" s="385"/>
      <c r="M6" s="93"/>
    </row>
    <row r="7" spans="1:13" x14ac:dyDescent="0.25">
      <c r="A7" s="93"/>
      <c r="B7" s="74" t="s">
        <v>561</v>
      </c>
      <c r="C7" s="347">
        <v>11.9</v>
      </c>
      <c r="D7" s="347">
        <v>11.9</v>
      </c>
      <c r="E7" s="347">
        <v>11.9</v>
      </c>
      <c r="F7" s="347">
        <v>11.9</v>
      </c>
      <c r="G7" s="347">
        <v>11.9</v>
      </c>
      <c r="H7" s="347">
        <v>11.9</v>
      </c>
      <c r="I7" s="347">
        <v>11.9</v>
      </c>
      <c r="J7" s="347">
        <v>11.9</v>
      </c>
      <c r="K7" s="386" t="s">
        <v>560</v>
      </c>
      <c r="L7" s="385"/>
      <c r="M7" s="93"/>
    </row>
    <row r="8" spans="1:13" x14ac:dyDescent="0.25">
      <c r="A8" s="93"/>
      <c r="B8" s="74" t="s">
        <v>688</v>
      </c>
      <c r="C8" s="347">
        <v>104.7</v>
      </c>
      <c r="D8" s="347">
        <v>104.7</v>
      </c>
      <c r="E8" s="347">
        <v>105</v>
      </c>
      <c r="F8" s="347">
        <v>105.5</v>
      </c>
      <c r="G8" s="239">
        <v>104</v>
      </c>
      <c r="H8" s="239">
        <v>107</v>
      </c>
      <c r="I8" s="239">
        <v>104</v>
      </c>
      <c r="J8" s="239">
        <v>108</v>
      </c>
      <c r="K8" s="386" t="s">
        <v>567</v>
      </c>
      <c r="L8" s="386"/>
      <c r="M8" s="93"/>
    </row>
    <row r="9" spans="1:13" x14ac:dyDescent="0.25">
      <c r="A9" s="93"/>
      <c r="B9" s="79" t="s">
        <v>689</v>
      </c>
      <c r="C9" s="347">
        <v>104.7</v>
      </c>
      <c r="D9" s="347">
        <v>104.7</v>
      </c>
      <c r="E9" s="347">
        <v>105</v>
      </c>
      <c r="F9" s="347">
        <v>105.5</v>
      </c>
      <c r="G9" s="239">
        <v>104</v>
      </c>
      <c r="H9" s="239">
        <v>107</v>
      </c>
      <c r="I9" s="239">
        <v>104</v>
      </c>
      <c r="J9" s="239">
        <v>108</v>
      </c>
      <c r="K9" s="386" t="s">
        <v>567</v>
      </c>
      <c r="L9" s="348"/>
      <c r="M9" s="93"/>
    </row>
    <row r="10" spans="1:13" x14ac:dyDescent="0.25">
      <c r="A10" s="93"/>
      <c r="B10" s="74" t="s">
        <v>568</v>
      </c>
      <c r="C10" s="347">
        <v>4.0999999999999996</v>
      </c>
      <c r="D10" s="347">
        <v>4.0999999999999996</v>
      </c>
      <c r="E10" s="347">
        <v>4</v>
      </c>
      <c r="F10" s="347">
        <v>3.7</v>
      </c>
      <c r="G10" s="239">
        <v>2</v>
      </c>
      <c r="H10" s="239">
        <v>5</v>
      </c>
      <c r="I10" s="239">
        <v>2</v>
      </c>
      <c r="J10" s="239">
        <v>5</v>
      </c>
      <c r="K10" s="386" t="s">
        <v>569</v>
      </c>
      <c r="L10" s="386"/>
      <c r="M10" s="93"/>
    </row>
    <row r="11" spans="1:13" x14ac:dyDescent="0.25">
      <c r="A11" s="93"/>
      <c r="B11" s="74" t="s">
        <v>690</v>
      </c>
      <c r="C11" s="347">
        <v>2.6</v>
      </c>
      <c r="D11" s="347">
        <v>2.6</v>
      </c>
      <c r="E11" s="347">
        <v>2.6</v>
      </c>
      <c r="F11" s="347">
        <v>2.5</v>
      </c>
      <c r="G11" s="347">
        <v>2</v>
      </c>
      <c r="H11" s="347">
        <v>2.7</v>
      </c>
      <c r="I11" s="347">
        <v>1.6</v>
      </c>
      <c r="J11" s="347">
        <v>2.6</v>
      </c>
      <c r="K11" s="386" t="s">
        <v>567</v>
      </c>
      <c r="L11" s="386"/>
      <c r="M11" s="93"/>
    </row>
    <row r="12" spans="1:13" x14ac:dyDescent="0.25">
      <c r="A12" s="93"/>
      <c r="B12" s="74" t="s">
        <v>13</v>
      </c>
      <c r="C12" s="386">
        <v>1</v>
      </c>
      <c r="D12" s="386">
        <v>1</v>
      </c>
      <c r="E12" s="386">
        <v>1</v>
      </c>
      <c r="F12" s="386">
        <v>1</v>
      </c>
      <c r="G12" s="386">
        <v>1</v>
      </c>
      <c r="H12" s="386">
        <v>1</v>
      </c>
      <c r="I12" s="386">
        <v>1</v>
      </c>
      <c r="J12" s="386">
        <v>1</v>
      </c>
      <c r="K12" s="386"/>
      <c r="L12" s="386">
        <v>1</v>
      </c>
      <c r="M12" s="93"/>
    </row>
    <row r="13" spans="1:13" x14ac:dyDescent="0.25">
      <c r="A13" s="93"/>
      <c r="B13" s="72" t="s">
        <v>95</v>
      </c>
      <c r="C13" s="211">
        <v>3</v>
      </c>
      <c r="D13" s="211">
        <v>2.9</v>
      </c>
      <c r="E13" s="211">
        <v>2.6</v>
      </c>
      <c r="F13" s="211">
        <v>2.1</v>
      </c>
      <c r="G13" s="211">
        <v>2.4</v>
      </c>
      <c r="H13" s="211">
        <v>3.3</v>
      </c>
      <c r="I13" s="211">
        <v>1.6</v>
      </c>
      <c r="J13" s="211">
        <v>2.6</v>
      </c>
      <c r="K13" s="385" t="s">
        <v>44</v>
      </c>
      <c r="L13" s="386">
        <v>1</v>
      </c>
      <c r="M13" s="93"/>
    </row>
    <row r="14" spans="1:13" x14ac:dyDescent="0.25">
      <c r="A14" s="93"/>
      <c r="B14" s="72" t="s">
        <v>16</v>
      </c>
      <c r="C14" s="386">
        <v>25</v>
      </c>
      <c r="D14" s="386">
        <v>25</v>
      </c>
      <c r="E14" s="386">
        <v>25</v>
      </c>
      <c r="F14" s="386">
        <v>25</v>
      </c>
      <c r="G14" s="386">
        <v>20</v>
      </c>
      <c r="H14" s="386">
        <v>35</v>
      </c>
      <c r="I14" s="386">
        <v>20</v>
      </c>
      <c r="J14" s="386">
        <v>35</v>
      </c>
      <c r="K14" s="385"/>
      <c r="L14" s="386">
        <v>1</v>
      </c>
      <c r="M14" s="93"/>
    </row>
    <row r="15" spans="1:13" x14ac:dyDescent="0.25">
      <c r="A15" s="93"/>
      <c r="B15" s="72" t="s">
        <v>18</v>
      </c>
      <c r="C15" s="386">
        <v>2</v>
      </c>
      <c r="D15" s="386">
        <v>2</v>
      </c>
      <c r="E15" s="386">
        <v>2</v>
      </c>
      <c r="F15" s="386">
        <v>2</v>
      </c>
      <c r="G15" s="386">
        <v>1.5</v>
      </c>
      <c r="H15" s="386">
        <v>2.5</v>
      </c>
      <c r="I15" s="386">
        <v>1.5</v>
      </c>
      <c r="J15" s="386">
        <v>2.5</v>
      </c>
      <c r="K15" s="385"/>
      <c r="L15" s="386">
        <v>1</v>
      </c>
      <c r="M15" s="93"/>
    </row>
    <row r="16" spans="1:13" x14ac:dyDescent="0.25">
      <c r="A16" s="93"/>
      <c r="B16" s="82" t="s">
        <v>695</v>
      </c>
      <c r="C16" s="215">
        <v>0.55000000000000004</v>
      </c>
      <c r="D16" s="215">
        <v>0.55000000000000004</v>
      </c>
      <c r="E16" s="215">
        <v>0.54</v>
      </c>
      <c r="F16" s="215">
        <v>0.54</v>
      </c>
      <c r="G16" s="215">
        <v>0.46</v>
      </c>
      <c r="H16" s="215">
        <v>0.63</v>
      </c>
      <c r="I16" s="215">
        <v>0.41</v>
      </c>
      <c r="J16" s="215">
        <v>0.68</v>
      </c>
      <c r="K16" s="385"/>
      <c r="L16" s="386">
        <v>1</v>
      </c>
      <c r="M16" s="93"/>
    </row>
    <row r="17" spans="1:13" x14ac:dyDescent="0.25">
      <c r="A17" s="93"/>
      <c r="B17" s="912" t="s">
        <v>423</v>
      </c>
      <c r="C17" s="897"/>
      <c r="D17" s="897"/>
      <c r="E17" s="897"/>
      <c r="F17" s="897"/>
      <c r="G17" s="897"/>
      <c r="H17" s="897"/>
      <c r="I17" s="897"/>
      <c r="J17" s="897"/>
      <c r="K17" s="897"/>
      <c r="L17" s="898"/>
      <c r="M17" s="93"/>
    </row>
    <row r="18" spans="1:13" x14ac:dyDescent="0.25">
      <c r="A18" s="93"/>
      <c r="B18" s="72" t="s">
        <v>22</v>
      </c>
      <c r="C18" s="386" t="s">
        <v>201</v>
      </c>
      <c r="D18" s="386" t="s">
        <v>201</v>
      </c>
      <c r="E18" s="386" t="s">
        <v>201</v>
      </c>
      <c r="F18" s="386" t="s">
        <v>201</v>
      </c>
      <c r="G18" s="386" t="s">
        <v>201</v>
      </c>
      <c r="H18" s="386" t="s">
        <v>201</v>
      </c>
      <c r="I18" s="386" t="s">
        <v>201</v>
      </c>
      <c r="J18" s="386" t="s">
        <v>201</v>
      </c>
      <c r="K18" s="385" t="s">
        <v>46</v>
      </c>
      <c r="L18" s="385"/>
      <c r="M18" s="95"/>
    </row>
    <row r="19" spans="1:13" x14ac:dyDescent="0.25">
      <c r="A19" s="93"/>
      <c r="B19" s="72" t="s">
        <v>24</v>
      </c>
      <c r="C19" s="386">
        <v>1</v>
      </c>
      <c r="D19" s="386">
        <v>1</v>
      </c>
      <c r="E19" s="386">
        <v>1</v>
      </c>
      <c r="F19" s="386">
        <v>1</v>
      </c>
      <c r="G19" s="386">
        <v>1</v>
      </c>
      <c r="H19" s="386">
        <v>1</v>
      </c>
      <c r="I19" s="386">
        <v>1</v>
      </c>
      <c r="J19" s="386">
        <v>1</v>
      </c>
      <c r="K19" s="385" t="s">
        <v>573</v>
      </c>
      <c r="L19" s="385"/>
      <c r="M19" s="93"/>
    </row>
    <row r="20" spans="1:13" x14ac:dyDescent="0.25">
      <c r="A20" s="93"/>
      <c r="B20" s="72" t="s">
        <v>98</v>
      </c>
      <c r="C20" s="386">
        <v>70</v>
      </c>
      <c r="D20" s="386">
        <v>70</v>
      </c>
      <c r="E20" s="386">
        <v>70</v>
      </c>
      <c r="F20" s="386">
        <v>70</v>
      </c>
      <c r="G20" s="386">
        <v>70</v>
      </c>
      <c r="H20" s="386">
        <v>70</v>
      </c>
      <c r="I20" s="386">
        <v>70</v>
      </c>
      <c r="J20" s="386">
        <v>70</v>
      </c>
      <c r="K20" s="385" t="s">
        <v>573</v>
      </c>
      <c r="L20" s="385"/>
      <c r="M20" s="93"/>
    </row>
    <row r="21" spans="1:13" x14ac:dyDescent="0.25">
      <c r="A21" s="93"/>
      <c r="B21" s="72" t="s">
        <v>99</v>
      </c>
      <c r="C21" s="386">
        <v>8</v>
      </c>
      <c r="D21" s="386">
        <v>8</v>
      </c>
      <c r="E21" s="386">
        <v>8</v>
      </c>
      <c r="F21" s="386">
        <v>8</v>
      </c>
      <c r="G21" s="386">
        <v>8</v>
      </c>
      <c r="H21" s="386">
        <v>8</v>
      </c>
      <c r="I21" s="386">
        <v>8</v>
      </c>
      <c r="J21" s="386">
        <v>8</v>
      </c>
      <c r="K21" s="385" t="s">
        <v>573</v>
      </c>
      <c r="L21" s="385"/>
      <c r="M21" s="93"/>
    </row>
    <row r="22" spans="1:13" x14ac:dyDescent="0.25">
      <c r="A22" s="93"/>
      <c r="B22" s="72" t="s">
        <v>100</v>
      </c>
      <c r="C22" s="386">
        <v>12</v>
      </c>
      <c r="D22" s="386">
        <v>12</v>
      </c>
      <c r="E22" s="386">
        <v>12</v>
      </c>
      <c r="F22" s="386">
        <v>12</v>
      </c>
      <c r="G22" s="386">
        <v>12</v>
      </c>
      <c r="H22" s="386">
        <v>12</v>
      </c>
      <c r="I22" s="386">
        <v>12</v>
      </c>
      <c r="J22" s="386">
        <v>12</v>
      </c>
      <c r="K22" s="385" t="s">
        <v>573</v>
      </c>
      <c r="L22" s="385"/>
      <c r="M22" s="93"/>
    </row>
    <row r="23" spans="1:13" x14ac:dyDescent="0.25">
      <c r="A23" s="93"/>
      <c r="B23" s="896" t="s">
        <v>102</v>
      </c>
      <c r="C23" s="897"/>
      <c r="D23" s="897"/>
      <c r="E23" s="897"/>
      <c r="F23" s="897"/>
      <c r="G23" s="897"/>
      <c r="H23" s="897"/>
      <c r="I23" s="897"/>
      <c r="J23" s="897"/>
      <c r="K23" s="897"/>
      <c r="L23" s="898"/>
      <c r="M23" s="93"/>
    </row>
    <row r="24" spans="1:13" x14ac:dyDescent="0.25">
      <c r="A24" s="93"/>
      <c r="B24" s="72" t="s">
        <v>148</v>
      </c>
      <c r="C24" s="350">
        <v>99.8</v>
      </c>
      <c r="D24" s="350">
        <v>99.8</v>
      </c>
      <c r="E24" s="350">
        <v>99.8</v>
      </c>
      <c r="F24" s="350">
        <v>99.8</v>
      </c>
      <c r="G24" s="350">
        <v>99</v>
      </c>
      <c r="H24" s="350">
        <v>99.9</v>
      </c>
      <c r="I24" s="350">
        <v>99.5</v>
      </c>
      <c r="J24" s="350">
        <v>99.9</v>
      </c>
      <c r="K24" s="84" t="s">
        <v>35</v>
      </c>
      <c r="L24" s="385">
        <v>1</v>
      </c>
      <c r="M24" s="93"/>
    </row>
    <row r="25" spans="1:13" x14ac:dyDescent="0.25">
      <c r="A25" s="93"/>
      <c r="B25" s="72" t="s">
        <v>104</v>
      </c>
      <c r="C25" s="386">
        <v>90</v>
      </c>
      <c r="D25" s="386">
        <v>67</v>
      </c>
      <c r="E25" s="386">
        <v>56</v>
      </c>
      <c r="F25" s="386">
        <v>22</v>
      </c>
      <c r="G25" s="386">
        <v>11</v>
      </c>
      <c r="H25" s="386">
        <v>84</v>
      </c>
      <c r="I25" s="386">
        <v>5</v>
      </c>
      <c r="J25" s="386">
        <v>56</v>
      </c>
      <c r="K25" s="353" t="s">
        <v>65</v>
      </c>
      <c r="L25" s="385" t="s">
        <v>574</v>
      </c>
      <c r="M25" s="93"/>
    </row>
    <row r="26" spans="1:13" x14ac:dyDescent="0.25">
      <c r="A26" s="93"/>
      <c r="B26" s="72" t="s">
        <v>105</v>
      </c>
      <c r="C26" s="386">
        <v>0.3</v>
      </c>
      <c r="D26" s="386">
        <v>0.1</v>
      </c>
      <c r="E26" s="386">
        <v>0.1</v>
      </c>
      <c r="F26" s="386">
        <v>0.1</v>
      </c>
      <c r="G26" s="386">
        <v>0</v>
      </c>
      <c r="H26" s="386">
        <v>0.1</v>
      </c>
      <c r="I26" s="386">
        <v>0</v>
      </c>
      <c r="J26" s="386">
        <v>0.1</v>
      </c>
      <c r="K26" s="385"/>
      <c r="L26" s="385">
        <v>2</v>
      </c>
      <c r="M26" s="93"/>
    </row>
    <row r="27" spans="1:13" x14ac:dyDescent="0.25">
      <c r="A27" s="93"/>
      <c r="B27" s="72" t="s">
        <v>106</v>
      </c>
      <c r="C27" s="386">
        <v>1.2</v>
      </c>
      <c r="D27" s="386">
        <v>1</v>
      </c>
      <c r="E27" s="386">
        <v>1</v>
      </c>
      <c r="F27" s="386">
        <v>1</v>
      </c>
      <c r="G27" s="386">
        <v>1</v>
      </c>
      <c r="H27" s="386">
        <v>3</v>
      </c>
      <c r="I27" s="386">
        <v>0</v>
      </c>
      <c r="J27" s="386">
        <v>1</v>
      </c>
      <c r="K27" s="385" t="s">
        <v>50</v>
      </c>
      <c r="L27" s="385">
        <v>2</v>
      </c>
      <c r="M27" s="354"/>
    </row>
    <row r="28" spans="1:13" x14ac:dyDescent="0.25">
      <c r="A28" s="93"/>
      <c r="B28" s="72" t="s">
        <v>575</v>
      </c>
      <c r="C28" s="386">
        <v>0.3</v>
      </c>
      <c r="D28" s="386">
        <v>0.3</v>
      </c>
      <c r="E28" s="386">
        <v>0.3</v>
      </c>
      <c r="F28" s="386">
        <v>0.3</v>
      </c>
      <c r="G28" s="386">
        <v>0.1</v>
      </c>
      <c r="H28" s="386">
        <v>2</v>
      </c>
      <c r="I28" s="386">
        <v>0.1</v>
      </c>
      <c r="J28" s="386">
        <v>1</v>
      </c>
      <c r="K28" s="385" t="s">
        <v>50</v>
      </c>
      <c r="L28" s="385">
        <v>2</v>
      </c>
      <c r="M28" s="354"/>
    </row>
    <row r="29" spans="1:13" x14ac:dyDescent="0.25">
      <c r="A29" s="93"/>
      <c r="B29" s="896" t="s">
        <v>25</v>
      </c>
      <c r="C29" s="897"/>
      <c r="D29" s="897"/>
      <c r="E29" s="897"/>
      <c r="F29" s="897"/>
      <c r="G29" s="897"/>
      <c r="H29" s="897"/>
      <c r="I29" s="897"/>
      <c r="J29" s="897"/>
      <c r="K29" s="897"/>
      <c r="L29" s="898"/>
      <c r="M29" s="93"/>
    </row>
    <row r="30" spans="1:13" x14ac:dyDescent="0.25">
      <c r="A30" s="93"/>
      <c r="B30" s="72" t="s">
        <v>696</v>
      </c>
      <c r="C30" s="355">
        <v>1.8</v>
      </c>
      <c r="D30" s="355">
        <v>1.75</v>
      </c>
      <c r="E30" s="355">
        <v>1.66</v>
      </c>
      <c r="F30" s="355">
        <v>1.55</v>
      </c>
      <c r="G30" s="355">
        <v>1.53</v>
      </c>
      <c r="H30" s="355">
        <v>2.12</v>
      </c>
      <c r="I30" s="355">
        <v>1.24</v>
      </c>
      <c r="J30" s="355">
        <v>2.13</v>
      </c>
      <c r="K30" s="84" t="s">
        <v>414</v>
      </c>
      <c r="L30" s="385"/>
      <c r="M30" s="93"/>
    </row>
    <row r="31" spans="1:13" x14ac:dyDescent="0.25">
      <c r="A31" s="93"/>
      <c r="B31" s="72" t="s">
        <v>28</v>
      </c>
      <c r="C31" s="355">
        <v>1.03</v>
      </c>
      <c r="D31" s="355">
        <v>1.01</v>
      </c>
      <c r="E31" s="355">
        <v>0.96</v>
      </c>
      <c r="F31" s="355">
        <v>0.92</v>
      </c>
      <c r="G31" s="355">
        <v>0.88</v>
      </c>
      <c r="H31" s="355">
        <v>1.24</v>
      </c>
      <c r="I31" s="355">
        <v>0.71</v>
      </c>
      <c r="J31" s="355">
        <v>1.24</v>
      </c>
      <c r="K31" s="385" t="s">
        <v>414</v>
      </c>
      <c r="L31" s="385"/>
      <c r="M31" s="93"/>
    </row>
    <row r="32" spans="1:13" x14ac:dyDescent="0.25">
      <c r="A32" s="93"/>
      <c r="B32" s="72" t="s">
        <v>29</v>
      </c>
      <c r="C32" s="355">
        <v>0.77</v>
      </c>
      <c r="D32" s="355">
        <v>0.75</v>
      </c>
      <c r="E32" s="355">
        <v>0.71</v>
      </c>
      <c r="F32" s="355">
        <v>0.64</v>
      </c>
      <c r="G32" s="355">
        <v>0.65</v>
      </c>
      <c r="H32" s="355">
        <v>0.88</v>
      </c>
      <c r="I32" s="355">
        <v>0.53</v>
      </c>
      <c r="J32" s="355">
        <v>0.88</v>
      </c>
      <c r="K32" s="84" t="s">
        <v>414</v>
      </c>
      <c r="L32" s="385"/>
      <c r="M32" s="93"/>
    </row>
    <row r="33" spans="1:13" x14ac:dyDescent="0.25">
      <c r="A33" s="93"/>
      <c r="B33" s="72" t="s">
        <v>697</v>
      </c>
      <c r="C33" s="515">
        <v>81300</v>
      </c>
      <c r="D33" s="515">
        <v>78600</v>
      </c>
      <c r="E33" s="515">
        <v>73300</v>
      </c>
      <c r="F33" s="515">
        <v>65300</v>
      </c>
      <c r="G33" s="515">
        <v>68000</v>
      </c>
      <c r="H33" s="515">
        <v>90100</v>
      </c>
      <c r="I33" s="515">
        <v>50700</v>
      </c>
      <c r="J33" s="515">
        <v>82500</v>
      </c>
      <c r="K33" s="84" t="s">
        <v>414</v>
      </c>
      <c r="L33" s="385"/>
      <c r="M33" s="93"/>
    </row>
    <row r="34" spans="1:13" x14ac:dyDescent="0.25">
      <c r="A34" s="93"/>
      <c r="B34" s="72" t="s">
        <v>698</v>
      </c>
      <c r="C34" s="350">
        <v>5.5</v>
      </c>
      <c r="D34" s="350">
        <v>5.5</v>
      </c>
      <c r="E34" s="350">
        <v>5.5</v>
      </c>
      <c r="F34" s="350">
        <v>5.5</v>
      </c>
      <c r="G34" s="350">
        <v>4.7</v>
      </c>
      <c r="H34" s="350">
        <v>6.3</v>
      </c>
      <c r="I34" s="350">
        <v>4.0999999999999996</v>
      </c>
      <c r="J34" s="350">
        <v>6.8</v>
      </c>
      <c r="K34" s="84" t="s">
        <v>414</v>
      </c>
      <c r="L34" s="385"/>
      <c r="M34" s="93"/>
    </row>
    <row r="35" spans="1:13" x14ac:dyDescent="0.25">
      <c r="A35" s="93"/>
      <c r="B35" s="896" t="s">
        <v>33</v>
      </c>
      <c r="C35" s="897"/>
      <c r="D35" s="897"/>
      <c r="E35" s="897"/>
      <c r="F35" s="897"/>
      <c r="G35" s="897"/>
      <c r="H35" s="897"/>
      <c r="I35" s="897"/>
      <c r="J35" s="897"/>
      <c r="K35" s="897"/>
      <c r="L35" s="898"/>
      <c r="M35" s="93"/>
    </row>
    <row r="36" spans="1:13" x14ac:dyDescent="0.25">
      <c r="A36" s="93"/>
      <c r="B36" s="72" t="s">
        <v>581</v>
      </c>
      <c r="C36" s="211" t="s">
        <v>582</v>
      </c>
      <c r="D36" s="211" t="s">
        <v>582</v>
      </c>
      <c r="E36" s="211" t="s">
        <v>582</v>
      </c>
      <c r="F36" s="211" t="s">
        <v>582</v>
      </c>
      <c r="G36" s="211" t="s">
        <v>582</v>
      </c>
      <c r="H36" s="211" t="s">
        <v>582</v>
      </c>
      <c r="I36" s="211" t="s">
        <v>582</v>
      </c>
      <c r="J36" s="211" t="s">
        <v>582</v>
      </c>
      <c r="K36" s="385" t="s">
        <v>69</v>
      </c>
      <c r="L36" s="385"/>
      <c r="M36" s="93"/>
    </row>
    <row r="37" spans="1:13" x14ac:dyDescent="0.25">
      <c r="A37" s="93"/>
      <c r="B37" s="72" t="s">
        <v>583</v>
      </c>
      <c r="C37" s="211" t="s">
        <v>584</v>
      </c>
      <c r="D37" s="211" t="s">
        <v>584</v>
      </c>
      <c r="E37" s="211" t="s">
        <v>584</v>
      </c>
      <c r="F37" s="211" t="s">
        <v>584</v>
      </c>
      <c r="G37" s="211" t="s">
        <v>584</v>
      </c>
      <c r="H37" s="211" t="s">
        <v>582</v>
      </c>
      <c r="I37" s="211" t="s">
        <v>584</v>
      </c>
      <c r="J37" s="211" t="s">
        <v>582</v>
      </c>
      <c r="K37" s="385" t="s">
        <v>69</v>
      </c>
      <c r="L37" s="385"/>
      <c r="M37" s="93"/>
    </row>
    <row r="38" spans="1:13" x14ac:dyDescent="0.25">
      <c r="A38" s="93"/>
      <c r="B38" s="72" t="s">
        <v>585</v>
      </c>
      <c r="C38" s="215">
        <v>1.88</v>
      </c>
      <c r="D38" s="215">
        <v>1.84</v>
      </c>
      <c r="E38" s="215">
        <v>1.75</v>
      </c>
      <c r="F38" s="215">
        <v>1.64</v>
      </c>
      <c r="G38" s="215">
        <v>1.6</v>
      </c>
      <c r="H38" s="215">
        <v>2.2200000000000002</v>
      </c>
      <c r="I38" s="215">
        <v>1.31</v>
      </c>
      <c r="J38" s="215">
        <v>2.2400000000000002</v>
      </c>
      <c r="K38" s="385" t="s">
        <v>69</v>
      </c>
      <c r="L38" s="385">
        <v>1</v>
      </c>
      <c r="M38" s="93"/>
    </row>
    <row r="39" spans="1:13" x14ac:dyDescent="0.25">
      <c r="A39" s="93"/>
      <c r="B39" s="72" t="s">
        <v>28</v>
      </c>
      <c r="C39" s="215">
        <v>1.08</v>
      </c>
      <c r="D39" s="215">
        <v>1.05</v>
      </c>
      <c r="E39" s="215">
        <v>1</v>
      </c>
      <c r="F39" s="215">
        <v>0.97</v>
      </c>
      <c r="G39" s="215">
        <v>0.92</v>
      </c>
      <c r="H39" s="215">
        <v>1.3</v>
      </c>
      <c r="I39" s="215">
        <v>0.75</v>
      </c>
      <c r="J39" s="215">
        <v>1.31</v>
      </c>
      <c r="K39" s="385" t="s">
        <v>69</v>
      </c>
      <c r="L39" s="385">
        <v>1</v>
      </c>
      <c r="M39" s="93"/>
    </row>
    <row r="40" spans="1:13" x14ac:dyDescent="0.25">
      <c r="A40" s="93"/>
      <c r="B40" s="72" t="s">
        <v>29</v>
      </c>
      <c r="C40" s="215">
        <v>0.8</v>
      </c>
      <c r="D40" s="215">
        <v>0.78</v>
      </c>
      <c r="E40" s="215">
        <v>0.74</v>
      </c>
      <c r="F40" s="215">
        <v>0.67</v>
      </c>
      <c r="G40" s="215">
        <v>0.68</v>
      </c>
      <c r="H40" s="215">
        <v>0.92</v>
      </c>
      <c r="I40" s="215">
        <v>0.56000000000000005</v>
      </c>
      <c r="J40" s="215">
        <v>0.93</v>
      </c>
      <c r="K40" s="385" t="s">
        <v>68</v>
      </c>
      <c r="L40" s="385">
        <v>1</v>
      </c>
      <c r="M40" s="93"/>
    </row>
    <row r="41" spans="1:13" x14ac:dyDescent="0.25">
      <c r="A41" s="93"/>
      <c r="B41" s="72" t="s">
        <v>586</v>
      </c>
      <c r="C41" s="515">
        <v>85200</v>
      </c>
      <c r="D41" s="515">
        <v>82300</v>
      </c>
      <c r="E41" s="515">
        <v>77000</v>
      </c>
      <c r="F41" s="515">
        <v>68800</v>
      </c>
      <c r="G41" s="515">
        <v>70500</v>
      </c>
      <c r="H41" s="515">
        <v>96600</v>
      </c>
      <c r="I41" s="515">
        <v>52600</v>
      </c>
      <c r="J41" s="515">
        <v>88800</v>
      </c>
      <c r="K41" s="385" t="s">
        <v>67</v>
      </c>
      <c r="L41" s="385">
        <v>1</v>
      </c>
      <c r="M41" s="93"/>
    </row>
    <row r="42" spans="1:13" x14ac:dyDescent="0.25">
      <c r="A42" s="95"/>
      <c r="B42" s="72" t="s">
        <v>587</v>
      </c>
      <c r="C42" s="350">
        <v>7.4</v>
      </c>
      <c r="D42" s="350">
        <v>7.6</v>
      </c>
      <c r="E42" s="350">
        <v>8.4</v>
      </c>
      <c r="F42" s="350">
        <v>8.6999999999999993</v>
      </c>
      <c r="G42" s="350">
        <v>6.2</v>
      </c>
      <c r="H42" s="350">
        <v>8.5</v>
      </c>
      <c r="I42" s="350">
        <v>6.1</v>
      </c>
      <c r="J42" s="350">
        <v>10.3</v>
      </c>
      <c r="K42" s="385"/>
      <c r="L42" s="385"/>
      <c r="M42" s="93"/>
    </row>
    <row r="43" spans="1:13" x14ac:dyDescent="0.25">
      <c r="A43" s="95"/>
      <c r="B43" s="212" t="s">
        <v>278</v>
      </c>
      <c r="C43" s="350">
        <v>1.6</v>
      </c>
      <c r="D43" s="350">
        <v>1.8</v>
      </c>
      <c r="E43" s="350">
        <v>2.6</v>
      </c>
      <c r="F43" s="350">
        <v>2.9</v>
      </c>
      <c r="G43" s="350">
        <v>1.3</v>
      </c>
      <c r="H43" s="350">
        <v>1.9</v>
      </c>
      <c r="I43" s="350">
        <v>1.8</v>
      </c>
      <c r="J43" s="350">
        <v>3.1</v>
      </c>
      <c r="K43" s="385" t="s">
        <v>20</v>
      </c>
      <c r="L43" s="385"/>
      <c r="M43" s="93"/>
    </row>
    <row r="44" spans="1:13" x14ac:dyDescent="0.25">
      <c r="A44" s="95"/>
      <c r="B44" s="212" t="s">
        <v>279</v>
      </c>
      <c r="C44" s="350">
        <v>5.8</v>
      </c>
      <c r="D44" s="350">
        <v>5.8</v>
      </c>
      <c r="E44" s="350">
        <v>5.8</v>
      </c>
      <c r="F44" s="350">
        <v>5.8</v>
      </c>
      <c r="G44" s="350">
        <v>4.9000000000000004</v>
      </c>
      <c r="H44" s="350">
        <v>6.6</v>
      </c>
      <c r="I44" s="350">
        <v>4.3</v>
      </c>
      <c r="J44" s="350">
        <v>7.2</v>
      </c>
      <c r="K44" s="385" t="s">
        <v>55</v>
      </c>
      <c r="L44" s="385">
        <v>1</v>
      </c>
      <c r="M44" s="93"/>
    </row>
    <row r="45" spans="1:13" x14ac:dyDescent="0.25">
      <c r="A45" s="95"/>
      <c r="B45" s="72" t="s">
        <v>588</v>
      </c>
      <c r="C45" s="239">
        <v>693</v>
      </c>
      <c r="D45" s="239">
        <v>676</v>
      </c>
      <c r="E45" s="239">
        <v>643</v>
      </c>
      <c r="F45" s="239">
        <v>604</v>
      </c>
      <c r="G45" s="239">
        <v>589</v>
      </c>
      <c r="H45" s="239">
        <v>819</v>
      </c>
      <c r="I45" s="239">
        <v>482</v>
      </c>
      <c r="J45" s="239">
        <v>826</v>
      </c>
      <c r="K45" s="385" t="s">
        <v>69</v>
      </c>
      <c r="L45" s="385">
        <v>1</v>
      </c>
      <c r="M45" s="93"/>
    </row>
    <row r="46" spans="1:13" x14ac:dyDescent="0.25">
      <c r="A46" s="95"/>
      <c r="B46" s="72" t="s">
        <v>589</v>
      </c>
      <c r="C46" s="239">
        <v>31</v>
      </c>
      <c r="D46" s="239">
        <v>30</v>
      </c>
      <c r="E46" s="239">
        <v>28</v>
      </c>
      <c r="F46" s="239">
        <v>25</v>
      </c>
      <c r="G46" s="239">
        <v>26</v>
      </c>
      <c r="H46" s="239">
        <v>36</v>
      </c>
      <c r="I46" s="239">
        <v>19</v>
      </c>
      <c r="J46" s="239">
        <v>33</v>
      </c>
      <c r="K46" s="385" t="s">
        <v>67</v>
      </c>
      <c r="L46" s="385" t="s">
        <v>590</v>
      </c>
      <c r="M46" s="93"/>
    </row>
    <row r="47" spans="1:13" x14ac:dyDescent="0.25">
      <c r="A47" s="95"/>
      <c r="B47" s="72" t="s">
        <v>591</v>
      </c>
      <c r="C47" s="239">
        <v>17</v>
      </c>
      <c r="D47" s="239">
        <v>17</v>
      </c>
      <c r="E47" s="239">
        <v>17</v>
      </c>
      <c r="F47" s="239">
        <v>17</v>
      </c>
      <c r="G47" s="239">
        <v>14</v>
      </c>
      <c r="H47" s="239">
        <v>20</v>
      </c>
      <c r="I47" s="239">
        <v>13</v>
      </c>
      <c r="J47" s="239">
        <v>21</v>
      </c>
      <c r="K47" s="385" t="s">
        <v>55</v>
      </c>
      <c r="L47" s="385" t="s">
        <v>590</v>
      </c>
      <c r="M47" s="2"/>
    </row>
    <row r="48" spans="1:13" x14ac:dyDescent="0.25">
      <c r="A48" s="95"/>
      <c r="B48" s="93"/>
      <c r="C48" s="394"/>
      <c r="D48" s="394"/>
      <c r="E48" s="394"/>
      <c r="F48" s="394"/>
      <c r="G48" s="394"/>
      <c r="H48" s="394"/>
      <c r="I48" s="394"/>
      <c r="J48" s="394"/>
      <c r="K48" s="93"/>
      <c r="L48" s="93"/>
      <c r="M48" s="2"/>
    </row>
    <row r="49" spans="1:13" x14ac:dyDescent="0.25">
      <c r="A49" s="95" t="s">
        <v>125</v>
      </c>
      <c r="B49" s="93"/>
      <c r="C49" s="395"/>
      <c r="D49" s="395"/>
      <c r="E49" s="395"/>
      <c r="F49" s="395"/>
      <c r="G49" s="395"/>
      <c r="H49" s="395"/>
      <c r="I49" s="395"/>
      <c r="J49" s="395"/>
      <c r="K49" s="93"/>
      <c r="L49" s="93"/>
      <c r="M49" s="93"/>
    </row>
    <row r="50" spans="1:13" x14ac:dyDescent="0.25">
      <c r="A50" s="357">
        <v>1</v>
      </c>
      <c r="B50" s="887" t="s">
        <v>592</v>
      </c>
      <c r="C50" s="887"/>
      <c r="D50" s="887"/>
      <c r="E50" s="887"/>
      <c r="F50" s="887"/>
      <c r="G50" s="887"/>
      <c r="H50" s="887"/>
      <c r="I50" s="887"/>
      <c r="J50" s="887"/>
      <c r="K50" s="887"/>
      <c r="L50" s="887"/>
      <c r="M50" s="93"/>
    </row>
    <row r="51" spans="1:13" x14ac:dyDescent="0.25">
      <c r="A51" s="357">
        <v>2</v>
      </c>
      <c r="B51" s="887" t="s">
        <v>593</v>
      </c>
      <c r="C51" s="887"/>
      <c r="D51" s="887"/>
      <c r="E51" s="887"/>
      <c r="F51" s="887"/>
      <c r="G51" s="887"/>
      <c r="H51" s="887"/>
      <c r="I51" s="887"/>
      <c r="J51" s="887"/>
      <c r="K51" s="887"/>
      <c r="L51" s="887"/>
      <c r="M51" s="93"/>
    </row>
    <row r="52" spans="1:13" x14ac:dyDescent="0.25">
      <c r="A52" s="357"/>
      <c r="B52" s="68" t="s">
        <v>594</v>
      </c>
      <c r="C52" s="379"/>
      <c r="D52" s="379"/>
      <c r="E52" s="379"/>
      <c r="F52" s="379"/>
      <c r="G52" s="379"/>
      <c r="H52" s="379"/>
      <c r="I52" s="379"/>
      <c r="J52" s="379"/>
      <c r="K52" s="379"/>
      <c r="L52" s="379"/>
      <c r="M52" s="93"/>
    </row>
    <row r="53" spans="1:13" x14ac:dyDescent="0.25">
      <c r="A53" s="357"/>
      <c r="B53" s="68" t="s">
        <v>595</v>
      </c>
      <c r="C53" s="379"/>
      <c r="D53" s="379"/>
      <c r="E53" s="379"/>
      <c r="F53" s="379"/>
      <c r="G53" s="379"/>
      <c r="H53" s="379"/>
      <c r="I53" s="379"/>
      <c r="J53" s="379"/>
      <c r="K53" s="379"/>
      <c r="L53" s="379"/>
      <c r="M53" s="93"/>
    </row>
    <row r="54" spans="1:13" x14ac:dyDescent="0.25">
      <c r="A54" s="357"/>
      <c r="B54" s="68" t="s">
        <v>596</v>
      </c>
      <c r="C54" s="379"/>
      <c r="D54" s="379"/>
      <c r="E54" s="379"/>
      <c r="F54" s="379"/>
      <c r="G54" s="379"/>
      <c r="H54" s="379"/>
      <c r="I54" s="379"/>
      <c r="J54" s="379"/>
      <c r="K54" s="379"/>
      <c r="L54" s="379"/>
      <c r="M54" s="93"/>
    </row>
    <row r="55" spans="1:13" x14ac:dyDescent="0.25">
      <c r="A55" s="357"/>
      <c r="B55" s="68" t="s">
        <v>597</v>
      </c>
      <c r="C55" s="379"/>
      <c r="D55" s="379"/>
      <c r="E55" s="379"/>
      <c r="F55" s="379"/>
      <c r="G55" s="379"/>
      <c r="H55" s="379"/>
      <c r="I55" s="379"/>
      <c r="J55" s="379"/>
      <c r="K55" s="379"/>
      <c r="L55" s="379"/>
      <c r="M55" s="93"/>
    </row>
    <row r="56" spans="1:13" x14ac:dyDescent="0.25">
      <c r="A56" s="357"/>
      <c r="B56" s="68" t="s">
        <v>598</v>
      </c>
      <c r="C56" s="379"/>
      <c r="D56" s="379"/>
      <c r="E56" s="379"/>
      <c r="F56" s="379"/>
      <c r="G56" s="379"/>
      <c r="H56" s="379"/>
      <c r="I56" s="379"/>
      <c r="J56" s="379"/>
      <c r="K56" s="379"/>
      <c r="L56" s="379"/>
      <c r="M56" s="93"/>
    </row>
    <row r="57" spans="1:13" x14ac:dyDescent="0.25">
      <c r="A57" s="357">
        <v>3</v>
      </c>
      <c r="B57" s="887" t="s">
        <v>599</v>
      </c>
      <c r="C57" s="887"/>
      <c r="D57" s="887"/>
      <c r="E57" s="887"/>
      <c r="F57" s="887"/>
      <c r="G57" s="887"/>
      <c r="H57" s="887"/>
      <c r="I57" s="887"/>
      <c r="J57" s="887"/>
      <c r="K57" s="887"/>
      <c r="L57" s="887"/>
      <c r="M57" s="93"/>
    </row>
    <row r="58" spans="1:13" x14ac:dyDescent="0.25">
      <c r="A58" s="357"/>
      <c r="B58" s="358" t="s">
        <v>600</v>
      </c>
      <c r="C58" s="379"/>
      <c r="D58" s="379"/>
      <c r="E58" s="379"/>
      <c r="F58" s="379"/>
      <c r="G58" s="379"/>
      <c r="H58" s="379"/>
      <c r="I58" s="379"/>
      <c r="J58" s="379"/>
      <c r="K58" s="379"/>
      <c r="L58" s="379"/>
      <c r="M58" s="93"/>
    </row>
    <row r="59" spans="1:13" x14ac:dyDescent="0.25">
      <c r="A59" s="357">
        <v>4</v>
      </c>
      <c r="B59" s="378" t="s">
        <v>601</v>
      </c>
      <c r="C59" s="379"/>
      <c r="D59" s="379"/>
      <c r="E59" s="379"/>
      <c r="F59" s="379"/>
      <c r="G59" s="379"/>
      <c r="H59" s="379"/>
      <c r="I59" s="379"/>
      <c r="J59" s="379"/>
      <c r="K59" s="379"/>
      <c r="L59" s="379"/>
      <c r="M59" s="93"/>
    </row>
    <row r="60" spans="1:13" x14ac:dyDescent="0.25">
      <c r="A60" s="357"/>
      <c r="B60" s="68"/>
      <c r="C60" s="379"/>
      <c r="D60" s="379"/>
      <c r="E60" s="379"/>
      <c r="F60" s="379"/>
      <c r="G60" s="379"/>
      <c r="H60" s="379"/>
      <c r="I60" s="379"/>
      <c r="J60" s="379"/>
      <c r="K60" s="379"/>
      <c r="L60" s="379"/>
      <c r="M60" s="93"/>
    </row>
    <row r="61" spans="1:13" x14ac:dyDescent="0.25">
      <c r="A61" s="95" t="s">
        <v>38</v>
      </c>
      <c r="B61" s="93"/>
      <c r="C61" s="356"/>
      <c r="D61" s="356"/>
      <c r="E61" s="356"/>
      <c r="F61" s="356"/>
      <c r="G61" s="356"/>
      <c r="H61" s="356"/>
      <c r="I61" s="93"/>
      <c r="J61" s="93"/>
      <c r="K61" s="93"/>
      <c r="L61" s="93"/>
      <c r="M61" s="93"/>
    </row>
    <row r="62" spans="1:13" x14ac:dyDescent="0.25">
      <c r="A62" s="357" t="s">
        <v>39</v>
      </c>
      <c r="B62" s="887" t="s">
        <v>691</v>
      </c>
      <c r="C62" s="887"/>
      <c r="D62" s="887"/>
      <c r="E62" s="887"/>
      <c r="F62" s="887"/>
      <c r="G62" s="887"/>
      <c r="H62" s="887"/>
      <c r="I62" s="887"/>
      <c r="J62" s="887"/>
      <c r="K62" s="887"/>
      <c r="L62" s="887"/>
      <c r="M62" s="93"/>
    </row>
    <row r="63" spans="1:13" x14ac:dyDescent="0.25">
      <c r="A63" s="357" t="s">
        <v>15</v>
      </c>
      <c r="B63" s="887" t="s">
        <v>699</v>
      </c>
      <c r="C63" s="887"/>
      <c r="D63" s="887"/>
      <c r="E63" s="887"/>
      <c r="F63" s="887"/>
      <c r="G63" s="887"/>
      <c r="H63" s="887"/>
      <c r="I63" s="887"/>
      <c r="J63" s="887"/>
      <c r="K63" s="887"/>
      <c r="L63" s="887"/>
      <c r="M63" s="93"/>
    </row>
    <row r="64" spans="1:13" x14ac:dyDescent="0.25">
      <c r="A64" s="357" t="s">
        <v>20</v>
      </c>
      <c r="B64" s="887" t="s">
        <v>692</v>
      </c>
      <c r="C64" s="918"/>
      <c r="D64" s="918"/>
      <c r="E64" s="918"/>
      <c r="F64" s="918"/>
      <c r="G64" s="918"/>
      <c r="H64" s="918"/>
      <c r="I64" s="918"/>
      <c r="J64" s="918"/>
      <c r="K64" s="918"/>
      <c r="L64" s="918"/>
      <c r="M64" s="93"/>
    </row>
    <row r="65" spans="1:13" x14ac:dyDescent="0.25">
      <c r="A65" s="357" t="s">
        <v>23</v>
      </c>
      <c r="B65" s="68" t="s">
        <v>604</v>
      </c>
      <c r="C65" s="379"/>
      <c r="D65" s="379"/>
      <c r="E65" s="379"/>
      <c r="F65" s="379"/>
      <c r="G65" s="379"/>
      <c r="H65" s="379"/>
      <c r="I65" s="379"/>
      <c r="J65" s="379"/>
      <c r="K65" s="379"/>
      <c r="L65" s="379"/>
      <c r="M65" s="93"/>
    </row>
    <row r="66" spans="1:13" x14ac:dyDescent="0.25">
      <c r="A66" s="357" t="s">
        <v>605</v>
      </c>
      <c r="B66" s="68" t="s">
        <v>606</v>
      </c>
      <c r="C66" s="379"/>
      <c r="D66" s="379"/>
      <c r="E66" s="379"/>
      <c r="F66" s="379"/>
      <c r="G66" s="379"/>
      <c r="H66" s="379"/>
      <c r="I66" s="379"/>
      <c r="J66" s="379"/>
      <c r="K66" s="379"/>
      <c r="L66" s="379"/>
      <c r="M66" s="93"/>
    </row>
    <row r="67" spans="1:13" x14ac:dyDescent="0.25">
      <c r="A67" s="357" t="s">
        <v>607</v>
      </c>
      <c r="B67" s="887" t="s">
        <v>608</v>
      </c>
      <c r="C67" s="887"/>
      <c r="D67" s="887"/>
      <c r="E67" s="887"/>
      <c r="F67" s="887"/>
      <c r="G67" s="887"/>
      <c r="H67" s="887"/>
      <c r="I67" s="887"/>
      <c r="J67" s="887"/>
      <c r="K67" s="887"/>
      <c r="L67" s="887"/>
      <c r="M67" s="93"/>
    </row>
    <row r="68" spans="1:13" x14ac:dyDescent="0.25">
      <c r="A68" s="357" t="s">
        <v>31</v>
      </c>
      <c r="B68" s="887" t="s">
        <v>609</v>
      </c>
      <c r="C68" s="887"/>
      <c r="D68" s="887"/>
      <c r="E68" s="887"/>
      <c r="F68" s="887"/>
      <c r="G68" s="887"/>
      <c r="H68" s="887"/>
      <c r="I68" s="887"/>
      <c r="J68" s="887"/>
      <c r="K68" s="887"/>
      <c r="L68" s="887"/>
      <c r="M68" s="93"/>
    </row>
    <row r="69" spans="1:13" x14ac:dyDescent="0.25">
      <c r="A69" s="357" t="s">
        <v>35</v>
      </c>
      <c r="B69" s="887" t="s">
        <v>693</v>
      </c>
      <c r="C69" s="887"/>
      <c r="D69" s="887"/>
      <c r="E69" s="887"/>
      <c r="F69" s="887"/>
      <c r="G69" s="887"/>
      <c r="H69" s="887"/>
      <c r="I69" s="887"/>
      <c r="J69" s="887"/>
      <c r="K69" s="887"/>
      <c r="L69" s="887"/>
      <c r="M69" s="93"/>
    </row>
    <row r="70" spans="1:13" x14ac:dyDescent="0.25">
      <c r="A70" s="357" t="s">
        <v>65</v>
      </c>
      <c r="B70" s="887" t="s">
        <v>611</v>
      </c>
      <c r="C70" s="887"/>
      <c r="D70" s="887"/>
      <c r="E70" s="887"/>
      <c r="F70" s="887"/>
      <c r="G70" s="887"/>
      <c r="H70" s="887"/>
      <c r="I70" s="887"/>
      <c r="J70" s="887"/>
      <c r="K70" s="887"/>
      <c r="L70" s="887"/>
      <c r="M70" s="887"/>
    </row>
    <row r="71" spans="1:13" x14ac:dyDescent="0.25">
      <c r="A71" s="357" t="s">
        <v>50</v>
      </c>
      <c r="B71" s="887" t="s">
        <v>612</v>
      </c>
      <c r="C71" s="887"/>
      <c r="D71" s="887"/>
      <c r="E71" s="887"/>
      <c r="F71" s="887"/>
      <c r="G71" s="887"/>
      <c r="H71" s="887"/>
      <c r="I71" s="887"/>
      <c r="J71" s="887"/>
      <c r="K71" s="887"/>
      <c r="L71" s="887"/>
      <c r="M71" s="887"/>
    </row>
    <row r="72" spans="1:13" x14ac:dyDescent="0.25">
      <c r="A72" s="357" t="s">
        <v>55</v>
      </c>
      <c r="B72" s="887" t="s">
        <v>613</v>
      </c>
      <c r="C72" s="887"/>
      <c r="D72" s="887"/>
      <c r="E72" s="887"/>
      <c r="F72" s="887"/>
      <c r="G72" s="887"/>
      <c r="H72" s="887"/>
      <c r="I72" s="887"/>
      <c r="J72" s="887"/>
      <c r="K72" s="887"/>
      <c r="L72" s="887"/>
      <c r="M72" s="887"/>
    </row>
    <row r="73" spans="1:13" x14ac:dyDescent="0.25">
      <c r="A73" s="357" t="s">
        <v>67</v>
      </c>
      <c r="B73" s="887" t="s">
        <v>614</v>
      </c>
      <c r="C73" s="887"/>
      <c r="D73" s="887"/>
      <c r="E73" s="887"/>
      <c r="F73" s="887"/>
      <c r="G73" s="887"/>
      <c r="H73" s="887"/>
      <c r="I73" s="887"/>
      <c r="J73" s="887"/>
      <c r="K73" s="887"/>
      <c r="L73" s="887"/>
      <c r="M73" s="887"/>
    </row>
    <row r="74" spans="1:13" x14ac:dyDescent="0.25">
      <c r="A74" s="357" t="s">
        <v>68</v>
      </c>
      <c r="B74" s="887" t="s">
        <v>615</v>
      </c>
      <c r="C74" s="887"/>
      <c r="D74" s="887"/>
      <c r="E74" s="887"/>
      <c r="F74" s="887"/>
      <c r="G74" s="887"/>
      <c r="H74" s="887"/>
      <c r="I74" s="887"/>
      <c r="J74" s="887"/>
      <c r="K74" s="887"/>
      <c r="L74" s="887"/>
      <c r="M74" s="379"/>
    </row>
    <row r="75" spans="1:13" x14ac:dyDescent="0.25">
      <c r="A75" s="357" t="s">
        <v>69</v>
      </c>
      <c r="B75" s="887" t="s">
        <v>616</v>
      </c>
      <c r="C75" s="887"/>
      <c r="D75" s="887"/>
      <c r="E75" s="887"/>
      <c r="F75" s="887"/>
      <c r="G75" s="887"/>
      <c r="H75" s="887"/>
      <c r="I75" s="887"/>
      <c r="J75" s="887"/>
      <c r="K75" s="887"/>
      <c r="L75" s="887"/>
      <c r="M75" s="379"/>
    </row>
    <row r="76" spans="1:13" x14ac:dyDescent="0.25">
      <c r="A76" s="357" t="s">
        <v>414</v>
      </c>
      <c r="B76" s="93" t="s">
        <v>694</v>
      </c>
      <c r="C76" s="93"/>
      <c r="D76" s="93"/>
      <c r="E76" s="93"/>
      <c r="F76" s="93"/>
      <c r="G76" s="93"/>
      <c r="H76" s="93"/>
      <c r="I76" s="93"/>
      <c r="J76" s="93"/>
      <c r="K76" s="93"/>
      <c r="L76" s="93"/>
      <c r="M76" s="93"/>
    </row>
  </sheetData>
  <mergeCells count="22">
    <mergeCell ref="B63:L63"/>
    <mergeCell ref="C3:L3"/>
    <mergeCell ref="G4:H4"/>
    <mergeCell ref="I4:J4"/>
    <mergeCell ref="B17:L17"/>
    <mergeCell ref="B23:L23"/>
    <mergeCell ref="B29:L29"/>
    <mergeCell ref="B35:L35"/>
    <mergeCell ref="B50:L50"/>
    <mergeCell ref="B51:L51"/>
    <mergeCell ref="B57:L57"/>
    <mergeCell ref="B62:L62"/>
    <mergeCell ref="B72:M72"/>
    <mergeCell ref="B73:M73"/>
    <mergeCell ref="B74:L74"/>
    <mergeCell ref="B75:L75"/>
    <mergeCell ref="B64:L64"/>
    <mergeCell ref="B67:L67"/>
    <mergeCell ref="B68:L68"/>
    <mergeCell ref="B69:L69"/>
    <mergeCell ref="B70:M70"/>
    <mergeCell ref="B71:M71"/>
  </mergeCells>
  <hyperlinks>
    <hyperlink ref="B58" r:id="rId1"/>
    <hyperlink ref="H1" location="Index" display="Back to 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G222"/>
  <sheetViews>
    <sheetView showGridLines="0" topLeftCell="A38"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16384" width="9.140625" style="470"/>
  </cols>
  <sheetData>
    <row r="1" spans="1:33" ht="20.25" x14ac:dyDescent="0.3">
      <c r="A1" s="93"/>
      <c r="B1" s="346" t="s">
        <v>660</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row>
    <row r="2" spans="1:33"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row>
    <row r="3" spans="1:33" ht="15" customHeight="1" x14ac:dyDescent="0.25">
      <c r="A3" s="93"/>
      <c r="B3" s="552" t="s">
        <v>0</v>
      </c>
      <c r="C3" s="862" t="s">
        <v>895</v>
      </c>
      <c r="D3" s="910"/>
      <c r="E3" s="910"/>
      <c r="F3" s="910"/>
      <c r="G3" s="910"/>
      <c r="H3" s="910"/>
      <c r="I3" s="910"/>
      <c r="J3" s="910"/>
      <c r="K3" s="910"/>
      <c r="L3" s="911"/>
      <c r="M3" s="93"/>
      <c r="N3" s="93"/>
      <c r="O3" s="93"/>
      <c r="P3" s="93"/>
      <c r="Q3" s="93"/>
      <c r="R3" s="93"/>
      <c r="S3" s="93"/>
      <c r="T3" s="93"/>
      <c r="U3" s="93"/>
      <c r="V3" s="93"/>
      <c r="W3" s="93"/>
      <c r="X3" s="93"/>
      <c r="Y3" s="93"/>
      <c r="Z3" s="93"/>
      <c r="AA3" s="93"/>
      <c r="AB3" s="93"/>
      <c r="AC3" s="93"/>
      <c r="AD3" s="93"/>
      <c r="AE3" s="93"/>
      <c r="AF3" s="93"/>
      <c r="AG3" s="93"/>
    </row>
    <row r="4" spans="1:33"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row>
    <row r="5" spans="1:33" x14ac:dyDescent="0.25">
      <c r="A5" s="93"/>
      <c r="B5" s="539" t="s">
        <v>6</v>
      </c>
      <c r="C5" s="540"/>
      <c r="D5" s="540"/>
      <c r="E5" s="540"/>
      <c r="F5" s="540"/>
      <c r="G5" s="540" t="s">
        <v>7</v>
      </c>
      <c r="H5" s="540" t="s">
        <v>8</v>
      </c>
      <c r="I5" s="540" t="s">
        <v>7</v>
      </c>
      <c r="J5" s="540" t="s">
        <v>8</v>
      </c>
      <c r="K5" s="540"/>
      <c r="L5" s="541"/>
      <c r="M5" s="93"/>
      <c r="N5" s="93"/>
      <c r="O5" s="93"/>
      <c r="P5" s="93"/>
      <c r="Q5" s="93"/>
      <c r="R5" s="93"/>
      <c r="S5" s="93"/>
      <c r="T5" s="93"/>
      <c r="U5" s="93"/>
      <c r="V5" s="93"/>
      <c r="W5" s="93"/>
      <c r="X5" s="93"/>
      <c r="Y5" s="93"/>
      <c r="Z5" s="93"/>
      <c r="AA5" s="93"/>
      <c r="AB5" s="93"/>
      <c r="AC5" s="93"/>
      <c r="AD5" s="93"/>
      <c r="AE5" s="93"/>
      <c r="AF5" s="93"/>
      <c r="AG5" s="93"/>
    </row>
    <row r="6" spans="1:33" x14ac:dyDescent="0.25">
      <c r="A6" s="93"/>
      <c r="B6" s="74" t="s">
        <v>534</v>
      </c>
      <c r="C6" s="347">
        <v>176.5</v>
      </c>
      <c r="D6" s="347">
        <v>176.9</v>
      </c>
      <c r="E6" s="347">
        <v>177.5</v>
      </c>
      <c r="F6" s="347">
        <v>174.4</v>
      </c>
      <c r="G6" s="347">
        <v>162.9</v>
      </c>
      <c r="H6" s="347">
        <v>235</v>
      </c>
      <c r="I6" s="347">
        <v>170.9</v>
      </c>
      <c r="J6" s="347">
        <v>242.6</v>
      </c>
      <c r="K6" s="554" t="s">
        <v>39</v>
      </c>
      <c r="L6" s="553"/>
      <c r="M6" s="93"/>
      <c r="N6" s="93"/>
      <c r="O6" s="93"/>
      <c r="P6" s="93"/>
      <c r="Q6" s="93"/>
      <c r="R6" s="93"/>
      <c r="S6" s="93"/>
      <c r="T6" s="93"/>
      <c r="U6" s="93"/>
      <c r="V6" s="93"/>
      <c r="W6" s="93"/>
      <c r="X6" s="93"/>
      <c r="Y6" s="93"/>
      <c r="Z6" s="93"/>
      <c r="AA6" s="93"/>
      <c r="AB6" s="93"/>
      <c r="AC6" s="93"/>
      <c r="AD6" s="93"/>
      <c r="AE6" s="93"/>
      <c r="AF6" s="93"/>
      <c r="AG6" s="93"/>
    </row>
    <row r="7" spans="1:33" x14ac:dyDescent="0.25">
      <c r="A7" s="93"/>
      <c r="B7" s="74" t="s">
        <v>562</v>
      </c>
      <c r="C7" s="347">
        <v>29.4</v>
      </c>
      <c r="D7" s="347">
        <v>29.5</v>
      </c>
      <c r="E7" s="347">
        <v>29.6</v>
      </c>
      <c r="F7" s="347">
        <v>29.1</v>
      </c>
      <c r="G7" s="239">
        <v>27</v>
      </c>
      <c r="H7" s="239">
        <v>39</v>
      </c>
      <c r="I7" s="239">
        <v>28</v>
      </c>
      <c r="J7" s="239">
        <v>40</v>
      </c>
      <c r="K7" s="554" t="s">
        <v>626</v>
      </c>
      <c r="L7" s="554">
        <v>1</v>
      </c>
      <c r="M7" s="93"/>
      <c r="N7" s="93"/>
      <c r="O7" s="93"/>
      <c r="P7" s="93"/>
      <c r="Q7" s="93"/>
      <c r="R7" s="93"/>
      <c r="S7" s="93"/>
      <c r="T7" s="93"/>
      <c r="U7" s="93"/>
      <c r="V7" s="93"/>
      <c r="W7" s="93"/>
      <c r="X7" s="93"/>
      <c r="Y7" s="93"/>
      <c r="Z7" s="93"/>
      <c r="AA7" s="93"/>
      <c r="AB7" s="93"/>
      <c r="AC7" s="93"/>
      <c r="AD7" s="93"/>
      <c r="AE7" s="93"/>
      <c r="AF7" s="93"/>
      <c r="AG7" s="93"/>
    </row>
    <row r="8" spans="1:33" x14ac:dyDescent="0.25">
      <c r="A8" s="93"/>
      <c r="B8" s="79" t="s">
        <v>564</v>
      </c>
      <c r="C8" s="347">
        <v>27.9</v>
      </c>
      <c r="D8" s="347">
        <v>28</v>
      </c>
      <c r="E8" s="347">
        <v>28.1</v>
      </c>
      <c r="F8" s="347">
        <v>27.6</v>
      </c>
      <c r="G8" s="239">
        <v>24</v>
      </c>
      <c r="H8" s="239">
        <v>37</v>
      </c>
      <c r="I8" s="239">
        <v>26</v>
      </c>
      <c r="J8" s="239">
        <v>38</v>
      </c>
      <c r="K8" s="348" t="s">
        <v>626</v>
      </c>
      <c r="L8" s="348">
        <v>1</v>
      </c>
      <c r="M8" s="93"/>
      <c r="N8" s="93"/>
      <c r="O8" s="93"/>
      <c r="P8" s="93"/>
      <c r="Q8" s="93"/>
      <c r="R8" s="93"/>
      <c r="S8" s="93"/>
      <c r="T8" s="93"/>
      <c r="U8" s="93"/>
      <c r="V8" s="93"/>
      <c r="W8" s="93"/>
      <c r="X8" s="93"/>
      <c r="Y8" s="93"/>
      <c r="Z8" s="93"/>
      <c r="AA8" s="93"/>
      <c r="AB8" s="93"/>
      <c r="AC8" s="93"/>
      <c r="AD8" s="93"/>
      <c r="AE8" s="93"/>
      <c r="AF8" s="93"/>
      <c r="AG8" s="93"/>
    </row>
    <row r="9" spans="1:33" x14ac:dyDescent="0.25">
      <c r="A9" s="93"/>
      <c r="B9" s="74" t="s">
        <v>565</v>
      </c>
      <c r="C9" s="347">
        <v>82</v>
      </c>
      <c r="D9" s="347">
        <v>82.2</v>
      </c>
      <c r="E9" s="347">
        <v>82</v>
      </c>
      <c r="F9" s="347">
        <v>82.6</v>
      </c>
      <c r="G9" s="239">
        <v>45</v>
      </c>
      <c r="H9" s="239">
        <v>84</v>
      </c>
      <c r="I9" s="239">
        <v>43</v>
      </c>
      <c r="J9" s="239">
        <v>83</v>
      </c>
      <c r="K9" s="554" t="s">
        <v>627</v>
      </c>
      <c r="L9" s="554">
        <v>1</v>
      </c>
      <c r="M9" s="93"/>
      <c r="N9" s="93"/>
      <c r="O9" s="93"/>
      <c r="P9" s="93"/>
      <c r="Q9" s="93"/>
      <c r="R9" s="93"/>
      <c r="S9" s="93"/>
      <c r="T9" s="93"/>
      <c r="U9" s="93"/>
      <c r="V9" s="93"/>
      <c r="W9" s="93"/>
      <c r="X9" s="93"/>
      <c r="Y9" s="93"/>
      <c r="Z9" s="93"/>
      <c r="AA9" s="93"/>
      <c r="AB9" s="93"/>
      <c r="AC9" s="93"/>
      <c r="AD9" s="93"/>
      <c r="AE9" s="93"/>
      <c r="AF9" s="93"/>
      <c r="AG9" s="93"/>
    </row>
    <row r="10" spans="1:33" x14ac:dyDescent="0.25">
      <c r="A10" s="93"/>
      <c r="B10" s="74" t="s">
        <v>566</v>
      </c>
      <c r="C10" s="347">
        <v>83.5</v>
      </c>
      <c r="D10" s="347">
        <v>83.6</v>
      </c>
      <c r="E10" s="347">
        <v>83.5</v>
      </c>
      <c r="F10" s="347">
        <v>84</v>
      </c>
      <c r="G10" s="239">
        <v>47</v>
      </c>
      <c r="H10" s="239">
        <v>86</v>
      </c>
      <c r="I10" s="239">
        <v>46</v>
      </c>
      <c r="J10" s="239">
        <v>85</v>
      </c>
      <c r="K10" s="554" t="s">
        <v>627</v>
      </c>
      <c r="L10" s="554">
        <v>1</v>
      </c>
      <c r="M10" s="93"/>
      <c r="N10" s="93"/>
      <c r="O10" s="93"/>
      <c r="P10" s="93"/>
      <c r="Q10" s="93"/>
      <c r="R10" s="93"/>
      <c r="S10" s="93"/>
      <c r="T10" s="93"/>
      <c r="U10" s="93"/>
      <c r="V10" s="93"/>
      <c r="W10" s="93"/>
      <c r="X10" s="93"/>
      <c r="Y10" s="93"/>
      <c r="Z10" s="93"/>
      <c r="AA10" s="93"/>
      <c r="AB10" s="93"/>
      <c r="AC10" s="93"/>
      <c r="AD10" s="93"/>
      <c r="AE10" s="93"/>
      <c r="AF10" s="93"/>
      <c r="AG10" s="93"/>
    </row>
    <row r="11" spans="1:33" x14ac:dyDescent="0.25">
      <c r="A11" s="93"/>
      <c r="B11" s="74" t="s">
        <v>568</v>
      </c>
      <c r="C11" s="347">
        <v>2</v>
      </c>
      <c r="D11" s="347">
        <v>1.9</v>
      </c>
      <c r="E11" s="347">
        <v>1.9</v>
      </c>
      <c r="F11" s="347">
        <v>1.9</v>
      </c>
      <c r="G11" s="239">
        <v>2</v>
      </c>
      <c r="H11" s="239">
        <v>30</v>
      </c>
      <c r="I11" s="239">
        <v>2</v>
      </c>
      <c r="J11" s="239">
        <v>30</v>
      </c>
      <c r="K11" s="554" t="s">
        <v>20</v>
      </c>
      <c r="L11" s="554">
        <v>1</v>
      </c>
      <c r="M11" s="93"/>
      <c r="N11" s="93"/>
      <c r="O11" s="93"/>
      <c r="P11" s="93"/>
      <c r="Q11" s="93"/>
      <c r="R11" s="93"/>
      <c r="S11" s="93"/>
      <c r="T11" s="93"/>
      <c r="U11" s="93"/>
      <c r="V11" s="93"/>
      <c r="W11" s="93"/>
      <c r="X11" s="93"/>
      <c r="Y11" s="93"/>
      <c r="Z11" s="93"/>
      <c r="AA11" s="93"/>
      <c r="AB11" s="93"/>
      <c r="AC11" s="93"/>
      <c r="AD11" s="93"/>
      <c r="AE11" s="93"/>
      <c r="AF11" s="93"/>
      <c r="AG11" s="93"/>
    </row>
    <row r="12" spans="1:33" x14ac:dyDescent="0.25">
      <c r="A12" s="93"/>
      <c r="B12" s="74" t="s">
        <v>570</v>
      </c>
      <c r="C12" s="215">
        <v>0.36</v>
      </c>
      <c r="D12" s="215">
        <v>0.36</v>
      </c>
      <c r="E12" s="215">
        <v>0.36</v>
      </c>
      <c r="F12" s="215">
        <v>0.35</v>
      </c>
      <c r="G12" s="215">
        <v>0.33</v>
      </c>
      <c r="H12" s="215">
        <v>0.48</v>
      </c>
      <c r="I12" s="215">
        <v>0.34</v>
      </c>
      <c r="J12" s="215">
        <v>0.49</v>
      </c>
      <c r="K12" s="369" t="s">
        <v>97</v>
      </c>
      <c r="L12" s="554"/>
      <c r="M12" s="93"/>
      <c r="N12" s="93"/>
      <c r="O12" s="93"/>
      <c r="P12" s="93"/>
      <c r="Q12" s="93"/>
      <c r="R12" s="93"/>
      <c r="S12" s="93"/>
      <c r="T12" s="93"/>
      <c r="U12" s="93"/>
      <c r="V12" s="93"/>
      <c r="W12" s="93"/>
      <c r="X12" s="93"/>
      <c r="Y12" s="93"/>
      <c r="Z12" s="93"/>
      <c r="AA12" s="93"/>
      <c r="AB12" s="93"/>
      <c r="AC12" s="93"/>
      <c r="AD12" s="93"/>
      <c r="AE12" s="93"/>
      <c r="AF12" s="93"/>
      <c r="AG12" s="93"/>
    </row>
    <row r="13" spans="1:33" x14ac:dyDescent="0.25">
      <c r="A13" s="93"/>
      <c r="B13" s="74" t="s">
        <v>571</v>
      </c>
      <c r="C13" s="349">
        <v>1</v>
      </c>
      <c r="D13" s="349">
        <v>1</v>
      </c>
      <c r="E13" s="349">
        <v>1</v>
      </c>
      <c r="F13" s="349">
        <v>1</v>
      </c>
      <c r="G13" s="349">
        <v>1</v>
      </c>
      <c r="H13" s="349">
        <v>1</v>
      </c>
      <c r="I13" s="349">
        <v>1</v>
      </c>
      <c r="J13" s="349">
        <v>1</v>
      </c>
      <c r="K13" s="372"/>
      <c r="L13" s="303"/>
      <c r="M13" s="93"/>
      <c r="N13" s="93"/>
      <c r="O13" s="93"/>
      <c r="P13" s="93"/>
      <c r="Q13" s="93"/>
      <c r="R13" s="93"/>
      <c r="S13" s="93"/>
      <c r="T13" s="93"/>
      <c r="U13" s="93"/>
      <c r="V13" s="93"/>
      <c r="W13" s="93"/>
      <c r="X13" s="93"/>
      <c r="Y13" s="93"/>
      <c r="Z13" s="93"/>
      <c r="AA13" s="93"/>
      <c r="AB13" s="93"/>
      <c r="AC13" s="93"/>
      <c r="AD13" s="93"/>
      <c r="AE13" s="93"/>
      <c r="AF13" s="93"/>
      <c r="AG13" s="93"/>
    </row>
    <row r="14" spans="1:33" x14ac:dyDescent="0.25">
      <c r="A14" s="93"/>
      <c r="B14" s="74" t="s">
        <v>13</v>
      </c>
      <c r="C14" s="554">
        <v>3</v>
      </c>
      <c r="D14" s="554">
        <v>3</v>
      </c>
      <c r="E14" s="554">
        <v>3</v>
      </c>
      <c r="F14" s="554">
        <v>3</v>
      </c>
      <c r="G14" s="554">
        <v>3</v>
      </c>
      <c r="H14" s="554">
        <v>3</v>
      </c>
      <c r="I14" s="554">
        <v>3</v>
      </c>
      <c r="J14" s="554">
        <v>3</v>
      </c>
      <c r="K14" s="554"/>
      <c r="L14" s="554" t="s">
        <v>97</v>
      </c>
      <c r="M14" s="93"/>
      <c r="N14" s="93"/>
      <c r="O14" s="93"/>
      <c r="P14" s="93"/>
      <c r="Q14" s="93"/>
      <c r="R14" s="93"/>
      <c r="S14" s="93"/>
      <c r="T14" s="93"/>
      <c r="U14" s="93"/>
      <c r="V14" s="93"/>
      <c r="W14" s="93"/>
      <c r="X14" s="93"/>
      <c r="Y14" s="93"/>
      <c r="Z14" s="93"/>
      <c r="AA14" s="93"/>
      <c r="AB14" s="93"/>
      <c r="AC14" s="93"/>
      <c r="AD14" s="93"/>
      <c r="AE14" s="93"/>
      <c r="AF14" s="93"/>
      <c r="AG14" s="93"/>
    </row>
    <row r="15" spans="1:33" x14ac:dyDescent="0.25">
      <c r="A15" s="93"/>
      <c r="B15" s="72" t="s">
        <v>95</v>
      </c>
      <c r="C15" s="350">
        <v>3</v>
      </c>
      <c r="D15" s="350">
        <v>3</v>
      </c>
      <c r="E15" s="350">
        <v>3</v>
      </c>
      <c r="F15" s="350">
        <v>3</v>
      </c>
      <c r="G15" s="350">
        <v>2.6</v>
      </c>
      <c r="H15" s="350">
        <v>3.5</v>
      </c>
      <c r="I15" s="350">
        <v>2.2999999999999998</v>
      </c>
      <c r="J15" s="350">
        <v>3.8</v>
      </c>
      <c r="K15" s="553"/>
      <c r="L15" s="554"/>
      <c r="M15" s="93"/>
      <c r="N15" s="93"/>
      <c r="O15" s="93"/>
      <c r="P15" s="93"/>
      <c r="Q15" s="93"/>
      <c r="R15" s="93"/>
      <c r="S15" s="93"/>
      <c r="T15" s="93"/>
      <c r="U15" s="93"/>
      <c r="V15" s="93"/>
      <c r="W15" s="93"/>
      <c r="X15" s="93"/>
      <c r="Y15" s="93"/>
      <c r="Z15" s="93"/>
      <c r="AA15" s="93"/>
      <c r="AB15" s="93"/>
      <c r="AC15" s="93"/>
      <c r="AD15" s="93"/>
      <c r="AE15" s="93"/>
      <c r="AF15" s="93"/>
      <c r="AG15" s="93"/>
    </row>
    <row r="16" spans="1:33" x14ac:dyDescent="0.25">
      <c r="A16" s="93"/>
      <c r="B16" s="72" t="s">
        <v>16</v>
      </c>
      <c r="C16" s="554">
        <v>25</v>
      </c>
      <c r="D16" s="554">
        <v>25</v>
      </c>
      <c r="E16" s="554">
        <v>25</v>
      </c>
      <c r="F16" s="554">
        <v>25</v>
      </c>
      <c r="G16" s="554">
        <v>20</v>
      </c>
      <c r="H16" s="554">
        <v>35</v>
      </c>
      <c r="I16" s="554">
        <v>20</v>
      </c>
      <c r="J16" s="554">
        <v>35</v>
      </c>
      <c r="K16" s="553"/>
      <c r="L16" s="554">
        <v>1</v>
      </c>
      <c r="M16" s="93"/>
      <c r="N16" s="93"/>
      <c r="O16" s="93"/>
      <c r="P16" s="93"/>
      <c r="Q16" s="93"/>
      <c r="R16" s="93"/>
      <c r="S16" s="93"/>
      <c r="T16" s="93"/>
      <c r="U16" s="93"/>
      <c r="V16" s="93"/>
      <c r="W16" s="93"/>
      <c r="X16" s="93"/>
      <c r="Y16" s="93"/>
      <c r="Z16" s="93"/>
      <c r="AA16" s="93"/>
      <c r="AB16" s="93"/>
      <c r="AC16" s="93"/>
      <c r="AD16" s="93"/>
      <c r="AE16" s="93"/>
      <c r="AF16" s="93"/>
      <c r="AG16" s="93"/>
    </row>
    <row r="17" spans="1:33" x14ac:dyDescent="0.25">
      <c r="A17" s="93"/>
      <c r="B17" s="72" t="s">
        <v>18</v>
      </c>
      <c r="C17" s="554">
        <v>5</v>
      </c>
      <c r="D17" s="554">
        <v>5</v>
      </c>
      <c r="E17" s="554">
        <v>5</v>
      </c>
      <c r="F17" s="554">
        <v>5</v>
      </c>
      <c r="G17" s="554">
        <v>4.5</v>
      </c>
      <c r="H17" s="554">
        <v>5.5</v>
      </c>
      <c r="I17" s="554">
        <v>4</v>
      </c>
      <c r="J17" s="554">
        <v>5.5</v>
      </c>
      <c r="K17" s="553"/>
      <c r="L17" s="554">
        <v>1</v>
      </c>
      <c r="M17" s="93"/>
      <c r="N17" s="93"/>
      <c r="O17" s="93"/>
      <c r="P17" s="93"/>
      <c r="Q17" s="93"/>
      <c r="R17" s="93"/>
      <c r="S17" s="93"/>
      <c r="T17" s="93"/>
      <c r="U17" s="93"/>
      <c r="V17" s="93"/>
      <c r="W17" s="93"/>
      <c r="X17" s="93"/>
      <c r="Y17" s="93"/>
      <c r="Z17" s="93"/>
      <c r="AA17" s="93"/>
      <c r="AB17" s="93"/>
      <c r="AC17" s="93"/>
      <c r="AD17" s="93"/>
      <c r="AE17" s="93"/>
      <c r="AF17" s="93"/>
      <c r="AG17" s="93"/>
    </row>
    <row r="18" spans="1:33" x14ac:dyDescent="0.25">
      <c r="A18" s="93"/>
      <c r="B18" s="82" t="s">
        <v>572</v>
      </c>
      <c r="C18" s="355">
        <v>0.08</v>
      </c>
      <c r="D18" s="355">
        <v>0.08</v>
      </c>
      <c r="E18" s="355">
        <v>0.08</v>
      </c>
      <c r="F18" s="355">
        <v>0.09</v>
      </c>
      <c r="G18" s="355">
        <v>7.0000000000000007E-2</v>
      </c>
      <c r="H18" s="355">
        <v>0.1</v>
      </c>
      <c r="I18" s="355">
        <v>0.06</v>
      </c>
      <c r="J18" s="355">
        <v>0.11</v>
      </c>
      <c r="K18" s="553"/>
      <c r="L18" s="554">
        <v>1</v>
      </c>
      <c r="M18" s="93"/>
      <c r="N18" s="93"/>
      <c r="O18" s="93"/>
      <c r="P18" s="93"/>
      <c r="Q18" s="93"/>
      <c r="R18" s="93"/>
      <c r="S18" s="93"/>
      <c r="T18" s="93"/>
      <c r="U18" s="93"/>
      <c r="V18" s="93"/>
      <c r="W18" s="93"/>
      <c r="X18" s="93"/>
      <c r="Y18" s="93"/>
      <c r="Z18" s="93"/>
      <c r="AA18" s="93"/>
      <c r="AB18" s="93"/>
      <c r="AC18" s="93"/>
      <c r="AD18" s="93"/>
      <c r="AE18" s="93"/>
      <c r="AF18" s="93"/>
      <c r="AG18" s="93"/>
    </row>
    <row r="19" spans="1:33" x14ac:dyDescent="0.25">
      <c r="A19" s="93"/>
      <c r="B19" s="543" t="s">
        <v>423</v>
      </c>
      <c r="C19" s="352"/>
      <c r="D19" s="352"/>
      <c r="E19" s="352"/>
      <c r="F19" s="352"/>
      <c r="G19" s="352"/>
      <c r="H19" s="352"/>
      <c r="I19" s="352"/>
      <c r="J19" s="916"/>
      <c r="K19" s="916"/>
      <c r="L19" s="917"/>
      <c r="M19" s="93"/>
      <c r="N19" s="93"/>
      <c r="O19" s="93"/>
      <c r="P19" s="93"/>
      <c r="Q19" s="93"/>
      <c r="R19" s="93"/>
      <c r="S19" s="93"/>
      <c r="T19" s="93"/>
      <c r="U19" s="93"/>
      <c r="V19" s="93"/>
      <c r="W19" s="93"/>
      <c r="X19" s="93"/>
      <c r="Y19" s="93"/>
      <c r="Z19" s="93"/>
      <c r="AA19" s="93"/>
      <c r="AB19" s="93"/>
      <c r="AC19" s="93"/>
      <c r="AD19" s="93"/>
      <c r="AE19" s="93"/>
      <c r="AF19" s="93"/>
      <c r="AG19" s="93"/>
    </row>
    <row r="20" spans="1:33" x14ac:dyDescent="0.25">
      <c r="A20" s="93"/>
      <c r="B20" s="72" t="s">
        <v>22</v>
      </c>
      <c r="C20" s="554">
        <v>2</v>
      </c>
      <c r="D20" s="554">
        <v>2</v>
      </c>
      <c r="E20" s="554">
        <v>2</v>
      </c>
      <c r="F20" s="554">
        <v>2</v>
      </c>
      <c r="G20" s="554">
        <v>2</v>
      </c>
      <c r="H20" s="554">
        <v>2</v>
      </c>
      <c r="I20" s="554">
        <v>2</v>
      </c>
      <c r="J20" s="554">
        <v>2</v>
      </c>
      <c r="K20" s="553"/>
      <c r="L20" s="553"/>
      <c r="M20" s="93"/>
      <c r="N20" s="93"/>
      <c r="O20" s="93"/>
      <c r="P20" s="93"/>
      <c r="Q20" s="93"/>
      <c r="R20" s="93"/>
      <c r="S20" s="93"/>
      <c r="T20" s="93"/>
      <c r="U20" s="93"/>
      <c r="V20" s="93"/>
      <c r="W20" s="93"/>
      <c r="X20" s="93"/>
      <c r="Y20" s="93"/>
      <c r="Z20" s="93"/>
      <c r="AA20" s="93"/>
      <c r="AB20" s="93"/>
      <c r="AC20" s="93"/>
      <c r="AD20" s="93"/>
      <c r="AE20" s="93"/>
      <c r="AF20" s="93"/>
      <c r="AG20" s="93"/>
    </row>
    <row r="21" spans="1:33" x14ac:dyDescent="0.25">
      <c r="A21" s="93"/>
      <c r="B21" s="72" t="s">
        <v>24</v>
      </c>
      <c r="C21" s="554">
        <v>4</v>
      </c>
      <c r="D21" s="554">
        <v>4</v>
      </c>
      <c r="E21" s="554">
        <v>4</v>
      </c>
      <c r="F21" s="554">
        <v>4</v>
      </c>
      <c r="G21" s="554">
        <v>4</v>
      </c>
      <c r="H21" s="554">
        <v>4</v>
      </c>
      <c r="I21" s="554">
        <v>4</v>
      </c>
      <c r="J21" s="554">
        <v>4</v>
      </c>
      <c r="K21" s="553" t="s">
        <v>23</v>
      </c>
      <c r="L21" s="553">
        <v>1</v>
      </c>
      <c r="M21" s="93"/>
      <c r="N21" s="93"/>
      <c r="O21" s="93"/>
      <c r="P21" s="93"/>
      <c r="Q21" s="93"/>
      <c r="R21" s="93"/>
      <c r="S21" s="93"/>
      <c r="T21" s="93"/>
      <c r="U21" s="93"/>
      <c r="V21" s="93"/>
      <c r="W21" s="93"/>
      <c r="X21" s="93"/>
      <c r="Y21" s="93"/>
      <c r="Z21" s="93"/>
      <c r="AA21" s="93"/>
      <c r="AB21" s="93"/>
      <c r="AC21" s="93"/>
      <c r="AD21" s="93"/>
      <c r="AE21" s="93"/>
      <c r="AF21" s="93"/>
      <c r="AG21" s="93"/>
    </row>
    <row r="22" spans="1:33" x14ac:dyDescent="0.25">
      <c r="A22" s="93"/>
      <c r="B22" s="72" t="s">
        <v>98</v>
      </c>
      <c r="C22" s="554">
        <v>45</v>
      </c>
      <c r="D22" s="554">
        <v>45</v>
      </c>
      <c r="E22" s="554">
        <v>45</v>
      </c>
      <c r="F22" s="554">
        <v>45</v>
      </c>
      <c r="G22" s="554">
        <v>45</v>
      </c>
      <c r="H22" s="554">
        <v>45</v>
      </c>
      <c r="I22" s="554">
        <v>45</v>
      </c>
      <c r="J22" s="554">
        <v>45</v>
      </c>
      <c r="K22" s="553"/>
      <c r="L22" s="553"/>
      <c r="M22" s="93"/>
      <c r="N22" s="93"/>
      <c r="O22" s="93"/>
      <c r="P22" s="93"/>
      <c r="Q22" s="93"/>
      <c r="R22" s="93"/>
      <c r="S22" s="93"/>
      <c r="T22" s="93"/>
      <c r="U22" s="93"/>
      <c r="V22" s="93"/>
      <c r="W22" s="93"/>
      <c r="X22" s="93"/>
      <c r="Y22" s="93"/>
      <c r="Z22" s="93"/>
      <c r="AA22" s="93"/>
      <c r="AB22" s="93"/>
      <c r="AC22" s="93"/>
      <c r="AD22" s="93"/>
      <c r="AE22" s="93"/>
      <c r="AF22" s="93"/>
      <c r="AG22" s="93"/>
    </row>
    <row r="23" spans="1:33" x14ac:dyDescent="0.25">
      <c r="A23" s="93"/>
      <c r="B23" s="72" t="s">
        <v>99</v>
      </c>
      <c r="C23" s="554">
        <v>2</v>
      </c>
      <c r="D23" s="554">
        <v>2</v>
      </c>
      <c r="E23" s="554">
        <v>2</v>
      </c>
      <c r="F23" s="554">
        <v>2</v>
      </c>
      <c r="G23" s="554">
        <v>2</v>
      </c>
      <c r="H23" s="554">
        <v>2</v>
      </c>
      <c r="I23" s="554">
        <v>2</v>
      </c>
      <c r="J23" s="554">
        <v>2</v>
      </c>
      <c r="K23" s="553" t="s">
        <v>644</v>
      </c>
      <c r="L23" s="553">
        <v>1</v>
      </c>
      <c r="M23" s="93"/>
      <c r="N23" s="93"/>
      <c r="O23" s="93"/>
      <c r="P23" s="93"/>
      <c r="Q23" s="93"/>
      <c r="R23" s="93"/>
      <c r="S23" s="93"/>
      <c r="T23" s="93"/>
      <c r="U23" s="93"/>
      <c r="V23" s="93"/>
      <c r="W23" s="93"/>
      <c r="X23" s="93"/>
      <c r="Y23" s="93"/>
      <c r="Z23" s="93"/>
      <c r="AA23" s="93"/>
      <c r="AB23" s="93"/>
      <c r="AC23" s="93"/>
      <c r="AD23" s="93"/>
      <c r="AE23" s="93"/>
      <c r="AF23" s="93"/>
      <c r="AG23" s="93"/>
    </row>
    <row r="24" spans="1:33" x14ac:dyDescent="0.25">
      <c r="A24" s="93"/>
      <c r="B24" s="72" t="s">
        <v>100</v>
      </c>
      <c r="C24" s="554">
        <v>12</v>
      </c>
      <c r="D24" s="554">
        <v>12</v>
      </c>
      <c r="E24" s="554">
        <v>12</v>
      </c>
      <c r="F24" s="554">
        <v>12</v>
      </c>
      <c r="G24" s="554">
        <v>12</v>
      </c>
      <c r="H24" s="554">
        <v>12</v>
      </c>
      <c r="I24" s="554">
        <v>12</v>
      </c>
      <c r="J24" s="554">
        <v>12</v>
      </c>
      <c r="K24" s="553" t="s">
        <v>97</v>
      </c>
      <c r="L24" s="553">
        <v>1</v>
      </c>
      <c r="M24" s="93"/>
      <c r="N24" s="93"/>
      <c r="O24" s="93"/>
      <c r="P24" s="93"/>
      <c r="Q24" s="93"/>
      <c r="R24" s="93"/>
      <c r="S24" s="93"/>
      <c r="T24" s="93"/>
      <c r="U24" s="93"/>
      <c r="V24" s="93"/>
      <c r="W24" s="93"/>
      <c r="X24" s="93"/>
      <c r="Y24" s="93"/>
      <c r="Z24" s="93"/>
      <c r="AA24" s="93"/>
      <c r="AB24" s="93"/>
      <c r="AC24" s="93"/>
      <c r="AD24" s="93"/>
      <c r="AE24" s="93"/>
      <c r="AF24" s="93"/>
      <c r="AG24" s="93"/>
    </row>
    <row r="25" spans="1:33" x14ac:dyDescent="0.25">
      <c r="A25" s="93"/>
      <c r="B25" s="913" t="s">
        <v>102</v>
      </c>
      <c r="C25" s="914"/>
      <c r="D25" s="914"/>
      <c r="E25" s="914"/>
      <c r="F25" s="914"/>
      <c r="G25" s="914"/>
      <c r="H25" s="914"/>
      <c r="I25" s="914"/>
      <c r="J25" s="914"/>
      <c r="K25" s="914"/>
      <c r="L25" s="915"/>
      <c r="M25" s="93"/>
      <c r="N25" s="93"/>
      <c r="O25" s="93"/>
      <c r="P25" s="93"/>
      <c r="Q25" s="93"/>
      <c r="R25" s="93"/>
      <c r="S25" s="93"/>
      <c r="T25" s="93"/>
      <c r="U25" s="93"/>
      <c r="V25" s="93"/>
      <c r="W25" s="93"/>
      <c r="X25" s="93"/>
      <c r="Y25" s="93"/>
      <c r="Z25" s="93"/>
      <c r="AA25" s="93"/>
      <c r="AB25" s="93"/>
      <c r="AC25" s="93"/>
      <c r="AD25" s="93"/>
      <c r="AE25" s="93"/>
      <c r="AF25" s="93"/>
      <c r="AG25" s="93"/>
    </row>
    <row r="26" spans="1:33" x14ac:dyDescent="0.25">
      <c r="A26" s="93"/>
      <c r="B26" s="72" t="s">
        <v>148</v>
      </c>
      <c r="C26" s="211">
        <v>98</v>
      </c>
      <c r="D26" s="211">
        <v>98</v>
      </c>
      <c r="E26" s="211">
        <v>98</v>
      </c>
      <c r="F26" s="211">
        <v>98</v>
      </c>
      <c r="G26" s="211">
        <v>94.9</v>
      </c>
      <c r="H26" s="211">
        <v>99</v>
      </c>
      <c r="I26" s="211">
        <v>98</v>
      </c>
      <c r="J26" s="211">
        <v>99</v>
      </c>
      <c r="K26" s="84" t="s">
        <v>711</v>
      </c>
      <c r="L26" s="553">
        <v>1</v>
      </c>
      <c r="M26" s="93"/>
      <c r="N26" s="93"/>
      <c r="O26" s="93"/>
      <c r="P26" s="93"/>
      <c r="Q26" s="93"/>
      <c r="R26" s="93"/>
      <c r="S26" s="93"/>
      <c r="T26" s="93"/>
      <c r="U26" s="93"/>
      <c r="V26" s="93"/>
      <c r="W26" s="93"/>
      <c r="X26" s="93"/>
      <c r="Y26" s="93"/>
      <c r="Z26" s="93"/>
      <c r="AA26" s="93"/>
      <c r="AB26" s="93"/>
      <c r="AC26" s="93"/>
      <c r="AD26" s="93"/>
      <c r="AE26" s="93"/>
      <c r="AF26" s="93"/>
      <c r="AG26" s="93"/>
    </row>
    <row r="27" spans="1:33" x14ac:dyDescent="0.25">
      <c r="A27" s="93"/>
      <c r="B27" s="72" t="s">
        <v>104</v>
      </c>
      <c r="C27" s="239">
        <v>30</v>
      </c>
      <c r="D27" s="239">
        <v>24</v>
      </c>
      <c r="E27" s="239">
        <v>20</v>
      </c>
      <c r="F27" s="239">
        <v>12</v>
      </c>
      <c r="G27" s="239">
        <v>12</v>
      </c>
      <c r="H27" s="239">
        <v>30</v>
      </c>
      <c r="I27" s="239">
        <v>8</v>
      </c>
      <c r="J27" s="239">
        <v>20</v>
      </c>
      <c r="K27" s="84" t="s">
        <v>711</v>
      </c>
      <c r="L27" s="553">
        <v>1</v>
      </c>
      <c r="M27" s="93"/>
      <c r="N27" s="93"/>
      <c r="O27" s="93"/>
      <c r="P27" s="93"/>
      <c r="Q27" s="93"/>
      <c r="R27" s="93"/>
      <c r="S27" s="93"/>
      <c r="T27" s="93"/>
      <c r="U27" s="93"/>
      <c r="V27" s="93"/>
      <c r="W27" s="93"/>
      <c r="X27" s="93"/>
      <c r="Y27" s="93"/>
      <c r="Z27" s="93"/>
      <c r="AA27" s="93"/>
      <c r="AB27" s="93"/>
      <c r="AC27" s="93"/>
      <c r="AD27" s="93"/>
      <c r="AE27" s="93"/>
      <c r="AF27" s="93"/>
      <c r="AG27" s="93"/>
    </row>
    <row r="28" spans="1:33" x14ac:dyDescent="0.25">
      <c r="A28" s="93"/>
      <c r="B28" s="72" t="s">
        <v>105</v>
      </c>
      <c r="C28" s="239">
        <v>3</v>
      </c>
      <c r="D28" s="239">
        <v>2</v>
      </c>
      <c r="E28" s="239">
        <v>2</v>
      </c>
      <c r="F28" s="239">
        <v>1</v>
      </c>
      <c r="G28" s="239">
        <v>1</v>
      </c>
      <c r="H28" s="239">
        <v>3</v>
      </c>
      <c r="I28" s="239">
        <v>0</v>
      </c>
      <c r="J28" s="239">
        <v>3</v>
      </c>
      <c r="K28" s="84" t="s">
        <v>711</v>
      </c>
      <c r="L28" s="553">
        <v>1</v>
      </c>
      <c r="M28" s="93"/>
      <c r="N28" s="93"/>
      <c r="O28" s="93"/>
      <c r="P28" s="93"/>
      <c r="Q28" s="93"/>
      <c r="R28" s="93"/>
      <c r="S28" s="93"/>
      <c r="T28" s="93"/>
      <c r="U28" s="93"/>
      <c r="V28" s="93"/>
      <c r="W28" s="93"/>
      <c r="X28" s="93"/>
      <c r="Y28" s="93"/>
      <c r="Z28" s="93"/>
      <c r="AA28" s="93"/>
      <c r="AB28" s="93"/>
      <c r="AC28" s="93"/>
      <c r="AD28" s="93"/>
      <c r="AE28" s="93"/>
      <c r="AF28" s="93"/>
      <c r="AG28" s="93"/>
    </row>
    <row r="29" spans="1:33" x14ac:dyDescent="0.25">
      <c r="A29" s="93"/>
      <c r="B29" s="72" t="s">
        <v>106</v>
      </c>
      <c r="C29" s="239">
        <v>10</v>
      </c>
      <c r="D29" s="239">
        <v>8</v>
      </c>
      <c r="E29" s="239">
        <v>6</v>
      </c>
      <c r="F29" s="239">
        <v>5</v>
      </c>
      <c r="G29" s="239">
        <v>5</v>
      </c>
      <c r="H29" s="239">
        <v>10</v>
      </c>
      <c r="I29" s="239">
        <v>3</v>
      </c>
      <c r="J29" s="239">
        <v>10</v>
      </c>
      <c r="K29" s="84" t="s">
        <v>711</v>
      </c>
      <c r="L29" s="553">
        <v>1</v>
      </c>
      <c r="M29" s="93"/>
      <c r="N29" s="93"/>
      <c r="O29" s="93"/>
      <c r="P29" s="93"/>
      <c r="Q29" s="93"/>
      <c r="R29" s="93"/>
      <c r="S29" s="93"/>
      <c r="T29" s="93"/>
      <c r="U29" s="93"/>
      <c r="V29" s="93"/>
      <c r="W29" s="93"/>
      <c r="X29" s="93"/>
      <c r="Y29" s="93"/>
      <c r="Z29" s="93"/>
      <c r="AA29" s="93"/>
      <c r="AB29" s="93"/>
      <c r="AC29" s="93"/>
      <c r="AD29" s="93"/>
      <c r="AE29" s="93"/>
      <c r="AF29" s="93"/>
      <c r="AG29" s="93"/>
    </row>
    <row r="30" spans="1:33" x14ac:dyDescent="0.25">
      <c r="A30" s="93"/>
      <c r="B30" s="72" t="s">
        <v>575</v>
      </c>
      <c r="C30" s="350">
        <v>0.3</v>
      </c>
      <c r="D30" s="350">
        <v>0.3</v>
      </c>
      <c r="E30" s="350">
        <v>0.3</v>
      </c>
      <c r="F30" s="350">
        <v>0.3</v>
      </c>
      <c r="G30" s="350">
        <v>0.1</v>
      </c>
      <c r="H30" s="350">
        <v>2</v>
      </c>
      <c r="I30" s="350">
        <v>0.1</v>
      </c>
      <c r="J30" s="350">
        <v>1</v>
      </c>
      <c r="K30" s="84" t="s">
        <v>711</v>
      </c>
      <c r="L30" s="553">
        <v>1</v>
      </c>
      <c r="M30" s="93"/>
      <c r="N30" s="93"/>
      <c r="O30" s="93"/>
      <c r="P30" s="93"/>
      <c r="Q30" s="93"/>
      <c r="R30" s="93"/>
      <c r="S30" s="93"/>
      <c r="T30" s="93"/>
      <c r="U30" s="93"/>
      <c r="V30" s="93"/>
      <c r="W30" s="93"/>
      <c r="X30" s="93"/>
      <c r="Y30" s="93"/>
      <c r="Z30" s="93"/>
      <c r="AA30" s="93"/>
      <c r="AB30" s="93"/>
      <c r="AC30" s="93"/>
      <c r="AD30" s="93"/>
      <c r="AE30" s="93"/>
      <c r="AF30" s="93"/>
      <c r="AG30" s="93"/>
    </row>
    <row r="31" spans="1:33" x14ac:dyDescent="0.25">
      <c r="A31" s="93"/>
      <c r="B31" s="913" t="s">
        <v>25</v>
      </c>
      <c r="C31" s="914"/>
      <c r="D31" s="914"/>
      <c r="E31" s="914"/>
      <c r="F31" s="914"/>
      <c r="G31" s="914"/>
      <c r="H31" s="914"/>
      <c r="I31" s="914"/>
      <c r="J31" s="914"/>
      <c r="K31" s="914"/>
      <c r="L31" s="915"/>
      <c r="M31" s="93"/>
      <c r="N31" s="93"/>
      <c r="O31" s="93"/>
      <c r="P31" s="93"/>
      <c r="Q31" s="93"/>
      <c r="R31" s="93"/>
      <c r="S31" s="93"/>
      <c r="T31" s="93"/>
      <c r="U31" s="93"/>
      <c r="V31" s="93"/>
      <c r="W31" s="93"/>
      <c r="X31" s="93"/>
      <c r="Y31" s="93"/>
      <c r="Z31" s="93"/>
      <c r="AA31" s="93"/>
      <c r="AB31" s="93"/>
      <c r="AC31" s="93"/>
      <c r="AD31" s="93"/>
      <c r="AE31" s="93"/>
      <c r="AF31" s="93"/>
      <c r="AG31" s="93"/>
    </row>
    <row r="32" spans="1:33" x14ac:dyDescent="0.25">
      <c r="A32" s="93"/>
      <c r="B32" s="72" t="s">
        <v>576</v>
      </c>
      <c r="C32" s="350">
        <v>3.5</v>
      </c>
      <c r="D32" s="350">
        <v>3.4</v>
      </c>
      <c r="E32" s="350">
        <v>3.2</v>
      </c>
      <c r="F32" s="350">
        <v>3</v>
      </c>
      <c r="G32" s="350">
        <v>2.9</v>
      </c>
      <c r="H32" s="350">
        <v>4.0999999999999996</v>
      </c>
      <c r="I32" s="350">
        <v>2.4</v>
      </c>
      <c r="J32" s="350">
        <v>4.2</v>
      </c>
      <c r="K32" s="84" t="s">
        <v>828</v>
      </c>
      <c r="L32" s="553">
        <v>1</v>
      </c>
      <c r="M32" s="93"/>
      <c r="N32" s="93"/>
      <c r="O32" s="93"/>
      <c r="P32" s="93"/>
      <c r="Q32" s="93"/>
      <c r="R32" s="93"/>
      <c r="S32" s="93"/>
      <c r="T32" s="93"/>
      <c r="U32" s="93"/>
      <c r="V32" s="93"/>
      <c r="W32" s="93"/>
      <c r="X32" s="93"/>
      <c r="Y32" s="93"/>
      <c r="Z32" s="93"/>
      <c r="AA32" s="93"/>
      <c r="AB32" s="93"/>
      <c r="AC32" s="93"/>
      <c r="AD32" s="93"/>
      <c r="AE32" s="93"/>
      <c r="AF32" s="93"/>
      <c r="AG32" s="93"/>
    </row>
    <row r="33" spans="1:33" x14ac:dyDescent="0.25">
      <c r="A33" s="93"/>
      <c r="B33" s="72" t="s">
        <v>28</v>
      </c>
      <c r="C33" s="350">
        <v>2.2999999999999998</v>
      </c>
      <c r="D33" s="350">
        <v>2.2000000000000002</v>
      </c>
      <c r="E33" s="350">
        <v>2.1</v>
      </c>
      <c r="F33" s="350">
        <v>2</v>
      </c>
      <c r="G33" s="350">
        <v>1.8</v>
      </c>
      <c r="H33" s="350">
        <v>2.7</v>
      </c>
      <c r="I33" s="350">
        <v>1.5</v>
      </c>
      <c r="J33" s="350">
        <v>2.7</v>
      </c>
      <c r="K33" s="370" t="s">
        <v>424</v>
      </c>
      <c r="L33" s="553"/>
      <c r="M33" s="93"/>
      <c r="N33" s="93"/>
      <c r="O33" s="93"/>
      <c r="P33" s="93"/>
      <c r="Q33" s="93"/>
      <c r="R33" s="93"/>
      <c r="S33" s="93"/>
      <c r="T33" s="93"/>
      <c r="U33" s="93"/>
      <c r="V33" s="93"/>
      <c r="W33" s="93"/>
      <c r="X33" s="93"/>
      <c r="Y33" s="93"/>
      <c r="Z33" s="93"/>
      <c r="AA33" s="93"/>
      <c r="AB33" s="93"/>
      <c r="AC33" s="93"/>
      <c r="AD33" s="93"/>
      <c r="AE33" s="93"/>
      <c r="AF33" s="93"/>
      <c r="AG33" s="93"/>
    </row>
    <row r="34" spans="1:33" x14ac:dyDescent="0.25">
      <c r="A34" s="93"/>
      <c r="B34" s="72" t="s">
        <v>29</v>
      </c>
      <c r="C34" s="350">
        <v>1.2</v>
      </c>
      <c r="D34" s="350">
        <v>1.2</v>
      </c>
      <c r="E34" s="350">
        <v>1.1000000000000001</v>
      </c>
      <c r="F34" s="350">
        <v>1</v>
      </c>
      <c r="G34" s="350">
        <v>1</v>
      </c>
      <c r="H34" s="350">
        <v>1.4</v>
      </c>
      <c r="I34" s="350">
        <v>0.9</v>
      </c>
      <c r="J34" s="350">
        <v>1.4</v>
      </c>
      <c r="K34" s="370" t="s">
        <v>424</v>
      </c>
      <c r="L34" s="553"/>
      <c r="M34" s="93"/>
      <c r="N34" s="93"/>
      <c r="O34" s="93"/>
      <c r="P34" s="93"/>
      <c r="Q34" s="93"/>
      <c r="R34" s="93"/>
      <c r="S34" s="93"/>
      <c r="T34" s="93"/>
      <c r="U34" s="93"/>
      <c r="V34" s="93"/>
      <c r="W34" s="93"/>
      <c r="X34" s="93"/>
      <c r="Y34" s="93"/>
      <c r="Z34" s="93"/>
      <c r="AA34" s="93"/>
      <c r="AB34" s="93"/>
      <c r="AC34" s="93"/>
      <c r="AD34" s="93"/>
      <c r="AE34" s="93"/>
      <c r="AF34" s="93"/>
      <c r="AG34" s="93"/>
    </row>
    <row r="35" spans="1:33" x14ac:dyDescent="0.25">
      <c r="A35" s="93"/>
      <c r="B35" s="72" t="s">
        <v>577</v>
      </c>
      <c r="C35" s="239">
        <v>100500</v>
      </c>
      <c r="D35" s="239">
        <v>97600</v>
      </c>
      <c r="E35" s="239">
        <v>92300</v>
      </c>
      <c r="F35" s="239">
        <v>86300</v>
      </c>
      <c r="G35" s="239">
        <v>86600</v>
      </c>
      <c r="H35" s="239">
        <v>89600</v>
      </c>
      <c r="I35" s="239">
        <v>67200</v>
      </c>
      <c r="J35" s="239">
        <v>81300</v>
      </c>
      <c r="K35" s="553"/>
      <c r="L35" s="553"/>
      <c r="M35" s="93"/>
      <c r="N35" s="93"/>
      <c r="O35" s="93"/>
      <c r="P35" s="93"/>
      <c r="Q35" s="93"/>
      <c r="R35" s="93"/>
      <c r="S35" s="93"/>
      <c r="T35" s="93"/>
      <c r="U35" s="93"/>
      <c r="V35" s="93"/>
      <c r="W35" s="93"/>
      <c r="X35" s="93"/>
      <c r="Y35" s="93"/>
      <c r="Z35" s="93"/>
      <c r="AA35" s="93"/>
      <c r="AB35" s="93"/>
      <c r="AC35" s="93"/>
      <c r="AD35" s="93"/>
      <c r="AE35" s="93"/>
      <c r="AF35" s="93"/>
      <c r="AG35" s="93"/>
    </row>
    <row r="36" spans="1:33" x14ac:dyDescent="0.25">
      <c r="A36" s="93"/>
      <c r="B36" s="72" t="s">
        <v>578</v>
      </c>
      <c r="C36" s="350">
        <v>3.8</v>
      </c>
      <c r="D36" s="350">
        <v>3.8</v>
      </c>
      <c r="E36" s="350">
        <v>3.7</v>
      </c>
      <c r="F36" s="350">
        <v>3.8</v>
      </c>
      <c r="G36" s="350">
        <v>3.2</v>
      </c>
      <c r="H36" s="350">
        <v>4.3</v>
      </c>
      <c r="I36" s="350">
        <v>2.9</v>
      </c>
      <c r="J36" s="350">
        <v>4.8</v>
      </c>
      <c r="K36" s="553"/>
      <c r="L36" s="553"/>
      <c r="M36" s="93"/>
      <c r="N36" s="93"/>
      <c r="O36" s="93"/>
      <c r="P36" s="93"/>
      <c r="Q36" s="93"/>
      <c r="R36" s="93"/>
      <c r="S36" s="93"/>
      <c r="T36" s="93"/>
      <c r="U36" s="93"/>
      <c r="V36" s="93"/>
      <c r="W36" s="93"/>
      <c r="X36" s="93"/>
      <c r="Y36" s="93"/>
      <c r="Z36" s="93"/>
      <c r="AA36" s="93"/>
      <c r="AB36" s="93"/>
      <c r="AC36" s="93"/>
      <c r="AD36" s="93"/>
      <c r="AE36" s="93"/>
      <c r="AF36" s="93"/>
      <c r="AG36" s="93"/>
    </row>
    <row r="37" spans="1:33" x14ac:dyDescent="0.25">
      <c r="A37" s="93"/>
      <c r="B37" s="896" t="s">
        <v>33</v>
      </c>
      <c r="C37" s="897"/>
      <c r="D37" s="897"/>
      <c r="E37" s="897"/>
      <c r="F37" s="897"/>
      <c r="G37" s="897"/>
      <c r="H37" s="897"/>
      <c r="I37" s="897"/>
      <c r="J37" s="897"/>
      <c r="K37" s="897"/>
      <c r="L37" s="898"/>
      <c r="M37" s="93"/>
      <c r="N37" s="93"/>
      <c r="O37" s="93"/>
      <c r="P37" s="93"/>
      <c r="Q37" s="93"/>
      <c r="R37" s="93"/>
      <c r="S37" s="93"/>
      <c r="T37" s="93"/>
      <c r="U37" s="93"/>
      <c r="V37" s="93"/>
      <c r="W37" s="93"/>
      <c r="X37" s="93"/>
      <c r="Y37" s="93"/>
      <c r="Z37" s="93"/>
      <c r="AA37" s="93"/>
      <c r="AB37" s="93"/>
      <c r="AC37" s="93"/>
      <c r="AD37" s="93"/>
      <c r="AE37" s="93"/>
      <c r="AF37" s="93"/>
      <c r="AG37" s="93"/>
    </row>
    <row r="38" spans="1:33" x14ac:dyDescent="0.25">
      <c r="A38" s="93"/>
      <c r="B38" s="74" t="s">
        <v>579</v>
      </c>
      <c r="C38" s="350" t="s">
        <v>580</v>
      </c>
      <c r="D38" s="350" t="s">
        <v>580</v>
      </c>
      <c r="E38" s="350" t="s">
        <v>580</v>
      </c>
      <c r="F38" s="350" t="s">
        <v>580</v>
      </c>
      <c r="G38" s="350" t="s">
        <v>580</v>
      </c>
      <c r="H38" s="350" t="s">
        <v>582</v>
      </c>
      <c r="I38" s="350" t="s">
        <v>580</v>
      </c>
      <c r="J38" s="350" t="s">
        <v>582</v>
      </c>
      <c r="K38" s="84"/>
      <c r="L38" s="553"/>
      <c r="M38" s="93"/>
      <c r="N38" s="93"/>
      <c r="O38" s="93"/>
      <c r="P38" s="93"/>
      <c r="Q38" s="93"/>
      <c r="R38" s="93"/>
      <c r="S38" s="93"/>
      <c r="T38" s="93"/>
      <c r="U38" s="93"/>
      <c r="V38" s="93"/>
      <c r="W38" s="93"/>
      <c r="X38" s="93"/>
      <c r="Y38" s="93"/>
      <c r="Z38" s="93"/>
      <c r="AA38" s="93"/>
      <c r="AB38" s="93"/>
      <c r="AC38" s="93"/>
      <c r="AD38" s="93"/>
      <c r="AE38" s="93"/>
      <c r="AF38" s="93"/>
      <c r="AG38" s="93"/>
    </row>
    <row r="39" spans="1:33" x14ac:dyDescent="0.25">
      <c r="A39" s="93"/>
      <c r="B39" s="74" t="s">
        <v>581</v>
      </c>
      <c r="C39" s="350" t="s">
        <v>582</v>
      </c>
      <c r="D39" s="350" t="s">
        <v>582</v>
      </c>
      <c r="E39" s="350" t="s">
        <v>582</v>
      </c>
      <c r="F39" s="350" t="s">
        <v>582</v>
      </c>
      <c r="G39" s="350" t="s">
        <v>584</v>
      </c>
      <c r="H39" s="350" t="s">
        <v>582</v>
      </c>
      <c r="I39" s="350" t="s">
        <v>584</v>
      </c>
      <c r="J39" s="350" t="s">
        <v>582</v>
      </c>
      <c r="K39" s="84"/>
      <c r="L39" s="553"/>
      <c r="M39" s="93"/>
      <c r="N39" s="93"/>
      <c r="O39" s="93"/>
      <c r="P39" s="93"/>
      <c r="Q39" s="93"/>
      <c r="R39" s="93"/>
      <c r="S39" s="93"/>
      <c r="T39" s="93"/>
      <c r="U39" s="93"/>
      <c r="V39" s="93"/>
      <c r="W39" s="93"/>
      <c r="X39" s="93"/>
      <c r="Y39" s="93"/>
      <c r="Z39" s="93"/>
      <c r="AA39" s="93"/>
      <c r="AB39" s="93"/>
      <c r="AC39" s="93"/>
      <c r="AD39" s="93"/>
      <c r="AE39" s="93"/>
      <c r="AF39" s="93"/>
      <c r="AG39" s="93"/>
    </row>
    <row r="40" spans="1:33" x14ac:dyDescent="0.25">
      <c r="A40" s="93"/>
      <c r="B40" s="74" t="s">
        <v>583</v>
      </c>
      <c r="C40" s="350" t="s">
        <v>582</v>
      </c>
      <c r="D40" s="350" t="s">
        <v>582</v>
      </c>
      <c r="E40" s="350" t="s">
        <v>582</v>
      </c>
      <c r="F40" s="350" t="s">
        <v>582</v>
      </c>
      <c r="G40" s="350" t="s">
        <v>584</v>
      </c>
      <c r="H40" s="350" t="s">
        <v>582</v>
      </c>
      <c r="I40" s="350" t="s">
        <v>584</v>
      </c>
      <c r="J40" s="350" t="s">
        <v>582</v>
      </c>
      <c r="K40" s="84"/>
      <c r="L40" s="553"/>
      <c r="M40" s="93"/>
      <c r="N40" s="93"/>
      <c r="O40" s="93"/>
      <c r="P40" s="93"/>
      <c r="Q40" s="93"/>
      <c r="R40" s="93"/>
      <c r="S40" s="93"/>
      <c r="T40" s="93"/>
      <c r="U40" s="93"/>
      <c r="V40" s="93"/>
      <c r="W40" s="93"/>
      <c r="X40" s="93"/>
      <c r="Y40" s="93"/>
      <c r="Z40" s="93"/>
      <c r="AA40" s="93"/>
      <c r="AB40" s="93"/>
      <c r="AC40" s="93"/>
      <c r="AD40" s="93"/>
      <c r="AE40" s="93"/>
      <c r="AF40" s="93"/>
      <c r="AG40" s="93"/>
    </row>
    <row r="41" spans="1:33" x14ac:dyDescent="0.25">
      <c r="A41" s="93"/>
      <c r="B41" s="74" t="s">
        <v>585</v>
      </c>
      <c r="C41" s="355">
        <v>1.03</v>
      </c>
      <c r="D41" s="355">
        <v>1</v>
      </c>
      <c r="E41" s="355">
        <v>0.95</v>
      </c>
      <c r="F41" s="355">
        <v>0.88</v>
      </c>
      <c r="G41" s="355">
        <v>0.85</v>
      </c>
      <c r="H41" s="355">
        <v>1.2</v>
      </c>
      <c r="I41" s="355">
        <v>0.7</v>
      </c>
      <c r="J41" s="355">
        <v>1.21</v>
      </c>
      <c r="K41" s="84" t="s">
        <v>828</v>
      </c>
      <c r="L41" s="553">
        <v>1</v>
      </c>
      <c r="M41" s="93"/>
      <c r="N41" s="93"/>
      <c r="O41" s="93"/>
      <c r="P41" s="93"/>
      <c r="Q41" s="93"/>
      <c r="R41" s="93"/>
      <c r="S41" s="93"/>
      <c r="T41" s="93"/>
      <c r="U41" s="93"/>
      <c r="V41" s="93"/>
      <c r="W41" s="93"/>
      <c r="X41" s="93"/>
      <c r="Y41" s="93"/>
      <c r="Z41" s="93"/>
      <c r="AA41" s="93"/>
      <c r="AB41" s="93"/>
      <c r="AC41" s="93"/>
      <c r="AD41" s="93"/>
      <c r="AE41" s="93"/>
      <c r="AF41" s="93"/>
      <c r="AG41" s="93"/>
    </row>
    <row r="42" spans="1:33" x14ac:dyDescent="0.25">
      <c r="A42" s="93"/>
      <c r="B42" s="74" t="s">
        <v>28</v>
      </c>
      <c r="C42" s="355">
        <v>0.66</v>
      </c>
      <c r="D42" s="355">
        <v>0.65</v>
      </c>
      <c r="E42" s="355">
        <v>0.62</v>
      </c>
      <c r="F42" s="355">
        <v>0.57999999999999996</v>
      </c>
      <c r="G42" s="355">
        <v>0.54</v>
      </c>
      <c r="H42" s="355">
        <v>0.78</v>
      </c>
      <c r="I42" s="355">
        <v>0.44</v>
      </c>
      <c r="J42" s="355">
        <v>0.79</v>
      </c>
      <c r="K42" s="370" t="s">
        <v>424</v>
      </c>
      <c r="L42" s="553"/>
      <c r="M42" s="93"/>
      <c r="N42" s="93"/>
      <c r="O42" s="93"/>
      <c r="P42" s="93"/>
      <c r="Q42" s="93"/>
      <c r="R42" s="93"/>
      <c r="S42" s="93"/>
      <c r="T42" s="93"/>
      <c r="U42" s="93"/>
      <c r="V42" s="93"/>
      <c r="W42" s="93"/>
      <c r="X42" s="93"/>
      <c r="Y42" s="93"/>
      <c r="Z42" s="93"/>
      <c r="AA42" s="93"/>
      <c r="AB42" s="93"/>
      <c r="AC42" s="93"/>
      <c r="AD42" s="93"/>
      <c r="AE42" s="93"/>
      <c r="AF42" s="93"/>
      <c r="AG42" s="93"/>
    </row>
    <row r="43" spans="1:33" x14ac:dyDescent="0.25">
      <c r="A43" s="95"/>
      <c r="B43" s="74" t="s">
        <v>29</v>
      </c>
      <c r="C43" s="355">
        <v>0.36</v>
      </c>
      <c r="D43" s="355">
        <v>0.35</v>
      </c>
      <c r="E43" s="355">
        <v>0.34</v>
      </c>
      <c r="F43" s="355">
        <v>0.3</v>
      </c>
      <c r="G43" s="355">
        <v>0.31</v>
      </c>
      <c r="H43" s="355">
        <v>0.42</v>
      </c>
      <c r="I43" s="355">
        <v>0.25</v>
      </c>
      <c r="J43" s="355">
        <v>0.42</v>
      </c>
      <c r="K43" s="370" t="s">
        <v>424</v>
      </c>
      <c r="L43" s="553"/>
      <c r="M43" s="93"/>
      <c r="N43" s="93"/>
      <c r="O43" s="93"/>
      <c r="P43" s="93"/>
      <c r="Q43" s="93"/>
      <c r="R43" s="93"/>
      <c r="S43" s="93"/>
      <c r="T43" s="93"/>
      <c r="U43" s="93"/>
      <c r="V43" s="93"/>
      <c r="W43" s="93"/>
      <c r="X43" s="93"/>
      <c r="Y43" s="93"/>
      <c r="Z43" s="93"/>
      <c r="AA43" s="93"/>
      <c r="AB43" s="93"/>
      <c r="AC43" s="93"/>
      <c r="AD43" s="93"/>
      <c r="AE43" s="93"/>
      <c r="AF43" s="93"/>
      <c r="AG43" s="93"/>
    </row>
    <row r="44" spans="1:33" x14ac:dyDescent="0.25">
      <c r="A44" s="95"/>
      <c r="B44" s="74" t="s">
        <v>586</v>
      </c>
      <c r="C44" s="239">
        <v>29500</v>
      </c>
      <c r="D44" s="239">
        <v>28800</v>
      </c>
      <c r="E44" s="239">
        <v>27300</v>
      </c>
      <c r="F44" s="239">
        <v>25100</v>
      </c>
      <c r="G44" s="239">
        <v>24300</v>
      </c>
      <c r="H44" s="239">
        <v>33900</v>
      </c>
      <c r="I44" s="239">
        <v>19100</v>
      </c>
      <c r="J44" s="239">
        <v>32900</v>
      </c>
      <c r="K44" s="553"/>
      <c r="L44" s="553"/>
      <c r="M44" s="93"/>
      <c r="N44" s="93"/>
      <c r="O44" s="93"/>
      <c r="P44" s="93"/>
      <c r="Q44" s="93"/>
      <c r="R44" s="93"/>
      <c r="S44" s="93"/>
      <c r="T44" s="93"/>
      <c r="U44" s="93"/>
      <c r="V44" s="93"/>
      <c r="W44" s="93"/>
      <c r="X44" s="93"/>
      <c r="Y44" s="93"/>
      <c r="Z44" s="93"/>
      <c r="AA44" s="93"/>
      <c r="AB44" s="93"/>
      <c r="AC44" s="93"/>
      <c r="AD44" s="93"/>
      <c r="AE44" s="93"/>
      <c r="AF44" s="93"/>
      <c r="AG44" s="93"/>
    </row>
    <row r="45" spans="1:33" x14ac:dyDescent="0.25">
      <c r="A45" s="95"/>
      <c r="B45" s="74" t="s">
        <v>587</v>
      </c>
      <c r="C45" s="350">
        <v>1.1000000000000001</v>
      </c>
      <c r="D45" s="350">
        <v>1.1000000000000001</v>
      </c>
      <c r="E45" s="350">
        <v>1.1000000000000001</v>
      </c>
      <c r="F45" s="350">
        <v>1.1000000000000001</v>
      </c>
      <c r="G45" s="350">
        <v>0.9</v>
      </c>
      <c r="H45" s="350">
        <v>1.3</v>
      </c>
      <c r="I45" s="350">
        <v>0.8</v>
      </c>
      <c r="J45" s="350">
        <v>1.4</v>
      </c>
      <c r="K45" s="553"/>
      <c r="L45" s="553"/>
      <c r="M45" s="93"/>
      <c r="N45" s="93"/>
      <c r="O45" s="93"/>
      <c r="P45" s="93"/>
      <c r="Q45" s="93"/>
      <c r="R45" s="93"/>
      <c r="S45" s="93"/>
      <c r="T45" s="93"/>
      <c r="U45" s="93"/>
      <c r="V45" s="93"/>
      <c r="W45" s="93"/>
      <c r="X45" s="93"/>
      <c r="Y45" s="93"/>
      <c r="Z45" s="93"/>
      <c r="AA45" s="93"/>
      <c r="AB45" s="93"/>
      <c r="AC45" s="93"/>
      <c r="AD45" s="93"/>
      <c r="AE45" s="93"/>
      <c r="AF45" s="93"/>
      <c r="AG45" s="93"/>
    </row>
    <row r="46" spans="1:33" ht="24" x14ac:dyDescent="0.25">
      <c r="A46" s="95"/>
      <c r="B46" s="74" t="s">
        <v>628</v>
      </c>
      <c r="C46" s="371">
        <v>0.01</v>
      </c>
      <c r="D46" s="371">
        <v>0.01</v>
      </c>
      <c r="E46" s="371">
        <v>8.9999999999999993E-3</v>
      </c>
      <c r="F46" s="371">
        <v>8.0000000000000002E-3</v>
      </c>
      <c r="G46" s="371">
        <v>8.9999999999999993E-3</v>
      </c>
      <c r="H46" s="371">
        <v>1.2E-2</v>
      </c>
      <c r="I46" s="371">
        <v>7.0000000000000001E-3</v>
      </c>
      <c r="J46" s="371">
        <v>1.2E-2</v>
      </c>
      <c r="K46" s="370" t="s">
        <v>55</v>
      </c>
      <c r="L46" s="370"/>
      <c r="M46" s="93"/>
      <c r="N46" s="93"/>
      <c r="O46" s="93"/>
      <c r="P46" s="93"/>
      <c r="Q46" s="93"/>
      <c r="R46" s="93"/>
      <c r="S46" s="93"/>
      <c r="T46" s="93"/>
      <c r="U46" s="93"/>
      <c r="V46" s="93"/>
      <c r="W46" s="93"/>
      <c r="X46" s="93"/>
      <c r="Y46" s="93"/>
      <c r="Z46" s="93"/>
      <c r="AA46" s="93"/>
      <c r="AB46" s="93"/>
      <c r="AC46" s="93"/>
      <c r="AD46" s="93"/>
      <c r="AE46" s="93"/>
      <c r="AF46" s="93"/>
      <c r="AG46" s="93"/>
    </row>
    <row r="47" spans="1:33" x14ac:dyDescent="0.25">
      <c r="A47" s="95"/>
      <c r="B47" s="93"/>
      <c r="C47" s="394"/>
      <c r="D47" s="394"/>
      <c r="E47" s="394"/>
      <c r="F47" s="394"/>
      <c r="G47" s="394"/>
      <c r="H47" s="394"/>
      <c r="I47" s="394"/>
      <c r="J47" s="394"/>
      <c r="K47" s="93"/>
      <c r="L47" s="93"/>
      <c r="M47" s="93"/>
      <c r="N47" s="93"/>
      <c r="O47" s="93"/>
      <c r="P47" s="93"/>
      <c r="Q47" s="93"/>
      <c r="R47" s="93"/>
      <c r="S47" s="93"/>
      <c r="T47" s="93"/>
      <c r="U47" s="93"/>
      <c r="V47" s="93"/>
      <c r="W47" s="93"/>
      <c r="X47" s="93"/>
      <c r="Y47" s="93"/>
      <c r="Z47" s="93"/>
      <c r="AA47" s="93"/>
      <c r="AB47" s="93"/>
      <c r="AC47" s="93"/>
      <c r="AD47" s="93"/>
      <c r="AE47" s="93"/>
      <c r="AF47" s="93"/>
      <c r="AG47" s="93"/>
    </row>
    <row r="48" spans="1:33" x14ac:dyDescent="0.25">
      <c r="A48" s="95"/>
      <c r="B48" s="93"/>
      <c r="C48" s="394"/>
      <c r="D48" s="394"/>
      <c r="E48" s="394"/>
      <c r="F48" s="394"/>
      <c r="G48" s="394"/>
      <c r="H48" s="394"/>
      <c r="I48" s="394"/>
      <c r="J48" s="394"/>
      <c r="K48" s="93"/>
      <c r="L48" s="93"/>
      <c r="M48" s="93"/>
      <c r="N48" s="93"/>
      <c r="O48" s="93"/>
      <c r="P48" s="93"/>
      <c r="Q48" s="93"/>
      <c r="R48" s="93"/>
      <c r="S48" s="93"/>
      <c r="T48" s="93"/>
      <c r="U48" s="93"/>
      <c r="V48" s="93"/>
      <c r="W48" s="93"/>
      <c r="X48" s="93"/>
      <c r="Y48" s="93"/>
      <c r="Z48" s="93"/>
      <c r="AA48" s="93"/>
      <c r="AB48" s="93"/>
      <c r="AC48" s="93"/>
      <c r="AD48" s="93"/>
      <c r="AE48" s="93"/>
      <c r="AF48" s="93"/>
      <c r="AG48" s="93"/>
    </row>
    <row r="49" spans="1:33" x14ac:dyDescent="0.25">
      <c r="A49" s="95" t="s">
        <v>125</v>
      </c>
      <c r="B49" s="93"/>
      <c r="C49" s="356"/>
      <c r="D49" s="356"/>
      <c r="E49" s="356"/>
      <c r="F49" s="356"/>
      <c r="G49" s="356"/>
      <c r="H49" s="356"/>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row>
    <row r="50" spans="1:33" ht="15" customHeight="1" x14ac:dyDescent="0.25">
      <c r="A50" s="357">
        <v>1</v>
      </c>
      <c r="B50" s="887" t="s">
        <v>645</v>
      </c>
      <c r="C50" s="887"/>
      <c r="D50" s="887"/>
      <c r="E50" s="887"/>
      <c r="F50" s="887"/>
      <c r="G50" s="887"/>
      <c r="H50" s="887"/>
      <c r="I50" s="887"/>
      <c r="J50" s="887"/>
      <c r="K50" s="887"/>
      <c r="L50" s="887"/>
      <c r="M50" s="93"/>
      <c r="N50" s="93"/>
      <c r="O50" s="93"/>
      <c r="P50" s="93"/>
      <c r="Q50" s="93"/>
      <c r="R50" s="93"/>
      <c r="S50" s="93"/>
      <c r="T50" s="93"/>
      <c r="U50" s="93"/>
      <c r="V50" s="93"/>
      <c r="W50" s="93"/>
      <c r="X50" s="93"/>
      <c r="Y50" s="93"/>
      <c r="Z50" s="93"/>
      <c r="AA50" s="93"/>
      <c r="AB50" s="93"/>
      <c r="AC50" s="93"/>
      <c r="AD50" s="93"/>
      <c r="AE50" s="93"/>
      <c r="AF50" s="93"/>
      <c r="AG50" s="93"/>
    </row>
    <row r="51" spans="1:33" x14ac:dyDescent="0.25">
      <c r="A51" s="95" t="s">
        <v>38</v>
      </c>
      <c r="B51" s="93"/>
      <c r="C51" s="356"/>
      <c r="D51" s="356"/>
      <c r="E51" s="356"/>
      <c r="F51" s="356"/>
      <c r="G51" s="356"/>
      <c r="H51" s="356"/>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row>
    <row r="52" spans="1:33" ht="15" customHeight="1" x14ac:dyDescent="0.25">
      <c r="A52" s="357" t="s">
        <v>39</v>
      </c>
      <c r="B52" s="887" t="s">
        <v>912</v>
      </c>
      <c r="C52" s="887"/>
      <c r="D52" s="887"/>
      <c r="E52" s="887"/>
      <c r="F52" s="887"/>
      <c r="G52" s="887"/>
      <c r="H52" s="887"/>
      <c r="I52" s="887"/>
      <c r="J52" s="887"/>
      <c r="K52" s="887"/>
      <c r="L52" s="887"/>
      <c r="M52" s="93"/>
      <c r="N52" s="93"/>
      <c r="O52" s="93"/>
      <c r="P52" s="93"/>
      <c r="Q52" s="93"/>
      <c r="R52" s="93"/>
      <c r="S52" s="93"/>
      <c r="T52" s="93"/>
      <c r="U52" s="93"/>
      <c r="V52" s="93"/>
      <c r="W52" s="93"/>
      <c r="X52" s="93"/>
      <c r="Y52" s="93"/>
      <c r="Z52" s="93"/>
      <c r="AA52" s="93"/>
      <c r="AB52" s="93"/>
      <c r="AC52" s="93"/>
      <c r="AD52" s="93"/>
      <c r="AE52" s="93"/>
      <c r="AF52" s="93"/>
      <c r="AG52" s="93"/>
    </row>
    <row r="53" spans="1:33" x14ac:dyDescent="0.25">
      <c r="A53" s="357" t="s">
        <v>15</v>
      </c>
      <c r="B53" s="93" t="s">
        <v>655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row>
    <row r="54" spans="1:33" ht="15" customHeight="1" x14ac:dyDescent="0.25">
      <c r="A54" s="357" t="s">
        <v>20</v>
      </c>
      <c r="B54" s="887" t="s">
        <v>648</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row>
    <row r="55" spans="1:33" ht="15" customHeight="1" x14ac:dyDescent="0.25">
      <c r="A55" s="357" t="s">
        <v>23</v>
      </c>
      <c r="B55" s="887" t="s">
        <v>649</v>
      </c>
      <c r="C55" s="887"/>
      <c r="D55" s="887"/>
      <c r="E55" s="887"/>
      <c r="F55" s="887"/>
      <c r="G55" s="887"/>
      <c r="H55" s="887"/>
      <c r="I55" s="887"/>
      <c r="J55" s="887"/>
      <c r="K55" s="887"/>
      <c r="L55" s="887"/>
      <c r="M55" s="93"/>
      <c r="N55" s="93"/>
      <c r="O55" s="93"/>
      <c r="P55" s="93"/>
      <c r="Q55" s="93"/>
      <c r="R55" s="93"/>
      <c r="S55" s="93"/>
      <c r="T55" s="93"/>
      <c r="U55" s="93"/>
      <c r="V55" s="93"/>
      <c r="W55" s="93"/>
      <c r="X55" s="93"/>
      <c r="Y55" s="93"/>
      <c r="Z55" s="93"/>
      <c r="AA55" s="93"/>
      <c r="AB55" s="93"/>
      <c r="AC55" s="93"/>
      <c r="AD55" s="93"/>
      <c r="AE55" s="93"/>
      <c r="AF55" s="93"/>
      <c r="AG55" s="93"/>
    </row>
    <row r="56" spans="1:33" ht="15" customHeight="1" x14ac:dyDescent="0.25">
      <c r="A56" s="357" t="s">
        <v>44</v>
      </c>
      <c r="B56" s="887" t="s">
        <v>656</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row>
    <row r="57" spans="1:33" ht="15" customHeight="1" x14ac:dyDescent="0.25">
      <c r="A57" s="357" t="s">
        <v>46</v>
      </c>
      <c r="B57" s="887" t="s">
        <v>657</v>
      </c>
      <c r="C57" s="887"/>
      <c r="D57" s="887"/>
      <c r="E57" s="887"/>
      <c r="F57" s="887"/>
      <c r="G57" s="887"/>
      <c r="H57" s="887"/>
      <c r="I57" s="887"/>
      <c r="J57" s="887"/>
      <c r="K57" s="887"/>
      <c r="L57" s="887"/>
      <c r="M57" s="93"/>
      <c r="N57" s="93"/>
      <c r="O57" s="93"/>
      <c r="P57" s="93"/>
      <c r="Q57" s="93"/>
      <c r="R57" s="93"/>
      <c r="S57" s="93"/>
      <c r="T57" s="93"/>
      <c r="U57" s="93"/>
      <c r="V57" s="93"/>
      <c r="W57" s="93"/>
      <c r="X57" s="93"/>
      <c r="Y57" s="93"/>
      <c r="Z57" s="93"/>
      <c r="AA57" s="93"/>
      <c r="AB57" s="93"/>
      <c r="AC57" s="93"/>
      <c r="AD57" s="93"/>
      <c r="AE57" s="93"/>
      <c r="AF57" s="93"/>
      <c r="AG57" s="93"/>
    </row>
    <row r="58" spans="1:33" x14ac:dyDescent="0.25">
      <c r="A58" s="357" t="s">
        <v>31</v>
      </c>
      <c r="B58" s="542" t="s">
        <v>658</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row>
    <row r="59" spans="1:33" ht="15" customHeight="1" x14ac:dyDescent="0.25">
      <c r="A59" s="357" t="s">
        <v>35</v>
      </c>
      <c r="B59" s="887" t="s">
        <v>638</v>
      </c>
      <c r="C59" s="887"/>
      <c r="D59" s="887"/>
      <c r="E59" s="887"/>
      <c r="F59" s="887"/>
      <c r="G59" s="887"/>
      <c r="H59" s="887"/>
      <c r="I59" s="887"/>
      <c r="J59" s="887"/>
      <c r="K59" s="887"/>
      <c r="L59" s="887"/>
      <c r="M59" s="93"/>
      <c r="N59" s="93"/>
      <c r="O59" s="93"/>
      <c r="P59" s="93"/>
      <c r="Q59" s="93"/>
      <c r="R59" s="93"/>
      <c r="S59" s="93"/>
      <c r="T59" s="93"/>
      <c r="U59" s="93"/>
      <c r="V59" s="93"/>
      <c r="W59" s="93"/>
      <c r="X59" s="93"/>
      <c r="Y59" s="93"/>
      <c r="Z59" s="93"/>
      <c r="AA59" s="93"/>
      <c r="AB59" s="93"/>
      <c r="AC59" s="93"/>
      <c r="AD59" s="93"/>
      <c r="AE59" s="93"/>
      <c r="AF59" s="93"/>
      <c r="AG59" s="93"/>
    </row>
    <row r="60" spans="1:33" ht="15" customHeight="1" x14ac:dyDescent="0.25">
      <c r="A60" s="357" t="s">
        <v>65</v>
      </c>
      <c r="B60" s="919" t="s">
        <v>659</v>
      </c>
      <c r="C60" s="919"/>
      <c r="D60" s="919"/>
      <c r="E60" s="919"/>
      <c r="F60" s="919"/>
      <c r="G60" s="919"/>
      <c r="H60" s="919"/>
      <c r="I60" s="919"/>
      <c r="J60" s="919"/>
      <c r="K60" s="919"/>
      <c r="L60" s="919"/>
      <c r="M60" s="93"/>
      <c r="N60" s="93"/>
      <c r="O60" s="93"/>
      <c r="P60" s="93"/>
      <c r="Q60" s="93"/>
      <c r="R60" s="93"/>
      <c r="S60" s="93"/>
      <c r="T60" s="93"/>
      <c r="U60" s="93"/>
      <c r="V60" s="93"/>
      <c r="W60" s="93"/>
      <c r="X60" s="93"/>
      <c r="Y60" s="93"/>
      <c r="Z60" s="93"/>
      <c r="AA60" s="93"/>
      <c r="AB60" s="93"/>
      <c r="AC60" s="93"/>
      <c r="AD60" s="93"/>
      <c r="AE60" s="93"/>
      <c r="AF60" s="93"/>
      <c r="AG60" s="93"/>
    </row>
    <row r="61" spans="1:33" ht="69" customHeight="1" x14ac:dyDescent="0.25">
      <c r="A61" s="373" t="s">
        <v>50</v>
      </c>
      <c r="B61" s="887" t="s">
        <v>640</v>
      </c>
      <c r="C61" s="887"/>
      <c r="D61" s="887"/>
      <c r="E61" s="887"/>
      <c r="F61" s="887"/>
      <c r="G61" s="887"/>
      <c r="H61" s="887"/>
      <c r="I61" s="887"/>
      <c r="J61" s="887"/>
      <c r="K61" s="887"/>
      <c r="L61" s="887"/>
      <c r="M61" s="93"/>
      <c r="N61" s="93"/>
      <c r="O61" s="93"/>
      <c r="P61" s="93"/>
      <c r="Q61" s="93"/>
      <c r="R61" s="93"/>
      <c r="S61" s="93"/>
      <c r="T61" s="93"/>
      <c r="U61" s="93"/>
      <c r="V61" s="93"/>
      <c r="W61" s="93"/>
      <c r="X61" s="93"/>
      <c r="Y61" s="93"/>
      <c r="Z61" s="93"/>
      <c r="AA61" s="93"/>
      <c r="AB61" s="93"/>
      <c r="AC61" s="93"/>
      <c r="AD61" s="93"/>
      <c r="AE61" s="93"/>
      <c r="AF61" s="93"/>
      <c r="AG61" s="93"/>
    </row>
    <row r="62" spans="1:33" ht="30" customHeight="1" x14ac:dyDescent="0.25">
      <c r="A62" s="357" t="s">
        <v>55</v>
      </c>
      <c r="B62" s="919" t="s">
        <v>641</v>
      </c>
      <c r="C62" s="919"/>
      <c r="D62" s="919"/>
      <c r="E62" s="919"/>
      <c r="F62" s="919"/>
      <c r="G62" s="919"/>
      <c r="H62" s="919"/>
      <c r="I62" s="919"/>
      <c r="J62" s="919"/>
      <c r="K62" s="919"/>
      <c r="L62" s="919"/>
      <c r="M62" s="93"/>
      <c r="N62" s="93"/>
      <c r="O62" s="93"/>
      <c r="P62" s="93"/>
      <c r="Q62" s="93"/>
      <c r="R62" s="93"/>
      <c r="S62" s="93"/>
      <c r="T62" s="93"/>
      <c r="U62" s="93"/>
      <c r="V62" s="93"/>
      <c r="W62" s="93"/>
      <c r="X62" s="93"/>
      <c r="Y62" s="93"/>
      <c r="Z62" s="93"/>
      <c r="AA62" s="93"/>
      <c r="AB62" s="93"/>
      <c r="AC62" s="93"/>
      <c r="AD62" s="93"/>
      <c r="AE62" s="93"/>
      <c r="AF62" s="93"/>
      <c r="AG62" s="93"/>
    </row>
    <row r="63" spans="1:33" ht="27" customHeight="1" x14ac:dyDescent="0.25">
      <c r="A63" s="357" t="s">
        <v>67</v>
      </c>
      <c r="B63" s="919" t="s">
        <v>826</v>
      </c>
      <c r="C63" s="919"/>
      <c r="D63" s="919"/>
      <c r="E63" s="919"/>
      <c r="F63" s="919"/>
      <c r="G63" s="919"/>
      <c r="H63" s="919"/>
      <c r="I63" s="919"/>
      <c r="J63" s="919"/>
      <c r="K63" s="919"/>
      <c r="L63" s="919"/>
      <c r="M63" s="93"/>
      <c r="N63" s="93"/>
      <c r="O63" s="93"/>
      <c r="P63" s="93"/>
      <c r="Q63" s="93"/>
      <c r="R63" s="93"/>
      <c r="S63" s="93"/>
      <c r="T63" s="93"/>
      <c r="U63" s="93"/>
      <c r="V63" s="93"/>
      <c r="W63" s="93"/>
      <c r="X63" s="93"/>
      <c r="Y63" s="93"/>
      <c r="Z63" s="93"/>
      <c r="AA63" s="93"/>
      <c r="AB63" s="93"/>
      <c r="AC63" s="93"/>
      <c r="AD63" s="93"/>
      <c r="AE63" s="93"/>
      <c r="AF63" s="93"/>
      <c r="AG63" s="93"/>
    </row>
    <row r="64" spans="1:33" x14ac:dyDescent="0.25">
      <c r="M64" s="93"/>
      <c r="N64" s="93"/>
      <c r="O64" s="93"/>
      <c r="P64" s="93"/>
      <c r="Q64" s="93"/>
      <c r="R64" s="93"/>
      <c r="S64" s="93"/>
      <c r="T64" s="93"/>
      <c r="U64" s="93"/>
      <c r="V64" s="93"/>
      <c r="W64" s="93"/>
      <c r="X64" s="93"/>
      <c r="Y64" s="93"/>
      <c r="Z64" s="93"/>
      <c r="AA64" s="93"/>
      <c r="AB64" s="93"/>
      <c r="AC64" s="93"/>
      <c r="AD64" s="93"/>
      <c r="AE64" s="93"/>
      <c r="AF64" s="93"/>
      <c r="AG64" s="93"/>
    </row>
    <row r="65" spans="13:33" x14ac:dyDescent="0.25">
      <c r="M65" s="93"/>
      <c r="N65" s="93"/>
      <c r="O65" s="93"/>
      <c r="P65" s="93"/>
      <c r="Q65" s="93"/>
      <c r="R65" s="93"/>
      <c r="S65" s="93"/>
      <c r="T65" s="93"/>
      <c r="U65" s="93"/>
      <c r="V65" s="93"/>
      <c r="W65" s="93"/>
      <c r="X65" s="93"/>
      <c r="Y65" s="93"/>
      <c r="Z65" s="93"/>
      <c r="AA65" s="93"/>
      <c r="AB65" s="93"/>
      <c r="AC65" s="93"/>
      <c r="AD65" s="93"/>
      <c r="AE65" s="93"/>
      <c r="AF65" s="93"/>
      <c r="AG65" s="93"/>
    </row>
    <row r="66" spans="13:33" x14ac:dyDescent="0.25">
      <c r="M66" s="93"/>
      <c r="N66" s="93"/>
      <c r="O66" s="93"/>
      <c r="P66" s="93"/>
      <c r="Q66" s="93"/>
      <c r="R66" s="93"/>
      <c r="S66" s="93"/>
      <c r="T66" s="93"/>
      <c r="U66" s="93"/>
      <c r="V66" s="93"/>
      <c r="W66" s="93"/>
      <c r="X66" s="93"/>
      <c r="Y66" s="93"/>
      <c r="Z66" s="93"/>
      <c r="AA66" s="93"/>
      <c r="AB66" s="93"/>
      <c r="AC66" s="93"/>
      <c r="AD66" s="93"/>
      <c r="AE66" s="93"/>
      <c r="AF66" s="93"/>
      <c r="AG66" s="93"/>
    </row>
    <row r="67" spans="13:33" x14ac:dyDescent="0.25">
      <c r="M67" s="93"/>
      <c r="N67" s="93"/>
      <c r="O67" s="93"/>
      <c r="P67" s="93"/>
      <c r="Q67" s="93"/>
      <c r="R67" s="93"/>
      <c r="S67" s="93"/>
      <c r="T67" s="93"/>
      <c r="U67" s="93"/>
      <c r="V67" s="93"/>
      <c r="W67" s="93"/>
      <c r="X67" s="93"/>
      <c r="Y67" s="93"/>
      <c r="Z67" s="93"/>
      <c r="AA67" s="93"/>
      <c r="AB67" s="93"/>
      <c r="AC67" s="93"/>
      <c r="AD67" s="93"/>
      <c r="AE67" s="93"/>
      <c r="AF67" s="93"/>
      <c r="AG67" s="93"/>
    </row>
    <row r="68" spans="13:33" x14ac:dyDescent="0.25">
      <c r="M68" s="93"/>
      <c r="N68" s="93"/>
      <c r="O68" s="93"/>
      <c r="P68" s="93"/>
      <c r="Q68" s="93"/>
      <c r="R68" s="93"/>
      <c r="S68" s="93"/>
      <c r="T68" s="93"/>
      <c r="U68" s="93"/>
      <c r="V68" s="93"/>
      <c r="W68" s="93"/>
      <c r="X68" s="93"/>
      <c r="Y68" s="93"/>
      <c r="Z68" s="93"/>
      <c r="AA68" s="93"/>
      <c r="AB68" s="93"/>
      <c r="AC68" s="93"/>
      <c r="AD68" s="93"/>
      <c r="AE68" s="93"/>
      <c r="AF68" s="93"/>
      <c r="AG68" s="93"/>
    </row>
    <row r="69" spans="13:33" x14ac:dyDescent="0.25">
      <c r="M69" s="93"/>
      <c r="N69" s="93"/>
      <c r="O69" s="93"/>
      <c r="P69" s="93"/>
      <c r="Q69" s="93"/>
      <c r="R69" s="93"/>
      <c r="S69" s="93"/>
      <c r="T69" s="93"/>
      <c r="U69" s="93"/>
      <c r="V69" s="93"/>
      <c r="W69" s="93"/>
      <c r="X69" s="93"/>
      <c r="Y69" s="93"/>
      <c r="Z69" s="93"/>
      <c r="AA69" s="93"/>
      <c r="AB69" s="93"/>
      <c r="AC69" s="93"/>
      <c r="AD69" s="93"/>
      <c r="AE69" s="93"/>
      <c r="AF69" s="93"/>
      <c r="AG69" s="93"/>
    </row>
    <row r="70" spans="13:33" x14ac:dyDescent="0.25">
      <c r="M70" s="93"/>
      <c r="N70" s="93"/>
      <c r="O70" s="93"/>
      <c r="P70" s="93"/>
      <c r="Q70" s="93"/>
      <c r="R70" s="93"/>
      <c r="S70" s="93"/>
      <c r="T70" s="93"/>
      <c r="U70" s="93"/>
      <c r="V70" s="93"/>
      <c r="W70" s="93"/>
      <c r="X70" s="93"/>
      <c r="Y70" s="93"/>
      <c r="Z70" s="93"/>
      <c r="AA70" s="93"/>
      <c r="AB70" s="93"/>
      <c r="AC70" s="93"/>
      <c r="AD70" s="93"/>
      <c r="AE70" s="93"/>
      <c r="AF70" s="93"/>
      <c r="AG70" s="93"/>
    </row>
    <row r="71" spans="13:33" x14ac:dyDescent="0.25">
      <c r="M71" s="93"/>
      <c r="N71" s="93"/>
      <c r="O71" s="93"/>
      <c r="P71" s="93"/>
      <c r="Q71" s="93"/>
      <c r="R71" s="93"/>
      <c r="S71" s="93"/>
      <c r="T71" s="93"/>
      <c r="U71" s="93"/>
      <c r="V71" s="93"/>
      <c r="W71" s="93"/>
      <c r="X71" s="93"/>
      <c r="Y71" s="93"/>
      <c r="Z71" s="93"/>
      <c r="AA71" s="93"/>
      <c r="AB71" s="93"/>
      <c r="AC71" s="93"/>
      <c r="AD71" s="93"/>
      <c r="AE71" s="93"/>
      <c r="AF71" s="93"/>
      <c r="AG71" s="93"/>
    </row>
    <row r="72" spans="13:33" x14ac:dyDescent="0.25">
      <c r="M72" s="93"/>
      <c r="N72" s="93"/>
      <c r="O72" s="93"/>
      <c r="P72" s="93"/>
      <c r="Q72" s="93"/>
      <c r="R72" s="93"/>
      <c r="S72" s="93"/>
      <c r="T72" s="93"/>
      <c r="U72" s="93"/>
      <c r="V72" s="93"/>
      <c r="W72" s="93"/>
      <c r="X72" s="93"/>
      <c r="Y72" s="93"/>
      <c r="Z72" s="93"/>
      <c r="AA72" s="93"/>
      <c r="AB72" s="93"/>
      <c r="AC72" s="93"/>
      <c r="AD72" s="93"/>
      <c r="AE72" s="93"/>
      <c r="AF72" s="93"/>
      <c r="AG72" s="93"/>
    </row>
    <row r="73" spans="13:33" x14ac:dyDescent="0.25">
      <c r="M73" s="93"/>
      <c r="N73" s="93"/>
      <c r="O73" s="93"/>
      <c r="P73" s="93"/>
      <c r="Q73" s="93"/>
      <c r="R73" s="93"/>
      <c r="S73" s="93"/>
      <c r="T73" s="93"/>
      <c r="U73" s="93"/>
      <c r="V73" s="93"/>
      <c r="W73" s="93"/>
      <c r="X73" s="93"/>
      <c r="Y73" s="93"/>
      <c r="Z73" s="93"/>
      <c r="AA73" s="93"/>
      <c r="AB73" s="93"/>
      <c r="AC73" s="93"/>
      <c r="AD73" s="93"/>
      <c r="AE73" s="93"/>
      <c r="AF73" s="93"/>
      <c r="AG73" s="93"/>
    </row>
    <row r="74" spans="13:33" x14ac:dyDescent="0.25">
      <c r="M74" s="93"/>
      <c r="N74" s="93"/>
      <c r="O74" s="93"/>
      <c r="P74" s="93"/>
      <c r="Q74" s="93"/>
      <c r="R74" s="93"/>
      <c r="S74" s="93"/>
      <c r="T74" s="93"/>
      <c r="U74" s="93"/>
      <c r="V74" s="93"/>
      <c r="W74" s="93"/>
      <c r="X74" s="93"/>
      <c r="Y74" s="93"/>
      <c r="Z74" s="93"/>
      <c r="AA74" s="93"/>
      <c r="AB74" s="93"/>
      <c r="AC74" s="93"/>
      <c r="AD74" s="93"/>
      <c r="AE74" s="93"/>
      <c r="AF74" s="93"/>
      <c r="AG74" s="93"/>
    </row>
    <row r="75" spans="13:33" x14ac:dyDescent="0.25">
      <c r="M75" s="93"/>
      <c r="N75" s="93"/>
      <c r="O75" s="93"/>
      <c r="P75" s="93"/>
      <c r="Q75" s="93"/>
      <c r="R75" s="93"/>
      <c r="S75" s="93"/>
      <c r="T75" s="93"/>
      <c r="U75" s="93"/>
      <c r="V75" s="93"/>
      <c r="W75" s="93"/>
      <c r="X75" s="93"/>
      <c r="Y75" s="93"/>
      <c r="Z75" s="93"/>
      <c r="AA75" s="93"/>
      <c r="AB75" s="93"/>
      <c r="AC75" s="93"/>
      <c r="AD75" s="93"/>
      <c r="AE75" s="93"/>
      <c r="AF75" s="93"/>
      <c r="AG75" s="93"/>
    </row>
    <row r="76" spans="13:33" x14ac:dyDescent="0.25">
      <c r="M76" s="93"/>
      <c r="N76" s="93"/>
      <c r="O76" s="93"/>
      <c r="P76" s="93"/>
      <c r="Q76" s="93"/>
      <c r="R76" s="93"/>
      <c r="S76" s="93"/>
      <c r="T76" s="93"/>
      <c r="U76" s="93"/>
      <c r="V76" s="93"/>
      <c r="W76" s="93"/>
      <c r="X76" s="93"/>
      <c r="Y76" s="93"/>
      <c r="Z76" s="93"/>
      <c r="AA76" s="93"/>
      <c r="AB76" s="93"/>
      <c r="AC76" s="93"/>
      <c r="AD76" s="93"/>
      <c r="AE76" s="93"/>
      <c r="AF76" s="93"/>
      <c r="AG76" s="93"/>
    </row>
    <row r="77" spans="13:33" x14ac:dyDescent="0.25">
      <c r="M77" s="93"/>
      <c r="N77" s="93"/>
      <c r="O77" s="93"/>
      <c r="P77" s="93"/>
      <c r="Q77" s="93"/>
      <c r="R77" s="93"/>
      <c r="S77" s="93"/>
      <c r="T77" s="93"/>
      <c r="U77" s="93"/>
      <c r="V77" s="93"/>
      <c r="W77" s="93"/>
      <c r="X77" s="93"/>
      <c r="Y77" s="93"/>
      <c r="Z77" s="93"/>
      <c r="AA77" s="93"/>
      <c r="AB77" s="93"/>
      <c r="AC77" s="93"/>
      <c r="AD77" s="93"/>
      <c r="AE77" s="93"/>
      <c r="AF77" s="93"/>
      <c r="AG77" s="93"/>
    </row>
    <row r="78" spans="13:33" x14ac:dyDescent="0.25">
      <c r="M78" s="93"/>
      <c r="N78" s="93"/>
      <c r="O78" s="93"/>
      <c r="P78" s="93"/>
      <c r="Q78" s="93"/>
      <c r="R78" s="93"/>
      <c r="S78" s="93"/>
      <c r="T78" s="93"/>
      <c r="U78" s="93"/>
      <c r="V78" s="93"/>
      <c r="W78" s="93"/>
      <c r="X78" s="93"/>
      <c r="Y78" s="93"/>
      <c r="Z78" s="93"/>
      <c r="AA78" s="93"/>
      <c r="AB78" s="93"/>
      <c r="AC78" s="93"/>
      <c r="AD78" s="93"/>
      <c r="AE78" s="93"/>
      <c r="AF78" s="93"/>
      <c r="AG78" s="93"/>
    </row>
    <row r="79" spans="13:33" x14ac:dyDescent="0.25">
      <c r="M79" s="93"/>
      <c r="N79" s="93"/>
      <c r="O79" s="93"/>
      <c r="P79" s="93"/>
      <c r="Q79" s="93"/>
      <c r="R79" s="93"/>
      <c r="S79" s="93"/>
      <c r="T79" s="93"/>
      <c r="U79" s="93"/>
      <c r="V79" s="93"/>
      <c r="W79" s="93"/>
      <c r="X79" s="93"/>
      <c r="Y79" s="93"/>
      <c r="Z79" s="93"/>
      <c r="AA79" s="93"/>
      <c r="AB79" s="93"/>
      <c r="AC79" s="93"/>
      <c r="AD79" s="93"/>
      <c r="AE79" s="93"/>
      <c r="AF79" s="93"/>
      <c r="AG79" s="93"/>
    </row>
    <row r="80" spans="13:33" x14ac:dyDescent="0.25">
      <c r="M80" s="93"/>
      <c r="N80" s="93"/>
      <c r="O80" s="93"/>
      <c r="P80" s="93"/>
      <c r="Q80" s="93"/>
      <c r="R80" s="93"/>
      <c r="S80" s="93"/>
      <c r="T80" s="93"/>
      <c r="U80" s="93"/>
      <c r="V80" s="93"/>
      <c r="W80" s="93"/>
      <c r="X80" s="93"/>
      <c r="Y80" s="93"/>
      <c r="Z80" s="93"/>
      <c r="AA80" s="93"/>
      <c r="AB80" s="93"/>
      <c r="AC80" s="93"/>
      <c r="AD80" s="93"/>
      <c r="AE80" s="93"/>
      <c r="AF80" s="93"/>
      <c r="AG80" s="93"/>
    </row>
    <row r="81" spans="13:33" x14ac:dyDescent="0.25">
      <c r="M81" s="93"/>
      <c r="N81" s="93"/>
      <c r="O81" s="93"/>
      <c r="P81" s="93"/>
      <c r="Q81" s="93"/>
      <c r="R81" s="93"/>
      <c r="S81" s="93"/>
      <c r="T81" s="93"/>
      <c r="U81" s="93"/>
      <c r="V81" s="93"/>
      <c r="W81" s="93"/>
      <c r="X81" s="93"/>
      <c r="Y81" s="93"/>
      <c r="Z81" s="93"/>
      <c r="AA81" s="93"/>
      <c r="AB81" s="93"/>
      <c r="AC81" s="93"/>
      <c r="AD81" s="93"/>
      <c r="AE81" s="93"/>
      <c r="AF81" s="93"/>
      <c r="AG81" s="93"/>
    </row>
    <row r="82" spans="13:33" x14ac:dyDescent="0.25">
      <c r="M82" s="93"/>
      <c r="N82" s="93"/>
      <c r="O82" s="93"/>
      <c r="P82" s="93"/>
      <c r="Q82" s="93"/>
      <c r="R82" s="93"/>
      <c r="S82" s="93"/>
      <c r="T82" s="93"/>
      <c r="U82" s="93"/>
      <c r="V82" s="93"/>
      <c r="W82" s="93"/>
      <c r="X82" s="93"/>
      <c r="Y82" s="93"/>
      <c r="Z82" s="93"/>
      <c r="AA82" s="93"/>
      <c r="AB82" s="93"/>
      <c r="AC82" s="93"/>
      <c r="AD82" s="93"/>
      <c r="AE82" s="93"/>
      <c r="AF82" s="93"/>
      <c r="AG82" s="93"/>
    </row>
    <row r="83" spans="13:33" x14ac:dyDescent="0.25">
      <c r="M83" s="93"/>
      <c r="N83" s="93"/>
      <c r="O83" s="93"/>
      <c r="P83" s="93"/>
      <c r="Q83" s="93"/>
      <c r="R83" s="93"/>
      <c r="S83" s="93"/>
      <c r="T83" s="93"/>
      <c r="U83" s="93"/>
      <c r="V83" s="93"/>
      <c r="W83" s="93"/>
      <c r="X83" s="93"/>
      <c r="Y83" s="93"/>
      <c r="Z83" s="93"/>
      <c r="AA83" s="93"/>
      <c r="AB83" s="93"/>
      <c r="AC83" s="93"/>
      <c r="AD83" s="93"/>
      <c r="AE83" s="93"/>
      <c r="AF83" s="93"/>
      <c r="AG83" s="93"/>
    </row>
    <row r="84" spans="13:33" x14ac:dyDescent="0.25">
      <c r="M84" s="93"/>
      <c r="N84" s="93"/>
      <c r="O84" s="93"/>
      <c r="P84" s="93"/>
      <c r="Q84" s="93"/>
      <c r="R84" s="93"/>
      <c r="S84" s="93"/>
      <c r="T84" s="93"/>
      <c r="U84" s="93"/>
      <c r="V84" s="93"/>
      <c r="W84" s="93"/>
      <c r="X84" s="93"/>
      <c r="Y84" s="93"/>
      <c r="Z84" s="93"/>
      <c r="AA84" s="93"/>
      <c r="AB84" s="93"/>
      <c r="AC84" s="93"/>
      <c r="AD84" s="93"/>
      <c r="AE84" s="93"/>
      <c r="AF84" s="93"/>
      <c r="AG84" s="93"/>
    </row>
    <row r="85" spans="13:33" x14ac:dyDescent="0.25">
      <c r="M85" s="93"/>
      <c r="N85" s="93"/>
      <c r="O85" s="93"/>
      <c r="P85" s="93"/>
      <c r="Q85" s="93"/>
      <c r="R85" s="93"/>
      <c r="S85" s="93"/>
      <c r="T85" s="93"/>
      <c r="U85" s="93"/>
      <c r="V85" s="93"/>
      <c r="W85" s="93"/>
      <c r="X85" s="93"/>
      <c r="Y85" s="93"/>
      <c r="Z85" s="93"/>
      <c r="AA85" s="93"/>
      <c r="AB85" s="93"/>
      <c r="AC85" s="93"/>
      <c r="AD85" s="93"/>
      <c r="AE85" s="93"/>
      <c r="AF85" s="93"/>
      <c r="AG85" s="93"/>
    </row>
    <row r="86" spans="13:33" x14ac:dyDescent="0.25">
      <c r="M86" s="93"/>
      <c r="N86" s="93"/>
      <c r="O86" s="93"/>
      <c r="P86" s="93"/>
      <c r="Q86" s="93"/>
      <c r="R86" s="93"/>
      <c r="S86" s="93"/>
      <c r="T86" s="93"/>
      <c r="U86" s="93"/>
      <c r="V86" s="93"/>
      <c r="W86" s="93"/>
      <c r="X86" s="93"/>
      <c r="Y86" s="93"/>
      <c r="Z86" s="93"/>
      <c r="AA86" s="93"/>
      <c r="AB86" s="93"/>
      <c r="AC86" s="93"/>
      <c r="AD86" s="93"/>
      <c r="AE86" s="93"/>
      <c r="AF86" s="93"/>
      <c r="AG86" s="93"/>
    </row>
    <row r="87" spans="13:33" x14ac:dyDescent="0.25">
      <c r="M87" s="93"/>
      <c r="N87" s="93"/>
      <c r="O87" s="93"/>
      <c r="P87" s="93"/>
      <c r="Q87" s="93"/>
      <c r="R87" s="93"/>
      <c r="S87" s="93"/>
      <c r="T87" s="93"/>
      <c r="U87" s="93"/>
      <c r="V87" s="93"/>
      <c r="W87" s="93"/>
      <c r="X87" s="93"/>
      <c r="Y87" s="93"/>
      <c r="Z87" s="93"/>
      <c r="AA87" s="93"/>
      <c r="AB87" s="93"/>
      <c r="AC87" s="93"/>
      <c r="AD87" s="93"/>
      <c r="AE87" s="93"/>
      <c r="AF87" s="93"/>
      <c r="AG87" s="93"/>
    </row>
    <row r="88" spans="13:33" x14ac:dyDescent="0.25">
      <c r="M88" s="93"/>
      <c r="N88" s="93"/>
      <c r="O88" s="93"/>
      <c r="P88" s="93"/>
      <c r="Q88" s="93"/>
      <c r="R88" s="93"/>
      <c r="S88" s="93"/>
      <c r="T88" s="93"/>
      <c r="U88" s="93"/>
      <c r="V88" s="93"/>
      <c r="W88" s="93"/>
      <c r="X88" s="93"/>
      <c r="Y88" s="93"/>
      <c r="Z88" s="93"/>
      <c r="AA88" s="93"/>
      <c r="AB88" s="93"/>
      <c r="AC88" s="93"/>
      <c r="AD88" s="93"/>
      <c r="AE88" s="93"/>
      <c r="AF88" s="93"/>
      <c r="AG88" s="93"/>
    </row>
    <row r="89" spans="13:33" x14ac:dyDescent="0.25">
      <c r="M89" s="93"/>
      <c r="N89" s="93"/>
      <c r="O89" s="93"/>
      <c r="P89" s="93"/>
      <c r="Q89" s="93"/>
      <c r="R89" s="93"/>
      <c r="S89" s="93"/>
      <c r="T89" s="93"/>
      <c r="U89" s="93"/>
      <c r="V89" s="93"/>
      <c r="W89" s="93"/>
      <c r="X89" s="93"/>
      <c r="Y89" s="93"/>
      <c r="Z89" s="93"/>
      <c r="AA89" s="93"/>
      <c r="AB89" s="93"/>
      <c r="AC89" s="93"/>
      <c r="AD89" s="93"/>
      <c r="AE89" s="93"/>
      <c r="AF89" s="93"/>
      <c r="AG89" s="93"/>
    </row>
    <row r="90" spans="13:33" x14ac:dyDescent="0.25">
      <c r="M90" s="93"/>
      <c r="N90" s="93"/>
      <c r="O90" s="93"/>
      <c r="P90" s="93"/>
      <c r="Q90" s="93"/>
      <c r="R90" s="93"/>
      <c r="S90" s="93"/>
      <c r="T90" s="93"/>
      <c r="U90" s="93"/>
      <c r="V90" s="93"/>
      <c r="W90" s="93"/>
      <c r="X90" s="93"/>
      <c r="Y90" s="93"/>
      <c r="Z90" s="93"/>
      <c r="AA90" s="93"/>
      <c r="AB90" s="93"/>
      <c r="AC90" s="93"/>
      <c r="AD90" s="93"/>
      <c r="AE90" s="93"/>
      <c r="AF90" s="93"/>
      <c r="AG90" s="93"/>
    </row>
    <row r="91" spans="13:33" x14ac:dyDescent="0.25">
      <c r="M91" s="93"/>
      <c r="N91" s="93"/>
      <c r="O91" s="93"/>
      <c r="P91" s="93"/>
      <c r="Q91" s="93"/>
      <c r="R91" s="93"/>
      <c r="S91" s="93"/>
      <c r="T91" s="93"/>
      <c r="U91" s="93"/>
      <c r="V91" s="93"/>
      <c r="W91" s="93"/>
      <c r="X91" s="93"/>
      <c r="Y91" s="93"/>
      <c r="Z91" s="93"/>
      <c r="AA91" s="93"/>
      <c r="AB91" s="93"/>
      <c r="AC91" s="93"/>
      <c r="AD91" s="93"/>
      <c r="AE91" s="93"/>
      <c r="AF91" s="93"/>
      <c r="AG91" s="93"/>
    </row>
    <row r="92" spans="13:33" x14ac:dyDescent="0.25">
      <c r="M92" s="93"/>
      <c r="N92" s="93"/>
      <c r="O92" s="93"/>
      <c r="P92" s="93"/>
      <c r="Q92" s="93"/>
      <c r="R92" s="93"/>
      <c r="S92" s="93"/>
      <c r="T92" s="93"/>
      <c r="U92" s="93"/>
      <c r="V92" s="93"/>
      <c r="W92" s="93"/>
      <c r="X92" s="93"/>
      <c r="Y92" s="93"/>
      <c r="Z92" s="93"/>
      <c r="AA92" s="93"/>
      <c r="AB92" s="93"/>
      <c r="AC92" s="93"/>
      <c r="AD92" s="93"/>
      <c r="AE92" s="93"/>
      <c r="AF92" s="93"/>
      <c r="AG92" s="93"/>
    </row>
    <row r="93" spans="13:33" x14ac:dyDescent="0.25">
      <c r="M93" s="93"/>
      <c r="N93" s="93"/>
      <c r="O93" s="93"/>
      <c r="P93" s="93"/>
      <c r="Q93" s="93"/>
      <c r="R93" s="93"/>
      <c r="S93" s="93"/>
      <c r="T93" s="93"/>
      <c r="U93" s="93"/>
      <c r="V93" s="93"/>
      <c r="W93" s="93"/>
      <c r="X93" s="93"/>
      <c r="Y93" s="93"/>
      <c r="Z93" s="93"/>
      <c r="AA93" s="93"/>
      <c r="AB93" s="93"/>
      <c r="AC93" s="93"/>
      <c r="AD93" s="93"/>
      <c r="AE93" s="93"/>
      <c r="AF93" s="93"/>
      <c r="AG93" s="93"/>
    </row>
    <row r="94" spans="13:33" x14ac:dyDescent="0.25">
      <c r="M94" s="93"/>
      <c r="N94" s="93"/>
      <c r="O94" s="93"/>
      <c r="P94" s="93"/>
      <c r="Q94" s="93"/>
      <c r="R94" s="93"/>
      <c r="S94" s="93"/>
      <c r="T94" s="93"/>
      <c r="U94" s="93"/>
      <c r="V94" s="93"/>
      <c r="W94" s="93"/>
      <c r="X94" s="93"/>
      <c r="Y94" s="93"/>
      <c r="Z94" s="93"/>
      <c r="AA94" s="93"/>
      <c r="AB94" s="93"/>
      <c r="AC94" s="93"/>
      <c r="AD94" s="93"/>
      <c r="AE94" s="93"/>
      <c r="AF94" s="93"/>
      <c r="AG94" s="93"/>
    </row>
    <row r="95" spans="13:33" x14ac:dyDescent="0.25">
      <c r="M95" s="93"/>
      <c r="N95" s="93"/>
      <c r="O95" s="93"/>
      <c r="P95" s="93"/>
      <c r="Q95" s="93"/>
      <c r="R95" s="93"/>
      <c r="S95" s="93"/>
      <c r="T95" s="93"/>
      <c r="U95" s="93"/>
      <c r="V95" s="93"/>
      <c r="W95" s="93"/>
      <c r="X95" s="93"/>
      <c r="Y95" s="93"/>
      <c r="Z95" s="93"/>
      <c r="AA95" s="93"/>
      <c r="AB95" s="93"/>
      <c r="AC95" s="93"/>
      <c r="AD95" s="93"/>
      <c r="AE95" s="93"/>
      <c r="AF95" s="93"/>
      <c r="AG95" s="93"/>
    </row>
    <row r="96" spans="13:33" x14ac:dyDescent="0.25">
      <c r="M96" s="93"/>
      <c r="N96" s="93"/>
      <c r="O96" s="93"/>
      <c r="P96" s="93"/>
      <c r="Q96" s="93"/>
      <c r="R96" s="93"/>
      <c r="S96" s="93"/>
      <c r="T96" s="93"/>
      <c r="U96" s="93"/>
      <c r="V96" s="93"/>
      <c r="W96" s="93"/>
      <c r="X96" s="93"/>
      <c r="Y96" s="93"/>
      <c r="Z96" s="93"/>
      <c r="AA96" s="93"/>
      <c r="AB96" s="93"/>
      <c r="AC96" s="93"/>
      <c r="AD96" s="93"/>
      <c r="AE96" s="93"/>
      <c r="AF96" s="93"/>
      <c r="AG96" s="93"/>
    </row>
    <row r="97" spans="13:33" x14ac:dyDescent="0.25">
      <c r="M97" s="93"/>
      <c r="N97" s="93"/>
      <c r="O97" s="93"/>
      <c r="P97" s="93"/>
      <c r="Q97" s="93"/>
      <c r="R97" s="93"/>
      <c r="S97" s="93"/>
      <c r="T97" s="93"/>
      <c r="U97" s="93"/>
      <c r="V97" s="93"/>
      <c r="W97" s="93"/>
      <c r="X97" s="93"/>
      <c r="Y97" s="93"/>
      <c r="Z97" s="93"/>
      <c r="AA97" s="93"/>
      <c r="AB97" s="93"/>
      <c r="AC97" s="93"/>
      <c r="AD97" s="93"/>
      <c r="AE97" s="93"/>
      <c r="AF97" s="93"/>
      <c r="AG97" s="93"/>
    </row>
    <row r="98" spans="13:33" x14ac:dyDescent="0.25">
      <c r="M98" s="93"/>
      <c r="N98" s="93"/>
      <c r="O98" s="93"/>
      <c r="P98" s="93"/>
      <c r="Q98" s="93"/>
      <c r="R98" s="93"/>
      <c r="S98" s="93"/>
      <c r="T98" s="93"/>
      <c r="U98" s="93"/>
      <c r="V98" s="93"/>
      <c r="W98" s="93"/>
      <c r="X98" s="93"/>
      <c r="Y98" s="93"/>
      <c r="Z98" s="93"/>
      <c r="AA98" s="93"/>
      <c r="AB98" s="93"/>
      <c r="AC98" s="93"/>
      <c r="AD98" s="93"/>
      <c r="AE98" s="93"/>
      <c r="AF98" s="93"/>
      <c r="AG98" s="93"/>
    </row>
    <row r="99" spans="13:33" x14ac:dyDescent="0.25">
      <c r="M99" s="93"/>
      <c r="N99" s="93"/>
      <c r="O99" s="93"/>
      <c r="P99" s="93"/>
      <c r="Q99" s="93"/>
      <c r="R99" s="93"/>
      <c r="S99" s="93"/>
      <c r="T99" s="93"/>
      <c r="U99" s="93"/>
      <c r="V99" s="93"/>
      <c r="W99" s="93"/>
      <c r="X99" s="93"/>
      <c r="Y99" s="93"/>
      <c r="Z99" s="93"/>
      <c r="AA99" s="93"/>
      <c r="AB99" s="93"/>
      <c r="AC99" s="93"/>
      <c r="AD99" s="93"/>
      <c r="AE99" s="93"/>
      <c r="AF99" s="93"/>
      <c r="AG99" s="93"/>
    </row>
    <row r="100" spans="13:33" x14ac:dyDescent="0.25">
      <c r="M100" s="93"/>
      <c r="N100" s="93"/>
      <c r="O100" s="93"/>
      <c r="P100" s="93"/>
      <c r="Q100" s="93"/>
      <c r="R100" s="93"/>
      <c r="S100" s="93"/>
      <c r="T100" s="93"/>
      <c r="U100" s="93"/>
      <c r="V100" s="93"/>
      <c r="W100" s="93"/>
      <c r="X100" s="93"/>
      <c r="Y100" s="93"/>
      <c r="Z100" s="93"/>
      <c r="AA100" s="93"/>
      <c r="AB100" s="93"/>
      <c r="AC100" s="93"/>
      <c r="AD100" s="93"/>
      <c r="AE100" s="93"/>
      <c r="AF100" s="93"/>
      <c r="AG100" s="93"/>
    </row>
    <row r="101" spans="13:33" x14ac:dyDescent="0.25">
      <c r="M101" s="93"/>
      <c r="N101" s="93"/>
      <c r="O101" s="93"/>
      <c r="P101" s="93"/>
      <c r="Q101" s="93"/>
      <c r="R101" s="93"/>
      <c r="S101" s="93"/>
      <c r="T101" s="93"/>
      <c r="U101" s="93"/>
      <c r="V101" s="93"/>
      <c r="W101" s="93"/>
      <c r="X101" s="93"/>
      <c r="Y101" s="93"/>
      <c r="Z101" s="93"/>
      <c r="AA101" s="93"/>
      <c r="AB101" s="93"/>
      <c r="AC101" s="93"/>
      <c r="AD101" s="93"/>
      <c r="AE101" s="93"/>
      <c r="AF101" s="93"/>
      <c r="AG101" s="93"/>
    </row>
    <row r="102" spans="13:33" x14ac:dyDescent="0.25">
      <c r="M102" s="93"/>
      <c r="N102" s="93"/>
      <c r="O102" s="93"/>
      <c r="P102" s="93"/>
      <c r="Q102" s="93"/>
      <c r="R102" s="93"/>
      <c r="S102" s="93"/>
      <c r="T102" s="93"/>
      <c r="U102" s="93"/>
      <c r="V102" s="93"/>
      <c r="W102" s="93"/>
      <c r="X102" s="93"/>
      <c r="Y102" s="93"/>
      <c r="Z102" s="93"/>
      <c r="AA102" s="93"/>
      <c r="AB102" s="93"/>
      <c r="AC102" s="93"/>
      <c r="AD102" s="93"/>
      <c r="AE102" s="93"/>
      <c r="AF102" s="93"/>
      <c r="AG102" s="93"/>
    </row>
    <row r="103" spans="13:33" x14ac:dyDescent="0.25">
      <c r="M103" s="93"/>
      <c r="N103" s="93"/>
      <c r="O103" s="93"/>
      <c r="P103" s="93"/>
      <c r="Q103" s="93"/>
      <c r="R103" s="93"/>
      <c r="S103" s="93"/>
      <c r="T103" s="93"/>
      <c r="U103" s="93"/>
      <c r="V103" s="93"/>
      <c r="W103" s="93"/>
      <c r="X103" s="93"/>
      <c r="Y103" s="93"/>
      <c r="Z103" s="93"/>
      <c r="AA103" s="93"/>
      <c r="AB103" s="93"/>
      <c r="AC103" s="93"/>
      <c r="AD103" s="93"/>
      <c r="AE103" s="93"/>
      <c r="AF103" s="93"/>
      <c r="AG103" s="93"/>
    </row>
    <row r="104" spans="13:33" x14ac:dyDescent="0.25">
      <c r="M104" s="93"/>
      <c r="N104" s="93"/>
      <c r="O104" s="93"/>
      <c r="P104" s="93"/>
      <c r="Q104" s="93"/>
      <c r="R104" s="93"/>
      <c r="S104" s="93"/>
      <c r="T104" s="93"/>
      <c r="U104" s="93"/>
      <c r="V104" s="93"/>
      <c r="W104" s="93"/>
      <c r="X104" s="93"/>
      <c r="Y104" s="93"/>
      <c r="Z104" s="93"/>
      <c r="AA104" s="93"/>
      <c r="AB104" s="93"/>
      <c r="AC104" s="93"/>
      <c r="AD104" s="93"/>
      <c r="AE104" s="93"/>
      <c r="AF104" s="93"/>
      <c r="AG104" s="93"/>
    </row>
    <row r="105" spans="13:33" x14ac:dyDescent="0.25">
      <c r="M105" s="93"/>
      <c r="N105" s="93"/>
      <c r="O105" s="93"/>
      <c r="P105" s="93"/>
      <c r="Q105" s="93"/>
      <c r="R105" s="93"/>
      <c r="S105" s="93"/>
      <c r="T105" s="93"/>
      <c r="U105" s="93"/>
      <c r="V105" s="93"/>
      <c r="W105" s="93"/>
      <c r="X105" s="93"/>
      <c r="Y105" s="93"/>
      <c r="Z105" s="93"/>
      <c r="AA105" s="93"/>
      <c r="AB105" s="93"/>
      <c r="AC105" s="93"/>
      <c r="AD105" s="93"/>
      <c r="AE105" s="93"/>
      <c r="AF105" s="93"/>
      <c r="AG105" s="93"/>
    </row>
    <row r="106" spans="13:33" x14ac:dyDescent="0.25">
      <c r="M106" s="93"/>
      <c r="N106" s="93"/>
      <c r="O106" s="93"/>
      <c r="P106" s="93"/>
      <c r="Q106" s="93"/>
      <c r="R106" s="93"/>
      <c r="S106" s="93"/>
      <c r="T106" s="93"/>
      <c r="U106" s="93"/>
      <c r="V106" s="93"/>
      <c r="W106" s="93"/>
      <c r="X106" s="93"/>
      <c r="Y106" s="93"/>
      <c r="Z106" s="93"/>
      <c r="AA106" s="93"/>
      <c r="AB106" s="93"/>
      <c r="AC106" s="93"/>
      <c r="AD106" s="93"/>
      <c r="AE106" s="93"/>
      <c r="AF106" s="93"/>
      <c r="AG106" s="93"/>
    </row>
    <row r="107" spans="13:33" x14ac:dyDescent="0.25">
      <c r="M107" s="93"/>
      <c r="N107" s="93"/>
      <c r="O107" s="93"/>
      <c r="P107" s="93"/>
      <c r="Q107" s="93"/>
      <c r="R107" s="93"/>
      <c r="S107" s="93"/>
      <c r="T107" s="93"/>
      <c r="U107" s="93"/>
      <c r="V107" s="93"/>
      <c r="W107" s="93"/>
      <c r="X107" s="93"/>
      <c r="Y107" s="93"/>
      <c r="Z107" s="93"/>
      <c r="AA107" s="93"/>
      <c r="AB107" s="93"/>
      <c r="AC107" s="93"/>
      <c r="AD107" s="93"/>
      <c r="AE107" s="93"/>
      <c r="AF107" s="93"/>
      <c r="AG107" s="93"/>
    </row>
    <row r="108" spans="13:33" x14ac:dyDescent="0.25">
      <c r="M108" s="93"/>
      <c r="N108" s="93"/>
      <c r="O108" s="93"/>
      <c r="P108" s="93"/>
      <c r="Q108" s="93"/>
      <c r="R108" s="93"/>
      <c r="S108" s="93"/>
      <c r="T108" s="93"/>
      <c r="U108" s="93"/>
      <c r="V108" s="93"/>
      <c r="W108" s="93"/>
      <c r="X108" s="93"/>
      <c r="Y108" s="93"/>
      <c r="Z108" s="93"/>
      <c r="AA108" s="93"/>
      <c r="AB108" s="93"/>
      <c r="AC108" s="93"/>
      <c r="AD108" s="93"/>
      <c r="AE108" s="93"/>
      <c r="AF108" s="93"/>
      <c r="AG108" s="93"/>
    </row>
    <row r="109" spans="13:33" x14ac:dyDescent="0.25">
      <c r="M109" s="93"/>
      <c r="N109" s="93"/>
      <c r="O109" s="93"/>
      <c r="P109" s="93"/>
      <c r="Q109" s="93"/>
      <c r="R109" s="93"/>
      <c r="S109" s="93"/>
      <c r="T109" s="93"/>
      <c r="U109" s="93"/>
      <c r="V109" s="93"/>
      <c r="W109" s="93"/>
      <c r="X109" s="93"/>
      <c r="Y109" s="93"/>
      <c r="Z109" s="93"/>
      <c r="AA109" s="93"/>
      <c r="AB109" s="93"/>
      <c r="AC109" s="93"/>
      <c r="AD109" s="93"/>
      <c r="AE109" s="93"/>
      <c r="AF109" s="93"/>
      <c r="AG109" s="93"/>
    </row>
    <row r="110" spans="13:33" x14ac:dyDescent="0.25">
      <c r="M110" s="93"/>
      <c r="N110" s="93"/>
      <c r="O110" s="93"/>
      <c r="P110" s="93"/>
      <c r="Q110" s="93"/>
      <c r="R110" s="93"/>
      <c r="S110" s="93"/>
      <c r="T110" s="93"/>
      <c r="U110" s="93"/>
      <c r="V110" s="93"/>
      <c r="W110" s="93"/>
      <c r="X110" s="93"/>
      <c r="Y110" s="93"/>
      <c r="Z110" s="93"/>
      <c r="AA110" s="93"/>
      <c r="AB110" s="93"/>
      <c r="AC110" s="93"/>
      <c r="AD110" s="93"/>
      <c r="AE110" s="93"/>
      <c r="AF110" s="93"/>
      <c r="AG110" s="93"/>
    </row>
    <row r="111" spans="13:33" x14ac:dyDescent="0.25">
      <c r="M111" s="93"/>
      <c r="N111" s="93"/>
      <c r="O111" s="93"/>
      <c r="P111" s="93"/>
      <c r="Q111" s="93"/>
      <c r="R111" s="93"/>
      <c r="S111" s="93"/>
      <c r="T111" s="93"/>
      <c r="U111" s="93"/>
      <c r="V111" s="93"/>
      <c r="W111" s="93"/>
      <c r="X111" s="93"/>
      <c r="Y111" s="93"/>
      <c r="Z111" s="93"/>
      <c r="AA111" s="93"/>
      <c r="AB111" s="93"/>
      <c r="AC111" s="93"/>
      <c r="AD111" s="93"/>
      <c r="AE111" s="93"/>
      <c r="AF111" s="93"/>
      <c r="AG111" s="93"/>
    </row>
    <row r="112" spans="13:33" x14ac:dyDescent="0.25">
      <c r="M112" s="93"/>
      <c r="N112" s="93"/>
      <c r="O112" s="93"/>
      <c r="P112" s="93"/>
      <c r="Q112" s="93"/>
      <c r="R112" s="93"/>
      <c r="S112" s="93"/>
      <c r="T112" s="93"/>
      <c r="U112" s="93"/>
      <c r="V112" s="93"/>
      <c r="W112" s="93"/>
      <c r="X112" s="93"/>
      <c r="Y112" s="93"/>
      <c r="Z112" s="93"/>
      <c r="AA112" s="93"/>
      <c r="AB112" s="93"/>
      <c r="AC112" s="93"/>
      <c r="AD112" s="93"/>
      <c r="AE112" s="93"/>
      <c r="AF112" s="93"/>
      <c r="AG112" s="93"/>
    </row>
    <row r="113" spans="13:33" x14ac:dyDescent="0.25">
      <c r="M113" s="93"/>
      <c r="N113" s="93"/>
      <c r="O113" s="93"/>
      <c r="P113" s="93"/>
      <c r="Q113" s="93"/>
      <c r="R113" s="93"/>
      <c r="S113" s="93"/>
      <c r="T113" s="93"/>
      <c r="U113" s="93"/>
      <c r="V113" s="93"/>
      <c r="W113" s="93"/>
      <c r="X113" s="93"/>
      <c r="Y113" s="93"/>
      <c r="Z113" s="93"/>
      <c r="AA113" s="93"/>
      <c r="AB113" s="93"/>
      <c r="AC113" s="93"/>
      <c r="AD113" s="93"/>
      <c r="AE113" s="93"/>
      <c r="AF113" s="93"/>
      <c r="AG113" s="93"/>
    </row>
    <row r="114" spans="13:33" x14ac:dyDescent="0.25">
      <c r="M114" s="93"/>
      <c r="N114" s="93"/>
      <c r="O114" s="93"/>
      <c r="P114" s="93"/>
      <c r="Q114" s="93"/>
      <c r="R114" s="93"/>
      <c r="S114" s="93"/>
      <c r="T114" s="93"/>
      <c r="U114" s="93"/>
      <c r="V114" s="93"/>
      <c r="W114" s="93"/>
      <c r="X114" s="93"/>
      <c r="Y114" s="93"/>
      <c r="Z114" s="93"/>
      <c r="AA114" s="93"/>
      <c r="AB114" s="93"/>
      <c r="AC114" s="93"/>
      <c r="AD114" s="93"/>
      <c r="AE114" s="93"/>
      <c r="AF114" s="93"/>
      <c r="AG114" s="93"/>
    </row>
    <row r="115" spans="13:33" x14ac:dyDescent="0.25">
      <c r="M115" s="93"/>
      <c r="N115" s="93"/>
      <c r="O115" s="93"/>
      <c r="P115" s="93"/>
      <c r="Q115" s="93"/>
      <c r="R115" s="93"/>
      <c r="S115" s="93"/>
      <c r="T115" s="93"/>
      <c r="U115" s="93"/>
      <c r="V115" s="93"/>
      <c r="W115" s="93"/>
      <c r="X115" s="93"/>
      <c r="Y115" s="93"/>
      <c r="Z115" s="93"/>
      <c r="AA115" s="93"/>
      <c r="AB115" s="93"/>
      <c r="AC115" s="93"/>
      <c r="AD115" s="93"/>
      <c r="AE115" s="93"/>
      <c r="AF115" s="93"/>
      <c r="AG115" s="93"/>
    </row>
    <row r="116" spans="13:33" x14ac:dyDescent="0.25">
      <c r="M116" s="93"/>
      <c r="N116" s="93"/>
      <c r="O116" s="93"/>
      <c r="P116" s="93"/>
      <c r="Q116" s="93"/>
      <c r="R116" s="93"/>
      <c r="S116" s="93"/>
      <c r="T116" s="93"/>
      <c r="U116" s="93"/>
      <c r="V116" s="93"/>
      <c r="W116" s="93"/>
      <c r="X116" s="93"/>
      <c r="Y116" s="93"/>
      <c r="Z116" s="93"/>
      <c r="AA116" s="93"/>
      <c r="AB116" s="93"/>
      <c r="AC116" s="93"/>
      <c r="AD116" s="93"/>
      <c r="AE116" s="93"/>
      <c r="AF116" s="93"/>
      <c r="AG116" s="93"/>
    </row>
    <row r="117" spans="13:33" x14ac:dyDescent="0.25">
      <c r="M117" s="93"/>
      <c r="N117" s="93"/>
      <c r="O117" s="93"/>
      <c r="P117" s="93"/>
      <c r="Q117" s="93"/>
      <c r="R117" s="93"/>
      <c r="S117" s="93"/>
      <c r="T117" s="93"/>
      <c r="U117" s="93"/>
      <c r="V117" s="93"/>
      <c r="W117" s="93"/>
      <c r="X117" s="93"/>
      <c r="Y117" s="93"/>
      <c r="Z117" s="93"/>
      <c r="AA117" s="93"/>
      <c r="AB117" s="93"/>
      <c r="AC117" s="93"/>
      <c r="AD117" s="93"/>
      <c r="AE117" s="93"/>
      <c r="AF117" s="93"/>
      <c r="AG117" s="93"/>
    </row>
    <row r="118" spans="13:33" x14ac:dyDescent="0.25">
      <c r="M118" s="93"/>
      <c r="N118" s="93"/>
      <c r="O118" s="93"/>
      <c r="P118" s="93"/>
      <c r="Q118" s="93"/>
      <c r="R118" s="93"/>
      <c r="S118" s="93"/>
      <c r="T118" s="93"/>
      <c r="U118" s="93"/>
      <c r="V118" s="93"/>
      <c r="W118" s="93"/>
      <c r="X118" s="93"/>
      <c r="Y118" s="93"/>
      <c r="Z118" s="93"/>
      <c r="AA118" s="93"/>
      <c r="AB118" s="93"/>
      <c r="AC118" s="93"/>
      <c r="AD118" s="93"/>
      <c r="AE118" s="93"/>
      <c r="AF118" s="93"/>
      <c r="AG118" s="93"/>
    </row>
    <row r="119" spans="13:33" x14ac:dyDescent="0.25">
      <c r="M119" s="93"/>
      <c r="N119" s="93"/>
      <c r="O119" s="93"/>
      <c r="P119" s="93"/>
      <c r="Q119" s="93"/>
      <c r="R119" s="93"/>
      <c r="S119" s="93"/>
      <c r="T119" s="93"/>
      <c r="U119" s="93"/>
      <c r="V119" s="93"/>
      <c r="W119" s="93"/>
      <c r="X119" s="93"/>
      <c r="Y119" s="93"/>
      <c r="Z119" s="93"/>
      <c r="AA119" s="93"/>
      <c r="AB119" s="93"/>
      <c r="AC119" s="93"/>
      <c r="AD119" s="93"/>
      <c r="AE119" s="93"/>
      <c r="AF119" s="93"/>
      <c r="AG119" s="93"/>
    </row>
    <row r="120" spans="13:33" x14ac:dyDescent="0.25">
      <c r="M120" s="93"/>
      <c r="N120" s="93"/>
      <c r="O120" s="93"/>
      <c r="P120" s="93"/>
      <c r="Q120" s="93"/>
      <c r="R120" s="93"/>
      <c r="S120" s="93"/>
      <c r="T120" s="93"/>
      <c r="U120" s="93"/>
      <c r="V120" s="93"/>
      <c r="W120" s="93"/>
      <c r="X120" s="93"/>
      <c r="Y120" s="93"/>
      <c r="Z120" s="93"/>
      <c r="AA120" s="93"/>
      <c r="AB120" s="93"/>
      <c r="AC120" s="93"/>
      <c r="AD120" s="93"/>
      <c r="AE120" s="93"/>
      <c r="AF120" s="93"/>
      <c r="AG120" s="93"/>
    </row>
    <row r="121" spans="13:33" x14ac:dyDescent="0.25">
      <c r="M121" s="93"/>
      <c r="N121" s="93"/>
      <c r="O121" s="93"/>
      <c r="P121" s="93"/>
      <c r="Q121" s="93"/>
      <c r="R121" s="93"/>
      <c r="S121" s="93"/>
      <c r="T121" s="93"/>
      <c r="U121" s="93"/>
      <c r="V121" s="93"/>
      <c r="W121" s="93"/>
      <c r="X121" s="93"/>
      <c r="Y121" s="93"/>
      <c r="Z121" s="93"/>
      <c r="AA121" s="93"/>
      <c r="AB121" s="93"/>
      <c r="AC121" s="93"/>
      <c r="AD121" s="93"/>
      <c r="AE121" s="93"/>
      <c r="AF121" s="93"/>
      <c r="AG121" s="93"/>
    </row>
    <row r="122" spans="13:33" x14ac:dyDescent="0.25">
      <c r="M122" s="93"/>
      <c r="N122" s="93"/>
      <c r="O122" s="93"/>
      <c r="P122" s="93"/>
      <c r="Q122" s="93"/>
      <c r="R122" s="93"/>
      <c r="S122" s="93"/>
      <c r="T122" s="93"/>
      <c r="U122" s="93"/>
      <c r="V122" s="93"/>
      <c r="W122" s="93"/>
      <c r="X122" s="93"/>
      <c r="Y122" s="93"/>
      <c r="Z122" s="93"/>
      <c r="AA122" s="93"/>
      <c r="AB122" s="93"/>
      <c r="AC122" s="93"/>
      <c r="AD122" s="93"/>
      <c r="AE122" s="93"/>
      <c r="AF122" s="93"/>
      <c r="AG122" s="93"/>
    </row>
    <row r="123" spans="13:33" x14ac:dyDescent="0.25">
      <c r="M123" s="93"/>
      <c r="N123" s="93"/>
      <c r="O123" s="93"/>
      <c r="P123" s="93"/>
      <c r="Q123" s="93"/>
      <c r="R123" s="93"/>
      <c r="S123" s="93"/>
      <c r="T123" s="93"/>
      <c r="U123" s="93"/>
      <c r="V123" s="93"/>
      <c r="W123" s="93"/>
      <c r="X123" s="93"/>
      <c r="Y123" s="93"/>
      <c r="Z123" s="93"/>
      <c r="AA123" s="93"/>
      <c r="AB123" s="93"/>
      <c r="AC123" s="93"/>
      <c r="AD123" s="93"/>
      <c r="AE123" s="93"/>
      <c r="AF123" s="93"/>
      <c r="AG123" s="93"/>
    </row>
    <row r="124" spans="13:33" x14ac:dyDescent="0.25">
      <c r="M124" s="93"/>
      <c r="N124" s="93"/>
      <c r="O124" s="93"/>
      <c r="P124" s="93"/>
      <c r="Q124" s="93"/>
      <c r="R124" s="93"/>
      <c r="S124" s="93"/>
      <c r="T124" s="93"/>
      <c r="U124" s="93"/>
      <c r="V124" s="93"/>
      <c r="W124" s="93"/>
      <c r="X124" s="93"/>
      <c r="Y124" s="93"/>
      <c r="Z124" s="93"/>
      <c r="AA124" s="93"/>
      <c r="AB124" s="93"/>
      <c r="AC124" s="93"/>
      <c r="AD124" s="93"/>
      <c r="AE124" s="93"/>
      <c r="AF124" s="93"/>
      <c r="AG124" s="93"/>
    </row>
    <row r="125" spans="13:33" x14ac:dyDescent="0.25">
      <c r="M125" s="93"/>
      <c r="N125" s="93"/>
      <c r="O125" s="93"/>
      <c r="P125" s="93"/>
      <c r="Q125" s="93"/>
      <c r="R125" s="93"/>
      <c r="S125" s="93"/>
      <c r="T125" s="93"/>
      <c r="U125" s="93"/>
      <c r="V125" s="93"/>
      <c r="W125" s="93"/>
      <c r="X125" s="93"/>
      <c r="Y125" s="93"/>
      <c r="Z125" s="93"/>
      <c r="AA125" s="93"/>
      <c r="AB125" s="93"/>
      <c r="AC125" s="93"/>
      <c r="AD125" s="93"/>
      <c r="AE125" s="93"/>
      <c r="AF125" s="93"/>
      <c r="AG125" s="93"/>
    </row>
    <row r="126" spans="13:33" x14ac:dyDescent="0.25">
      <c r="M126" s="93"/>
      <c r="N126" s="93"/>
      <c r="O126" s="93"/>
      <c r="P126" s="93"/>
      <c r="Q126" s="93"/>
      <c r="R126" s="93"/>
      <c r="S126" s="93"/>
      <c r="T126" s="93"/>
      <c r="U126" s="93"/>
      <c r="V126" s="93"/>
      <c r="W126" s="93"/>
      <c r="X126" s="93"/>
      <c r="Y126" s="93"/>
      <c r="Z126" s="93"/>
      <c r="AA126" s="93"/>
      <c r="AB126" s="93"/>
      <c r="AC126" s="93"/>
      <c r="AD126" s="93"/>
      <c r="AE126" s="93"/>
      <c r="AF126" s="93"/>
      <c r="AG126" s="93"/>
    </row>
    <row r="127" spans="13:33" x14ac:dyDescent="0.25">
      <c r="M127" s="93"/>
      <c r="N127" s="93"/>
      <c r="O127" s="93"/>
      <c r="P127" s="93"/>
      <c r="Q127" s="93"/>
      <c r="R127" s="93"/>
      <c r="S127" s="93"/>
      <c r="T127" s="93"/>
      <c r="U127" s="93"/>
      <c r="V127" s="93"/>
      <c r="W127" s="93"/>
      <c r="X127" s="93"/>
      <c r="Y127" s="93"/>
      <c r="Z127" s="93"/>
      <c r="AA127" s="93"/>
      <c r="AB127" s="93"/>
      <c r="AC127" s="93"/>
      <c r="AD127" s="93"/>
      <c r="AE127" s="93"/>
      <c r="AF127" s="93"/>
      <c r="AG127" s="93"/>
    </row>
    <row r="128" spans="13:33" x14ac:dyDescent="0.25">
      <c r="M128" s="93"/>
      <c r="N128" s="93"/>
      <c r="O128" s="93"/>
      <c r="P128" s="93"/>
      <c r="Q128" s="93"/>
      <c r="R128" s="93"/>
      <c r="S128" s="93"/>
      <c r="T128" s="93"/>
      <c r="U128" s="93"/>
      <c r="V128" s="93"/>
      <c r="W128" s="93"/>
      <c r="X128" s="93"/>
      <c r="Y128" s="93"/>
      <c r="Z128" s="93"/>
      <c r="AA128" s="93"/>
      <c r="AB128" s="93"/>
      <c r="AC128" s="93"/>
      <c r="AD128" s="93"/>
      <c r="AE128" s="93"/>
      <c r="AF128" s="93"/>
      <c r="AG128" s="93"/>
    </row>
    <row r="129" spans="13:33" x14ac:dyDescent="0.25">
      <c r="M129" s="93"/>
      <c r="N129" s="93"/>
      <c r="O129" s="93"/>
      <c r="P129" s="93"/>
      <c r="Q129" s="93"/>
      <c r="R129" s="93"/>
      <c r="S129" s="93"/>
      <c r="T129" s="93"/>
      <c r="U129" s="93"/>
      <c r="V129" s="93"/>
      <c r="W129" s="93"/>
      <c r="X129" s="93"/>
      <c r="Y129" s="93"/>
      <c r="Z129" s="93"/>
      <c r="AA129" s="93"/>
      <c r="AB129" s="93"/>
      <c r="AC129" s="93"/>
      <c r="AD129" s="93"/>
      <c r="AE129" s="93"/>
      <c r="AF129" s="93"/>
      <c r="AG129" s="93"/>
    </row>
    <row r="130" spans="13:33" x14ac:dyDescent="0.25">
      <c r="M130" s="93"/>
      <c r="N130" s="93"/>
      <c r="O130" s="93"/>
      <c r="P130" s="93"/>
      <c r="Q130" s="93"/>
      <c r="R130" s="93"/>
      <c r="S130" s="93"/>
      <c r="T130" s="93"/>
      <c r="U130" s="93"/>
      <c r="V130" s="93"/>
      <c r="W130" s="93"/>
      <c r="X130" s="93"/>
      <c r="Y130" s="93"/>
      <c r="Z130" s="93"/>
      <c r="AA130" s="93"/>
      <c r="AB130" s="93"/>
      <c r="AC130" s="93"/>
      <c r="AD130" s="93"/>
      <c r="AE130" s="93"/>
      <c r="AF130" s="93"/>
      <c r="AG130" s="93"/>
    </row>
    <row r="131" spans="13:33" x14ac:dyDescent="0.25">
      <c r="M131" s="93"/>
      <c r="N131" s="93"/>
      <c r="O131" s="93"/>
      <c r="P131" s="93"/>
      <c r="Q131" s="93"/>
      <c r="R131" s="93"/>
      <c r="S131" s="93"/>
      <c r="T131" s="93"/>
      <c r="U131" s="93"/>
      <c r="V131" s="93"/>
      <c r="W131" s="93"/>
      <c r="X131" s="93"/>
      <c r="Y131" s="93"/>
      <c r="Z131" s="93"/>
      <c r="AA131" s="93"/>
      <c r="AB131" s="93"/>
      <c r="AC131" s="93"/>
      <c r="AD131" s="93"/>
      <c r="AE131" s="93"/>
      <c r="AF131" s="93"/>
      <c r="AG131" s="93"/>
    </row>
    <row r="132" spans="13:33" x14ac:dyDescent="0.25">
      <c r="M132" s="93"/>
      <c r="N132" s="93"/>
      <c r="O132" s="93"/>
      <c r="P132" s="93"/>
      <c r="Q132" s="93"/>
      <c r="R132" s="93"/>
      <c r="S132" s="93"/>
      <c r="T132" s="93"/>
      <c r="U132" s="93"/>
      <c r="V132" s="93"/>
      <c r="W132" s="93"/>
      <c r="X132" s="93"/>
      <c r="Y132" s="93"/>
      <c r="Z132" s="93"/>
      <c r="AA132" s="93"/>
      <c r="AB132" s="93"/>
      <c r="AC132" s="93"/>
      <c r="AD132" s="93"/>
      <c r="AE132" s="93"/>
      <c r="AF132" s="93"/>
      <c r="AG132" s="93"/>
    </row>
    <row r="133" spans="13:33" x14ac:dyDescent="0.25">
      <c r="M133" s="93"/>
      <c r="N133" s="93"/>
      <c r="O133" s="93"/>
      <c r="P133" s="93"/>
      <c r="Q133" s="93"/>
      <c r="R133" s="93"/>
      <c r="S133" s="93"/>
      <c r="T133" s="93"/>
      <c r="U133" s="93"/>
      <c r="V133" s="93"/>
      <c r="W133" s="93"/>
      <c r="X133" s="93"/>
      <c r="Y133" s="93"/>
      <c r="Z133" s="93"/>
      <c r="AA133" s="93"/>
      <c r="AB133" s="93"/>
      <c r="AC133" s="93"/>
      <c r="AD133" s="93"/>
      <c r="AE133" s="93"/>
      <c r="AF133" s="93"/>
      <c r="AG133" s="93"/>
    </row>
    <row r="134" spans="13:33" x14ac:dyDescent="0.25">
      <c r="M134" s="93"/>
      <c r="N134" s="93"/>
      <c r="O134" s="93"/>
      <c r="P134" s="93"/>
      <c r="Q134" s="93"/>
      <c r="R134" s="93"/>
      <c r="S134" s="93"/>
      <c r="T134" s="93"/>
      <c r="U134" s="93"/>
      <c r="V134" s="93"/>
      <c r="W134" s="93"/>
      <c r="X134" s="93"/>
      <c r="Y134" s="93"/>
      <c r="Z134" s="93"/>
      <c r="AA134" s="93"/>
      <c r="AB134" s="93"/>
      <c r="AC134" s="93"/>
      <c r="AD134" s="93"/>
      <c r="AE134" s="93"/>
      <c r="AF134" s="93"/>
      <c r="AG134" s="93"/>
    </row>
    <row r="135" spans="13:33" x14ac:dyDescent="0.25">
      <c r="M135" s="93"/>
      <c r="N135" s="93"/>
      <c r="O135" s="93"/>
      <c r="P135" s="93"/>
      <c r="Q135" s="93"/>
      <c r="R135" s="93"/>
      <c r="S135" s="93"/>
      <c r="T135" s="93"/>
      <c r="U135" s="93"/>
      <c r="V135" s="93"/>
      <c r="W135" s="93"/>
      <c r="X135" s="93"/>
      <c r="Y135" s="93"/>
      <c r="Z135" s="93"/>
      <c r="AA135" s="93"/>
      <c r="AB135" s="93"/>
      <c r="AC135" s="93"/>
      <c r="AD135" s="93"/>
      <c r="AE135" s="93"/>
      <c r="AF135" s="93"/>
      <c r="AG135" s="93"/>
    </row>
    <row r="136" spans="13:33" x14ac:dyDescent="0.25">
      <c r="M136" s="93"/>
      <c r="N136" s="93"/>
      <c r="O136" s="93"/>
      <c r="P136" s="93"/>
      <c r="Q136" s="93"/>
      <c r="R136" s="93"/>
      <c r="S136" s="93"/>
      <c r="T136" s="93"/>
      <c r="U136" s="93"/>
      <c r="V136" s="93"/>
      <c r="W136" s="93"/>
      <c r="X136" s="93"/>
      <c r="Y136" s="93"/>
      <c r="Z136" s="93"/>
      <c r="AA136" s="93"/>
      <c r="AB136" s="93"/>
      <c r="AC136" s="93"/>
      <c r="AD136" s="93"/>
      <c r="AE136" s="93"/>
      <c r="AF136" s="93"/>
      <c r="AG136" s="93"/>
    </row>
    <row r="137" spans="13:33" x14ac:dyDescent="0.25">
      <c r="M137" s="93"/>
      <c r="N137" s="93"/>
      <c r="O137" s="93"/>
      <c r="P137" s="93"/>
      <c r="Q137" s="93"/>
      <c r="R137" s="93"/>
      <c r="S137" s="93"/>
      <c r="T137" s="93"/>
      <c r="U137" s="93"/>
      <c r="V137" s="93"/>
      <c r="W137" s="93"/>
      <c r="X137" s="93"/>
      <c r="Y137" s="93"/>
      <c r="Z137" s="93"/>
      <c r="AA137" s="93"/>
      <c r="AB137" s="93"/>
      <c r="AC137" s="93"/>
      <c r="AD137" s="93"/>
      <c r="AE137" s="93"/>
      <c r="AF137" s="93"/>
      <c r="AG137" s="93"/>
    </row>
    <row r="138" spans="13:33" x14ac:dyDescent="0.25">
      <c r="M138" s="93"/>
      <c r="N138" s="93"/>
      <c r="O138" s="93"/>
      <c r="P138" s="93"/>
      <c r="Q138" s="93"/>
      <c r="R138" s="93"/>
      <c r="S138" s="93"/>
      <c r="T138" s="93"/>
      <c r="U138" s="93"/>
      <c r="V138" s="93"/>
      <c r="W138" s="93"/>
      <c r="X138" s="93"/>
      <c r="Y138" s="93"/>
      <c r="Z138" s="93"/>
      <c r="AA138" s="93"/>
      <c r="AB138" s="93"/>
      <c r="AC138" s="93"/>
      <c r="AD138" s="93"/>
      <c r="AE138" s="93"/>
      <c r="AF138" s="93"/>
      <c r="AG138" s="93"/>
    </row>
    <row r="139" spans="13:33" x14ac:dyDescent="0.25">
      <c r="M139" s="93"/>
      <c r="N139" s="93"/>
      <c r="O139" s="93"/>
      <c r="P139" s="93"/>
      <c r="Q139" s="93"/>
      <c r="R139" s="93"/>
      <c r="S139" s="93"/>
      <c r="T139" s="93"/>
      <c r="U139" s="93"/>
      <c r="V139" s="93"/>
      <c r="W139" s="93"/>
      <c r="X139" s="93"/>
      <c r="Y139" s="93"/>
      <c r="Z139" s="93"/>
      <c r="AA139" s="93"/>
      <c r="AB139" s="93"/>
      <c r="AC139" s="93"/>
      <c r="AD139" s="93"/>
      <c r="AE139" s="93"/>
      <c r="AF139" s="93"/>
      <c r="AG139" s="93"/>
    </row>
    <row r="140" spans="13:33" x14ac:dyDescent="0.25">
      <c r="M140" s="93"/>
      <c r="N140" s="93"/>
      <c r="O140" s="93"/>
      <c r="P140" s="93"/>
      <c r="Q140" s="93"/>
      <c r="R140" s="93"/>
      <c r="S140" s="93"/>
      <c r="T140" s="93"/>
      <c r="U140" s="93"/>
      <c r="V140" s="93"/>
      <c r="W140" s="93"/>
      <c r="X140" s="93"/>
      <c r="Y140" s="93"/>
      <c r="Z140" s="93"/>
      <c r="AA140" s="93"/>
      <c r="AB140" s="93"/>
      <c r="AC140" s="93"/>
      <c r="AD140" s="93"/>
      <c r="AE140" s="93"/>
      <c r="AF140" s="93"/>
      <c r="AG140" s="93"/>
    </row>
    <row r="141" spans="13:33" x14ac:dyDescent="0.25">
      <c r="M141" s="93"/>
      <c r="N141" s="93"/>
      <c r="O141" s="93"/>
      <c r="P141" s="93"/>
      <c r="Q141" s="93"/>
      <c r="R141" s="93"/>
      <c r="S141" s="93"/>
      <c r="T141" s="93"/>
      <c r="U141" s="93"/>
      <c r="V141" s="93"/>
      <c r="W141" s="93"/>
      <c r="X141" s="93"/>
      <c r="Y141" s="93"/>
      <c r="Z141" s="93"/>
      <c r="AA141" s="93"/>
      <c r="AB141" s="93"/>
      <c r="AC141" s="93"/>
      <c r="AD141" s="93"/>
      <c r="AE141" s="93"/>
      <c r="AF141" s="93"/>
      <c r="AG141" s="93"/>
    </row>
    <row r="142" spans="13:33" x14ac:dyDescent="0.25">
      <c r="M142" s="93"/>
      <c r="N142" s="93"/>
      <c r="O142" s="93"/>
      <c r="P142" s="93"/>
      <c r="Q142" s="93"/>
      <c r="R142" s="93"/>
      <c r="S142" s="93"/>
      <c r="T142" s="93"/>
      <c r="U142" s="93"/>
      <c r="V142" s="93"/>
      <c r="W142" s="93"/>
      <c r="X142" s="93"/>
      <c r="Y142" s="93"/>
      <c r="Z142" s="93"/>
      <c r="AA142" s="93"/>
      <c r="AB142" s="93"/>
      <c r="AC142" s="93"/>
      <c r="AD142" s="93"/>
      <c r="AE142" s="93"/>
      <c r="AF142" s="93"/>
      <c r="AG142" s="93"/>
    </row>
    <row r="143" spans="13:33" x14ac:dyDescent="0.25">
      <c r="M143" s="93"/>
      <c r="N143" s="93"/>
      <c r="O143" s="93"/>
      <c r="P143" s="93"/>
      <c r="Q143" s="93"/>
      <c r="R143" s="93"/>
      <c r="S143" s="93"/>
      <c r="T143" s="93"/>
      <c r="U143" s="93"/>
      <c r="V143" s="93"/>
      <c r="W143" s="93"/>
      <c r="X143" s="93"/>
      <c r="Y143" s="93"/>
      <c r="Z143" s="93"/>
      <c r="AA143" s="93"/>
      <c r="AB143" s="93"/>
      <c r="AC143" s="93"/>
      <c r="AD143" s="93"/>
      <c r="AE143" s="93"/>
      <c r="AF143" s="93"/>
      <c r="AG143" s="93"/>
    </row>
    <row r="144" spans="13:33" x14ac:dyDescent="0.25">
      <c r="M144" s="93"/>
      <c r="N144" s="93"/>
      <c r="O144" s="93"/>
      <c r="P144" s="93"/>
      <c r="Q144" s="93"/>
      <c r="R144" s="93"/>
      <c r="S144" s="93"/>
      <c r="T144" s="93"/>
      <c r="U144" s="93"/>
      <c r="V144" s="93"/>
      <c r="W144" s="93"/>
      <c r="X144" s="93"/>
      <c r="Y144" s="93"/>
      <c r="Z144" s="93"/>
      <c r="AA144" s="93"/>
      <c r="AB144" s="93"/>
      <c r="AC144" s="93"/>
      <c r="AD144" s="93"/>
      <c r="AE144" s="93"/>
      <c r="AF144" s="93"/>
      <c r="AG144" s="93"/>
    </row>
    <row r="145" spans="13:33" x14ac:dyDescent="0.25">
      <c r="M145" s="93"/>
      <c r="N145" s="93"/>
      <c r="O145" s="93"/>
      <c r="P145" s="93"/>
      <c r="Q145" s="93"/>
      <c r="R145" s="93"/>
      <c r="S145" s="93"/>
      <c r="T145" s="93"/>
      <c r="U145" s="93"/>
      <c r="V145" s="93"/>
      <c r="W145" s="93"/>
      <c r="X145" s="93"/>
      <c r="Y145" s="93"/>
      <c r="Z145" s="93"/>
      <c r="AA145" s="93"/>
      <c r="AB145" s="93"/>
      <c r="AC145" s="93"/>
      <c r="AD145" s="93"/>
      <c r="AE145" s="93"/>
      <c r="AF145" s="93"/>
      <c r="AG145" s="93"/>
    </row>
    <row r="146" spans="13:33" x14ac:dyDescent="0.25">
      <c r="M146" s="93"/>
      <c r="N146" s="93"/>
      <c r="O146" s="93"/>
      <c r="P146" s="93"/>
      <c r="Q146" s="93"/>
      <c r="R146" s="93"/>
      <c r="S146" s="93"/>
      <c r="T146" s="93"/>
      <c r="U146" s="93"/>
      <c r="V146" s="93"/>
      <c r="W146" s="93"/>
      <c r="X146" s="93"/>
      <c r="Y146" s="93"/>
      <c r="Z146" s="93"/>
      <c r="AA146" s="93"/>
      <c r="AB146" s="93"/>
      <c r="AC146" s="93"/>
      <c r="AD146" s="93"/>
      <c r="AE146" s="93"/>
      <c r="AF146" s="93"/>
      <c r="AG146" s="93"/>
    </row>
    <row r="147" spans="13:33" x14ac:dyDescent="0.25">
      <c r="M147" s="93"/>
      <c r="N147" s="93"/>
      <c r="O147" s="93"/>
      <c r="P147" s="93"/>
      <c r="Q147" s="93"/>
      <c r="R147" s="93"/>
      <c r="S147" s="93"/>
      <c r="T147" s="93"/>
      <c r="U147" s="93"/>
      <c r="V147" s="93"/>
      <c r="W147" s="93"/>
      <c r="X147" s="93"/>
      <c r="Y147" s="93"/>
      <c r="Z147" s="93"/>
      <c r="AA147" s="93"/>
      <c r="AB147" s="93"/>
      <c r="AC147" s="93"/>
      <c r="AD147" s="93"/>
      <c r="AE147" s="93"/>
      <c r="AF147" s="93"/>
      <c r="AG147" s="93"/>
    </row>
    <row r="148" spans="13:33" x14ac:dyDescent="0.25">
      <c r="M148" s="93"/>
      <c r="N148" s="93"/>
      <c r="O148" s="93"/>
      <c r="P148" s="93"/>
      <c r="Q148" s="93"/>
      <c r="R148" s="93"/>
      <c r="S148" s="93"/>
      <c r="T148" s="93"/>
      <c r="U148" s="93"/>
      <c r="V148" s="93"/>
      <c r="W148" s="93"/>
      <c r="X148" s="93"/>
      <c r="Y148" s="93"/>
      <c r="Z148" s="93"/>
      <c r="AA148" s="93"/>
      <c r="AB148" s="93"/>
      <c r="AC148" s="93"/>
      <c r="AD148" s="93"/>
      <c r="AE148" s="93"/>
      <c r="AF148" s="93"/>
      <c r="AG148" s="93"/>
    </row>
    <row r="149" spans="13:33" x14ac:dyDescent="0.25">
      <c r="M149" s="93"/>
      <c r="N149" s="93"/>
      <c r="O149" s="93"/>
      <c r="P149" s="93"/>
      <c r="Q149" s="93"/>
      <c r="R149" s="93"/>
      <c r="S149" s="93"/>
      <c r="T149" s="93"/>
      <c r="U149" s="93"/>
      <c r="V149" s="93"/>
      <c r="W149" s="93"/>
      <c r="X149" s="93"/>
      <c r="Y149" s="93"/>
      <c r="Z149" s="93"/>
      <c r="AA149" s="93"/>
      <c r="AB149" s="93"/>
      <c r="AC149" s="93"/>
      <c r="AD149" s="93"/>
      <c r="AE149" s="93"/>
      <c r="AF149" s="93"/>
      <c r="AG149" s="93"/>
    </row>
    <row r="150" spans="13:33" x14ac:dyDescent="0.25">
      <c r="M150" s="93"/>
      <c r="N150" s="93"/>
      <c r="O150" s="93"/>
      <c r="P150" s="93"/>
      <c r="Q150" s="93"/>
      <c r="R150" s="93"/>
      <c r="S150" s="93"/>
      <c r="T150" s="93"/>
      <c r="U150" s="93"/>
      <c r="V150" s="93"/>
      <c r="W150" s="93"/>
      <c r="X150" s="93"/>
      <c r="Y150" s="93"/>
      <c r="Z150" s="93"/>
      <c r="AA150" s="93"/>
      <c r="AB150" s="93"/>
      <c r="AC150" s="93"/>
      <c r="AD150" s="93"/>
      <c r="AE150" s="93"/>
      <c r="AF150" s="93"/>
      <c r="AG150" s="93"/>
    </row>
    <row r="151" spans="13:33" x14ac:dyDescent="0.25">
      <c r="M151" s="93"/>
      <c r="N151" s="93"/>
      <c r="O151" s="93"/>
      <c r="P151" s="93"/>
      <c r="Q151" s="93"/>
      <c r="R151" s="93"/>
      <c r="S151" s="93"/>
      <c r="T151" s="93"/>
      <c r="U151" s="93"/>
      <c r="V151" s="93"/>
      <c r="W151" s="93"/>
      <c r="X151" s="93"/>
      <c r="Y151" s="93"/>
      <c r="Z151" s="93"/>
      <c r="AA151" s="93"/>
      <c r="AB151" s="93"/>
      <c r="AC151" s="93"/>
      <c r="AD151" s="93"/>
      <c r="AE151" s="93"/>
      <c r="AF151" s="93"/>
      <c r="AG151" s="93"/>
    </row>
    <row r="152" spans="13:33" x14ac:dyDescent="0.25">
      <c r="M152" s="93"/>
      <c r="N152" s="93"/>
      <c r="O152" s="93"/>
      <c r="P152" s="93"/>
      <c r="Q152" s="93"/>
      <c r="R152" s="93"/>
      <c r="S152" s="93"/>
      <c r="T152" s="93"/>
      <c r="U152" s="93"/>
      <c r="V152" s="93"/>
      <c r="W152" s="93"/>
      <c r="X152" s="93"/>
      <c r="Y152" s="93"/>
      <c r="Z152" s="93"/>
      <c r="AA152" s="93"/>
      <c r="AB152" s="93"/>
      <c r="AC152" s="93"/>
      <c r="AD152" s="93"/>
      <c r="AE152" s="93"/>
      <c r="AF152" s="93"/>
      <c r="AG152" s="93"/>
    </row>
    <row r="153" spans="13:33" x14ac:dyDescent="0.25">
      <c r="M153" s="93"/>
      <c r="N153" s="93"/>
      <c r="O153" s="93"/>
      <c r="P153" s="93"/>
      <c r="Q153" s="93"/>
      <c r="R153" s="93"/>
      <c r="S153" s="93"/>
      <c r="T153" s="93"/>
      <c r="U153" s="93"/>
      <c r="V153" s="93"/>
      <c r="W153" s="93"/>
      <c r="X153" s="93"/>
      <c r="Y153" s="93"/>
      <c r="Z153" s="93"/>
      <c r="AA153" s="93"/>
      <c r="AB153" s="93"/>
      <c r="AC153" s="93"/>
      <c r="AD153" s="93"/>
      <c r="AE153" s="93"/>
      <c r="AF153" s="93"/>
      <c r="AG153" s="93"/>
    </row>
    <row r="154" spans="13:33" x14ac:dyDescent="0.25">
      <c r="M154" s="93"/>
      <c r="N154" s="93"/>
      <c r="O154" s="93"/>
      <c r="P154" s="93"/>
      <c r="Q154" s="93"/>
      <c r="R154" s="93"/>
      <c r="S154" s="93"/>
      <c r="T154" s="93"/>
      <c r="U154" s="93"/>
      <c r="V154" s="93"/>
      <c r="W154" s="93"/>
      <c r="X154" s="93"/>
      <c r="Y154" s="93"/>
      <c r="Z154" s="93"/>
      <c r="AA154" s="93"/>
      <c r="AB154" s="93"/>
      <c r="AC154" s="93"/>
      <c r="AD154" s="93"/>
      <c r="AE154" s="93"/>
      <c r="AF154" s="93"/>
      <c r="AG154" s="93"/>
    </row>
    <row r="155" spans="13:33" x14ac:dyDescent="0.25">
      <c r="M155" s="93"/>
      <c r="N155" s="93"/>
      <c r="O155" s="93"/>
      <c r="P155" s="93"/>
      <c r="Q155" s="93"/>
      <c r="R155" s="93"/>
      <c r="S155" s="93"/>
      <c r="T155" s="93"/>
      <c r="U155" s="93"/>
      <c r="V155" s="93"/>
      <c r="W155" s="93"/>
      <c r="X155" s="93"/>
      <c r="Y155" s="93"/>
      <c r="Z155" s="93"/>
      <c r="AA155" s="93"/>
      <c r="AB155" s="93"/>
      <c r="AC155" s="93"/>
      <c r="AD155" s="93"/>
      <c r="AE155" s="93"/>
      <c r="AF155" s="93"/>
      <c r="AG155" s="93"/>
    </row>
    <row r="156" spans="13:33" x14ac:dyDescent="0.25">
      <c r="M156" s="93"/>
      <c r="N156" s="93"/>
      <c r="O156" s="93"/>
      <c r="P156" s="93"/>
      <c r="Q156" s="93"/>
      <c r="R156" s="93"/>
      <c r="S156" s="93"/>
      <c r="T156" s="93"/>
      <c r="U156" s="93"/>
      <c r="V156" s="93"/>
      <c r="W156" s="93"/>
      <c r="X156" s="93"/>
      <c r="Y156" s="93"/>
      <c r="Z156" s="93"/>
      <c r="AA156" s="93"/>
      <c r="AB156" s="93"/>
      <c r="AC156" s="93"/>
      <c r="AD156" s="93"/>
      <c r="AE156" s="93"/>
      <c r="AF156" s="93"/>
      <c r="AG156" s="93"/>
    </row>
    <row r="157" spans="13:33" x14ac:dyDescent="0.25">
      <c r="M157" s="93"/>
      <c r="N157" s="93"/>
      <c r="O157" s="93"/>
      <c r="P157" s="93"/>
      <c r="Q157" s="93"/>
      <c r="R157" s="93"/>
      <c r="S157" s="93"/>
      <c r="T157" s="93"/>
      <c r="U157" s="93"/>
      <c r="V157" s="93"/>
      <c r="W157" s="93"/>
      <c r="X157" s="93"/>
      <c r="Y157" s="93"/>
      <c r="Z157" s="93"/>
      <c r="AA157" s="93"/>
      <c r="AB157" s="93"/>
      <c r="AC157" s="93"/>
      <c r="AD157" s="93"/>
      <c r="AE157" s="93"/>
      <c r="AF157" s="93"/>
      <c r="AG157" s="93"/>
    </row>
    <row r="158" spans="13:33" x14ac:dyDescent="0.25">
      <c r="M158" s="93"/>
      <c r="N158" s="93"/>
      <c r="O158" s="93"/>
      <c r="P158" s="93"/>
      <c r="Q158" s="93"/>
      <c r="R158" s="93"/>
      <c r="S158" s="93"/>
      <c r="T158" s="93"/>
      <c r="U158" s="93"/>
      <c r="V158" s="93"/>
      <c r="W158" s="93"/>
      <c r="X158" s="93"/>
      <c r="Y158" s="93"/>
      <c r="Z158" s="93"/>
      <c r="AA158" s="93"/>
      <c r="AB158" s="93"/>
      <c r="AC158" s="93"/>
      <c r="AD158" s="93"/>
      <c r="AE158" s="93"/>
      <c r="AF158" s="93"/>
      <c r="AG158" s="93"/>
    </row>
    <row r="159" spans="13:33" x14ac:dyDescent="0.25">
      <c r="M159" s="93"/>
      <c r="N159" s="93"/>
      <c r="O159" s="93"/>
      <c r="P159" s="93"/>
      <c r="Q159" s="93"/>
      <c r="R159" s="93"/>
      <c r="S159" s="93"/>
      <c r="T159" s="93"/>
      <c r="U159" s="93"/>
      <c r="V159" s="93"/>
      <c r="W159" s="93"/>
      <c r="X159" s="93"/>
      <c r="Y159" s="93"/>
      <c r="Z159" s="93"/>
      <c r="AA159" s="93"/>
      <c r="AB159" s="93"/>
      <c r="AC159" s="93"/>
      <c r="AD159" s="93"/>
      <c r="AE159" s="93"/>
      <c r="AF159" s="93"/>
      <c r="AG159" s="93"/>
    </row>
    <row r="160" spans="13:33" x14ac:dyDescent="0.25">
      <c r="M160" s="93"/>
      <c r="N160" s="93"/>
      <c r="O160" s="93"/>
      <c r="P160" s="93"/>
      <c r="Q160" s="93"/>
      <c r="R160" s="93"/>
      <c r="S160" s="93"/>
      <c r="T160" s="93"/>
      <c r="U160" s="93"/>
      <c r="V160" s="93"/>
      <c r="W160" s="93"/>
      <c r="X160" s="93"/>
      <c r="Y160" s="93"/>
      <c r="Z160" s="93"/>
      <c r="AA160" s="93"/>
      <c r="AB160" s="93"/>
      <c r="AC160" s="93"/>
      <c r="AD160" s="93"/>
      <c r="AE160" s="93"/>
      <c r="AF160" s="93"/>
      <c r="AG160" s="93"/>
    </row>
    <row r="161" spans="13:33" x14ac:dyDescent="0.25">
      <c r="M161" s="93"/>
      <c r="N161" s="93"/>
      <c r="O161" s="93"/>
      <c r="P161" s="93"/>
      <c r="Q161" s="93"/>
      <c r="R161" s="93"/>
      <c r="S161" s="93"/>
      <c r="T161" s="93"/>
      <c r="U161" s="93"/>
      <c r="V161" s="93"/>
      <c r="W161" s="93"/>
      <c r="X161" s="93"/>
      <c r="Y161" s="93"/>
      <c r="Z161" s="93"/>
      <c r="AA161" s="93"/>
      <c r="AB161" s="93"/>
      <c r="AC161" s="93"/>
      <c r="AD161" s="93"/>
      <c r="AE161" s="93"/>
      <c r="AF161" s="93"/>
      <c r="AG161" s="93"/>
    </row>
    <row r="162" spans="13:33" x14ac:dyDescent="0.25">
      <c r="M162" s="93"/>
      <c r="N162" s="93"/>
      <c r="O162" s="93"/>
      <c r="P162" s="93"/>
      <c r="Q162" s="93"/>
      <c r="R162" s="93"/>
      <c r="S162" s="93"/>
      <c r="T162" s="93"/>
      <c r="U162" s="93"/>
      <c r="V162" s="93"/>
      <c r="W162" s="93"/>
      <c r="X162" s="93"/>
      <c r="Y162" s="93"/>
      <c r="Z162" s="93"/>
      <c r="AA162" s="93"/>
      <c r="AB162" s="93"/>
      <c r="AC162" s="93"/>
      <c r="AD162" s="93"/>
      <c r="AE162" s="93"/>
      <c r="AF162" s="93"/>
      <c r="AG162" s="93"/>
    </row>
    <row r="163" spans="13:33" x14ac:dyDescent="0.25">
      <c r="M163" s="93"/>
      <c r="N163" s="93"/>
      <c r="O163" s="93"/>
      <c r="P163" s="93"/>
      <c r="Q163" s="93"/>
      <c r="R163" s="93"/>
      <c r="S163" s="93"/>
      <c r="T163" s="93"/>
      <c r="U163" s="93"/>
      <c r="V163" s="93"/>
      <c r="W163" s="93"/>
      <c r="X163" s="93"/>
      <c r="Y163" s="93"/>
      <c r="Z163" s="93"/>
      <c r="AA163" s="93"/>
      <c r="AB163" s="93"/>
      <c r="AC163" s="93"/>
      <c r="AD163" s="93"/>
      <c r="AE163" s="93"/>
      <c r="AF163" s="93"/>
      <c r="AG163" s="93"/>
    </row>
    <row r="164" spans="13:33" x14ac:dyDescent="0.25">
      <c r="M164" s="93"/>
      <c r="N164" s="93"/>
      <c r="O164" s="93"/>
      <c r="P164" s="93"/>
      <c r="Q164" s="93"/>
      <c r="R164" s="93"/>
      <c r="S164" s="93"/>
      <c r="T164" s="93"/>
      <c r="U164" s="93"/>
      <c r="V164" s="93"/>
      <c r="W164" s="93"/>
      <c r="X164" s="93"/>
      <c r="Y164" s="93"/>
      <c r="Z164" s="93"/>
      <c r="AA164" s="93"/>
      <c r="AB164" s="93"/>
      <c r="AC164" s="93"/>
      <c r="AD164" s="93"/>
      <c r="AE164" s="93"/>
      <c r="AF164" s="93"/>
      <c r="AG164" s="93"/>
    </row>
    <row r="165" spans="13:33" x14ac:dyDescent="0.25">
      <c r="M165" s="93"/>
      <c r="N165" s="93"/>
      <c r="O165" s="93"/>
      <c r="P165" s="93"/>
      <c r="Q165" s="93"/>
      <c r="R165" s="93"/>
      <c r="S165" s="93"/>
      <c r="T165" s="93"/>
      <c r="U165" s="93"/>
      <c r="V165" s="93"/>
      <c r="W165" s="93"/>
      <c r="X165" s="93"/>
      <c r="Y165" s="93"/>
      <c r="Z165" s="93"/>
      <c r="AA165" s="93"/>
      <c r="AB165" s="93"/>
      <c r="AC165" s="93"/>
      <c r="AD165" s="93"/>
      <c r="AE165" s="93"/>
      <c r="AF165" s="93"/>
      <c r="AG165" s="93"/>
    </row>
    <row r="166" spans="13:33" x14ac:dyDescent="0.25">
      <c r="M166" s="93"/>
      <c r="N166" s="93"/>
      <c r="O166" s="93"/>
      <c r="P166" s="93"/>
      <c r="Q166" s="93"/>
      <c r="R166" s="93"/>
      <c r="S166" s="93"/>
      <c r="T166" s="93"/>
      <c r="U166" s="93"/>
      <c r="V166" s="93"/>
      <c r="W166" s="93"/>
      <c r="X166" s="93"/>
      <c r="Y166" s="93"/>
      <c r="Z166" s="93"/>
      <c r="AA166" s="93"/>
      <c r="AB166" s="93"/>
      <c r="AC166" s="93"/>
      <c r="AD166" s="93"/>
      <c r="AE166" s="93"/>
      <c r="AF166" s="93"/>
      <c r="AG166" s="93"/>
    </row>
    <row r="167" spans="13:33" x14ac:dyDescent="0.25">
      <c r="M167" s="93"/>
      <c r="N167" s="93"/>
      <c r="O167" s="93"/>
      <c r="P167" s="93"/>
      <c r="Q167" s="93"/>
      <c r="R167" s="93"/>
      <c r="S167" s="93"/>
      <c r="T167" s="93"/>
      <c r="U167" s="93"/>
      <c r="V167" s="93"/>
      <c r="W167" s="93"/>
      <c r="X167" s="93"/>
      <c r="Y167" s="93"/>
      <c r="Z167" s="93"/>
      <c r="AA167" s="93"/>
      <c r="AB167" s="93"/>
      <c r="AC167" s="93"/>
      <c r="AD167" s="93"/>
      <c r="AE167" s="93"/>
      <c r="AF167" s="93"/>
      <c r="AG167" s="93"/>
    </row>
    <row r="168" spans="13:33" x14ac:dyDescent="0.25">
      <c r="M168" s="93"/>
      <c r="N168" s="93"/>
      <c r="O168" s="93"/>
      <c r="P168" s="93"/>
      <c r="Q168" s="93"/>
      <c r="R168" s="93"/>
      <c r="S168" s="93"/>
      <c r="T168" s="93"/>
      <c r="U168" s="93"/>
      <c r="V168" s="93"/>
      <c r="W168" s="93"/>
      <c r="X168" s="93"/>
      <c r="Y168" s="93"/>
      <c r="Z168" s="93"/>
      <c r="AA168" s="93"/>
      <c r="AB168" s="93"/>
      <c r="AC168" s="93"/>
      <c r="AD168" s="93"/>
      <c r="AE168" s="93"/>
      <c r="AF168" s="93"/>
      <c r="AG168" s="93"/>
    </row>
    <row r="169" spans="13:33" x14ac:dyDescent="0.25">
      <c r="M169" s="93"/>
      <c r="N169" s="93"/>
      <c r="O169" s="93"/>
      <c r="P169" s="93"/>
      <c r="Q169" s="93"/>
      <c r="R169" s="93"/>
      <c r="S169" s="93"/>
      <c r="T169" s="93"/>
      <c r="U169" s="93"/>
      <c r="V169" s="93"/>
      <c r="W169" s="93"/>
      <c r="X169" s="93"/>
      <c r="Y169" s="93"/>
      <c r="Z169" s="93"/>
      <c r="AA169" s="93"/>
      <c r="AB169" s="93"/>
      <c r="AC169" s="93"/>
      <c r="AD169" s="93"/>
      <c r="AE169" s="93"/>
      <c r="AF169" s="93"/>
      <c r="AG169" s="93"/>
    </row>
    <row r="170" spans="13:33" x14ac:dyDescent="0.25">
      <c r="M170" s="93"/>
      <c r="N170" s="93"/>
      <c r="O170" s="93"/>
      <c r="P170" s="93"/>
      <c r="Q170" s="93"/>
      <c r="R170" s="93"/>
      <c r="S170" s="93"/>
      <c r="T170" s="93"/>
      <c r="U170" s="93"/>
      <c r="V170" s="93"/>
      <c r="W170" s="93"/>
      <c r="X170" s="93"/>
      <c r="Y170" s="93"/>
      <c r="Z170" s="93"/>
      <c r="AA170" s="93"/>
      <c r="AB170" s="93"/>
      <c r="AC170" s="93"/>
      <c r="AD170" s="93"/>
      <c r="AE170" s="93"/>
      <c r="AF170" s="93"/>
      <c r="AG170" s="93"/>
    </row>
    <row r="171" spans="13:33" x14ac:dyDescent="0.25">
      <c r="M171" s="93"/>
      <c r="N171" s="93"/>
      <c r="O171" s="93"/>
      <c r="P171" s="93"/>
      <c r="Q171" s="93"/>
      <c r="R171" s="93"/>
      <c r="S171" s="93"/>
      <c r="T171" s="93"/>
      <c r="U171" s="93"/>
      <c r="V171" s="93"/>
      <c r="W171" s="93"/>
      <c r="X171" s="93"/>
      <c r="Y171" s="93"/>
      <c r="Z171" s="93"/>
      <c r="AA171" s="93"/>
      <c r="AB171" s="93"/>
      <c r="AC171" s="93"/>
      <c r="AD171" s="93"/>
      <c r="AE171" s="93"/>
      <c r="AF171" s="93"/>
      <c r="AG171" s="93"/>
    </row>
    <row r="172" spans="13:33" x14ac:dyDescent="0.25">
      <c r="M172" s="93"/>
      <c r="N172" s="93"/>
      <c r="O172" s="93"/>
      <c r="P172" s="93"/>
      <c r="Q172" s="93"/>
      <c r="R172" s="93"/>
      <c r="S172" s="93"/>
      <c r="T172" s="93"/>
      <c r="U172" s="93"/>
      <c r="V172" s="93"/>
      <c r="W172" s="93"/>
      <c r="X172" s="93"/>
      <c r="Y172" s="93"/>
      <c r="Z172" s="93"/>
      <c r="AA172" s="93"/>
      <c r="AB172" s="93"/>
      <c r="AC172" s="93"/>
      <c r="AD172" s="93"/>
      <c r="AE172" s="93"/>
      <c r="AF172" s="93"/>
      <c r="AG172" s="93"/>
    </row>
    <row r="173" spans="13:33" x14ac:dyDescent="0.25">
      <c r="M173" s="93"/>
      <c r="N173" s="93"/>
      <c r="O173" s="93"/>
      <c r="P173" s="93"/>
      <c r="Q173" s="93"/>
      <c r="R173" s="93"/>
      <c r="S173" s="93"/>
      <c r="T173" s="93"/>
      <c r="U173" s="93"/>
      <c r="V173" s="93"/>
      <c r="W173" s="93"/>
      <c r="X173" s="93"/>
      <c r="Y173" s="93"/>
      <c r="Z173" s="93"/>
      <c r="AA173" s="93"/>
      <c r="AB173" s="93"/>
      <c r="AC173" s="93"/>
      <c r="AD173" s="93"/>
      <c r="AE173" s="93"/>
      <c r="AF173" s="93"/>
      <c r="AG173" s="93"/>
    </row>
    <row r="174" spans="13:33" x14ac:dyDescent="0.25">
      <c r="M174" s="93"/>
      <c r="N174" s="93"/>
      <c r="O174" s="93"/>
      <c r="P174" s="93"/>
      <c r="Q174" s="93"/>
      <c r="R174" s="93"/>
      <c r="S174" s="93"/>
      <c r="T174" s="93"/>
      <c r="U174" s="93"/>
      <c r="V174" s="93"/>
      <c r="W174" s="93"/>
      <c r="X174" s="93"/>
      <c r="Y174" s="93"/>
      <c r="Z174" s="93"/>
      <c r="AA174" s="93"/>
      <c r="AB174" s="93"/>
      <c r="AC174" s="93"/>
      <c r="AD174" s="93"/>
      <c r="AE174" s="93"/>
      <c r="AF174" s="93"/>
      <c r="AG174" s="93"/>
    </row>
    <row r="175" spans="13:33" x14ac:dyDescent="0.25">
      <c r="M175" s="93"/>
      <c r="N175" s="93"/>
      <c r="O175" s="93"/>
      <c r="P175" s="93"/>
      <c r="Q175" s="93"/>
      <c r="R175" s="93"/>
      <c r="S175" s="93"/>
      <c r="T175" s="93"/>
      <c r="U175" s="93"/>
      <c r="V175" s="93"/>
      <c r="W175" s="93"/>
      <c r="X175" s="93"/>
      <c r="Y175" s="93"/>
      <c r="Z175" s="93"/>
      <c r="AA175" s="93"/>
      <c r="AB175" s="93"/>
      <c r="AC175" s="93"/>
      <c r="AD175" s="93"/>
      <c r="AE175" s="93"/>
      <c r="AF175" s="93"/>
      <c r="AG175" s="93"/>
    </row>
    <row r="176" spans="13:33" x14ac:dyDescent="0.25">
      <c r="M176" s="93"/>
      <c r="N176" s="93"/>
      <c r="O176" s="93"/>
      <c r="P176" s="93"/>
      <c r="Q176" s="93"/>
      <c r="R176" s="93"/>
      <c r="S176" s="93"/>
      <c r="T176" s="93"/>
      <c r="U176" s="93"/>
      <c r="V176" s="93"/>
      <c r="W176" s="93"/>
      <c r="X176" s="93"/>
      <c r="Y176" s="93"/>
      <c r="Z176" s="93"/>
      <c r="AA176" s="93"/>
      <c r="AB176" s="93"/>
      <c r="AC176" s="93"/>
      <c r="AD176" s="93"/>
      <c r="AE176" s="93"/>
      <c r="AF176" s="93"/>
      <c r="AG176" s="93"/>
    </row>
    <row r="177" spans="13:33" x14ac:dyDescent="0.25">
      <c r="M177" s="93"/>
      <c r="N177" s="93"/>
      <c r="O177" s="93"/>
      <c r="P177" s="93"/>
      <c r="Q177" s="93"/>
      <c r="R177" s="93"/>
      <c r="S177" s="93"/>
      <c r="T177" s="93"/>
      <c r="U177" s="93"/>
      <c r="V177" s="93"/>
      <c r="W177" s="93"/>
      <c r="X177" s="93"/>
      <c r="Y177" s="93"/>
      <c r="Z177" s="93"/>
      <c r="AA177" s="93"/>
      <c r="AB177" s="93"/>
      <c r="AC177" s="93"/>
      <c r="AD177" s="93"/>
      <c r="AE177" s="93"/>
      <c r="AF177" s="93"/>
      <c r="AG177" s="93"/>
    </row>
    <row r="178" spans="13:33" x14ac:dyDescent="0.25">
      <c r="M178" s="93"/>
      <c r="N178" s="93"/>
      <c r="O178" s="93"/>
      <c r="P178" s="93"/>
      <c r="Q178" s="93"/>
      <c r="R178" s="93"/>
      <c r="S178" s="93"/>
      <c r="T178" s="93"/>
      <c r="U178" s="93"/>
      <c r="V178" s="93"/>
      <c r="W178" s="93"/>
      <c r="X178" s="93"/>
      <c r="Y178" s="93"/>
      <c r="Z178" s="93"/>
      <c r="AA178" s="93"/>
      <c r="AB178" s="93"/>
      <c r="AC178" s="93"/>
      <c r="AD178" s="93"/>
      <c r="AE178" s="93"/>
      <c r="AF178" s="93"/>
      <c r="AG178" s="93"/>
    </row>
    <row r="179" spans="13:33" x14ac:dyDescent="0.25">
      <c r="M179" s="93"/>
      <c r="N179" s="93"/>
      <c r="O179" s="93"/>
      <c r="P179" s="93"/>
      <c r="Q179" s="93"/>
      <c r="R179" s="93"/>
      <c r="S179" s="93"/>
      <c r="T179" s="93"/>
      <c r="U179" s="93"/>
      <c r="V179" s="93"/>
      <c r="W179" s="93"/>
      <c r="X179" s="93"/>
      <c r="Y179" s="93"/>
      <c r="Z179" s="93"/>
      <c r="AA179" s="93"/>
      <c r="AB179" s="93"/>
      <c r="AC179" s="93"/>
      <c r="AD179" s="93"/>
      <c r="AE179" s="93"/>
      <c r="AF179" s="93"/>
      <c r="AG179" s="93"/>
    </row>
    <row r="180" spans="13:33" x14ac:dyDescent="0.25">
      <c r="M180" s="93"/>
      <c r="N180" s="93"/>
      <c r="O180" s="93"/>
      <c r="P180" s="93"/>
      <c r="Q180" s="93"/>
      <c r="R180" s="93"/>
      <c r="S180" s="93"/>
      <c r="T180" s="93"/>
      <c r="U180" s="93"/>
      <c r="V180" s="93"/>
      <c r="W180" s="93"/>
      <c r="X180" s="93"/>
      <c r="Y180" s="93"/>
      <c r="Z180" s="93"/>
      <c r="AA180" s="93"/>
      <c r="AB180" s="93"/>
      <c r="AC180" s="93"/>
      <c r="AD180" s="93"/>
      <c r="AE180" s="93"/>
      <c r="AF180" s="93"/>
      <c r="AG180" s="93"/>
    </row>
    <row r="181" spans="13:33" x14ac:dyDescent="0.25">
      <c r="M181" s="93"/>
      <c r="N181" s="93"/>
      <c r="O181" s="93"/>
      <c r="P181" s="93"/>
      <c r="Q181" s="93"/>
      <c r="R181" s="93"/>
      <c r="S181" s="93"/>
      <c r="T181" s="93"/>
      <c r="U181" s="93"/>
      <c r="V181" s="93"/>
      <c r="W181" s="93"/>
      <c r="X181" s="93"/>
      <c r="Y181" s="93"/>
      <c r="Z181" s="93"/>
      <c r="AA181" s="93"/>
      <c r="AB181" s="93"/>
      <c r="AC181" s="93"/>
      <c r="AD181" s="93"/>
      <c r="AE181" s="93"/>
      <c r="AF181" s="93"/>
      <c r="AG181" s="93"/>
    </row>
    <row r="182" spans="13:33" x14ac:dyDescent="0.25">
      <c r="M182" s="93"/>
      <c r="N182" s="93"/>
      <c r="O182" s="93"/>
      <c r="P182" s="93"/>
      <c r="Q182" s="93"/>
      <c r="R182" s="93"/>
      <c r="S182" s="93"/>
      <c r="T182" s="93"/>
      <c r="U182" s="93"/>
      <c r="V182" s="93"/>
      <c r="W182" s="93"/>
      <c r="X182" s="93"/>
      <c r="Y182" s="93"/>
      <c r="Z182" s="93"/>
      <c r="AA182" s="93"/>
      <c r="AB182" s="93"/>
      <c r="AC182" s="93"/>
      <c r="AD182" s="93"/>
      <c r="AE182" s="93"/>
      <c r="AF182" s="93"/>
      <c r="AG182" s="93"/>
    </row>
    <row r="183" spans="13:33" x14ac:dyDescent="0.25">
      <c r="M183" s="93"/>
      <c r="N183" s="93"/>
      <c r="O183" s="93"/>
      <c r="P183" s="93"/>
      <c r="Q183" s="93"/>
      <c r="R183" s="93"/>
      <c r="S183" s="93"/>
      <c r="T183" s="93"/>
      <c r="U183" s="93"/>
      <c r="V183" s="93"/>
      <c r="W183" s="93"/>
      <c r="X183" s="93"/>
      <c r="Y183" s="93"/>
      <c r="Z183" s="93"/>
      <c r="AA183" s="93"/>
      <c r="AB183" s="93"/>
      <c r="AC183" s="93"/>
      <c r="AD183" s="93"/>
      <c r="AE183" s="93"/>
      <c r="AF183" s="93"/>
      <c r="AG183" s="93"/>
    </row>
    <row r="184" spans="13:33" x14ac:dyDescent="0.25">
      <c r="M184" s="93"/>
      <c r="N184" s="93"/>
      <c r="O184" s="93"/>
      <c r="P184" s="93"/>
      <c r="Q184" s="93"/>
      <c r="R184" s="93"/>
      <c r="S184" s="93"/>
      <c r="T184" s="93"/>
      <c r="U184" s="93"/>
      <c r="V184" s="93"/>
      <c r="W184" s="93"/>
      <c r="X184" s="93"/>
      <c r="Y184" s="93"/>
      <c r="Z184" s="93"/>
      <c r="AA184" s="93"/>
      <c r="AB184" s="93"/>
      <c r="AC184" s="93"/>
      <c r="AD184" s="93"/>
      <c r="AE184" s="93"/>
      <c r="AF184" s="93"/>
      <c r="AG184" s="93"/>
    </row>
    <row r="185" spans="13:33" x14ac:dyDescent="0.25">
      <c r="M185" s="93"/>
      <c r="N185" s="93"/>
      <c r="O185" s="93"/>
      <c r="P185" s="93"/>
      <c r="Q185" s="93"/>
      <c r="R185" s="93"/>
      <c r="S185" s="93"/>
      <c r="T185" s="93"/>
      <c r="U185" s="93"/>
      <c r="V185" s="93"/>
      <c r="W185" s="93"/>
      <c r="X185" s="93"/>
      <c r="Y185" s="93"/>
      <c r="Z185" s="93"/>
      <c r="AA185" s="93"/>
      <c r="AB185" s="93"/>
      <c r="AC185" s="93"/>
      <c r="AD185" s="93"/>
      <c r="AE185" s="93"/>
      <c r="AF185" s="93"/>
      <c r="AG185" s="93"/>
    </row>
    <row r="186" spans="13:33" x14ac:dyDescent="0.25">
      <c r="M186" s="93"/>
      <c r="N186" s="93"/>
      <c r="O186" s="93"/>
      <c r="P186" s="93"/>
      <c r="Q186" s="93"/>
      <c r="R186" s="93"/>
      <c r="S186" s="93"/>
      <c r="T186" s="93"/>
      <c r="U186" s="93"/>
      <c r="V186" s="93"/>
      <c r="W186" s="93"/>
      <c r="X186" s="93"/>
      <c r="Y186" s="93"/>
      <c r="Z186" s="93"/>
      <c r="AA186" s="93"/>
      <c r="AB186" s="93"/>
      <c r="AC186" s="93"/>
      <c r="AD186" s="93"/>
      <c r="AE186" s="93"/>
      <c r="AF186" s="93"/>
      <c r="AG186" s="93"/>
    </row>
    <row r="187" spans="13:33" x14ac:dyDescent="0.25">
      <c r="M187" s="93"/>
      <c r="N187" s="93"/>
      <c r="O187" s="93"/>
      <c r="P187" s="93"/>
      <c r="Q187" s="93"/>
      <c r="R187" s="93"/>
      <c r="S187" s="93"/>
      <c r="T187" s="93"/>
      <c r="U187" s="93"/>
      <c r="V187" s="93"/>
      <c r="W187" s="93"/>
      <c r="X187" s="93"/>
      <c r="Y187" s="93"/>
      <c r="Z187" s="93"/>
      <c r="AA187" s="93"/>
      <c r="AB187" s="93"/>
      <c r="AC187" s="93"/>
      <c r="AD187" s="93"/>
      <c r="AE187" s="93"/>
      <c r="AF187" s="93"/>
      <c r="AG187" s="93"/>
    </row>
    <row r="188" spans="13:33" x14ac:dyDescent="0.25">
      <c r="M188" s="93"/>
      <c r="N188" s="93"/>
      <c r="O188" s="93"/>
      <c r="P188" s="93"/>
      <c r="Q188" s="93"/>
      <c r="R188" s="93"/>
      <c r="S188" s="93"/>
      <c r="T188" s="93"/>
      <c r="U188" s="93"/>
      <c r="V188" s="93"/>
      <c r="W188" s="93"/>
      <c r="X188" s="93"/>
      <c r="Y188" s="93"/>
      <c r="Z188" s="93"/>
      <c r="AA188" s="93"/>
      <c r="AB188" s="93"/>
      <c r="AC188" s="93"/>
      <c r="AD188" s="93"/>
      <c r="AE188" s="93"/>
      <c r="AF188" s="93"/>
      <c r="AG188" s="93"/>
    </row>
    <row r="189" spans="13:33" x14ac:dyDescent="0.25">
      <c r="M189" s="93"/>
      <c r="N189" s="93"/>
      <c r="O189" s="93"/>
      <c r="P189" s="93"/>
      <c r="Q189" s="93"/>
      <c r="R189" s="93"/>
      <c r="S189" s="93"/>
      <c r="T189" s="93"/>
      <c r="U189" s="93"/>
      <c r="V189" s="93"/>
      <c r="W189" s="93"/>
      <c r="X189" s="93"/>
      <c r="Y189" s="93"/>
      <c r="Z189" s="93"/>
      <c r="AA189" s="93"/>
      <c r="AB189" s="93"/>
      <c r="AC189" s="93"/>
      <c r="AD189" s="93"/>
      <c r="AE189" s="93"/>
      <c r="AF189" s="93"/>
      <c r="AG189" s="93"/>
    </row>
    <row r="190" spans="13:33" x14ac:dyDescent="0.25">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33" x14ac:dyDescent="0.25">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33" x14ac:dyDescent="0.25">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3" x14ac:dyDescent="0.25">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3" x14ac:dyDescent="0.25">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3" x14ac:dyDescent="0.25">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3" x14ac:dyDescent="0.25">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3" x14ac:dyDescent="0.25">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3" x14ac:dyDescent="0.25">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3" x14ac:dyDescent="0.25">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3" x14ac:dyDescent="0.25">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3" x14ac:dyDescent="0.25">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3" x14ac:dyDescent="0.25">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3" x14ac:dyDescent="0.25">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3" x14ac:dyDescent="0.25">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3" x14ac:dyDescent="0.25">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3" x14ac:dyDescent="0.25">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3" x14ac:dyDescent="0.25">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3" x14ac:dyDescent="0.25">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3" x14ac:dyDescent="0.25">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3" x14ac:dyDescent="0.25">
      <c r="M210" s="93"/>
      <c r="N210" s="93"/>
      <c r="O210" s="93"/>
      <c r="P210" s="93"/>
      <c r="Q210" s="93"/>
      <c r="R210" s="93"/>
      <c r="S210" s="93"/>
      <c r="T210" s="93"/>
      <c r="U210" s="93"/>
      <c r="V210" s="93"/>
      <c r="W210" s="93"/>
      <c r="X210" s="93"/>
      <c r="Y210" s="93"/>
      <c r="Z210" s="93"/>
      <c r="AA210" s="93"/>
      <c r="AB210" s="93"/>
      <c r="AC210" s="93"/>
      <c r="AD210" s="93"/>
      <c r="AE210" s="93"/>
      <c r="AF210" s="93"/>
      <c r="AG210" s="93"/>
    </row>
    <row r="211" spans="13:33" x14ac:dyDescent="0.25">
      <c r="M211" s="93"/>
      <c r="N211" s="93"/>
      <c r="O211" s="93"/>
      <c r="P211" s="93"/>
      <c r="Q211" s="93"/>
      <c r="R211" s="93"/>
      <c r="S211" s="93"/>
      <c r="T211" s="93"/>
      <c r="U211" s="93"/>
      <c r="V211" s="93"/>
      <c r="W211" s="93"/>
      <c r="X211" s="93"/>
      <c r="Y211" s="93"/>
      <c r="Z211" s="93"/>
      <c r="AA211" s="93"/>
      <c r="AB211" s="93"/>
      <c r="AC211" s="93"/>
      <c r="AD211" s="93"/>
      <c r="AE211" s="93"/>
      <c r="AF211" s="93"/>
      <c r="AG211" s="93"/>
    </row>
    <row r="212" spans="13:33" x14ac:dyDescent="0.25">
      <c r="M212" s="93"/>
      <c r="N212" s="93"/>
      <c r="O212" s="93"/>
      <c r="P212" s="93"/>
      <c r="Q212" s="93"/>
      <c r="R212" s="93"/>
      <c r="S212" s="93"/>
      <c r="T212" s="93"/>
      <c r="U212" s="93"/>
      <c r="V212" s="93"/>
      <c r="W212" s="93"/>
      <c r="X212" s="93"/>
      <c r="Y212" s="93"/>
      <c r="Z212" s="93"/>
      <c r="AA212" s="93"/>
      <c r="AB212" s="93"/>
      <c r="AC212" s="93"/>
      <c r="AD212" s="93"/>
      <c r="AE212" s="93"/>
      <c r="AF212" s="93"/>
      <c r="AG212" s="93"/>
    </row>
    <row r="213" spans="13:33" x14ac:dyDescent="0.25">
      <c r="M213" s="93"/>
      <c r="N213" s="93"/>
      <c r="O213" s="93"/>
      <c r="P213" s="93"/>
      <c r="Q213" s="93"/>
      <c r="R213" s="93"/>
      <c r="S213" s="93"/>
      <c r="T213" s="93"/>
      <c r="U213" s="93"/>
      <c r="V213" s="93"/>
      <c r="W213" s="93"/>
      <c r="X213" s="93"/>
      <c r="Y213" s="93"/>
      <c r="Z213" s="93"/>
      <c r="AA213" s="93"/>
      <c r="AB213" s="93"/>
      <c r="AC213" s="93"/>
      <c r="AD213" s="93"/>
      <c r="AE213" s="93"/>
      <c r="AF213" s="93"/>
      <c r="AG213" s="93"/>
    </row>
    <row r="214" spans="13:33" x14ac:dyDescent="0.25">
      <c r="M214" s="93"/>
      <c r="N214" s="93"/>
      <c r="O214" s="93"/>
      <c r="P214" s="93"/>
      <c r="Q214" s="93"/>
      <c r="R214" s="93"/>
      <c r="S214" s="93"/>
      <c r="T214" s="93"/>
      <c r="U214" s="93"/>
      <c r="V214" s="93"/>
      <c r="W214" s="93"/>
      <c r="X214" s="93"/>
      <c r="Y214" s="93"/>
      <c r="Z214" s="93"/>
      <c r="AA214" s="93"/>
      <c r="AB214" s="93"/>
      <c r="AC214" s="93"/>
      <c r="AD214" s="93"/>
      <c r="AE214" s="93"/>
      <c r="AF214" s="93"/>
      <c r="AG214" s="93"/>
    </row>
    <row r="215" spans="13:33" x14ac:dyDescent="0.25">
      <c r="M215" s="93"/>
      <c r="N215" s="93"/>
      <c r="O215" s="93"/>
      <c r="P215" s="93"/>
      <c r="Q215" s="93"/>
      <c r="R215" s="93"/>
      <c r="S215" s="93"/>
      <c r="T215" s="93"/>
      <c r="U215" s="93"/>
      <c r="V215" s="93"/>
      <c r="W215" s="93"/>
      <c r="X215" s="93"/>
      <c r="Y215" s="93"/>
      <c r="Z215" s="93"/>
      <c r="AA215" s="93"/>
      <c r="AB215" s="93"/>
      <c r="AC215" s="93"/>
      <c r="AD215" s="93"/>
      <c r="AE215" s="93"/>
      <c r="AF215" s="93"/>
      <c r="AG215" s="93"/>
    </row>
    <row r="216" spans="13:33" x14ac:dyDescent="0.25">
      <c r="M216" s="93"/>
      <c r="N216" s="93"/>
      <c r="O216" s="93"/>
      <c r="P216" s="93"/>
      <c r="Q216" s="93"/>
      <c r="R216" s="93"/>
      <c r="S216" s="93"/>
      <c r="T216" s="93"/>
      <c r="U216" s="93"/>
      <c r="V216" s="93"/>
      <c r="W216" s="93"/>
      <c r="X216" s="93"/>
      <c r="Y216" s="93"/>
      <c r="Z216" s="93"/>
      <c r="AA216" s="93"/>
      <c r="AB216" s="93"/>
      <c r="AC216" s="93"/>
      <c r="AD216" s="93"/>
      <c r="AE216" s="93"/>
      <c r="AF216" s="93"/>
      <c r="AG216" s="93"/>
    </row>
    <row r="217" spans="13:33" x14ac:dyDescent="0.25">
      <c r="M217" s="93"/>
      <c r="N217" s="93"/>
      <c r="O217" s="93"/>
      <c r="P217" s="93"/>
      <c r="Q217" s="93"/>
      <c r="R217" s="93"/>
      <c r="S217" s="93"/>
      <c r="T217" s="93"/>
      <c r="U217" s="93"/>
      <c r="V217" s="93"/>
      <c r="W217" s="93"/>
      <c r="X217" s="93"/>
      <c r="Y217" s="93"/>
      <c r="Z217" s="93"/>
      <c r="AA217" s="93"/>
      <c r="AB217" s="93"/>
      <c r="AC217" s="93"/>
      <c r="AD217" s="93"/>
      <c r="AE217" s="93"/>
      <c r="AF217" s="93"/>
      <c r="AG217" s="93"/>
    </row>
    <row r="218" spans="13:33" x14ac:dyDescent="0.25">
      <c r="M218" s="93"/>
      <c r="N218" s="93"/>
      <c r="O218" s="93"/>
      <c r="P218" s="93"/>
      <c r="Q218" s="93"/>
      <c r="R218" s="93"/>
      <c r="S218" s="93"/>
      <c r="T218" s="93"/>
      <c r="U218" s="93"/>
      <c r="V218" s="93"/>
      <c r="W218" s="93"/>
      <c r="X218" s="93"/>
      <c r="Y218" s="93"/>
      <c r="Z218" s="93"/>
      <c r="AA218" s="93"/>
      <c r="AB218" s="93"/>
      <c r="AC218" s="93"/>
      <c r="AD218" s="93"/>
      <c r="AE218" s="93"/>
      <c r="AF218" s="93"/>
      <c r="AG218" s="93"/>
    </row>
    <row r="219" spans="13:33" x14ac:dyDescent="0.25">
      <c r="M219" s="93"/>
      <c r="N219" s="93"/>
      <c r="O219" s="93"/>
      <c r="P219" s="93"/>
      <c r="Q219" s="93"/>
      <c r="R219" s="93"/>
      <c r="S219" s="93"/>
      <c r="T219" s="93"/>
      <c r="U219" s="93"/>
      <c r="V219" s="93"/>
      <c r="W219" s="93"/>
      <c r="X219" s="93"/>
      <c r="Y219" s="93"/>
      <c r="Z219" s="93"/>
      <c r="AA219" s="93"/>
      <c r="AB219" s="93"/>
      <c r="AC219" s="93"/>
      <c r="AD219" s="93"/>
      <c r="AE219" s="93"/>
      <c r="AF219" s="93"/>
      <c r="AG219" s="93"/>
    </row>
    <row r="220" spans="13:33" x14ac:dyDescent="0.25">
      <c r="M220" s="93"/>
      <c r="N220" s="93"/>
      <c r="O220" s="93"/>
      <c r="P220" s="93"/>
      <c r="Q220" s="93"/>
      <c r="R220" s="93"/>
      <c r="S220" s="93"/>
      <c r="T220" s="93"/>
      <c r="U220" s="93"/>
      <c r="V220" s="93"/>
      <c r="W220" s="93"/>
      <c r="X220" s="93"/>
      <c r="Y220" s="93"/>
      <c r="Z220" s="93"/>
      <c r="AA220" s="93"/>
      <c r="AB220" s="93"/>
      <c r="AC220" s="93"/>
      <c r="AD220" s="93"/>
      <c r="AE220" s="93"/>
      <c r="AF220" s="93"/>
      <c r="AG220" s="93"/>
    </row>
    <row r="221" spans="13:33" x14ac:dyDescent="0.25">
      <c r="M221" s="93"/>
      <c r="N221" s="93"/>
      <c r="O221" s="93"/>
      <c r="P221" s="93"/>
      <c r="Q221" s="93"/>
      <c r="R221" s="93"/>
      <c r="S221" s="93"/>
      <c r="T221" s="93"/>
      <c r="U221" s="93"/>
      <c r="V221" s="93"/>
      <c r="W221" s="93"/>
      <c r="X221" s="93"/>
      <c r="Y221" s="93"/>
      <c r="Z221" s="93"/>
      <c r="AA221" s="93"/>
      <c r="AB221" s="93"/>
      <c r="AC221" s="93"/>
      <c r="AD221" s="93"/>
      <c r="AE221" s="93"/>
      <c r="AF221" s="93"/>
      <c r="AG221" s="93"/>
    </row>
    <row r="222" spans="13:33" x14ac:dyDescent="0.25">
      <c r="M222" s="93"/>
      <c r="N222" s="93"/>
      <c r="O222" s="93"/>
      <c r="P222" s="93"/>
      <c r="Q222" s="93"/>
      <c r="R222" s="93"/>
      <c r="S222" s="93"/>
      <c r="T222" s="93"/>
      <c r="U222" s="93"/>
      <c r="V222" s="93"/>
      <c r="W222" s="93"/>
      <c r="X222" s="93"/>
      <c r="Y222" s="93"/>
      <c r="Z222" s="93"/>
      <c r="AA222" s="93"/>
      <c r="AB222" s="93"/>
      <c r="AC222" s="93"/>
      <c r="AD222" s="93"/>
      <c r="AE222" s="93"/>
      <c r="AF222" s="93"/>
      <c r="AG222" s="93"/>
    </row>
  </sheetData>
  <mergeCells count="18">
    <mergeCell ref="B63:L63"/>
    <mergeCell ref="B61:L61"/>
    <mergeCell ref="B62:L62"/>
    <mergeCell ref="B59:L59"/>
    <mergeCell ref="B60:L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6"/>
  <sheetViews>
    <sheetView showGridLines="0" workbookViewId="0">
      <selection activeCell="B47" sqref="B47"/>
    </sheetView>
  </sheetViews>
  <sheetFormatPr defaultRowHeight="15" x14ac:dyDescent="0.25"/>
  <cols>
    <col min="1" max="1" width="4.140625" style="248" customWidth="1"/>
    <col min="2" max="2" width="41.140625" style="248" customWidth="1"/>
    <col min="3" max="3" width="9" style="248" customWidth="1"/>
    <col min="4" max="4" width="7.5703125" style="248" customWidth="1"/>
    <col min="5" max="5" width="7.42578125" style="248" customWidth="1"/>
    <col min="6" max="6" width="8" style="248" customWidth="1"/>
    <col min="7" max="7" width="7.42578125" style="248" customWidth="1"/>
    <col min="8" max="8" width="15.28515625" style="248" bestFit="1" customWidth="1"/>
    <col min="9" max="9" width="4.42578125" style="248" customWidth="1"/>
    <col min="11" max="11" width="17.28515625" customWidth="1"/>
    <col min="12" max="12" width="9" bestFit="1" customWidth="1"/>
    <col min="13" max="14" width="9.7109375" bestFit="1" customWidth="1"/>
    <col min="18" max="18" width="10.7109375" customWidth="1"/>
  </cols>
  <sheetData>
    <row r="1" spans="1:22" ht="20.25" x14ac:dyDescent="0.3">
      <c r="B1" s="269" t="s">
        <v>911</v>
      </c>
      <c r="H1" s="555" t="s">
        <v>850</v>
      </c>
    </row>
    <row r="2" spans="1:22" x14ac:dyDescent="0.25">
      <c r="B2" s="277" t="s">
        <v>489</v>
      </c>
    </row>
    <row r="3" spans="1:22" ht="27" customHeight="1" x14ac:dyDescent="0.25">
      <c r="A3" s="93"/>
      <c r="B3" s="247" t="s">
        <v>0</v>
      </c>
      <c r="C3" s="862" t="s">
        <v>910</v>
      </c>
      <c r="D3" s="863"/>
      <c r="E3" s="863"/>
      <c r="F3" s="863"/>
      <c r="G3" s="863"/>
      <c r="H3" s="864"/>
    </row>
    <row r="4" spans="1:22" x14ac:dyDescent="0.25">
      <c r="A4" s="93"/>
      <c r="B4" s="99"/>
      <c r="C4" s="100">
        <v>2015</v>
      </c>
      <c r="D4" s="100">
        <v>2020</v>
      </c>
      <c r="E4" s="100">
        <v>2030</v>
      </c>
      <c r="F4" s="100">
        <v>2050</v>
      </c>
      <c r="G4" s="100" t="s">
        <v>4</v>
      </c>
      <c r="H4" s="100" t="s">
        <v>5</v>
      </c>
      <c r="J4" s="453"/>
      <c r="K4" s="453"/>
      <c r="L4" s="453"/>
    </row>
    <row r="5" spans="1:22" x14ac:dyDescent="0.25">
      <c r="A5" s="93"/>
      <c r="B5" s="865" t="s">
        <v>6</v>
      </c>
      <c r="C5" s="866"/>
      <c r="D5" s="866"/>
      <c r="E5" s="866"/>
      <c r="F5" s="866"/>
      <c r="G5" s="866"/>
      <c r="H5" s="867"/>
    </row>
    <row r="6" spans="1:22" x14ac:dyDescent="0.25">
      <c r="A6" s="93"/>
      <c r="B6" s="105" t="s">
        <v>9</v>
      </c>
      <c r="C6" s="868" t="s">
        <v>487</v>
      </c>
      <c r="D6" s="869"/>
      <c r="E6" s="863"/>
      <c r="F6" s="864"/>
      <c r="G6" s="108"/>
      <c r="H6" s="108"/>
    </row>
    <row r="7" spans="1:22" x14ac:dyDescent="0.25">
      <c r="A7" s="93"/>
      <c r="B7" s="114" t="s">
        <v>486</v>
      </c>
      <c r="C7" s="109" t="s">
        <v>485</v>
      </c>
      <c r="D7" s="110" t="s">
        <v>484</v>
      </c>
      <c r="E7" s="110">
        <v>52</v>
      </c>
      <c r="F7" s="109" t="s">
        <v>483</v>
      </c>
      <c r="G7" s="109" t="s">
        <v>20</v>
      </c>
      <c r="H7" s="109" t="s">
        <v>482</v>
      </c>
    </row>
    <row r="8" spans="1:22" x14ac:dyDescent="0.25">
      <c r="A8" s="93"/>
      <c r="B8" s="105" t="s">
        <v>141</v>
      </c>
      <c r="C8" s="246" t="s">
        <v>481</v>
      </c>
      <c r="D8" s="246" t="s">
        <v>792</v>
      </c>
      <c r="E8" s="246" t="s">
        <v>793</v>
      </c>
      <c r="F8" s="246"/>
      <c r="G8" s="246" t="s">
        <v>39</v>
      </c>
      <c r="H8" s="246"/>
    </row>
    <row r="9" spans="1:22" x14ac:dyDescent="0.25">
      <c r="A9" s="93"/>
      <c r="B9" s="105" t="s">
        <v>142</v>
      </c>
      <c r="C9" s="246" t="s">
        <v>794</v>
      </c>
      <c r="D9" s="246" t="s">
        <v>794</v>
      </c>
      <c r="E9" s="246" t="s">
        <v>794</v>
      </c>
      <c r="F9" s="246"/>
      <c r="G9" s="246"/>
      <c r="H9" s="246">
        <v>1</v>
      </c>
    </row>
    <row r="10" spans="1:22" x14ac:dyDescent="0.25">
      <c r="A10" s="93"/>
      <c r="B10" s="105" t="s">
        <v>431</v>
      </c>
      <c r="C10" s="246">
        <v>95</v>
      </c>
      <c r="D10" s="246">
        <v>95</v>
      </c>
      <c r="E10" s="246">
        <v>95</v>
      </c>
      <c r="F10" s="246"/>
      <c r="G10" s="246" t="s">
        <v>44</v>
      </c>
      <c r="H10" s="246">
        <v>7</v>
      </c>
    </row>
    <row r="11" spans="1:22" x14ac:dyDescent="0.25">
      <c r="A11" s="93"/>
      <c r="B11" s="99" t="s">
        <v>16</v>
      </c>
      <c r="C11" s="108">
        <v>25</v>
      </c>
      <c r="D11" s="108">
        <v>25</v>
      </c>
      <c r="E11" s="108">
        <v>25</v>
      </c>
      <c r="F11" s="108">
        <v>25</v>
      </c>
      <c r="G11" s="108"/>
      <c r="H11" s="246">
        <v>6</v>
      </c>
    </row>
    <row r="12" spans="1:22" x14ac:dyDescent="0.25">
      <c r="A12" s="93"/>
      <c r="B12" s="99" t="s">
        <v>18</v>
      </c>
      <c r="C12" s="108" t="s">
        <v>795</v>
      </c>
      <c r="D12" s="108" t="s">
        <v>795</v>
      </c>
      <c r="E12" s="108" t="s">
        <v>795</v>
      </c>
      <c r="F12" s="108"/>
      <c r="G12" s="108"/>
      <c r="H12" s="246" t="s">
        <v>480</v>
      </c>
      <c r="K12" s="422"/>
      <c r="L12" s="422"/>
      <c r="M12" s="422"/>
      <c r="N12" s="422"/>
      <c r="R12" s="422"/>
      <c r="S12" s="422"/>
      <c r="T12" s="422"/>
      <c r="U12" s="422"/>
      <c r="V12" s="422"/>
    </row>
    <row r="13" spans="1:22" x14ac:dyDescent="0.25">
      <c r="A13" s="93"/>
      <c r="B13" s="865" t="s">
        <v>102</v>
      </c>
      <c r="C13" s="866"/>
      <c r="D13" s="866"/>
      <c r="E13" s="866"/>
      <c r="F13" s="866"/>
      <c r="G13" s="866"/>
      <c r="H13" s="867"/>
    </row>
    <row r="14" spans="1:22" x14ac:dyDescent="0.25">
      <c r="A14" s="93"/>
      <c r="B14" s="99" t="s">
        <v>148</v>
      </c>
      <c r="C14" s="108">
        <v>97</v>
      </c>
      <c r="D14" s="108">
        <v>97</v>
      </c>
      <c r="E14" s="108">
        <v>97</v>
      </c>
      <c r="F14" s="108">
        <v>97</v>
      </c>
      <c r="G14" s="246" t="s">
        <v>15</v>
      </c>
      <c r="H14" s="109">
        <v>5</v>
      </c>
    </row>
    <row r="15" spans="1:22" x14ac:dyDescent="0.25">
      <c r="A15" s="93"/>
      <c r="B15" s="99" t="s">
        <v>104</v>
      </c>
      <c r="C15" s="108">
        <v>38</v>
      </c>
      <c r="D15" s="108">
        <v>35</v>
      </c>
      <c r="E15" s="108">
        <v>35</v>
      </c>
      <c r="F15" s="108">
        <v>35</v>
      </c>
      <c r="G15" s="108" t="s">
        <v>15</v>
      </c>
      <c r="H15" s="246" t="s">
        <v>479</v>
      </c>
    </row>
    <row r="16" spans="1:22" x14ac:dyDescent="0.25">
      <c r="A16" s="93"/>
      <c r="B16" s="99" t="s">
        <v>105</v>
      </c>
      <c r="C16" s="120" t="s">
        <v>790</v>
      </c>
      <c r="D16" s="120" t="s">
        <v>790</v>
      </c>
      <c r="E16" s="120" t="s">
        <v>790</v>
      </c>
      <c r="F16" s="120" t="s">
        <v>790</v>
      </c>
      <c r="G16" s="108"/>
      <c r="H16" s="246" t="s">
        <v>478</v>
      </c>
      <c r="K16" s="219"/>
      <c r="L16" s="219"/>
      <c r="M16" s="219"/>
      <c r="N16" s="219"/>
      <c r="O16" s="219"/>
      <c r="P16" s="219"/>
      <c r="Q16" s="219"/>
      <c r="R16" s="219"/>
      <c r="S16" s="219"/>
      <c r="T16" s="219"/>
      <c r="U16" s="219"/>
      <c r="V16" s="219"/>
    </row>
    <row r="17" spans="1:22" x14ac:dyDescent="0.25">
      <c r="A17" s="93"/>
      <c r="B17" s="99" t="s">
        <v>106</v>
      </c>
      <c r="C17" s="122" t="s">
        <v>791</v>
      </c>
      <c r="D17" s="122" t="s">
        <v>791</v>
      </c>
      <c r="E17" s="122" t="s">
        <v>791</v>
      </c>
      <c r="F17" s="122" t="s">
        <v>791</v>
      </c>
      <c r="G17" s="122"/>
      <c r="H17" s="246" t="s">
        <v>478</v>
      </c>
      <c r="K17" s="219"/>
      <c r="L17" s="219"/>
      <c r="M17" s="219"/>
      <c r="N17" s="219"/>
      <c r="O17" s="219"/>
      <c r="P17" s="219"/>
      <c r="Q17" s="219"/>
      <c r="R17" s="219"/>
      <c r="S17" s="219"/>
      <c r="T17" s="219"/>
      <c r="U17" s="219"/>
      <c r="V17" s="219"/>
    </row>
    <row r="18" spans="1:22" x14ac:dyDescent="0.25">
      <c r="A18" s="93"/>
      <c r="B18" s="865" t="s">
        <v>545</v>
      </c>
      <c r="C18" s="866"/>
      <c r="D18" s="866"/>
      <c r="E18" s="866"/>
      <c r="F18" s="866"/>
      <c r="G18" s="866"/>
      <c r="H18" s="867"/>
      <c r="K18" s="219"/>
      <c r="L18" s="219"/>
      <c r="M18" s="219"/>
      <c r="N18" s="219"/>
      <c r="O18" s="219"/>
      <c r="P18" s="219"/>
      <c r="Q18" s="219"/>
      <c r="R18" s="267"/>
      <c r="S18" s="267"/>
      <c r="T18" s="267"/>
      <c r="U18" s="267"/>
      <c r="V18" s="219"/>
    </row>
    <row r="19" spans="1:22" ht="16.5" customHeight="1" x14ac:dyDescent="0.25">
      <c r="A19" s="93"/>
      <c r="B19" s="99" t="s">
        <v>26</v>
      </c>
      <c r="C19" s="475" t="s">
        <v>796</v>
      </c>
      <c r="D19" s="274" t="s">
        <v>797</v>
      </c>
      <c r="E19" s="271">
        <v>1.86047495123227</v>
      </c>
      <c r="F19" s="271">
        <v>1.7838744273367395</v>
      </c>
      <c r="G19" s="270" t="s">
        <v>50</v>
      </c>
      <c r="H19" s="268" t="s">
        <v>477</v>
      </c>
      <c r="K19" s="260"/>
      <c r="L19" s="260"/>
      <c r="M19" s="219"/>
      <c r="N19" s="219"/>
      <c r="O19" s="260"/>
      <c r="P19" s="260"/>
      <c r="Q19" s="219"/>
      <c r="R19" s="219"/>
      <c r="S19" s="266"/>
      <c r="T19" s="266"/>
      <c r="U19" s="266"/>
      <c r="V19" s="219"/>
    </row>
    <row r="20" spans="1:22" x14ac:dyDescent="0.25">
      <c r="A20" s="93"/>
      <c r="B20" s="99" t="s">
        <v>30</v>
      </c>
      <c r="C20" s="272">
        <v>31500</v>
      </c>
      <c r="D20" s="272">
        <v>31000</v>
      </c>
      <c r="E20" s="272">
        <v>30355.117625368632</v>
      </c>
      <c r="F20" s="272">
        <v>29105.319603915224</v>
      </c>
      <c r="G20" s="270" t="s">
        <v>50</v>
      </c>
      <c r="H20" s="268" t="s">
        <v>477</v>
      </c>
      <c r="K20" s="219"/>
      <c r="L20" s="219"/>
      <c r="M20" s="219"/>
      <c r="N20" s="219"/>
      <c r="O20" s="219"/>
      <c r="P20" s="219"/>
      <c r="Q20" s="219"/>
      <c r="R20" s="219"/>
      <c r="S20" s="266"/>
      <c r="T20" s="266"/>
      <c r="U20" s="266"/>
      <c r="V20" s="219"/>
    </row>
    <row r="21" spans="1:22" x14ac:dyDescent="0.25">
      <c r="A21" s="93"/>
      <c r="B21" s="99" t="s">
        <v>32</v>
      </c>
      <c r="C21" s="273">
        <v>2.95</v>
      </c>
      <c r="D21" s="270">
        <v>2.9</v>
      </c>
      <c r="E21" s="274">
        <v>2.8396722939860979</v>
      </c>
      <c r="F21" s="274">
        <v>2.7227557048823918</v>
      </c>
      <c r="G21" s="270" t="s">
        <v>50</v>
      </c>
      <c r="H21" s="268" t="s">
        <v>476</v>
      </c>
      <c r="K21" s="256"/>
      <c r="L21" s="219"/>
      <c r="M21" s="219"/>
      <c r="N21" s="219"/>
      <c r="O21" s="256"/>
      <c r="P21" s="219"/>
      <c r="Q21" s="219"/>
      <c r="R21" s="219"/>
      <c r="S21" s="266"/>
      <c r="T21" s="266"/>
      <c r="U21" s="266"/>
      <c r="V21" s="219"/>
    </row>
    <row r="22" spans="1:22" x14ac:dyDescent="0.25">
      <c r="A22" s="93"/>
      <c r="B22" s="865" t="s">
        <v>21</v>
      </c>
      <c r="C22" s="866"/>
      <c r="D22" s="866"/>
      <c r="E22" s="866"/>
      <c r="F22" s="866"/>
      <c r="G22" s="866"/>
      <c r="H22" s="867"/>
      <c r="K22" s="219"/>
      <c r="L22" s="219"/>
      <c r="M22" s="219"/>
      <c r="N22" s="219"/>
      <c r="O22" s="219"/>
      <c r="P22" s="219"/>
      <c r="Q22" s="219"/>
      <c r="R22" s="219"/>
      <c r="S22" s="219"/>
      <c r="T22" s="219"/>
      <c r="U22" s="219"/>
      <c r="V22" s="219"/>
    </row>
    <row r="23" spans="1:22" x14ac:dyDescent="0.25">
      <c r="A23" s="93"/>
      <c r="B23" s="99" t="s">
        <v>475</v>
      </c>
      <c r="C23" s="108">
        <v>5</v>
      </c>
      <c r="D23" s="108">
        <v>5</v>
      </c>
      <c r="E23" s="108">
        <v>5</v>
      </c>
      <c r="F23" s="108">
        <v>5</v>
      </c>
      <c r="G23" s="108" t="s">
        <v>23</v>
      </c>
      <c r="H23" s="108">
        <v>14</v>
      </c>
      <c r="K23" s="219"/>
      <c r="L23" s="219"/>
      <c r="M23" s="219"/>
      <c r="N23" s="219"/>
      <c r="O23" s="219"/>
      <c r="P23" s="219"/>
      <c r="Q23" s="219"/>
      <c r="R23" s="219"/>
      <c r="S23" s="219"/>
      <c r="T23" s="219"/>
      <c r="U23" s="219"/>
      <c r="V23" s="219"/>
    </row>
    <row r="24" spans="1:22" x14ac:dyDescent="0.25">
      <c r="A24" s="93"/>
      <c r="B24" s="99" t="s">
        <v>474</v>
      </c>
      <c r="C24" s="108">
        <v>4</v>
      </c>
      <c r="D24" s="108">
        <v>4</v>
      </c>
      <c r="E24" s="108">
        <v>4</v>
      </c>
      <c r="F24" s="108">
        <v>4</v>
      </c>
      <c r="G24" s="108" t="s">
        <v>23</v>
      </c>
      <c r="H24" s="108">
        <v>14</v>
      </c>
      <c r="K24" s="219"/>
      <c r="L24" s="219"/>
      <c r="M24" s="219"/>
      <c r="N24" s="219"/>
      <c r="O24" s="219"/>
      <c r="P24" s="219"/>
      <c r="Q24" s="219"/>
      <c r="R24" s="219"/>
      <c r="S24" s="219"/>
      <c r="T24" s="219"/>
      <c r="U24" s="219"/>
      <c r="V24" s="219"/>
    </row>
    <row r="25" spans="1:22" x14ac:dyDescent="0.25">
      <c r="A25" s="93"/>
      <c r="B25" s="99" t="s">
        <v>98</v>
      </c>
      <c r="C25" s="108">
        <v>18</v>
      </c>
      <c r="D25" s="108">
        <v>15</v>
      </c>
      <c r="E25" s="108">
        <v>15</v>
      </c>
      <c r="F25" s="108">
        <v>10</v>
      </c>
      <c r="G25" s="108"/>
      <c r="H25" s="108" t="s">
        <v>473</v>
      </c>
      <c r="K25" s="219"/>
      <c r="L25" s="219"/>
      <c r="M25" s="219"/>
      <c r="N25" s="219"/>
      <c r="O25" s="219"/>
      <c r="P25" s="219"/>
      <c r="Q25" s="219"/>
      <c r="R25" s="219"/>
      <c r="S25" s="266"/>
      <c r="T25" s="219"/>
      <c r="U25" s="219"/>
      <c r="V25" s="219"/>
    </row>
    <row r="26" spans="1:22" x14ac:dyDescent="0.25">
      <c r="A26" s="93"/>
      <c r="B26" s="93"/>
      <c r="C26" s="93"/>
      <c r="D26" s="93"/>
      <c r="E26" s="93"/>
      <c r="F26" s="93"/>
      <c r="G26" s="93"/>
      <c r="H26" s="93"/>
      <c r="K26" s="262"/>
      <c r="L26" s="265"/>
      <c r="M26" s="261"/>
      <c r="N26" s="265"/>
      <c r="O26" s="265"/>
      <c r="P26" s="219"/>
      <c r="Q26" s="219"/>
      <c r="R26" s="219"/>
      <c r="S26" s="219"/>
      <c r="T26" s="219"/>
      <c r="U26" s="219"/>
      <c r="V26" s="219"/>
    </row>
    <row r="27" spans="1:22" x14ac:dyDescent="0.25">
      <c r="A27" s="95" t="s">
        <v>125</v>
      </c>
      <c r="B27" s="93"/>
      <c r="C27" s="93"/>
      <c r="D27" s="93"/>
      <c r="E27" s="93"/>
      <c r="F27" s="93"/>
      <c r="G27" s="93"/>
      <c r="H27" s="93"/>
      <c r="K27" s="262"/>
      <c r="L27" s="263"/>
      <c r="M27" s="264"/>
      <c r="N27" s="263"/>
      <c r="O27" s="263"/>
      <c r="P27" s="219"/>
      <c r="Q27" s="219"/>
      <c r="R27" s="219"/>
      <c r="S27" s="219"/>
      <c r="T27" s="219"/>
      <c r="U27" s="219"/>
      <c r="V27" s="219"/>
    </row>
    <row r="28" spans="1:22" x14ac:dyDescent="0.25">
      <c r="A28" s="93">
        <v>1</v>
      </c>
      <c r="B28" s="93" t="s">
        <v>472</v>
      </c>
      <c r="C28" s="93"/>
      <c r="D28" s="93"/>
      <c r="E28" s="93"/>
      <c r="F28" s="93"/>
      <c r="G28" s="93"/>
      <c r="H28" s="93"/>
      <c r="K28" s="262"/>
      <c r="L28" s="260"/>
      <c r="M28" s="261"/>
      <c r="N28" s="260"/>
      <c r="O28" s="260"/>
      <c r="P28" s="219"/>
      <c r="Q28" s="219"/>
      <c r="R28" s="219"/>
      <c r="S28" s="219"/>
      <c r="T28" s="219"/>
      <c r="U28" s="219"/>
      <c r="V28" s="219"/>
    </row>
    <row r="29" spans="1:22" x14ac:dyDescent="0.25">
      <c r="A29" s="245">
        <v>2</v>
      </c>
      <c r="B29" s="870" t="s">
        <v>471</v>
      </c>
      <c r="C29" s="871"/>
      <c r="D29" s="871"/>
      <c r="E29" s="871"/>
      <c r="F29" s="871"/>
      <c r="G29" s="871"/>
      <c r="H29" s="871"/>
      <c r="K29" s="219"/>
      <c r="L29" s="219"/>
      <c r="M29" s="219"/>
      <c r="N29" s="219"/>
      <c r="O29" s="219"/>
      <c r="P29" s="219"/>
      <c r="Q29" s="219"/>
      <c r="R29" s="219"/>
      <c r="S29" s="219"/>
      <c r="T29" s="219"/>
      <c r="U29" s="219"/>
      <c r="V29" s="219"/>
    </row>
    <row r="30" spans="1:22" x14ac:dyDescent="0.25">
      <c r="A30" s="245">
        <v>3</v>
      </c>
      <c r="B30" s="93" t="s">
        <v>470</v>
      </c>
      <c r="C30" s="259"/>
      <c r="D30" s="259"/>
      <c r="E30" s="259"/>
      <c r="F30" s="259"/>
      <c r="G30" s="259"/>
      <c r="H30" s="259"/>
      <c r="K30" s="219"/>
      <c r="L30" s="219"/>
      <c r="M30" s="219"/>
      <c r="N30" s="256"/>
      <c r="O30" s="219"/>
      <c r="P30" s="219"/>
      <c r="Q30" s="219"/>
      <c r="R30" s="219"/>
      <c r="S30" s="219"/>
      <c r="T30" s="219"/>
      <c r="U30" s="219"/>
      <c r="V30" s="219"/>
    </row>
    <row r="31" spans="1:22" x14ac:dyDescent="0.25">
      <c r="A31" s="245">
        <v>5</v>
      </c>
      <c r="B31" s="93" t="s">
        <v>469</v>
      </c>
      <c r="C31" s="259"/>
      <c r="D31" s="259"/>
      <c r="E31" s="259"/>
      <c r="F31" s="259"/>
      <c r="G31" s="259"/>
      <c r="H31" s="259"/>
      <c r="K31" s="219"/>
      <c r="L31" s="219"/>
      <c r="M31" s="219"/>
      <c r="N31" s="219"/>
      <c r="O31" s="219"/>
      <c r="P31" s="219"/>
      <c r="Q31" s="219"/>
      <c r="R31" s="219"/>
      <c r="S31" s="219"/>
      <c r="T31" s="219"/>
      <c r="U31" s="219"/>
      <c r="V31" s="219"/>
    </row>
    <row r="32" spans="1:22" x14ac:dyDescent="0.25">
      <c r="A32" s="245">
        <v>6</v>
      </c>
      <c r="B32" s="857" t="s">
        <v>468</v>
      </c>
      <c r="C32" s="872"/>
      <c r="D32" s="872"/>
      <c r="E32" s="872"/>
      <c r="F32" s="872"/>
      <c r="G32" s="872"/>
      <c r="H32" s="872"/>
      <c r="K32" s="219"/>
      <c r="L32" s="258"/>
      <c r="M32" s="257"/>
      <c r="N32" s="219"/>
      <c r="O32" s="219"/>
      <c r="P32" s="219"/>
      <c r="Q32" s="219"/>
      <c r="R32" s="219"/>
      <c r="S32" s="219"/>
      <c r="T32" s="219"/>
      <c r="U32" s="219"/>
      <c r="V32" s="219"/>
    </row>
    <row r="33" spans="1:22" x14ac:dyDescent="0.25">
      <c r="A33" s="245">
        <v>7</v>
      </c>
      <c r="B33" s="93" t="s">
        <v>467</v>
      </c>
      <c r="C33" s="245"/>
      <c r="D33" s="245"/>
      <c r="E33" s="245"/>
      <c r="F33" s="245"/>
      <c r="G33" s="245"/>
      <c r="H33" s="245"/>
      <c r="K33" s="219"/>
      <c r="L33" s="256"/>
      <c r="M33" s="256"/>
      <c r="N33" s="219"/>
      <c r="O33" s="219"/>
      <c r="P33" s="219"/>
      <c r="Q33" s="219"/>
      <c r="R33" s="219"/>
      <c r="S33" s="219"/>
      <c r="T33" s="219"/>
      <c r="U33" s="219"/>
      <c r="V33" s="219"/>
    </row>
    <row r="34" spans="1:22" x14ac:dyDescent="0.25">
      <c r="A34" s="245">
        <v>8</v>
      </c>
      <c r="B34" s="857" t="s">
        <v>466</v>
      </c>
      <c r="C34" s="857"/>
      <c r="D34" s="857"/>
      <c r="E34" s="857"/>
      <c r="F34" s="857"/>
      <c r="G34" s="857"/>
      <c r="H34" s="857"/>
      <c r="K34" s="219"/>
      <c r="L34" s="254"/>
      <c r="M34" s="254"/>
      <c r="N34" s="219"/>
      <c r="O34" s="219"/>
      <c r="P34" s="219"/>
      <c r="Q34" s="219"/>
      <c r="R34" s="219"/>
      <c r="S34" s="219"/>
      <c r="T34" s="219"/>
      <c r="U34" s="219"/>
      <c r="V34" s="219"/>
    </row>
    <row r="35" spans="1:22" x14ac:dyDescent="0.25">
      <c r="A35" s="245">
        <v>9</v>
      </c>
      <c r="B35" s="857" t="s">
        <v>465</v>
      </c>
      <c r="C35" s="873"/>
      <c r="D35" s="873"/>
      <c r="E35" s="873"/>
      <c r="F35" s="873"/>
      <c r="G35" s="873"/>
      <c r="H35" s="873"/>
      <c r="K35" s="219"/>
      <c r="L35" s="254"/>
      <c r="M35" s="254"/>
      <c r="N35" s="219"/>
      <c r="O35" s="219"/>
      <c r="P35" s="219"/>
      <c r="Q35" s="219"/>
      <c r="R35" s="219"/>
      <c r="S35" s="219"/>
      <c r="T35" s="219"/>
      <c r="U35" s="219"/>
      <c r="V35" s="219"/>
    </row>
    <row r="36" spans="1:22" x14ac:dyDescent="0.25">
      <c r="A36" s="245">
        <v>10</v>
      </c>
      <c r="B36" s="243" t="s">
        <v>464</v>
      </c>
      <c r="C36" s="244"/>
      <c r="D36" s="244"/>
      <c r="E36" s="244"/>
      <c r="F36" s="244"/>
      <c r="G36" s="244"/>
      <c r="H36" s="244"/>
      <c r="K36" s="219"/>
      <c r="L36" s="254"/>
      <c r="M36" s="254"/>
      <c r="N36" s="219"/>
      <c r="O36" s="219"/>
      <c r="P36" s="219"/>
      <c r="Q36" s="219"/>
      <c r="R36" s="219"/>
      <c r="S36" s="219"/>
      <c r="T36" s="219"/>
      <c r="U36" s="219"/>
      <c r="V36" s="219"/>
    </row>
    <row r="37" spans="1:22" x14ac:dyDescent="0.25">
      <c r="A37" s="245">
        <v>11</v>
      </c>
      <c r="B37" s="96" t="s">
        <v>463</v>
      </c>
      <c r="C37" s="244"/>
      <c r="D37" s="244"/>
      <c r="E37" s="244"/>
      <c r="F37" s="244"/>
      <c r="G37" s="244"/>
      <c r="H37" s="244"/>
      <c r="K37" s="219"/>
      <c r="L37" s="255"/>
      <c r="M37" s="254"/>
      <c r="N37" s="219"/>
      <c r="O37" s="219"/>
      <c r="P37" s="219"/>
      <c r="Q37" s="219"/>
      <c r="R37" s="219"/>
      <c r="S37" s="219"/>
      <c r="T37" s="219"/>
      <c r="U37" s="219"/>
      <c r="V37" s="219"/>
    </row>
    <row r="38" spans="1:22" x14ac:dyDescent="0.25">
      <c r="A38" s="245">
        <v>12</v>
      </c>
      <c r="B38" s="857" t="s">
        <v>462</v>
      </c>
      <c r="C38" s="857"/>
      <c r="D38" s="857"/>
      <c r="E38" s="857"/>
      <c r="F38" s="857"/>
      <c r="G38" s="857"/>
      <c r="H38" s="857"/>
    </row>
    <row r="39" spans="1:22" x14ac:dyDescent="0.25">
      <c r="A39" s="245">
        <v>13</v>
      </c>
      <c r="B39" s="857" t="s">
        <v>461</v>
      </c>
      <c r="C39" s="857"/>
      <c r="D39" s="857"/>
      <c r="E39" s="857"/>
      <c r="F39" s="857"/>
      <c r="G39" s="857"/>
      <c r="H39" s="857"/>
    </row>
    <row r="40" spans="1:22" x14ac:dyDescent="0.25">
      <c r="A40" s="245">
        <v>14</v>
      </c>
      <c r="B40" s="243" t="s">
        <v>460</v>
      </c>
      <c r="C40" s="243"/>
      <c r="D40" s="243"/>
      <c r="E40" s="243"/>
      <c r="F40" s="243"/>
      <c r="G40" s="243"/>
      <c r="H40" s="243"/>
    </row>
    <row r="41" spans="1:22" x14ac:dyDescent="0.25">
      <c r="A41" s="245">
        <v>15</v>
      </c>
      <c r="B41" s="857" t="s">
        <v>459</v>
      </c>
      <c r="C41" s="857"/>
      <c r="D41" s="857"/>
      <c r="E41" s="857"/>
      <c r="F41" s="857"/>
      <c r="G41" s="857"/>
      <c r="H41" s="857"/>
    </row>
    <row r="42" spans="1:22" x14ac:dyDescent="0.25">
      <c r="A42" s="245">
        <v>16</v>
      </c>
      <c r="B42" s="857" t="s">
        <v>458</v>
      </c>
      <c r="C42" s="857"/>
      <c r="D42" s="857"/>
      <c r="E42" s="857"/>
      <c r="F42" s="857"/>
      <c r="G42" s="857"/>
      <c r="H42" s="857"/>
    </row>
    <row r="43" spans="1:22" ht="36.75" customHeight="1" x14ac:dyDescent="0.25">
      <c r="A43" s="253">
        <v>17</v>
      </c>
      <c r="B43" s="860" t="s">
        <v>457</v>
      </c>
      <c r="C43" s="861"/>
      <c r="D43" s="861"/>
      <c r="E43" s="861"/>
      <c r="F43" s="861"/>
      <c r="G43" s="861"/>
      <c r="H43" s="861"/>
    </row>
    <row r="44" spans="1:22" ht="63" customHeight="1" x14ac:dyDescent="0.25">
      <c r="A44" s="253">
        <v>18</v>
      </c>
      <c r="B44" s="860" t="s">
        <v>456</v>
      </c>
      <c r="C44" s="861"/>
      <c r="D44" s="861"/>
      <c r="E44" s="861"/>
      <c r="F44" s="861"/>
      <c r="G44" s="861"/>
      <c r="H44" s="861"/>
    </row>
    <row r="45" spans="1:22" ht="37.5" customHeight="1" x14ac:dyDescent="0.25">
      <c r="A45" s="253">
        <v>19</v>
      </c>
      <c r="B45" s="860" t="s">
        <v>455</v>
      </c>
      <c r="C45" s="861"/>
      <c r="D45" s="861"/>
      <c r="E45" s="861"/>
      <c r="F45" s="861"/>
      <c r="G45" s="861"/>
      <c r="H45" s="861"/>
    </row>
    <row r="46" spans="1:22" ht="37.5" customHeight="1" x14ac:dyDescent="0.25">
      <c r="A46" s="253">
        <v>20</v>
      </c>
      <c r="B46" s="860" t="s">
        <v>454</v>
      </c>
      <c r="C46" s="861"/>
      <c r="D46" s="861"/>
      <c r="E46" s="861"/>
      <c r="F46" s="861"/>
      <c r="G46" s="861"/>
      <c r="H46" s="861"/>
    </row>
    <row r="47" spans="1:22" x14ac:dyDescent="0.25">
      <c r="A47" s="245">
        <v>21</v>
      </c>
      <c r="B47" s="252" t="s">
        <v>453</v>
      </c>
      <c r="C47" s="243"/>
      <c r="D47" s="243"/>
      <c r="E47" s="243"/>
      <c r="F47" s="243"/>
      <c r="G47" s="243"/>
      <c r="H47" s="243"/>
    </row>
    <row r="48" spans="1:22" x14ac:dyDescent="0.25">
      <c r="A48" s="245">
        <v>22</v>
      </c>
      <c r="B48" s="214" t="s">
        <v>452</v>
      </c>
      <c r="C48" s="243"/>
      <c r="D48" s="243"/>
      <c r="E48" s="243"/>
      <c r="F48" s="243"/>
      <c r="G48" s="243"/>
      <c r="H48" s="243"/>
    </row>
    <row r="49" spans="1:8" x14ac:dyDescent="0.25">
      <c r="A49" s="95" t="s">
        <v>38</v>
      </c>
      <c r="B49" s="93"/>
      <c r="C49" s="93"/>
      <c r="D49" s="93"/>
      <c r="E49" s="93"/>
      <c r="F49" s="93"/>
      <c r="G49" s="93"/>
      <c r="H49" s="93"/>
    </row>
    <row r="50" spans="1:8" ht="27.95" customHeight="1" x14ac:dyDescent="0.25">
      <c r="A50" s="89" t="s">
        <v>39</v>
      </c>
      <c r="B50" s="857" t="s">
        <v>451</v>
      </c>
      <c r="C50" s="857"/>
      <c r="D50" s="857"/>
      <c r="E50" s="857"/>
      <c r="F50" s="857"/>
      <c r="G50" s="857"/>
      <c r="H50" s="857"/>
    </row>
    <row r="51" spans="1:8" ht="27.95" customHeight="1" x14ac:dyDescent="0.25">
      <c r="A51" s="89" t="s">
        <v>15</v>
      </c>
      <c r="B51" s="857" t="s">
        <v>450</v>
      </c>
      <c r="C51" s="857"/>
      <c r="D51" s="857"/>
      <c r="E51" s="857"/>
      <c r="F51" s="857"/>
      <c r="G51" s="857"/>
      <c r="H51" s="857"/>
    </row>
    <row r="52" spans="1:8" x14ac:dyDescent="0.25">
      <c r="A52" s="89" t="s">
        <v>20</v>
      </c>
      <c r="B52" s="857" t="s">
        <v>449</v>
      </c>
      <c r="C52" s="857"/>
      <c r="D52" s="857"/>
      <c r="E52" s="857"/>
      <c r="F52" s="857"/>
      <c r="G52" s="857"/>
      <c r="H52" s="857"/>
    </row>
    <row r="53" spans="1:8" x14ac:dyDescent="0.25">
      <c r="A53" s="89" t="s">
        <v>23</v>
      </c>
      <c r="B53" s="857" t="s">
        <v>448</v>
      </c>
      <c r="C53" s="857"/>
      <c r="D53" s="857"/>
      <c r="E53" s="857"/>
      <c r="F53" s="857"/>
      <c r="G53" s="857"/>
      <c r="H53" s="857"/>
    </row>
    <row r="54" spans="1:8" x14ac:dyDescent="0.25">
      <c r="A54" s="89" t="s">
        <v>44</v>
      </c>
      <c r="B54" s="857" t="s">
        <v>447</v>
      </c>
      <c r="C54" s="857"/>
      <c r="D54" s="857"/>
      <c r="E54" s="857"/>
      <c r="F54" s="857"/>
      <c r="G54" s="857"/>
      <c r="H54" s="857"/>
    </row>
    <row r="55" spans="1:8" x14ac:dyDescent="0.25">
      <c r="A55" s="276" t="s">
        <v>46</v>
      </c>
      <c r="B55" s="251" t="s">
        <v>446</v>
      </c>
    </row>
    <row r="56" spans="1:8" x14ac:dyDescent="0.25">
      <c r="B56" s="275" t="s">
        <v>488</v>
      </c>
      <c r="C56" s="275">
        <v>1.0589999999999999</v>
      </c>
    </row>
    <row r="58" spans="1:8" x14ac:dyDescent="0.25">
      <c r="B58" s="251"/>
    </row>
    <row r="62" spans="1:8" x14ac:dyDescent="0.25">
      <c r="B62" s="858"/>
      <c r="C62" s="859"/>
      <c r="D62" s="859"/>
      <c r="E62" s="859"/>
      <c r="F62" s="859"/>
      <c r="G62" s="859"/>
      <c r="H62" s="859"/>
    </row>
    <row r="65" spans="3:5" x14ac:dyDescent="0.25">
      <c r="C65" s="250"/>
      <c r="D65" s="250"/>
    </row>
    <row r="66" spans="3:5" x14ac:dyDescent="0.25">
      <c r="C66" s="249"/>
      <c r="D66" s="249"/>
      <c r="E66" s="249"/>
    </row>
  </sheetData>
  <mergeCells count="24">
    <mergeCell ref="B38:H38"/>
    <mergeCell ref="C3:H3"/>
    <mergeCell ref="B5:H5"/>
    <mergeCell ref="C6:F6"/>
    <mergeCell ref="B13:H13"/>
    <mergeCell ref="B18:H18"/>
    <mergeCell ref="B22:H22"/>
    <mergeCell ref="B29:H29"/>
    <mergeCell ref="B32:H32"/>
    <mergeCell ref="B34:H34"/>
    <mergeCell ref="B35:H35"/>
    <mergeCell ref="B54:H54"/>
    <mergeCell ref="B39:H39"/>
    <mergeCell ref="B62:H62"/>
    <mergeCell ref="B41:H41"/>
    <mergeCell ref="B42:H42"/>
    <mergeCell ref="B50:H50"/>
    <mergeCell ref="B51:H51"/>
    <mergeCell ref="B43:H43"/>
    <mergeCell ref="B44:H44"/>
    <mergeCell ref="B45:H45"/>
    <mergeCell ref="B46:H46"/>
    <mergeCell ref="B52:H52"/>
    <mergeCell ref="B53:H53"/>
  </mergeCells>
  <hyperlinks>
    <hyperlink ref="B37" r:id="rId1"/>
    <hyperlink ref="B45" location="_ftn1" display="_ftn1"/>
    <hyperlink ref="H1" location="Index" display="Back to Index"/>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M184"/>
  <sheetViews>
    <sheetView showGridLines="0" topLeftCell="A37"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16384" width="9.140625" style="470"/>
  </cols>
  <sheetData>
    <row r="1" spans="1:39" ht="20.25" x14ac:dyDescent="0.3">
      <c r="A1" s="93"/>
      <c r="B1" s="346" t="s">
        <v>654</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row>
    <row r="2" spans="1:39"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row>
    <row r="3" spans="1:39" ht="15" customHeight="1" x14ac:dyDescent="0.25">
      <c r="A3" s="93"/>
      <c r="B3" s="552" t="s">
        <v>0</v>
      </c>
      <c r="C3" s="862" t="s">
        <v>896</v>
      </c>
      <c r="D3" s="910"/>
      <c r="E3" s="910"/>
      <c r="F3" s="910"/>
      <c r="G3" s="910"/>
      <c r="H3" s="910"/>
      <c r="I3" s="910"/>
      <c r="J3" s="910"/>
      <c r="K3" s="910"/>
      <c r="L3" s="911"/>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row>
    <row r="4" spans="1:39"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39" x14ac:dyDescent="0.25">
      <c r="A5" s="93"/>
      <c r="B5" s="539" t="s">
        <v>6</v>
      </c>
      <c r="C5" s="540"/>
      <c r="D5" s="540"/>
      <c r="E5" s="540"/>
      <c r="F5" s="540"/>
      <c r="G5" s="540" t="s">
        <v>7</v>
      </c>
      <c r="H5" s="540" t="s">
        <v>8</v>
      </c>
      <c r="I5" s="540" t="s">
        <v>7</v>
      </c>
      <c r="J5" s="540" t="s">
        <v>8</v>
      </c>
      <c r="K5" s="540"/>
      <c r="L5" s="541"/>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row>
    <row r="6" spans="1:39" x14ac:dyDescent="0.25">
      <c r="A6" s="93"/>
      <c r="B6" s="74" t="s">
        <v>534</v>
      </c>
      <c r="C6" s="347">
        <v>23.1</v>
      </c>
      <c r="D6" s="347">
        <v>23.1</v>
      </c>
      <c r="E6" s="347">
        <v>23.2</v>
      </c>
      <c r="F6" s="347">
        <v>22.8</v>
      </c>
      <c r="G6" s="347">
        <v>21.8</v>
      </c>
      <c r="H6" s="347">
        <v>30.9</v>
      </c>
      <c r="I6" s="347">
        <v>22.4</v>
      </c>
      <c r="J6" s="347">
        <v>31.8</v>
      </c>
      <c r="K6" s="554" t="s">
        <v>39</v>
      </c>
      <c r="L6" s="55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39" x14ac:dyDescent="0.25">
      <c r="A7" s="93"/>
      <c r="B7" s="74" t="s">
        <v>562</v>
      </c>
      <c r="C7" s="347">
        <v>28.9</v>
      </c>
      <c r="D7" s="347">
        <v>28.9</v>
      </c>
      <c r="E7" s="347">
        <v>29</v>
      </c>
      <c r="F7" s="347">
        <v>28.5</v>
      </c>
      <c r="G7" s="239">
        <v>27</v>
      </c>
      <c r="H7" s="239">
        <v>39</v>
      </c>
      <c r="I7" s="239">
        <v>28</v>
      </c>
      <c r="J7" s="239">
        <v>40</v>
      </c>
      <c r="K7" s="554" t="s">
        <v>643</v>
      </c>
      <c r="L7" s="554">
        <v>1</v>
      </c>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row>
    <row r="8" spans="1:39" x14ac:dyDescent="0.25">
      <c r="A8" s="93"/>
      <c r="B8" s="79" t="s">
        <v>564</v>
      </c>
      <c r="C8" s="347">
        <v>27.4</v>
      </c>
      <c r="D8" s="347">
        <v>27.4</v>
      </c>
      <c r="E8" s="347">
        <v>27.5</v>
      </c>
      <c r="F8" s="347">
        <v>27</v>
      </c>
      <c r="G8" s="239">
        <v>25</v>
      </c>
      <c r="H8" s="239">
        <v>37</v>
      </c>
      <c r="I8" s="239">
        <v>25</v>
      </c>
      <c r="J8" s="239">
        <v>38</v>
      </c>
      <c r="K8" s="348" t="s">
        <v>643</v>
      </c>
      <c r="L8" s="348">
        <v>1</v>
      </c>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row>
    <row r="9" spans="1:39" x14ac:dyDescent="0.25">
      <c r="A9" s="93"/>
      <c r="B9" s="74" t="s">
        <v>565</v>
      </c>
      <c r="C9" s="347">
        <v>82.1</v>
      </c>
      <c r="D9" s="347">
        <v>82.1</v>
      </c>
      <c r="E9" s="347">
        <v>81.900000000000006</v>
      </c>
      <c r="F9" s="347">
        <v>82.5</v>
      </c>
      <c r="G9" s="239">
        <v>46</v>
      </c>
      <c r="H9" s="239">
        <v>84</v>
      </c>
      <c r="I9" s="239">
        <v>43</v>
      </c>
      <c r="J9" s="239">
        <v>83</v>
      </c>
      <c r="K9" s="554" t="s">
        <v>627</v>
      </c>
      <c r="L9" s="554">
        <v>1</v>
      </c>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row>
    <row r="10" spans="1:39" x14ac:dyDescent="0.25">
      <c r="A10" s="93"/>
      <c r="B10" s="74" t="s">
        <v>566</v>
      </c>
      <c r="C10" s="347">
        <v>83.5</v>
      </c>
      <c r="D10" s="347">
        <v>83.5</v>
      </c>
      <c r="E10" s="347">
        <v>83.4</v>
      </c>
      <c r="F10" s="347">
        <v>83.9</v>
      </c>
      <c r="G10" s="239">
        <v>49</v>
      </c>
      <c r="H10" s="239">
        <v>86</v>
      </c>
      <c r="I10" s="239">
        <v>46</v>
      </c>
      <c r="J10" s="239">
        <v>85</v>
      </c>
      <c r="K10" s="554" t="s">
        <v>627</v>
      </c>
      <c r="L10" s="554">
        <v>1</v>
      </c>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row>
    <row r="11" spans="1:39" x14ac:dyDescent="0.25">
      <c r="A11" s="93"/>
      <c r="B11" s="74" t="s">
        <v>568</v>
      </c>
      <c r="C11" s="347">
        <v>2</v>
      </c>
      <c r="D11" s="347">
        <v>2</v>
      </c>
      <c r="E11" s="347">
        <v>2</v>
      </c>
      <c r="F11" s="347">
        <v>2</v>
      </c>
      <c r="G11" s="239">
        <v>2</v>
      </c>
      <c r="H11" s="239">
        <v>28</v>
      </c>
      <c r="I11" s="239">
        <v>2</v>
      </c>
      <c r="J11" s="239">
        <v>30</v>
      </c>
      <c r="K11" s="554" t="s">
        <v>20</v>
      </c>
      <c r="L11" s="554">
        <v>1</v>
      </c>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row>
    <row r="12" spans="1:39" x14ac:dyDescent="0.25">
      <c r="A12" s="93"/>
      <c r="B12" s="74" t="s">
        <v>570</v>
      </c>
      <c r="C12" s="215">
        <v>0.35</v>
      </c>
      <c r="D12" s="215">
        <v>0.35</v>
      </c>
      <c r="E12" s="215">
        <v>0.35</v>
      </c>
      <c r="F12" s="215">
        <v>0.35</v>
      </c>
      <c r="G12" s="215">
        <v>0.33</v>
      </c>
      <c r="H12" s="215">
        <v>0.47</v>
      </c>
      <c r="I12" s="215">
        <v>0.34</v>
      </c>
      <c r="J12" s="215">
        <v>0.48</v>
      </c>
      <c r="K12" s="369" t="s">
        <v>97</v>
      </c>
      <c r="L12" s="554"/>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row>
    <row r="13" spans="1:39" x14ac:dyDescent="0.25">
      <c r="A13" s="93"/>
      <c r="B13" s="74" t="s">
        <v>571</v>
      </c>
      <c r="C13" s="349">
        <v>1</v>
      </c>
      <c r="D13" s="349">
        <v>1</v>
      </c>
      <c r="E13" s="349">
        <v>1</v>
      </c>
      <c r="F13" s="349">
        <v>1</v>
      </c>
      <c r="G13" s="349">
        <v>1</v>
      </c>
      <c r="H13" s="349">
        <v>1</v>
      </c>
      <c r="I13" s="349">
        <v>1</v>
      </c>
      <c r="J13" s="349">
        <v>1</v>
      </c>
      <c r="K13" s="554" t="s">
        <v>65</v>
      </c>
      <c r="L13" s="554"/>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row>
    <row r="14" spans="1:39" x14ac:dyDescent="0.25">
      <c r="A14" s="93"/>
      <c r="B14" s="74" t="s">
        <v>13</v>
      </c>
      <c r="C14" s="554">
        <v>3</v>
      </c>
      <c r="D14" s="554">
        <v>3</v>
      </c>
      <c r="E14" s="554">
        <v>3</v>
      </c>
      <c r="F14" s="554">
        <v>3</v>
      </c>
      <c r="G14" s="554">
        <v>3</v>
      </c>
      <c r="H14" s="554">
        <v>3</v>
      </c>
      <c r="I14" s="554">
        <v>3</v>
      </c>
      <c r="J14" s="554">
        <v>3</v>
      </c>
      <c r="K14" s="554"/>
      <c r="L14" s="554" t="s">
        <v>97</v>
      </c>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row>
    <row r="15" spans="1:39" x14ac:dyDescent="0.25">
      <c r="A15" s="93"/>
      <c r="B15" s="72" t="s">
        <v>95</v>
      </c>
      <c r="C15" s="350">
        <v>3</v>
      </c>
      <c r="D15" s="350">
        <v>3</v>
      </c>
      <c r="E15" s="350">
        <v>3</v>
      </c>
      <c r="F15" s="350">
        <v>3</v>
      </c>
      <c r="G15" s="350">
        <v>2.6</v>
      </c>
      <c r="H15" s="350">
        <v>3.5</v>
      </c>
      <c r="I15" s="350">
        <v>2.2999999999999998</v>
      </c>
      <c r="J15" s="350">
        <v>3.8</v>
      </c>
      <c r="K15" s="553"/>
      <c r="L15" s="554"/>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row>
    <row r="16" spans="1:39" x14ac:dyDescent="0.25">
      <c r="A16" s="93"/>
      <c r="B16" s="72" t="s">
        <v>16</v>
      </c>
      <c r="C16" s="554">
        <v>25</v>
      </c>
      <c r="D16" s="554">
        <v>25</v>
      </c>
      <c r="E16" s="554">
        <v>25</v>
      </c>
      <c r="F16" s="554">
        <v>25</v>
      </c>
      <c r="G16" s="554">
        <v>20</v>
      </c>
      <c r="H16" s="554">
        <v>35</v>
      </c>
      <c r="I16" s="554">
        <v>20</v>
      </c>
      <c r="J16" s="554">
        <v>35</v>
      </c>
      <c r="K16" s="553"/>
      <c r="L16" s="554">
        <v>1</v>
      </c>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row>
    <row r="17" spans="1:39" x14ac:dyDescent="0.25">
      <c r="A17" s="93"/>
      <c r="B17" s="72" t="s">
        <v>18</v>
      </c>
      <c r="C17" s="554">
        <v>2.5</v>
      </c>
      <c r="D17" s="554">
        <v>2.5</v>
      </c>
      <c r="E17" s="554">
        <v>2.5</v>
      </c>
      <c r="F17" s="554">
        <v>2.5</v>
      </c>
      <c r="G17" s="554">
        <v>2</v>
      </c>
      <c r="H17" s="554">
        <v>3</v>
      </c>
      <c r="I17" s="554">
        <v>1.5</v>
      </c>
      <c r="J17" s="554">
        <v>3</v>
      </c>
      <c r="K17" s="553"/>
      <c r="L17" s="554">
        <v>1</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row>
    <row r="18" spans="1:39" x14ac:dyDescent="0.25">
      <c r="A18" s="93"/>
      <c r="B18" s="82" t="s">
        <v>572</v>
      </c>
      <c r="C18" s="554">
        <v>0.2</v>
      </c>
      <c r="D18" s="554">
        <v>0.2</v>
      </c>
      <c r="E18" s="554">
        <v>0.2</v>
      </c>
      <c r="F18" s="554">
        <v>0.2</v>
      </c>
      <c r="G18" s="554">
        <v>0.2</v>
      </c>
      <c r="H18" s="554">
        <v>0.2</v>
      </c>
      <c r="I18" s="554">
        <v>0.2</v>
      </c>
      <c r="J18" s="554">
        <v>0.3</v>
      </c>
      <c r="K18" s="553"/>
      <c r="L18" s="554" t="s">
        <v>97</v>
      </c>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row>
    <row r="19" spans="1:39" x14ac:dyDescent="0.25">
      <c r="A19" s="93"/>
      <c r="B19" s="543" t="s">
        <v>423</v>
      </c>
      <c r="C19" s="352"/>
      <c r="D19" s="352"/>
      <c r="E19" s="352"/>
      <c r="F19" s="352"/>
      <c r="G19" s="352"/>
      <c r="H19" s="352"/>
      <c r="I19" s="352"/>
      <c r="J19" s="916"/>
      <c r="K19" s="916"/>
      <c r="L19" s="917"/>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row>
    <row r="20" spans="1:39" x14ac:dyDescent="0.25">
      <c r="A20" s="93"/>
      <c r="B20" s="72" t="s">
        <v>22</v>
      </c>
      <c r="C20" s="554" t="s">
        <v>201</v>
      </c>
      <c r="D20" s="554" t="s">
        <v>201</v>
      </c>
      <c r="E20" s="554" t="s">
        <v>201</v>
      </c>
      <c r="F20" s="554" t="s">
        <v>201</v>
      </c>
      <c r="G20" s="554" t="s">
        <v>201</v>
      </c>
      <c r="H20" s="554" t="s">
        <v>201</v>
      </c>
      <c r="I20" s="554" t="s">
        <v>201</v>
      </c>
      <c r="J20" s="554" t="s">
        <v>201</v>
      </c>
      <c r="K20" s="553"/>
      <c r="L20" s="55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row>
    <row r="21" spans="1:39" x14ac:dyDescent="0.25">
      <c r="A21" s="93"/>
      <c r="B21" s="72" t="s">
        <v>24</v>
      </c>
      <c r="C21" s="554">
        <v>4</v>
      </c>
      <c r="D21" s="554">
        <v>4</v>
      </c>
      <c r="E21" s="554">
        <v>4</v>
      </c>
      <c r="F21" s="554">
        <v>4</v>
      </c>
      <c r="G21" s="554">
        <v>4</v>
      </c>
      <c r="H21" s="554">
        <v>4</v>
      </c>
      <c r="I21" s="554">
        <v>4</v>
      </c>
      <c r="J21" s="554">
        <v>4</v>
      </c>
      <c r="K21" s="553" t="s">
        <v>23</v>
      </c>
      <c r="L21" s="553">
        <v>1</v>
      </c>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row>
    <row r="22" spans="1:39" x14ac:dyDescent="0.25">
      <c r="A22" s="93"/>
      <c r="B22" s="72" t="s">
        <v>98</v>
      </c>
      <c r="C22" s="554">
        <v>20</v>
      </c>
      <c r="D22" s="554">
        <v>20</v>
      </c>
      <c r="E22" s="554">
        <v>20</v>
      </c>
      <c r="F22" s="554">
        <v>20</v>
      </c>
      <c r="G22" s="554">
        <v>20</v>
      </c>
      <c r="H22" s="554">
        <v>20</v>
      </c>
      <c r="I22" s="554">
        <v>20</v>
      </c>
      <c r="J22" s="554">
        <v>20</v>
      </c>
      <c r="K22" s="553"/>
      <c r="L22" s="55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row>
    <row r="23" spans="1:39" x14ac:dyDescent="0.25">
      <c r="A23" s="93"/>
      <c r="B23" s="72" t="s">
        <v>99</v>
      </c>
      <c r="C23" s="554">
        <v>2</v>
      </c>
      <c r="D23" s="554">
        <v>2</v>
      </c>
      <c r="E23" s="554">
        <v>2</v>
      </c>
      <c r="F23" s="554">
        <v>2</v>
      </c>
      <c r="G23" s="554">
        <v>2</v>
      </c>
      <c r="H23" s="554">
        <v>2</v>
      </c>
      <c r="I23" s="554">
        <v>2</v>
      </c>
      <c r="J23" s="554">
        <v>2</v>
      </c>
      <c r="K23" s="553" t="s">
        <v>644</v>
      </c>
      <c r="L23" s="553">
        <v>1</v>
      </c>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row>
    <row r="24" spans="1:39" x14ac:dyDescent="0.25">
      <c r="A24" s="93"/>
      <c r="B24" s="72" t="s">
        <v>100</v>
      </c>
      <c r="C24" s="554">
        <v>8</v>
      </c>
      <c r="D24" s="554">
        <v>8</v>
      </c>
      <c r="E24" s="554">
        <v>8</v>
      </c>
      <c r="F24" s="554">
        <v>8</v>
      </c>
      <c r="G24" s="554">
        <v>8</v>
      </c>
      <c r="H24" s="554">
        <v>8</v>
      </c>
      <c r="I24" s="554">
        <v>8</v>
      </c>
      <c r="J24" s="554">
        <v>8</v>
      </c>
      <c r="K24" s="553" t="s">
        <v>97</v>
      </c>
      <c r="L24" s="553">
        <v>1</v>
      </c>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row>
    <row r="25" spans="1:39" x14ac:dyDescent="0.25">
      <c r="A25" s="93"/>
      <c r="B25" s="913" t="s">
        <v>102</v>
      </c>
      <c r="C25" s="914"/>
      <c r="D25" s="914"/>
      <c r="E25" s="914"/>
      <c r="F25" s="914"/>
      <c r="G25" s="914"/>
      <c r="H25" s="914"/>
      <c r="I25" s="914"/>
      <c r="J25" s="914"/>
      <c r="K25" s="914"/>
      <c r="L25" s="915"/>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row>
    <row r="26" spans="1:39" x14ac:dyDescent="0.25">
      <c r="A26" s="93"/>
      <c r="B26" s="72" t="s">
        <v>148</v>
      </c>
      <c r="C26" s="211">
        <v>98</v>
      </c>
      <c r="D26" s="211">
        <v>98</v>
      </c>
      <c r="E26" s="211">
        <v>98</v>
      </c>
      <c r="F26" s="211">
        <v>98</v>
      </c>
      <c r="G26" s="211">
        <v>94.9</v>
      </c>
      <c r="H26" s="211">
        <v>99</v>
      </c>
      <c r="I26" s="211">
        <v>98</v>
      </c>
      <c r="J26" s="211">
        <v>99</v>
      </c>
      <c r="K26" s="84" t="s">
        <v>711</v>
      </c>
      <c r="L26" s="553">
        <v>1</v>
      </c>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row>
    <row r="27" spans="1:39" x14ac:dyDescent="0.25">
      <c r="A27" s="93"/>
      <c r="B27" s="72" t="s">
        <v>104</v>
      </c>
      <c r="C27" s="239">
        <v>90</v>
      </c>
      <c r="D27" s="239">
        <v>72</v>
      </c>
      <c r="E27" s="239">
        <v>41</v>
      </c>
      <c r="F27" s="239">
        <v>24</v>
      </c>
      <c r="G27" s="239">
        <v>41</v>
      </c>
      <c r="H27" s="239">
        <v>81</v>
      </c>
      <c r="I27" s="239">
        <v>20</v>
      </c>
      <c r="J27" s="239">
        <v>41</v>
      </c>
      <c r="K27" s="84" t="s">
        <v>711</v>
      </c>
      <c r="L27" s="553">
        <v>1</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row>
    <row r="28" spans="1:39" x14ac:dyDescent="0.25">
      <c r="A28" s="93"/>
      <c r="B28" s="72" t="s">
        <v>105</v>
      </c>
      <c r="C28" s="239">
        <v>3</v>
      </c>
      <c r="D28" s="239">
        <v>2</v>
      </c>
      <c r="E28" s="239">
        <v>2</v>
      </c>
      <c r="F28" s="239">
        <v>1</v>
      </c>
      <c r="G28" s="239">
        <v>1</v>
      </c>
      <c r="H28" s="239">
        <v>3</v>
      </c>
      <c r="I28" s="239">
        <v>0</v>
      </c>
      <c r="J28" s="239">
        <v>3</v>
      </c>
      <c r="K28" s="84" t="s">
        <v>711</v>
      </c>
      <c r="L28" s="553">
        <v>1</v>
      </c>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row>
    <row r="29" spans="1:39" x14ac:dyDescent="0.25">
      <c r="A29" s="93"/>
      <c r="B29" s="72" t="s">
        <v>106</v>
      </c>
      <c r="C29" s="239">
        <v>1</v>
      </c>
      <c r="D29" s="239">
        <v>1</v>
      </c>
      <c r="E29" s="239">
        <v>1</v>
      </c>
      <c r="F29" s="239">
        <v>1</v>
      </c>
      <c r="G29" s="239">
        <v>1</v>
      </c>
      <c r="H29" s="239">
        <v>3</v>
      </c>
      <c r="I29" s="239">
        <v>0</v>
      </c>
      <c r="J29" s="239">
        <v>1</v>
      </c>
      <c r="K29" s="84" t="s">
        <v>711</v>
      </c>
      <c r="L29" s="553">
        <v>1</v>
      </c>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row>
    <row r="30" spans="1:39" x14ac:dyDescent="0.25">
      <c r="A30" s="93"/>
      <c r="B30" s="72" t="s">
        <v>575</v>
      </c>
      <c r="C30" s="350">
        <v>2</v>
      </c>
      <c r="D30" s="350">
        <v>0.3</v>
      </c>
      <c r="E30" s="350">
        <v>0.3</v>
      </c>
      <c r="F30" s="350">
        <v>0.3</v>
      </c>
      <c r="G30" s="350">
        <v>0.1</v>
      </c>
      <c r="H30" s="350">
        <v>2</v>
      </c>
      <c r="I30" s="350">
        <v>0.1</v>
      </c>
      <c r="J30" s="350">
        <v>1</v>
      </c>
      <c r="K30" s="84" t="s">
        <v>711</v>
      </c>
      <c r="L30" s="553">
        <v>1</v>
      </c>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row>
    <row r="31" spans="1:39" x14ac:dyDescent="0.25">
      <c r="A31" s="93"/>
      <c r="B31" s="913" t="s">
        <v>25</v>
      </c>
      <c r="C31" s="914"/>
      <c r="D31" s="914"/>
      <c r="E31" s="914"/>
      <c r="F31" s="914"/>
      <c r="G31" s="914"/>
      <c r="H31" s="914"/>
      <c r="I31" s="914"/>
      <c r="J31" s="914"/>
      <c r="K31" s="914"/>
      <c r="L31" s="915"/>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row>
    <row r="32" spans="1:39" x14ac:dyDescent="0.25">
      <c r="A32" s="93"/>
      <c r="B32" s="72" t="s">
        <v>576</v>
      </c>
      <c r="C32" s="350">
        <v>3.7</v>
      </c>
      <c r="D32" s="350">
        <v>3.6</v>
      </c>
      <c r="E32" s="350">
        <v>3.5</v>
      </c>
      <c r="F32" s="350">
        <v>3.3</v>
      </c>
      <c r="G32" s="350">
        <v>3.1</v>
      </c>
      <c r="H32" s="350">
        <v>4.3</v>
      </c>
      <c r="I32" s="350">
        <v>2.5</v>
      </c>
      <c r="J32" s="350">
        <v>4.5</v>
      </c>
      <c r="K32" s="84" t="s">
        <v>828</v>
      </c>
      <c r="L32" s="553">
        <v>1</v>
      </c>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1:39" x14ac:dyDescent="0.25">
      <c r="A33" s="93"/>
      <c r="B33" s="72" t="s">
        <v>28</v>
      </c>
      <c r="C33" s="350">
        <v>2.5</v>
      </c>
      <c r="D33" s="350">
        <v>2.4</v>
      </c>
      <c r="E33" s="350">
        <v>2.2999999999999998</v>
      </c>
      <c r="F33" s="350">
        <v>2.2000000000000002</v>
      </c>
      <c r="G33" s="350">
        <v>2</v>
      </c>
      <c r="H33" s="350">
        <v>2.9</v>
      </c>
      <c r="I33" s="350">
        <v>1.7</v>
      </c>
      <c r="J33" s="350">
        <v>3</v>
      </c>
      <c r="K33" s="370" t="s">
        <v>424</v>
      </c>
      <c r="L33" s="55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row>
    <row r="34" spans="1:39" x14ac:dyDescent="0.25">
      <c r="A34" s="93"/>
      <c r="B34" s="72" t="s">
        <v>29</v>
      </c>
      <c r="C34" s="350">
        <v>1.2</v>
      </c>
      <c r="D34" s="350">
        <v>1.2</v>
      </c>
      <c r="E34" s="350">
        <v>1.1000000000000001</v>
      </c>
      <c r="F34" s="350">
        <v>1.1000000000000001</v>
      </c>
      <c r="G34" s="350">
        <v>1</v>
      </c>
      <c r="H34" s="350">
        <v>1.4</v>
      </c>
      <c r="I34" s="350">
        <v>0.9</v>
      </c>
      <c r="J34" s="350">
        <v>1.5</v>
      </c>
      <c r="K34" s="370" t="s">
        <v>424</v>
      </c>
      <c r="L34" s="55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1:39" x14ac:dyDescent="0.25">
      <c r="A35" s="93"/>
      <c r="B35" s="72" t="s">
        <v>577</v>
      </c>
      <c r="C35" s="239">
        <v>158400</v>
      </c>
      <c r="D35" s="239">
        <v>153600</v>
      </c>
      <c r="E35" s="239">
        <v>144000</v>
      </c>
      <c r="F35" s="239">
        <v>132800</v>
      </c>
      <c r="G35" s="239">
        <v>133400</v>
      </c>
      <c r="H35" s="239">
        <v>137000</v>
      </c>
      <c r="I35" s="239">
        <v>101400</v>
      </c>
      <c r="J35" s="239">
        <v>123000</v>
      </c>
      <c r="K35" s="370"/>
      <c r="L35" s="55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row>
    <row r="36" spans="1:39" x14ac:dyDescent="0.25">
      <c r="A36" s="93"/>
      <c r="B36" s="72" t="s">
        <v>578</v>
      </c>
      <c r="C36" s="350">
        <v>3.8</v>
      </c>
      <c r="D36" s="350">
        <v>3.8</v>
      </c>
      <c r="E36" s="350">
        <v>3.8</v>
      </c>
      <c r="F36" s="350">
        <v>3.9</v>
      </c>
      <c r="G36" s="350">
        <v>3.3</v>
      </c>
      <c r="H36" s="350">
        <v>4.4000000000000004</v>
      </c>
      <c r="I36" s="350">
        <v>2.9</v>
      </c>
      <c r="J36" s="350">
        <v>4.9000000000000004</v>
      </c>
      <c r="K36" s="370"/>
      <c r="L36" s="55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row>
    <row r="37" spans="1:39" x14ac:dyDescent="0.25">
      <c r="A37" s="93"/>
      <c r="B37" s="896" t="s">
        <v>33</v>
      </c>
      <c r="C37" s="897"/>
      <c r="D37" s="897"/>
      <c r="E37" s="897"/>
      <c r="F37" s="897"/>
      <c r="G37" s="897"/>
      <c r="H37" s="897"/>
      <c r="I37" s="897"/>
      <c r="J37" s="897"/>
      <c r="K37" s="897"/>
      <c r="L37" s="898"/>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row>
    <row r="38" spans="1:39" x14ac:dyDescent="0.25">
      <c r="A38" s="93"/>
      <c r="B38" s="74" t="s">
        <v>579</v>
      </c>
      <c r="C38" s="350" t="s">
        <v>580</v>
      </c>
      <c r="D38" s="350" t="s">
        <v>580</v>
      </c>
      <c r="E38" s="350" t="s">
        <v>580</v>
      </c>
      <c r="F38" s="350" t="s">
        <v>580</v>
      </c>
      <c r="G38" s="350" t="s">
        <v>580</v>
      </c>
      <c r="H38" s="350" t="s">
        <v>582</v>
      </c>
      <c r="I38" s="350" t="s">
        <v>580</v>
      </c>
      <c r="J38" s="350" t="s">
        <v>582</v>
      </c>
      <c r="K38" s="84"/>
      <c r="L38" s="55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row>
    <row r="39" spans="1:39" x14ac:dyDescent="0.25">
      <c r="A39" s="93"/>
      <c r="B39" s="74" t="s">
        <v>581</v>
      </c>
      <c r="C39" s="350" t="s">
        <v>582</v>
      </c>
      <c r="D39" s="350" t="s">
        <v>582</v>
      </c>
      <c r="E39" s="350" t="s">
        <v>582</v>
      </c>
      <c r="F39" s="350" t="s">
        <v>582</v>
      </c>
      <c r="G39" s="350" t="s">
        <v>584</v>
      </c>
      <c r="H39" s="350" t="s">
        <v>582</v>
      </c>
      <c r="I39" s="350" t="s">
        <v>584</v>
      </c>
      <c r="J39" s="350" t="s">
        <v>582</v>
      </c>
      <c r="K39" s="84"/>
      <c r="L39" s="55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row>
    <row r="40" spans="1:39" x14ac:dyDescent="0.25">
      <c r="A40" s="93"/>
      <c r="B40" s="74" t="s">
        <v>583</v>
      </c>
      <c r="C40" s="350" t="s">
        <v>582</v>
      </c>
      <c r="D40" s="350" t="s">
        <v>582</v>
      </c>
      <c r="E40" s="350" t="s">
        <v>582</v>
      </c>
      <c r="F40" s="350" t="s">
        <v>582</v>
      </c>
      <c r="G40" s="350" t="s">
        <v>584</v>
      </c>
      <c r="H40" s="350" t="s">
        <v>582</v>
      </c>
      <c r="I40" s="350" t="s">
        <v>584</v>
      </c>
      <c r="J40" s="350" t="s">
        <v>582</v>
      </c>
      <c r="K40" s="84"/>
      <c r="L40" s="55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row>
    <row r="41" spans="1:39" x14ac:dyDescent="0.25">
      <c r="A41" s="93"/>
      <c r="B41" s="74" t="s">
        <v>585</v>
      </c>
      <c r="C41" s="355">
        <v>1.08</v>
      </c>
      <c r="D41" s="355">
        <v>1.05</v>
      </c>
      <c r="E41" s="355">
        <v>1</v>
      </c>
      <c r="F41" s="355">
        <v>0.94</v>
      </c>
      <c r="G41" s="355">
        <v>0.88</v>
      </c>
      <c r="H41" s="355">
        <v>1.24</v>
      </c>
      <c r="I41" s="355">
        <v>0.72</v>
      </c>
      <c r="J41" s="355">
        <v>1.28</v>
      </c>
      <c r="K41" s="84" t="s">
        <v>828</v>
      </c>
      <c r="L41" s="553">
        <v>1</v>
      </c>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row>
    <row r="42" spans="1:39" x14ac:dyDescent="0.25">
      <c r="A42" s="93"/>
      <c r="B42" s="74" t="s">
        <v>28</v>
      </c>
      <c r="C42" s="355">
        <v>0.72</v>
      </c>
      <c r="D42" s="355">
        <v>0.71</v>
      </c>
      <c r="E42" s="355">
        <v>0.67</v>
      </c>
      <c r="F42" s="355">
        <v>0.64</v>
      </c>
      <c r="G42" s="355">
        <v>0.57999999999999996</v>
      </c>
      <c r="H42" s="355">
        <v>0.83</v>
      </c>
      <c r="I42" s="355">
        <v>0.47</v>
      </c>
      <c r="J42" s="355">
        <v>0.87</v>
      </c>
      <c r="K42" s="370" t="s">
        <v>424</v>
      </c>
      <c r="L42" s="55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row>
    <row r="43" spans="1:39" x14ac:dyDescent="0.25">
      <c r="A43" s="95"/>
      <c r="B43" s="74" t="s">
        <v>29</v>
      </c>
      <c r="C43" s="355">
        <v>0.36</v>
      </c>
      <c r="D43" s="355">
        <v>0.35</v>
      </c>
      <c r="E43" s="355">
        <v>0.33</v>
      </c>
      <c r="F43" s="355">
        <v>0.3</v>
      </c>
      <c r="G43" s="355">
        <v>0.3</v>
      </c>
      <c r="H43" s="355">
        <v>0.41</v>
      </c>
      <c r="I43" s="355">
        <v>0.25</v>
      </c>
      <c r="J43" s="355">
        <v>0.41</v>
      </c>
      <c r="K43" s="370" t="s">
        <v>424</v>
      </c>
      <c r="L43" s="55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row>
    <row r="44" spans="1:39" x14ac:dyDescent="0.25">
      <c r="A44" s="95"/>
      <c r="B44" s="74" t="s">
        <v>586</v>
      </c>
      <c r="C44" s="239">
        <v>45800</v>
      </c>
      <c r="D44" s="239">
        <v>44369</v>
      </c>
      <c r="E44" s="239">
        <v>41766</v>
      </c>
      <c r="F44" s="239">
        <v>37793</v>
      </c>
      <c r="G44" s="239">
        <v>37323</v>
      </c>
      <c r="H44" s="239">
        <v>51473</v>
      </c>
      <c r="I44" s="239">
        <v>28349</v>
      </c>
      <c r="J44" s="239">
        <v>48834</v>
      </c>
      <c r="K44" s="370"/>
      <c r="L44" s="55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row>
    <row r="45" spans="1:39" x14ac:dyDescent="0.25">
      <c r="A45" s="95"/>
      <c r="B45" s="74" t="s">
        <v>587</v>
      </c>
      <c r="C45" s="350">
        <v>1.1000000000000001</v>
      </c>
      <c r="D45" s="350">
        <v>1.1000000000000001</v>
      </c>
      <c r="E45" s="350">
        <v>1.1000000000000001</v>
      </c>
      <c r="F45" s="350">
        <v>1.1000000000000001</v>
      </c>
      <c r="G45" s="350">
        <v>0.9</v>
      </c>
      <c r="H45" s="350">
        <v>1.3</v>
      </c>
      <c r="I45" s="350">
        <v>0.8</v>
      </c>
      <c r="J45" s="350">
        <v>1.4</v>
      </c>
      <c r="K45" s="370"/>
      <c r="L45" s="55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row>
    <row r="46" spans="1:39" ht="24" x14ac:dyDescent="0.25">
      <c r="A46" s="95"/>
      <c r="B46" s="74" t="s">
        <v>628</v>
      </c>
      <c r="C46" s="371">
        <v>1.4999999999999999E-2</v>
      </c>
      <c r="D46" s="371">
        <v>1.4999999999999999E-2</v>
      </c>
      <c r="E46" s="371">
        <v>1.4E-2</v>
      </c>
      <c r="F46" s="371">
        <v>1.2999999999999999E-2</v>
      </c>
      <c r="G46" s="371">
        <v>1.2999999999999999E-2</v>
      </c>
      <c r="H46" s="371">
        <v>1.7000000000000001E-2</v>
      </c>
      <c r="I46" s="371">
        <v>0.01</v>
      </c>
      <c r="J46" s="371">
        <v>1.7000000000000001E-2</v>
      </c>
      <c r="K46" s="370" t="s">
        <v>55</v>
      </c>
      <c r="L46" s="370"/>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row>
    <row r="47" spans="1:39" x14ac:dyDescent="0.25">
      <c r="A47" s="95"/>
      <c r="B47" s="93"/>
      <c r="C47" s="394"/>
      <c r="D47" s="394"/>
      <c r="E47" s="394"/>
      <c r="F47" s="394"/>
      <c r="G47" s="394"/>
      <c r="H47" s="394"/>
      <c r="I47" s="394"/>
      <c r="J47" s="394"/>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row>
    <row r="48" spans="1:39" x14ac:dyDescent="0.25">
      <c r="A48" s="95"/>
      <c r="B48" s="93"/>
      <c r="C48" s="394"/>
      <c r="D48" s="394"/>
      <c r="E48" s="394"/>
      <c r="F48" s="394"/>
      <c r="G48" s="394"/>
      <c r="H48" s="394"/>
      <c r="I48" s="394"/>
      <c r="J48" s="394"/>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row>
    <row r="49" spans="1:39" x14ac:dyDescent="0.25">
      <c r="A49" s="95" t="s">
        <v>125</v>
      </c>
      <c r="B49" s="93"/>
      <c r="C49" s="356"/>
      <c r="D49" s="356"/>
      <c r="E49" s="356"/>
      <c r="F49" s="356"/>
      <c r="G49" s="356"/>
      <c r="H49" s="356"/>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row>
    <row r="50" spans="1:39" ht="15" customHeight="1" x14ac:dyDescent="0.25">
      <c r="A50" s="357">
        <v>1</v>
      </c>
      <c r="B50" s="887" t="s">
        <v>645</v>
      </c>
      <c r="C50" s="887"/>
      <c r="D50" s="887"/>
      <c r="E50" s="887"/>
      <c r="F50" s="887"/>
      <c r="G50" s="887"/>
      <c r="H50" s="887"/>
      <c r="I50" s="887"/>
      <c r="J50" s="887"/>
      <c r="K50" s="887"/>
      <c r="L50" s="887"/>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row>
    <row r="51" spans="1:39" x14ac:dyDescent="0.25">
      <c r="A51" s="95" t="s">
        <v>38</v>
      </c>
      <c r="B51" s="93"/>
      <c r="C51" s="356"/>
      <c r="D51" s="356"/>
      <c r="E51" s="356"/>
      <c r="F51" s="356"/>
      <c r="G51" s="356"/>
      <c r="H51" s="356"/>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row>
    <row r="52" spans="1:39" ht="15" customHeight="1" x14ac:dyDescent="0.25">
      <c r="A52" s="357" t="s">
        <v>39</v>
      </c>
      <c r="B52" s="887" t="s">
        <v>646</v>
      </c>
      <c r="C52" s="887"/>
      <c r="D52" s="887"/>
      <c r="E52" s="887"/>
      <c r="F52" s="887"/>
      <c r="G52" s="887"/>
      <c r="H52" s="887"/>
      <c r="I52" s="887"/>
      <c r="J52" s="887"/>
      <c r="K52" s="887"/>
      <c r="L52" s="887"/>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row>
    <row r="53" spans="1:39" x14ac:dyDescent="0.25">
      <c r="A53" s="357" t="s">
        <v>15</v>
      </c>
      <c r="B53" s="93" t="s">
        <v>647</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row>
    <row r="54" spans="1:39" ht="15" customHeight="1" x14ac:dyDescent="0.25">
      <c r="A54" s="357" t="s">
        <v>20</v>
      </c>
      <c r="B54" s="887" t="s">
        <v>648</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row>
    <row r="55" spans="1:39" ht="15" customHeight="1" x14ac:dyDescent="0.25">
      <c r="A55" s="357" t="s">
        <v>23</v>
      </c>
      <c r="B55" s="887" t="s">
        <v>649</v>
      </c>
      <c r="C55" s="887"/>
      <c r="D55" s="887"/>
      <c r="E55" s="887"/>
      <c r="F55" s="887"/>
      <c r="G55" s="887"/>
      <c r="H55" s="887"/>
      <c r="I55" s="887"/>
      <c r="J55" s="887"/>
      <c r="K55" s="887"/>
      <c r="L55" s="887"/>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row>
    <row r="56" spans="1:39" ht="15" customHeight="1" x14ac:dyDescent="0.25">
      <c r="A56" s="357" t="s">
        <v>44</v>
      </c>
      <c r="B56" s="887" t="s">
        <v>650</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row>
    <row r="57" spans="1:39" ht="15" customHeight="1" x14ac:dyDescent="0.25">
      <c r="A57" s="357" t="s">
        <v>46</v>
      </c>
      <c r="B57" s="887" t="s">
        <v>651</v>
      </c>
      <c r="C57" s="887"/>
      <c r="D57" s="887"/>
      <c r="E57" s="887"/>
      <c r="F57" s="887"/>
      <c r="G57" s="887"/>
      <c r="H57" s="887"/>
      <c r="I57" s="887"/>
      <c r="J57" s="887"/>
      <c r="K57" s="887"/>
      <c r="L57" s="887"/>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row>
    <row r="58" spans="1:39" x14ac:dyDescent="0.25">
      <c r="A58" s="357" t="s">
        <v>31</v>
      </c>
      <c r="B58" s="542" t="s">
        <v>652</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row>
    <row r="59" spans="1:39" ht="15" customHeight="1" x14ac:dyDescent="0.25">
      <c r="A59" s="357" t="s">
        <v>35</v>
      </c>
      <c r="B59" s="887" t="s">
        <v>638</v>
      </c>
      <c r="C59" s="887"/>
      <c r="D59" s="887"/>
      <c r="E59" s="887"/>
      <c r="F59" s="887"/>
      <c r="G59" s="887"/>
      <c r="H59" s="887"/>
      <c r="I59" s="887"/>
      <c r="J59" s="887"/>
      <c r="K59" s="887"/>
      <c r="L59" s="887"/>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row>
    <row r="60" spans="1:39" ht="15" customHeight="1" x14ac:dyDescent="0.25">
      <c r="A60" s="357" t="s">
        <v>65</v>
      </c>
      <c r="B60" s="887" t="s">
        <v>653</v>
      </c>
      <c r="C60" s="887"/>
      <c r="D60" s="887"/>
      <c r="E60" s="887"/>
      <c r="F60" s="887"/>
      <c r="G60" s="887"/>
      <c r="H60" s="887"/>
      <c r="I60" s="887"/>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row>
    <row r="61" spans="1:39" ht="69" customHeight="1" x14ac:dyDescent="0.25">
      <c r="A61" s="357" t="s">
        <v>50</v>
      </c>
      <c r="B61" s="887" t="s">
        <v>640</v>
      </c>
      <c r="C61" s="887"/>
      <c r="D61" s="887"/>
      <c r="E61" s="887"/>
      <c r="F61" s="887"/>
      <c r="G61" s="887"/>
      <c r="H61" s="887"/>
      <c r="I61" s="887"/>
      <c r="J61" s="887"/>
      <c r="K61" s="887"/>
      <c r="L61" s="887"/>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row>
    <row r="62" spans="1:39" ht="30" customHeight="1" x14ac:dyDescent="0.25">
      <c r="A62" s="357" t="s">
        <v>55</v>
      </c>
      <c r="B62" s="919" t="s">
        <v>641</v>
      </c>
      <c r="C62" s="919"/>
      <c r="D62" s="919"/>
      <c r="E62" s="919"/>
      <c r="F62" s="919"/>
      <c r="G62" s="919"/>
      <c r="H62" s="919"/>
      <c r="I62" s="919"/>
      <c r="J62" s="919"/>
      <c r="K62" s="919"/>
      <c r="L62" s="919"/>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row>
    <row r="63" spans="1:39" ht="27" customHeight="1" x14ac:dyDescent="0.25">
      <c r="A63" s="357" t="s">
        <v>67</v>
      </c>
      <c r="B63" s="919" t="s">
        <v>826</v>
      </c>
      <c r="C63" s="919"/>
      <c r="D63" s="919"/>
      <c r="E63" s="919"/>
      <c r="F63" s="919"/>
      <c r="G63" s="919"/>
      <c r="H63" s="919"/>
      <c r="I63" s="919"/>
      <c r="J63" s="919"/>
      <c r="K63" s="919"/>
      <c r="L63" s="919"/>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row>
    <row r="64" spans="1:39" x14ac:dyDescent="0.25">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row>
    <row r="65" spans="13:39" x14ac:dyDescent="0.25">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row>
    <row r="66" spans="13:39" x14ac:dyDescent="0.25">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row>
    <row r="67" spans="13:39" x14ac:dyDescent="0.25">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row>
    <row r="68" spans="13:39" x14ac:dyDescent="0.25">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row>
    <row r="69" spans="13:39" x14ac:dyDescent="0.25">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row>
    <row r="70" spans="13:39" x14ac:dyDescent="0.25">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row>
    <row r="71" spans="13:39" x14ac:dyDescent="0.25">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row>
    <row r="72" spans="13:39" x14ac:dyDescent="0.25">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row>
    <row r="73" spans="13:39" x14ac:dyDescent="0.25">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row>
    <row r="74" spans="13:39" x14ac:dyDescent="0.25">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row>
    <row r="75" spans="13:39" x14ac:dyDescent="0.25">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row>
    <row r="76" spans="13:39" x14ac:dyDescent="0.25">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row>
    <row r="77" spans="13:39" x14ac:dyDescent="0.25">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row>
    <row r="78" spans="13:39" x14ac:dyDescent="0.25">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row>
    <row r="79" spans="13:39" x14ac:dyDescent="0.25">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row>
    <row r="80" spans="13:39" x14ac:dyDescent="0.25">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row>
    <row r="81" spans="13:39" x14ac:dyDescent="0.25">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row>
    <row r="82" spans="13:39" x14ac:dyDescent="0.25">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row>
    <row r="83" spans="13:39" x14ac:dyDescent="0.25">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row>
    <row r="84" spans="13:39" x14ac:dyDescent="0.25">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row>
    <row r="85" spans="13:39" x14ac:dyDescent="0.25">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row>
    <row r="86" spans="13:39" x14ac:dyDescent="0.25">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row>
    <row r="87" spans="13:39" x14ac:dyDescent="0.25">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row>
    <row r="88" spans="13:39" x14ac:dyDescent="0.25">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row>
    <row r="89" spans="13:39" x14ac:dyDescent="0.25">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row>
    <row r="90" spans="13:39" x14ac:dyDescent="0.25">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row>
    <row r="91" spans="13:39" x14ac:dyDescent="0.25">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row>
    <row r="92" spans="13:39" x14ac:dyDescent="0.25">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row>
    <row r="93" spans="13:39" x14ac:dyDescent="0.25">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row>
    <row r="94" spans="13:39" x14ac:dyDescent="0.25">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row>
    <row r="95" spans="13:39" x14ac:dyDescent="0.25">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row>
    <row r="96" spans="13:39" x14ac:dyDescent="0.25">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row>
    <row r="97" spans="13:39" x14ac:dyDescent="0.25">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row>
    <row r="98" spans="13:39" x14ac:dyDescent="0.25">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row>
    <row r="99" spans="13:39" x14ac:dyDescent="0.25">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row>
    <row r="100" spans="13:39" x14ac:dyDescent="0.25">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row>
    <row r="101" spans="13:39" x14ac:dyDescent="0.25">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row>
    <row r="102" spans="13:39" x14ac:dyDescent="0.25">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row>
    <row r="103" spans="13:39" x14ac:dyDescent="0.25">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row>
    <row r="104" spans="13:39" x14ac:dyDescent="0.25">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row>
    <row r="105" spans="13:39" x14ac:dyDescent="0.25">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row>
    <row r="106" spans="13:39" x14ac:dyDescent="0.25">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row>
    <row r="107" spans="13:39" x14ac:dyDescent="0.25">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row>
    <row r="108" spans="13:39" x14ac:dyDescent="0.25">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row>
    <row r="109" spans="13:39" x14ac:dyDescent="0.25">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row>
    <row r="110" spans="13:39" x14ac:dyDescent="0.25">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row>
    <row r="111" spans="13:39" x14ac:dyDescent="0.25">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row>
    <row r="112" spans="13:39" x14ac:dyDescent="0.25">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row>
    <row r="113" spans="13:39" x14ac:dyDescent="0.25">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row>
    <row r="114" spans="13:39" x14ac:dyDescent="0.25">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row>
    <row r="115" spans="13:39" x14ac:dyDescent="0.25">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row>
    <row r="116" spans="13:39" x14ac:dyDescent="0.25">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row>
    <row r="117" spans="13:39" x14ac:dyDescent="0.25">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row>
    <row r="118" spans="13:39" x14ac:dyDescent="0.25">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row>
    <row r="119" spans="13:39" x14ac:dyDescent="0.25">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row>
    <row r="120" spans="13:39" x14ac:dyDescent="0.25">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row>
    <row r="121" spans="13:39" x14ac:dyDescent="0.25">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row>
    <row r="122" spans="13:39" x14ac:dyDescent="0.25">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row>
    <row r="123" spans="13:39" x14ac:dyDescent="0.25">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row>
    <row r="124" spans="13:39" x14ac:dyDescent="0.25">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row>
    <row r="125" spans="13:39" x14ac:dyDescent="0.25">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row>
    <row r="126" spans="13:39" x14ac:dyDescent="0.25">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row>
    <row r="127" spans="13:39" x14ac:dyDescent="0.25">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row>
    <row r="128" spans="13:39" x14ac:dyDescent="0.25">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row>
    <row r="129" spans="13:39" x14ac:dyDescent="0.25">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row>
    <row r="130" spans="13:39" x14ac:dyDescent="0.25">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row>
    <row r="131" spans="13:39" x14ac:dyDescent="0.25">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row>
    <row r="132" spans="13:39" x14ac:dyDescent="0.25">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row>
    <row r="133" spans="13:39" x14ac:dyDescent="0.25">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row>
    <row r="134" spans="13:39" x14ac:dyDescent="0.25">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row>
    <row r="135" spans="13:39" x14ac:dyDescent="0.25">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row>
    <row r="136" spans="13:39" x14ac:dyDescent="0.25">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row>
    <row r="137" spans="13:39" x14ac:dyDescent="0.25">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row>
    <row r="138" spans="13:39" x14ac:dyDescent="0.25">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row>
    <row r="139" spans="13:39" x14ac:dyDescent="0.25">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row>
    <row r="140" spans="13:39" x14ac:dyDescent="0.25">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row>
    <row r="141" spans="13:39" x14ac:dyDescent="0.25">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row>
    <row r="142" spans="13:39" x14ac:dyDescent="0.25">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row>
    <row r="143" spans="13:39" x14ac:dyDescent="0.25">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row>
    <row r="144" spans="13:39" x14ac:dyDescent="0.25">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row>
    <row r="145" spans="13:39" x14ac:dyDescent="0.25">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row>
    <row r="146" spans="13:39" x14ac:dyDescent="0.25">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row>
    <row r="147" spans="13:39" x14ac:dyDescent="0.25">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row>
    <row r="148" spans="13:39" x14ac:dyDescent="0.25">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row>
    <row r="149" spans="13:39" x14ac:dyDescent="0.25">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row>
    <row r="150" spans="13:39" x14ac:dyDescent="0.25">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row>
    <row r="151" spans="13:39" x14ac:dyDescent="0.25">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row>
    <row r="152" spans="13:39" x14ac:dyDescent="0.25">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row>
    <row r="153" spans="13:39" x14ac:dyDescent="0.25">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row>
    <row r="154" spans="13:39" x14ac:dyDescent="0.25">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row>
    <row r="155" spans="13:39" x14ac:dyDescent="0.25">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row>
    <row r="156" spans="13:39" x14ac:dyDescent="0.25">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row>
    <row r="157" spans="13:39" x14ac:dyDescent="0.25">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row>
    <row r="158" spans="13:39" x14ac:dyDescent="0.25">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row>
    <row r="159" spans="13:39" x14ac:dyDescent="0.25">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row>
    <row r="160" spans="13:39" x14ac:dyDescent="0.25">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row>
    <row r="161" spans="13:39" x14ac:dyDescent="0.25">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row>
    <row r="162" spans="13:39" x14ac:dyDescent="0.25">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row>
    <row r="163" spans="13:39" x14ac:dyDescent="0.25">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row>
    <row r="164" spans="13:39" x14ac:dyDescent="0.25">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row>
    <row r="165" spans="13:39" x14ac:dyDescent="0.25">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row>
    <row r="166" spans="13:39" x14ac:dyDescent="0.25">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row>
    <row r="167" spans="13:39" x14ac:dyDescent="0.25">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row>
    <row r="168" spans="13:39" x14ac:dyDescent="0.25">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row>
    <row r="169" spans="13:39" x14ac:dyDescent="0.25">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row>
    <row r="170" spans="13:39" x14ac:dyDescent="0.25">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row>
    <row r="171" spans="13:39" x14ac:dyDescent="0.25">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row>
    <row r="172" spans="13:39" x14ac:dyDescent="0.25">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row>
    <row r="173" spans="13:39" x14ac:dyDescent="0.25">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row>
    <row r="174" spans="13:39" x14ac:dyDescent="0.25">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row>
    <row r="175" spans="13:39" x14ac:dyDescent="0.25">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row>
    <row r="176" spans="13:39" x14ac:dyDescent="0.25">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row>
    <row r="177" spans="13:39" x14ac:dyDescent="0.25">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row>
    <row r="178" spans="13:39" x14ac:dyDescent="0.25">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row>
    <row r="179" spans="13:39" x14ac:dyDescent="0.25">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row>
    <row r="180" spans="13:39" x14ac:dyDescent="0.25">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row>
    <row r="181" spans="13:39" x14ac:dyDescent="0.25">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row>
    <row r="182" spans="13:39" x14ac:dyDescent="0.25">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row>
    <row r="183" spans="13:39" x14ac:dyDescent="0.25">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row>
    <row r="184" spans="13:39" x14ac:dyDescent="0.25">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row>
  </sheetData>
  <mergeCells count="18">
    <mergeCell ref="B63:L63"/>
    <mergeCell ref="B61:L61"/>
    <mergeCell ref="B62:L62"/>
    <mergeCell ref="B59:L59"/>
    <mergeCell ref="B60:I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I177"/>
  <sheetViews>
    <sheetView showGridLines="0" topLeftCell="A42"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35" ht="20.25" x14ac:dyDescent="0.3">
      <c r="A1" s="93"/>
      <c r="B1" s="346" t="s">
        <v>642</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5" customHeight="1" x14ac:dyDescent="0.25">
      <c r="A3" s="93"/>
      <c r="B3" s="343" t="s">
        <v>0</v>
      </c>
      <c r="C3" s="862" t="s">
        <v>897</v>
      </c>
      <c r="D3" s="910"/>
      <c r="E3" s="910"/>
      <c r="F3" s="910"/>
      <c r="G3" s="910"/>
      <c r="H3" s="910"/>
      <c r="I3" s="910"/>
      <c r="J3" s="910"/>
      <c r="K3" s="910"/>
      <c r="L3" s="911"/>
      <c r="M3" s="93"/>
      <c r="N3" s="93"/>
      <c r="O3" s="93"/>
      <c r="P3" s="93"/>
      <c r="Q3" s="93"/>
      <c r="R3" s="93"/>
      <c r="S3" s="93"/>
      <c r="T3" s="93"/>
      <c r="U3" s="93"/>
      <c r="V3" s="93"/>
      <c r="W3" s="93"/>
      <c r="X3" s="93"/>
      <c r="Y3" s="93"/>
      <c r="Z3" s="93"/>
      <c r="AA3" s="93"/>
      <c r="AB3" s="93"/>
      <c r="AC3" s="93"/>
      <c r="AD3" s="93"/>
      <c r="AE3" s="93"/>
      <c r="AF3" s="93"/>
      <c r="AG3" s="93"/>
      <c r="AH3" s="93"/>
      <c r="AI3" s="93"/>
    </row>
    <row r="4" spans="1:35" ht="15" customHeight="1" x14ac:dyDescent="0.25">
      <c r="A4" s="93"/>
      <c r="B4" s="99"/>
      <c r="C4" s="100">
        <v>2015</v>
      </c>
      <c r="D4" s="100">
        <v>2020</v>
      </c>
      <c r="E4" s="100">
        <v>2030</v>
      </c>
      <c r="F4" s="100">
        <v>2050</v>
      </c>
      <c r="G4" s="862" t="s">
        <v>2</v>
      </c>
      <c r="H4" s="881"/>
      <c r="I4" s="862" t="s">
        <v>3</v>
      </c>
      <c r="J4" s="881"/>
      <c r="K4" s="100" t="s">
        <v>4</v>
      </c>
      <c r="L4" s="100" t="s">
        <v>5</v>
      </c>
      <c r="M4" s="93"/>
      <c r="N4" s="93"/>
      <c r="O4" s="93"/>
      <c r="P4" s="93"/>
      <c r="Q4" s="93"/>
      <c r="R4" s="93"/>
      <c r="S4" s="93"/>
      <c r="T4" s="93"/>
      <c r="U4" s="93"/>
      <c r="V4" s="93"/>
      <c r="W4" s="93"/>
      <c r="X4" s="93"/>
      <c r="Y4" s="93"/>
      <c r="Z4" s="93"/>
      <c r="AA4" s="93"/>
      <c r="AB4" s="93"/>
      <c r="AC4" s="93"/>
      <c r="AD4" s="93"/>
      <c r="AE4" s="93"/>
      <c r="AF4" s="93"/>
      <c r="AG4" s="93"/>
      <c r="AH4" s="93"/>
      <c r="AI4" s="93"/>
    </row>
    <row r="5" spans="1:35" x14ac:dyDescent="0.25">
      <c r="A5" s="93"/>
      <c r="B5" s="335" t="s">
        <v>6</v>
      </c>
      <c r="C5" s="336"/>
      <c r="D5" s="336"/>
      <c r="E5" s="336"/>
      <c r="F5" s="336"/>
      <c r="G5" s="336" t="s">
        <v>7</v>
      </c>
      <c r="H5" s="336" t="s">
        <v>8</v>
      </c>
      <c r="I5" s="336" t="s">
        <v>7</v>
      </c>
      <c r="J5" s="336" t="s">
        <v>8</v>
      </c>
      <c r="K5" s="336"/>
      <c r="L5" s="337"/>
      <c r="M5" s="93"/>
      <c r="N5" s="93"/>
      <c r="O5" s="93"/>
      <c r="P5" s="93"/>
      <c r="Q5" s="93"/>
      <c r="R5" s="93"/>
      <c r="S5" s="93"/>
      <c r="T5" s="93"/>
      <c r="U5" s="93"/>
      <c r="V5" s="93"/>
      <c r="W5" s="93"/>
      <c r="X5" s="93"/>
      <c r="Y5" s="93"/>
      <c r="Z5" s="93"/>
      <c r="AA5" s="93"/>
      <c r="AB5" s="93"/>
      <c r="AC5" s="93"/>
      <c r="AD5" s="93"/>
      <c r="AE5" s="93"/>
      <c r="AF5" s="93"/>
      <c r="AG5" s="93"/>
      <c r="AH5" s="93"/>
      <c r="AI5" s="93"/>
    </row>
    <row r="6" spans="1:35" x14ac:dyDescent="0.25">
      <c r="A6" s="93"/>
      <c r="B6" s="74" t="s">
        <v>534</v>
      </c>
      <c r="C6" s="347">
        <v>2.9</v>
      </c>
      <c r="D6" s="347">
        <v>2.9</v>
      </c>
      <c r="E6" s="347">
        <v>2.9</v>
      </c>
      <c r="F6" s="347">
        <v>2.8</v>
      </c>
      <c r="G6" s="347">
        <v>2.8</v>
      </c>
      <c r="H6" s="347">
        <v>2.9</v>
      </c>
      <c r="I6" s="347">
        <v>2.7</v>
      </c>
      <c r="J6" s="347">
        <v>2.9</v>
      </c>
      <c r="K6" s="345" t="s">
        <v>39</v>
      </c>
      <c r="L6" s="344"/>
      <c r="M6" s="93"/>
      <c r="N6" s="93"/>
      <c r="O6" s="93"/>
      <c r="P6" s="93"/>
      <c r="Q6" s="93"/>
      <c r="R6" s="93"/>
      <c r="S6" s="93"/>
      <c r="T6" s="93"/>
      <c r="U6" s="93"/>
      <c r="V6" s="93"/>
      <c r="W6" s="93"/>
      <c r="X6" s="93"/>
      <c r="Y6" s="93"/>
      <c r="Z6" s="93"/>
      <c r="AA6" s="93"/>
      <c r="AB6" s="93"/>
      <c r="AC6" s="93"/>
      <c r="AD6" s="93"/>
      <c r="AE6" s="93"/>
      <c r="AF6" s="93"/>
      <c r="AG6" s="93"/>
      <c r="AH6" s="93"/>
      <c r="AI6" s="93"/>
    </row>
    <row r="7" spans="1:35" x14ac:dyDescent="0.25">
      <c r="A7" s="93"/>
      <c r="B7" s="74" t="s">
        <v>562</v>
      </c>
      <c r="C7" s="347">
        <v>14.3</v>
      </c>
      <c r="D7" s="347">
        <v>14.3</v>
      </c>
      <c r="E7" s="347">
        <v>14.3</v>
      </c>
      <c r="F7" s="347">
        <v>14</v>
      </c>
      <c r="G7" s="239">
        <v>14</v>
      </c>
      <c r="H7" s="239">
        <v>14</v>
      </c>
      <c r="I7" s="239">
        <v>14</v>
      </c>
      <c r="J7" s="239">
        <v>14</v>
      </c>
      <c r="K7" s="345" t="s">
        <v>626</v>
      </c>
      <c r="L7" s="345">
        <v>1</v>
      </c>
      <c r="M7" s="93"/>
      <c r="N7" s="93"/>
      <c r="O7" s="93"/>
      <c r="P7" s="93"/>
      <c r="Q7" s="93"/>
      <c r="R7" s="93"/>
      <c r="S7" s="93"/>
      <c r="T7" s="93"/>
      <c r="U7" s="93"/>
      <c r="V7" s="93"/>
      <c r="W7" s="93"/>
      <c r="X7" s="93"/>
      <c r="Y7" s="93"/>
      <c r="Z7" s="93"/>
      <c r="AA7" s="93"/>
      <c r="AB7" s="93"/>
      <c r="AC7" s="93"/>
      <c r="AD7" s="93"/>
      <c r="AE7" s="93"/>
      <c r="AF7" s="93"/>
      <c r="AG7" s="93"/>
      <c r="AH7" s="93"/>
      <c r="AI7" s="93"/>
    </row>
    <row r="8" spans="1:35" x14ac:dyDescent="0.25">
      <c r="A8" s="93"/>
      <c r="B8" s="79" t="s">
        <v>564</v>
      </c>
      <c r="C8" s="347">
        <v>13.5</v>
      </c>
      <c r="D8" s="347">
        <v>13.5</v>
      </c>
      <c r="E8" s="347">
        <v>13.6</v>
      </c>
      <c r="F8" s="347">
        <v>13.3</v>
      </c>
      <c r="G8" s="239">
        <v>13</v>
      </c>
      <c r="H8" s="239">
        <v>14</v>
      </c>
      <c r="I8" s="239">
        <v>12</v>
      </c>
      <c r="J8" s="239">
        <v>14</v>
      </c>
      <c r="K8" s="348" t="s">
        <v>626</v>
      </c>
      <c r="L8" s="348">
        <v>1</v>
      </c>
      <c r="M8" s="93"/>
      <c r="N8" s="93"/>
      <c r="O8" s="93"/>
      <c r="P8" s="93"/>
      <c r="Q8" s="93"/>
      <c r="R8" s="93"/>
      <c r="S8" s="93"/>
      <c r="T8" s="93"/>
      <c r="U8" s="93"/>
      <c r="V8" s="93"/>
      <c r="W8" s="93"/>
      <c r="X8" s="93"/>
      <c r="Y8" s="93"/>
      <c r="Z8" s="93"/>
      <c r="AA8" s="93"/>
      <c r="AB8" s="93"/>
      <c r="AC8" s="93"/>
      <c r="AD8" s="93"/>
      <c r="AE8" s="93"/>
      <c r="AF8" s="93"/>
      <c r="AG8" s="93"/>
      <c r="AH8" s="93"/>
      <c r="AI8" s="93"/>
    </row>
    <row r="9" spans="1:35" x14ac:dyDescent="0.25">
      <c r="A9" s="93"/>
      <c r="B9" s="74" t="s">
        <v>565</v>
      </c>
      <c r="C9" s="347">
        <v>97.3</v>
      </c>
      <c r="D9" s="347">
        <v>97.3</v>
      </c>
      <c r="E9" s="347">
        <v>97.3</v>
      </c>
      <c r="F9" s="347">
        <v>97.6</v>
      </c>
      <c r="G9" s="239">
        <v>71</v>
      </c>
      <c r="H9" s="239">
        <v>98</v>
      </c>
      <c r="I9" s="239">
        <v>69</v>
      </c>
      <c r="J9" s="239">
        <v>98</v>
      </c>
      <c r="K9" s="345" t="s">
        <v>627</v>
      </c>
      <c r="L9" s="345">
        <v>1</v>
      </c>
      <c r="M9" s="93"/>
      <c r="N9" s="93"/>
      <c r="O9" s="93"/>
      <c r="P9" s="93"/>
      <c r="Q9" s="93"/>
      <c r="R9" s="93"/>
      <c r="S9" s="93"/>
      <c r="T9" s="93"/>
      <c r="U9" s="93"/>
      <c r="V9" s="93"/>
      <c r="W9" s="93"/>
      <c r="X9" s="93"/>
      <c r="Y9" s="93"/>
      <c r="Z9" s="93"/>
      <c r="AA9" s="93"/>
      <c r="AB9" s="93"/>
      <c r="AC9" s="93"/>
      <c r="AD9" s="93"/>
      <c r="AE9" s="93"/>
      <c r="AF9" s="93"/>
      <c r="AG9" s="93"/>
      <c r="AH9" s="93"/>
      <c r="AI9" s="93"/>
    </row>
    <row r="10" spans="1:35" x14ac:dyDescent="0.25">
      <c r="A10" s="93"/>
      <c r="B10" s="74" t="s">
        <v>566</v>
      </c>
      <c r="C10" s="347">
        <v>98.1</v>
      </c>
      <c r="D10" s="347">
        <v>98.1</v>
      </c>
      <c r="E10" s="347">
        <v>98</v>
      </c>
      <c r="F10" s="347">
        <v>98.3</v>
      </c>
      <c r="G10" s="239">
        <v>72</v>
      </c>
      <c r="H10" s="239">
        <v>98</v>
      </c>
      <c r="I10" s="239">
        <v>71</v>
      </c>
      <c r="J10" s="239">
        <v>99</v>
      </c>
      <c r="K10" s="345" t="s">
        <v>627</v>
      </c>
      <c r="L10" s="345">
        <v>1</v>
      </c>
      <c r="M10" s="93"/>
      <c r="N10" s="93"/>
      <c r="O10" s="93"/>
      <c r="P10" s="93"/>
      <c r="Q10" s="93"/>
      <c r="R10" s="93"/>
      <c r="S10" s="93"/>
      <c r="T10" s="93"/>
      <c r="U10" s="93"/>
      <c r="V10" s="93"/>
      <c r="W10" s="93"/>
      <c r="X10" s="93"/>
      <c r="Y10" s="93"/>
      <c r="Z10" s="93"/>
      <c r="AA10" s="93"/>
      <c r="AB10" s="93"/>
      <c r="AC10" s="93"/>
      <c r="AD10" s="93"/>
      <c r="AE10" s="93"/>
      <c r="AF10" s="93"/>
      <c r="AG10" s="93"/>
      <c r="AH10" s="93"/>
      <c r="AI10" s="93"/>
    </row>
    <row r="11" spans="1:35" x14ac:dyDescent="0.25">
      <c r="A11" s="93"/>
      <c r="B11" s="74" t="s">
        <v>568</v>
      </c>
      <c r="C11" s="347">
        <v>2</v>
      </c>
      <c r="D11" s="347">
        <v>2</v>
      </c>
      <c r="E11" s="347">
        <v>2</v>
      </c>
      <c r="F11" s="347">
        <v>2</v>
      </c>
      <c r="G11" s="239">
        <v>2</v>
      </c>
      <c r="H11" s="239">
        <v>28</v>
      </c>
      <c r="I11" s="239">
        <v>2</v>
      </c>
      <c r="J11" s="239">
        <v>30</v>
      </c>
      <c r="K11" s="345" t="s">
        <v>20</v>
      </c>
      <c r="L11" s="345">
        <v>1</v>
      </c>
      <c r="M11" s="93"/>
      <c r="N11" s="93"/>
      <c r="O11" s="93"/>
      <c r="P11" s="93"/>
      <c r="Q11" s="93"/>
      <c r="R11" s="93"/>
      <c r="S11" s="93"/>
      <c r="T11" s="93"/>
      <c r="U11" s="93"/>
      <c r="V11" s="93"/>
      <c r="W11" s="93"/>
      <c r="X11" s="93"/>
      <c r="Y11" s="93"/>
      <c r="Z11" s="93"/>
      <c r="AA11" s="93"/>
      <c r="AB11" s="93"/>
      <c r="AC11" s="93"/>
      <c r="AD11" s="93"/>
      <c r="AE11" s="93"/>
      <c r="AF11" s="93"/>
      <c r="AG11" s="93"/>
      <c r="AH11" s="93"/>
      <c r="AI11" s="93"/>
    </row>
    <row r="12" spans="1:35" x14ac:dyDescent="0.25">
      <c r="A12" s="93"/>
      <c r="B12" s="74" t="s">
        <v>570</v>
      </c>
      <c r="C12" s="215">
        <v>0.15</v>
      </c>
      <c r="D12" s="215">
        <v>0.15</v>
      </c>
      <c r="E12" s="215">
        <v>0.15</v>
      </c>
      <c r="F12" s="215">
        <v>0.14000000000000001</v>
      </c>
      <c r="G12" s="215">
        <v>0.14000000000000001</v>
      </c>
      <c r="H12" s="215">
        <v>0.15</v>
      </c>
      <c r="I12" s="215">
        <v>0.14000000000000001</v>
      </c>
      <c r="J12" s="215">
        <v>0.15</v>
      </c>
      <c r="K12" s="369" t="s">
        <v>97</v>
      </c>
      <c r="L12" s="345"/>
      <c r="M12" s="93"/>
      <c r="N12" s="93"/>
      <c r="O12" s="93"/>
      <c r="P12" s="93"/>
      <c r="Q12" s="93"/>
      <c r="R12" s="93"/>
      <c r="S12" s="93"/>
      <c r="T12" s="93"/>
      <c r="U12" s="93"/>
      <c r="V12" s="93"/>
      <c r="W12" s="93"/>
      <c r="X12" s="93"/>
      <c r="Y12" s="93"/>
      <c r="Z12" s="93"/>
      <c r="AA12" s="93"/>
      <c r="AB12" s="93"/>
      <c r="AC12" s="93"/>
      <c r="AD12" s="93"/>
      <c r="AE12" s="93"/>
      <c r="AF12" s="93"/>
      <c r="AG12" s="93"/>
      <c r="AH12" s="93"/>
      <c r="AI12" s="93"/>
    </row>
    <row r="13" spans="1:35" x14ac:dyDescent="0.25">
      <c r="A13" s="93"/>
      <c r="B13" s="74" t="s">
        <v>571</v>
      </c>
      <c r="C13" s="349">
        <v>1</v>
      </c>
      <c r="D13" s="349">
        <v>1</v>
      </c>
      <c r="E13" s="349">
        <v>1</v>
      </c>
      <c r="F13" s="349">
        <v>1</v>
      </c>
      <c r="G13" s="349">
        <v>1</v>
      </c>
      <c r="H13" s="349">
        <v>1</v>
      </c>
      <c r="I13" s="349">
        <v>1</v>
      </c>
      <c r="J13" s="349">
        <v>1</v>
      </c>
      <c r="K13" s="345" t="s">
        <v>65</v>
      </c>
      <c r="L13" s="345"/>
      <c r="M13" s="93"/>
      <c r="N13" s="93"/>
      <c r="O13" s="93"/>
      <c r="P13" s="93"/>
      <c r="Q13" s="93"/>
      <c r="R13" s="93"/>
      <c r="S13" s="93"/>
      <c r="T13" s="93"/>
      <c r="U13" s="93"/>
      <c r="V13" s="93"/>
      <c r="W13" s="93"/>
      <c r="X13" s="93"/>
      <c r="Y13" s="93"/>
      <c r="Z13" s="93"/>
      <c r="AA13" s="93"/>
      <c r="AB13" s="93"/>
      <c r="AC13" s="93"/>
      <c r="AD13" s="93"/>
      <c r="AE13" s="93"/>
      <c r="AF13" s="93"/>
      <c r="AG13" s="93"/>
      <c r="AH13" s="93"/>
      <c r="AI13" s="93"/>
    </row>
    <row r="14" spans="1:35" x14ac:dyDescent="0.25">
      <c r="A14" s="93"/>
      <c r="B14" s="74" t="s">
        <v>13</v>
      </c>
      <c r="C14" s="345">
        <v>3</v>
      </c>
      <c r="D14" s="345">
        <v>3</v>
      </c>
      <c r="E14" s="345">
        <v>3</v>
      </c>
      <c r="F14" s="345">
        <v>3</v>
      </c>
      <c r="G14" s="345">
        <v>3</v>
      </c>
      <c r="H14" s="345">
        <v>3</v>
      </c>
      <c r="I14" s="345">
        <v>3</v>
      </c>
      <c r="J14" s="345">
        <v>3</v>
      </c>
      <c r="K14" s="345"/>
      <c r="L14" s="345" t="s">
        <v>97</v>
      </c>
      <c r="M14" s="93"/>
      <c r="N14" s="93"/>
      <c r="O14" s="93"/>
      <c r="P14" s="93"/>
      <c r="Q14" s="93"/>
      <c r="R14" s="93"/>
      <c r="S14" s="93"/>
      <c r="T14" s="93"/>
      <c r="U14" s="93"/>
      <c r="V14" s="93"/>
      <c r="W14" s="93"/>
      <c r="X14" s="93"/>
      <c r="Y14" s="93"/>
      <c r="Z14" s="93"/>
      <c r="AA14" s="93"/>
      <c r="AB14" s="93"/>
      <c r="AC14" s="93"/>
      <c r="AD14" s="93"/>
      <c r="AE14" s="93"/>
      <c r="AF14" s="93"/>
      <c r="AG14" s="93"/>
      <c r="AH14" s="93"/>
      <c r="AI14" s="93"/>
    </row>
    <row r="15" spans="1:35" x14ac:dyDescent="0.25">
      <c r="A15" s="93"/>
      <c r="B15" s="72" t="s">
        <v>95</v>
      </c>
      <c r="C15" s="350">
        <v>3</v>
      </c>
      <c r="D15" s="350">
        <v>3</v>
      </c>
      <c r="E15" s="350">
        <v>3</v>
      </c>
      <c r="F15" s="350">
        <v>3</v>
      </c>
      <c r="G15" s="350">
        <v>2.6</v>
      </c>
      <c r="H15" s="350">
        <v>3.5</v>
      </c>
      <c r="I15" s="350">
        <v>2.2999999999999998</v>
      </c>
      <c r="J15" s="350">
        <v>3.8</v>
      </c>
      <c r="K15" s="344"/>
      <c r="L15" s="345"/>
      <c r="M15" s="93"/>
      <c r="N15" s="93"/>
      <c r="O15" s="93"/>
      <c r="P15" s="93"/>
      <c r="Q15" s="93"/>
      <c r="R15" s="93"/>
      <c r="S15" s="93"/>
      <c r="T15" s="93"/>
      <c r="U15" s="93"/>
      <c r="V15" s="93"/>
      <c r="W15" s="93"/>
      <c r="X15" s="93"/>
      <c r="Y15" s="93"/>
      <c r="Z15" s="93"/>
      <c r="AA15" s="93"/>
      <c r="AB15" s="93"/>
      <c r="AC15" s="93"/>
      <c r="AD15" s="93"/>
      <c r="AE15" s="93"/>
      <c r="AF15" s="93"/>
      <c r="AG15" s="93"/>
      <c r="AH15" s="93"/>
      <c r="AI15" s="93"/>
    </row>
    <row r="16" spans="1:35" x14ac:dyDescent="0.25">
      <c r="A16" s="93"/>
      <c r="B16" s="72" t="s">
        <v>16</v>
      </c>
      <c r="C16" s="345">
        <v>25</v>
      </c>
      <c r="D16" s="345">
        <v>25</v>
      </c>
      <c r="E16" s="345">
        <v>25</v>
      </c>
      <c r="F16" s="345">
        <v>25</v>
      </c>
      <c r="G16" s="345">
        <v>20</v>
      </c>
      <c r="H16" s="345">
        <v>35</v>
      </c>
      <c r="I16" s="345">
        <v>20</v>
      </c>
      <c r="J16" s="345">
        <v>35</v>
      </c>
      <c r="K16" s="344"/>
      <c r="L16" s="345">
        <v>1</v>
      </c>
      <c r="M16" s="93"/>
      <c r="N16" s="93"/>
      <c r="O16" s="93"/>
      <c r="P16" s="93"/>
      <c r="Q16" s="93"/>
      <c r="R16" s="93"/>
      <c r="S16" s="93"/>
      <c r="T16" s="93"/>
      <c r="U16" s="93"/>
      <c r="V16" s="93"/>
      <c r="W16" s="93"/>
      <c r="X16" s="93"/>
      <c r="Y16" s="93"/>
      <c r="Z16" s="93"/>
      <c r="AA16" s="93"/>
      <c r="AB16" s="93"/>
      <c r="AC16" s="93"/>
      <c r="AD16" s="93"/>
      <c r="AE16" s="93"/>
      <c r="AF16" s="93"/>
      <c r="AG16" s="93"/>
      <c r="AH16" s="93"/>
      <c r="AI16" s="93"/>
    </row>
    <row r="17" spans="1:35" x14ac:dyDescent="0.25">
      <c r="A17" s="93"/>
      <c r="B17" s="72" t="s">
        <v>18</v>
      </c>
      <c r="C17" s="345">
        <v>1</v>
      </c>
      <c r="D17" s="345">
        <v>1</v>
      </c>
      <c r="E17" s="345">
        <v>1</v>
      </c>
      <c r="F17" s="345">
        <v>1</v>
      </c>
      <c r="G17" s="345">
        <v>0.5</v>
      </c>
      <c r="H17" s="345">
        <v>1.5</v>
      </c>
      <c r="I17" s="345">
        <v>0.5</v>
      </c>
      <c r="J17" s="345">
        <v>1.5</v>
      </c>
      <c r="K17" s="344"/>
      <c r="L17" s="345">
        <v>1</v>
      </c>
      <c r="M17" s="93"/>
      <c r="N17" s="93"/>
      <c r="O17" s="93"/>
      <c r="P17" s="93"/>
      <c r="Q17" s="93"/>
      <c r="R17" s="93"/>
      <c r="S17" s="93"/>
      <c r="T17" s="93"/>
      <c r="U17" s="93"/>
      <c r="V17" s="93"/>
      <c r="W17" s="93"/>
      <c r="X17" s="93"/>
      <c r="Y17" s="93"/>
      <c r="Z17" s="93"/>
      <c r="AA17" s="93"/>
      <c r="AB17" s="93"/>
      <c r="AC17" s="93"/>
      <c r="AD17" s="93"/>
      <c r="AE17" s="93"/>
      <c r="AF17" s="93"/>
      <c r="AG17" s="93"/>
      <c r="AH17" s="93"/>
      <c r="AI17" s="93"/>
    </row>
    <row r="18" spans="1:35" x14ac:dyDescent="0.25">
      <c r="A18" s="93"/>
      <c r="B18" s="82" t="s">
        <v>572</v>
      </c>
      <c r="C18" s="345">
        <v>0.7</v>
      </c>
      <c r="D18" s="345">
        <v>0.7</v>
      </c>
      <c r="E18" s="345">
        <v>0.7</v>
      </c>
      <c r="F18" s="345">
        <v>0.7</v>
      </c>
      <c r="G18" s="345">
        <v>0.6</v>
      </c>
      <c r="H18" s="345">
        <v>0.8</v>
      </c>
      <c r="I18" s="345">
        <v>0.5</v>
      </c>
      <c r="J18" s="345">
        <v>0.9</v>
      </c>
      <c r="K18" s="344"/>
      <c r="L18" s="345" t="s">
        <v>97</v>
      </c>
      <c r="M18" s="93"/>
      <c r="N18" s="93"/>
      <c r="O18" s="93"/>
      <c r="P18" s="93"/>
      <c r="Q18" s="93"/>
      <c r="R18" s="93"/>
      <c r="S18" s="93"/>
      <c r="T18" s="93"/>
      <c r="U18" s="93"/>
      <c r="V18" s="93"/>
      <c r="W18" s="93"/>
      <c r="X18" s="93"/>
      <c r="Y18" s="93"/>
      <c r="Z18" s="93"/>
      <c r="AA18" s="93"/>
      <c r="AB18" s="93"/>
      <c r="AC18" s="93"/>
      <c r="AD18" s="93"/>
      <c r="AE18" s="93"/>
      <c r="AF18" s="93"/>
      <c r="AG18" s="93"/>
      <c r="AH18" s="93"/>
      <c r="AI18" s="93"/>
    </row>
    <row r="19" spans="1:35" x14ac:dyDescent="0.25">
      <c r="A19" s="93"/>
      <c r="B19" s="351" t="s">
        <v>423</v>
      </c>
      <c r="C19" s="352"/>
      <c r="D19" s="352"/>
      <c r="E19" s="352"/>
      <c r="F19" s="352"/>
      <c r="G19" s="352"/>
      <c r="H19" s="352"/>
      <c r="I19" s="352"/>
      <c r="J19" s="916"/>
      <c r="K19" s="916"/>
      <c r="L19" s="917"/>
      <c r="M19" s="93"/>
      <c r="N19" s="93"/>
      <c r="O19" s="93"/>
      <c r="P19" s="93"/>
      <c r="Q19" s="93"/>
      <c r="R19" s="93"/>
      <c r="S19" s="93"/>
      <c r="T19" s="93"/>
      <c r="U19" s="93"/>
      <c r="V19" s="93"/>
      <c r="W19" s="93"/>
      <c r="X19" s="93"/>
      <c r="Y19" s="93"/>
      <c r="Z19" s="93"/>
      <c r="AA19" s="93"/>
      <c r="AB19" s="93"/>
      <c r="AC19" s="93"/>
      <c r="AD19" s="93"/>
      <c r="AE19" s="93"/>
      <c r="AF19" s="93"/>
      <c r="AG19" s="93"/>
      <c r="AH19" s="93"/>
      <c r="AI19" s="93"/>
    </row>
    <row r="20" spans="1:35" x14ac:dyDescent="0.25">
      <c r="A20" s="93"/>
      <c r="B20" s="72" t="s">
        <v>22</v>
      </c>
      <c r="C20" s="345" t="s">
        <v>201</v>
      </c>
      <c r="D20" s="345" t="s">
        <v>201</v>
      </c>
      <c r="E20" s="345" t="s">
        <v>201</v>
      </c>
      <c r="F20" s="345" t="s">
        <v>201</v>
      </c>
      <c r="G20" s="345" t="s">
        <v>201</v>
      </c>
      <c r="H20" s="345" t="s">
        <v>201</v>
      </c>
      <c r="I20" s="345" t="s">
        <v>201</v>
      </c>
      <c r="J20" s="345" t="s">
        <v>201</v>
      </c>
      <c r="K20" s="344"/>
      <c r="L20" s="344"/>
      <c r="M20" s="93"/>
      <c r="N20" s="93"/>
      <c r="O20" s="93"/>
      <c r="P20" s="93"/>
      <c r="Q20" s="93"/>
      <c r="R20" s="93"/>
      <c r="S20" s="93"/>
      <c r="T20" s="93"/>
      <c r="U20" s="93"/>
      <c r="V20" s="93"/>
      <c r="W20" s="93"/>
      <c r="X20" s="93"/>
      <c r="Y20" s="93"/>
      <c r="Z20" s="93"/>
      <c r="AA20" s="93"/>
      <c r="AB20" s="93"/>
      <c r="AC20" s="93"/>
      <c r="AD20" s="93"/>
      <c r="AE20" s="93"/>
      <c r="AF20" s="93"/>
      <c r="AG20" s="93"/>
      <c r="AH20" s="93"/>
      <c r="AI20" s="93"/>
    </row>
    <row r="21" spans="1:35" x14ac:dyDescent="0.25">
      <c r="A21" s="93"/>
      <c r="B21" s="72" t="s">
        <v>24</v>
      </c>
      <c r="C21" s="345">
        <v>10</v>
      </c>
      <c r="D21" s="345">
        <v>10</v>
      </c>
      <c r="E21" s="345">
        <v>10</v>
      </c>
      <c r="F21" s="345">
        <v>10</v>
      </c>
      <c r="G21" s="345">
        <v>10</v>
      </c>
      <c r="H21" s="345">
        <v>10</v>
      </c>
      <c r="I21" s="345">
        <v>10</v>
      </c>
      <c r="J21" s="345">
        <v>10</v>
      </c>
      <c r="K21" s="344" t="s">
        <v>23</v>
      </c>
      <c r="L21" s="344">
        <v>1</v>
      </c>
      <c r="M21" s="93"/>
      <c r="N21" s="93"/>
      <c r="O21" s="93"/>
      <c r="P21" s="93"/>
      <c r="Q21" s="93"/>
      <c r="R21" s="93"/>
      <c r="S21" s="93"/>
      <c r="T21" s="93"/>
      <c r="U21" s="93"/>
      <c r="V21" s="93"/>
      <c r="W21" s="93"/>
      <c r="X21" s="93"/>
      <c r="Y21" s="93"/>
      <c r="Z21" s="93"/>
      <c r="AA21" s="93"/>
      <c r="AB21" s="93"/>
      <c r="AC21" s="93"/>
      <c r="AD21" s="93"/>
      <c r="AE21" s="93"/>
      <c r="AF21" s="93"/>
      <c r="AG21" s="93"/>
      <c r="AH21" s="93"/>
      <c r="AI21" s="93"/>
    </row>
    <row r="22" spans="1:35" x14ac:dyDescent="0.25">
      <c r="A22" s="93"/>
      <c r="B22" s="72" t="s">
        <v>98</v>
      </c>
      <c r="C22" s="345">
        <v>20</v>
      </c>
      <c r="D22" s="345">
        <v>20</v>
      </c>
      <c r="E22" s="345">
        <v>20</v>
      </c>
      <c r="F22" s="345">
        <v>20</v>
      </c>
      <c r="G22" s="345">
        <v>20</v>
      </c>
      <c r="H22" s="345">
        <v>20</v>
      </c>
      <c r="I22" s="345">
        <v>20</v>
      </c>
      <c r="J22" s="345">
        <v>20</v>
      </c>
      <c r="K22" s="344" t="s">
        <v>23</v>
      </c>
      <c r="L22" s="344">
        <v>1</v>
      </c>
      <c r="M22" s="93"/>
      <c r="N22" s="93"/>
      <c r="O22" s="93"/>
      <c r="P22" s="93"/>
      <c r="Q22" s="93"/>
      <c r="R22" s="93"/>
      <c r="S22" s="93"/>
      <c r="T22" s="93"/>
      <c r="U22" s="93"/>
      <c r="V22" s="93"/>
      <c r="W22" s="93"/>
      <c r="X22" s="93"/>
      <c r="Y22" s="93"/>
      <c r="Z22" s="93"/>
      <c r="AA22" s="93"/>
      <c r="AB22" s="93"/>
      <c r="AC22" s="93"/>
      <c r="AD22" s="93"/>
      <c r="AE22" s="93"/>
      <c r="AF22" s="93"/>
      <c r="AG22" s="93"/>
      <c r="AH22" s="93"/>
      <c r="AI22" s="93"/>
    </row>
    <row r="23" spans="1:35" x14ac:dyDescent="0.25">
      <c r="A23" s="93"/>
      <c r="B23" s="72" t="s">
        <v>99</v>
      </c>
      <c r="C23" s="345">
        <v>0.25</v>
      </c>
      <c r="D23" s="345">
        <v>0.25</v>
      </c>
      <c r="E23" s="345">
        <v>0.25</v>
      </c>
      <c r="F23" s="345">
        <v>0.25</v>
      </c>
      <c r="G23" s="345">
        <v>0.25</v>
      </c>
      <c r="H23" s="345">
        <v>0.25</v>
      </c>
      <c r="I23" s="345">
        <v>0.25</v>
      </c>
      <c r="J23" s="345">
        <v>0.25</v>
      </c>
      <c r="K23" s="344" t="s">
        <v>31</v>
      </c>
      <c r="L23" s="344">
        <v>1</v>
      </c>
      <c r="M23" s="93"/>
      <c r="N23" s="93"/>
      <c r="O23" s="93"/>
      <c r="P23" s="93"/>
      <c r="Q23" s="93"/>
      <c r="R23" s="93"/>
      <c r="S23" s="93"/>
      <c r="T23" s="93"/>
      <c r="U23" s="93"/>
      <c r="V23" s="93"/>
      <c r="W23" s="93"/>
      <c r="X23" s="93"/>
      <c r="Y23" s="93"/>
      <c r="Z23" s="93"/>
      <c r="AA23" s="93"/>
      <c r="AB23" s="93"/>
      <c r="AC23" s="93"/>
      <c r="AD23" s="93"/>
      <c r="AE23" s="93"/>
      <c r="AF23" s="93"/>
      <c r="AG23" s="93"/>
      <c r="AH23" s="93"/>
      <c r="AI23" s="93"/>
    </row>
    <row r="24" spans="1:35" x14ac:dyDescent="0.25">
      <c r="A24" s="93"/>
      <c r="B24" s="72" t="s">
        <v>100</v>
      </c>
      <c r="C24" s="345">
        <v>0.5</v>
      </c>
      <c r="D24" s="345">
        <v>0.5</v>
      </c>
      <c r="E24" s="345">
        <v>0.5</v>
      </c>
      <c r="F24" s="345">
        <v>0.5</v>
      </c>
      <c r="G24" s="345">
        <v>0.5</v>
      </c>
      <c r="H24" s="345">
        <v>0.5</v>
      </c>
      <c r="I24" s="345">
        <v>0.5</v>
      </c>
      <c r="J24" s="345">
        <v>0.5</v>
      </c>
      <c r="K24" s="344" t="s">
        <v>97</v>
      </c>
      <c r="L24" s="344">
        <v>1</v>
      </c>
      <c r="M24" s="93"/>
      <c r="N24" s="93"/>
      <c r="O24" s="93"/>
      <c r="P24" s="93"/>
      <c r="Q24" s="93"/>
      <c r="R24" s="93"/>
      <c r="S24" s="93"/>
      <c r="T24" s="93"/>
      <c r="U24" s="93"/>
      <c r="V24" s="93"/>
      <c r="W24" s="93"/>
      <c r="X24" s="93"/>
      <c r="Y24" s="93"/>
      <c r="Z24" s="93"/>
      <c r="AA24" s="93"/>
      <c r="AB24" s="93"/>
      <c r="AC24" s="93"/>
      <c r="AD24" s="93"/>
      <c r="AE24" s="93"/>
      <c r="AF24" s="93"/>
      <c r="AG24" s="93"/>
      <c r="AH24" s="93"/>
      <c r="AI24" s="93"/>
    </row>
    <row r="25" spans="1:35" x14ac:dyDescent="0.25">
      <c r="A25" s="93"/>
      <c r="B25" s="913" t="s">
        <v>102</v>
      </c>
      <c r="C25" s="914"/>
      <c r="D25" s="914"/>
      <c r="E25" s="914"/>
      <c r="F25" s="914"/>
      <c r="G25" s="914"/>
      <c r="H25" s="914"/>
      <c r="I25" s="914"/>
      <c r="J25" s="914"/>
      <c r="K25" s="914"/>
      <c r="L25" s="915"/>
      <c r="M25" s="93"/>
      <c r="N25" s="93"/>
      <c r="O25" s="93"/>
      <c r="P25" s="93"/>
      <c r="Q25" s="93"/>
      <c r="R25" s="93"/>
      <c r="S25" s="93"/>
      <c r="T25" s="93"/>
      <c r="U25" s="93"/>
      <c r="V25" s="93"/>
      <c r="W25" s="93"/>
      <c r="X25" s="93"/>
      <c r="Y25" s="93"/>
      <c r="Z25" s="93"/>
      <c r="AA25" s="93"/>
      <c r="AB25" s="93"/>
      <c r="AC25" s="93"/>
      <c r="AD25" s="93"/>
      <c r="AE25" s="93"/>
      <c r="AF25" s="93"/>
      <c r="AG25" s="93"/>
      <c r="AH25" s="93"/>
      <c r="AI25" s="93"/>
    </row>
    <row r="26" spans="1:35" x14ac:dyDescent="0.25">
      <c r="A26" s="93"/>
      <c r="B26" s="72" t="s">
        <v>148</v>
      </c>
      <c r="C26" s="211">
        <v>98</v>
      </c>
      <c r="D26" s="211">
        <v>98</v>
      </c>
      <c r="E26" s="211">
        <v>98</v>
      </c>
      <c r="F26" s="211">
        <v>98</v>
      </c>
      <c r="G26" s="211">
        <v>94.9</v>
      </c>
      <c r="H26" s="211">
        <v>99</v>
      </c>
      <c r="I26" s="211">
        <v>98</v>
      </c>
      <c r="J26" s="211">
        <v>99</v>
      </c>
      <c r="K26" s="84" t="s">
        <v>711</v>
      </c>
      <c r="L26" s="344">
        <v>1</v>
      </c>
      <c r="M26" s="93"/>
      <c r="N26" s="93"/>
      <c r="O26" s="93"/>
      <c r="P26" s="93"/>
      <c r="Q26" s="93"/>
      <c r="R26" s="93"/>
      <c r="S26" s="93"/>
      <c r="T26" s="93"/>
      <c r="U26" s="93"/>
      <c r="V26" s="93"/>
      <c r="W26" s="93"/>
      <c r="X26" s="93"/>
      <c r="Y26" s="93"/>
      <c r="Z26" s="93"/>
      <c r="AA26" s="93"/>
      <c r="AB26" s="93"/>
      <c r="AC26" s="93"/>
      <c r="AD26" s="93"/>
      <c r="AE26" s="93"/>
      <c r="AF26" s="93"/>
      <c r="AG26" s="93"/>
      <c r="AH26" s="93"/>
      <c r="AI26" s="93"/>
    </row>
    <row r="27" spans="1:35" x14ac:dyDescent="0.25">
      <c r="A27" s="93"/>
      <c r="B27" s="72" t="s">
        <v>104</v>
      </c>
      <c r="C27" s="239">
        <v>90</v>
      </c>
      <c r="D27" s="239">
        <v>63</v>
      </c>
      <c r="E27" s="239">
        <v>41</v>
      </c>
      <c r="F27" s="239">
        <v>32</v>
      </c>
      <c r="G27" s="239">
        <v>41</v>
      </c>
      <c r="H27" s="239">
        <v>81</v>
      </c>
      <c r="I27" s="239">
        <v>20</v>
      </c>
      <c r="J27" s="239">
        <v>41</v>
      </c>
      <c r="K27" s="84" t="s">
        <v>711</v>
      </c>
      <c r="L27" s="344">
        <v>1</v>
      </c>
      <c r="M27" s="93"/>
      <c r="N27" s="93"/>
      <c r="O27" s="93"/>
      <c r="P27" s="93"/>
      <c r="Q27" s="93"/>
      <c r="R27" s="93"/>
      <c r="S27" s="93"/>
      <c r="T27" s="93"/>
      <c r="U27" s="93"/>
      <c r="V27" s="93"/>
      <c r="W27" s="93"/>
      <c r="X27" s="93"/>
      <c r="Y27" s="93"/>
      <c r="Z27" s="93"/>
      <c r="AA27" s="93"/>
      <c r="AB27" s="93"/>
      <c r="AC27" s="93"/>
      <c r="AD27" s="93"/>
      <c r="AE27" s="93"/>
      <c r="AF27" s="93"/>
      <c r="AG27" s="93"/>
      <c r="AH27" s="93"/>
      <c r="AI27" s="93"/>
    </row>
    <row r="28" spans="1:35" x14ac:dyDescent="0.25">
      <c r="A28" s="93"/>
      <c r="B28" s="72" t="s">
        <v>105</v>
      </c>
      <c r="C28" s="239">
        <v>16</v>
      </c>
      <c r="D28" s="239">
        <v>11</v>
      </c>
      <c r="E28" s="239">
        <v>8</v>
      </c>
      <c r="F28" s="239">
        <v>4</v>
      </c>
      <c r="G28" s="239">
        <v>4</v>
      </c>
      <c r="H28" s="239">
        <v>16</v>
      </c>
      <c r="I28" s="239">
        <v>2</v>
      </c>
      <c r="J28" s="239">
        <v>16</v>
      </c>
      <c r="K28" s="84" t="s">
        <v>711</v>
      </c>
      <c r="L28" s="344">
        <v>1</v>
      </c>
      <c r="M28" s="93"/>
      <c r="N28" s="93"/>
      <c r="O28" s="93"/>
      <c r="P28" s="93"/>
      <c r="Q28" s="93"/>
      <c r="R28" s="93"/>
      <c r="S28" s="93"/>
      <c r="T28" s="93"/>
      <c r="U28" s="93"/>
      <c r="V28" s="93"/>
      <c r="W28" s="93"/>
      <c r="X28" s="93"/>
      <c r="Y28" s="93"/>
      <c r="Z28" s="93"/>
      <c r="AA28" s="93"/>
      <c r="AB28" s="93"/>
      <c r="AC28" s="93"/>
      <c r="AD28" s="93"/>
      <c r="AE28" s="93"/>
      <c r="AF28" s="93"/>
      <c r="AG28" s="93"/>
      <c r="AH28" s="93"/>
      <c r="AI28" s="93"/>
    </row>
    <row r="29" spans="1:35" x14ac:dyDescent="0.25">
      <c r="A29" s="93"/>
      <c r="B29" s="72" t="s">
        <v>106</v>
      </c>
      <c r="C29" s="239">
        <v>1</v>
      </c>
      <c r="D29" s="239">
        <v>1</v>
      </c>
      <c r="E29" s="239">
        <v>1</v>
      </c>
      <c r="F29" s="239">
        <v>1</v>
      </c>
      <c r="G29" s="239">
        <v>1</v>
      </c>
      <c r="H29" s="239">
        <v>3</v>
      </c>
      <c r="I29" s="239">
        <v>0</v>
      </c>
      <c r="J29" s="239">
        <v>1</v>
      </c>
      <c r="K29" s="84" t="s">
        <v>711</v>
      </c>
      <c r="L29" s="344">
        <v>1</v>
      </c>
      <c r="M29" s="93"/>
      <c r="N29" s="93"/>
      <c r="O29" s="93"/>
      <c r="P29" s="93"/>
      <c r="Q29" s="93"/>
      <c r="R29" s="93"/>
      <c r="S29" s="93"/>
      <c r="T29" s="93"/>
      <c r="U29" s="93"/>
      <c r="V29" s="93"/>
      <c r="W29" s="93"/>
      <c r="X29" s="93"/>
      <c r="Y29" s="93"/>
      <c r="Z29" s="93"/>
      <c r="AA29" s="93"/>
      <c r="AB29" s="93"/>
      <c r="AC29" s="93"/>
      <c r="AD29" s="93"/>
      <c r="AE29" s="93"/>
      <c r="AF29" s="93"/>
      <c r="AG29" s="93"/>
      <c r="AH29" s="93"/>
      <c r="AI29" s="93"/>
    </row>
    <row r="30" spans="1:35" x14ac:dyDescent="0.25">
      <c r="A30" s="93"/>
      <c r="B30" s="72" t="s">
        <v>575</v>
      </c>
      <c r="C30" s="350">
        <v>2</v>
      </c>
      <c r="D30" s="350">
        <v>0.3</v>
      </c>
      <c r="E30" s="350">
        <v>0.3</v>
      </c>
      <c r="F30" s="350">
        <v>0.3</v>
      </c>
      <c r="G30" s="350">
        <v>0.1</v>
      </c>
      <c r="H30" s="350">
        <v>2</v>
      </c>
      <c r="I30" s="350">
        <v>0.1</v>
      </c>
      <c r="J30" s="350">
        <v>1</v>
      </c>
      <c r="K30" s="84" t="s">
        <v>711</v>
      </c>
      <c r="L30" s="344">
        <v>1</v>
      </c>
      <c r="M30" s="93"/>
      <c r="N30" s="93"/>
      <c r="O30" s="93"/>
      <c r="P30" s="93"/>
      <c r="Q30" s="93"/>
      <c r="R30" s="93"/>
      <c r="S30" s="93"/>
      <c r="T30" s="93"/>
      <c r="U30" s="93"/>
      <c r="V30" s="93"/>
      <c r="W30" s="93"/>
      <c r="X30" s="93"/>
      <c r="Y30" s="93"/>
      <c r="Z30" s="93"/>
      <c r="AA30" s="93"/>
      <c r="AB30" s="93"/>
      <c r="AC30" s="93"/>
      <c r="AD30" s="93"/>
      <c r="AE30" s="93"/>
      <c r="AF30" s="93"/>
      <c r="AG30" s="93"/>
      <c r="AH30" s="93"/>
      <c r="AI30" s="93"/>
    </row>
    <row r="31" spans="1:35" x14ac:dyDescent="0.25">
      <c r="A31" s="93"/>
      <c r="B31" s="913" t="s">
        <v>25</v>
      </c>
      <c r="C31" s="914"/>
      <c r="D31" s="914"/>
      <c r="E31" s="914"/>
      <c r="F31" s="914"/>
      <c r="G31" s="914"/>
      <c r="H31" s="914"/>
      <c r="I31" s="914"/>
      <c r="J31" s="914"/>
      <c r="K31" s="914"/>
      <c r="L31" s="915"/>
      <c r="M31" s="93"/>
      <c r="N31" s="93"/>
      <c r="O31" s="93"/>
      <c r="P31" s="93"/>
      <c r="Q31" s="93"/>
      <c r="R31" s="93"/>
      <c r="S31" s="93"/>
      <c r="T31" s="93"/>
      <c r="U31" s="93"/>
      <c r="V31" s="93"/>
      <c r="W31" s="93"/>
      <c r="X31" s="93"/>
      <c r="Y31" s="93"/>
      <c r="Z31" s="93"/>
      <c r="AA31" s="93"/>
      <c r="AB31" s="93"/>
      <c r="AC31" s="93"/>
      <c r="AD31" s="93"/>
      <c r="AE31" s="93"/>
      <c r="AF31" s="93"/>
      <c r="AG31" s="93"/>
      <c r="AH31" s="93"/>
      <c r="AI31" s="93"/>
    </row>
    <row r="32" spans="1:35" ht="24" x14ac:dyDescent="0.25">
      <c r="A32" s="93"/>
      <c r="B32" s="72" t="s">
        <v>576</v>
      </c>
      <c r="C32" s="350">
        <v>6.7</v>
      </c>
      <c r="D32" s="350">
        <v>6.5</v>
      </c>
      <c r="E32" s="350">
        <v>6.2</v>
      </c>
      <c r="F32" s="350">
        <v>6</v>
      </c>
      <c r="G32" s="350">
        <v>5.7</v>
      </c>
      <c r="H32" s="350">
        <v>7.7</v>
      </c>
      <c r="I32" s="350">
        <v>4.7</v>
      </c>
      <c r="J32" s="350">
        <v>8.1</v>
      </c>
      <c r="K32" s="84" t="s">
        <v>827</v>
      </c>
      <c r="L32" s="344">
        <v>1</v>
      </c>
      <c r="M32" s="93"/>
      <c r="N32" s="93"/>
      <c r="O32" s="93"/>
      <c r="P32" s="93"/>
      <c r="Q32" s="93"/>
      <c r="R32" s="93"/>
      <c r="S32" s="93"/>
      <c r="T32" s="93"/>
      <c r="U32" s="93"/>
      <c r="V32" s="93"/>
      <c r="W32" s="93"/>
      <c r="X32" s="93"/>
      <c r="Y32" s="93"/>
      <c r="Z32" s="93"/>
      <c r="AA32" s="93"/>
      <c r="AB32" s="93"/>
      <c r="AC32" s="93"/>
      <c r="AD32" s="93"/>
      <c r="AE32" s="93"/>
      <c r="AF32" s="93"/>
      <c r="AG32" s="93"/>
      <c r="AH32" s="93"/>
      <c r="AI32" s="93"/>
    </row>
    <row r="33" spans="1:35" x14ac:dyDescent="0.25">
      <c r="A33" s="93"/>
      <c r="B33" s="72" t="s">
        <v>28</v>
      </c>
      <c r="C33" s="350">
        <v>4.0999999999999996</v>
      </c>
      <c r="D33" s="350">
        <v>4</v>
      </c>
      <c r="E33" s="350">
        <v>3.8</v>
      </c>
      <c r="F33" s="350">
        <v>3.8</v>
      </c>
      <c r="G33" s="350">
        <v>3.5</v>
      </c>
      <c r="H33" s="350">
        <v>4.8</v>
      </c>
      <c r="I33" s="350">
        <v>2.9</v>
      </c>
      <c r="J33" s="350">
        <v>5.2</v>
      </c>
      <c r="K33" s="370" t="s">
        <v>424</v>
      </c>
      <c r="L33" s="344"/>
      <c r="M33" s="93"/>
      <c r="N33" s="93"/>
      <c r="O33" s="93"/>
      <c r="P33" s="93"/>
      <c r="Q33" s="93"/>
      <c r="R33" s="93"/>
      <c r="S33" s="93"/>
      <c r="T33" s="93"/>
      <c r="U33" s="93"/>
      <c r="V33" s="93"/>
      <c r="W33" s="93"/>
      <c r="X33" s="93"/>
      <c r="Y33" s="93"/>
      <c r="Z33" s="93"/>
      <c r="AA33" s="93"/>
      <c r="AB33" s="93"/>
      <c r="AC33" s="93"/>
      <c r="AD33" s="93"/>
      <c r="AE33" s="93"/>
      <c r="AF33" s="93"/>
      <c r="AG33" s="93"/>
      <c r="AH33" s="93"/>
      <c r="AI33" s="93"/>
    </row>
    <row r="34" spans="1:35" x14ac:dyDescent="0.25">
      <c r="A34" s="93"/>
      <c r="B34" s="72" t="s">
        <v>29</v>
      </c>
      <c r="C34" s="350">
        <v>2.5</v>
      </c>
      <c r="D34" s="350">
        <v>2.5</v>
      </c>
      <c r="E34" s="350">
        <v>2.2999999999999998</v>
      </c>
      <c r="F34" s="350">
        <v>2.2000000000000002</v>
      </c>
      <c r="G34" s="350">
        <v>2.1</v>
      </c>
      <c r="H34" s="350">
        <v>2.9</v>
      </c>
      <c r="I34" s="350">
        <v>1.8</v>
      </c>
      <c r="J34" s="350">
        <v>3</v>
      </c>
      <c r="K34" s="370" t="s">
        <v>424</v>
      </c>
      <c r="L34" s="344"/>
      <c r="M34" s="93"/>
      <c r="N34" s="93"/>
      <c r="O34" s="93"/>
      <c r="P34" s="93"/>
      <c r="Q34" s="93"/>
      <c r="R34" s="93"/>
      <c r="S34" s="93"/>
      <c r="T34" s="93"/>
      <c r="U34" s="93"/>
      <c r="V34" s="93"/>
      <c r="W34" s="93"/>
      <c r="X34" s="93"/>
      <c r="Y34" s="93"/>
      <c r="Z34" s="93"/>
      <c r="AA34" s="93"/>
      <c r="AB34" s="93"/>
      <c r="AC34" s="93"/>
      <c r="AD34" s="93"/>
      <c r="AE34" s="93"/>
      <c r="AF34" s="93"/>
      <c r="AG34" s="93"/>
      <c r="AH34" s="93"/>
      <c r="AI34" s="93"/>
    </row>
    <row r="35" spans="1:35" x14ac:dyDescent="0.25">
      <c r="A35" s="93"/>
      <c r="B35" s="72" t="s">
        <v>577</v>
      </c>
      <c r="C35" s="239">
        <v>292700</v>
      </c>
      <c r="D35" s="239">
        <v>288900</v>
      </c>
      <c r="E35" s="239">
        <v>280500</v>
      </c>
      <c r="F35" s="239">
        <v>277900</v>
      </c>
      <c r="G35" s="239">
        <v>252000</v>
      </c>
      <c r="H35" s="239">
        <v>331000</v>
      </c>
      <c r="I35" s="239">
        <v>215600</v>
      </c>
      <c r="J35" s="239">
        <v>347000</v>
      </c>
      <c r="K35" s="370"/>
      <c r="L35" s="344"/>
      <c r="M35" s="93"/>
      <c r="N35" s="93"/>
      <c r="O35" s="93"/>
      <c r="P35" s="93"/>
      <c r="Q35" s="93"/>
      <c r="R35" s="93"/>
      <c r="S35" s="93"/>
      <c r="T35" s="93"/>
      <c r="U35" s="93"/>
      <c r="V35" s="93"/>
      <c r="W35" s="93"/>
      <c r="X35" s="93"/>
      <c r="Y35" s="93"/>
      <c r="Z35" s="93"/>
      <c r="AA35" s="93"/>
      <c r="AB35" s="93"/>
      <c r="AC35" s="93"/>
      <c r="AD35" s="93"/>
      <c r="AE35" s="93"/>
      <c r="AF35" s="93"/>
      <c r="AG35" s="93"/>
      <c r="AH35" s="93"/>
      <c r="AI35" s="93"/>
    </row>
    <row r="36" spans="1:35" x14ac:dyDescent="0.25">
      <c r="A36" s="93"/>
      <c r="B36" s="72" t="s">
        <v>578</v>
      </c>
      <c r="C36" s="350">
        <v>7.8</v>
      </c>
      <c r="D36" s="350">
        <v>7.8</v>
      </c>
      <c r="E36" s="350">
        <v>7.7</v>
      </c>
      <c r="F36" s="350">
        <v>7.9</v>
      </c>
      <c r="G36" s="350">
        <v>6.6</v>
      </c>
      <c r="H36" s="350">
        <v>8.9</v>
      </c>
      <c r="I36" s="350">
        <v>5.9</v>
      </c>
      <c r="J36" s="350">
        <v>9.8000000000000007</v>
      </c>
      <c r="K36" s="370"/>
      <c r="L36" s="344"/>
      <c r="M36" s="93"/>
      <c r="N36" s="93"/>
      <c r="O36" s="93"/>
      <c r="P36" s="93"/>
      <c r="Q36" s="93"/>
      <c r="R36" s="93"/>
      <c r="S36" s="93"/>
      <c r="T36" s="93"/>
      <c r="U36" s="93"/>
      <c r="V36" s="93"/>
      <c r="W36" s="93"/>
      <c r="X36" s="93"/>
      <c r="Y36" s="93"/>
      <c r="Z36" s="93"/>
      <c r="AA36" s="93"/>
      <c r="AB36" s="93"/>
      <c r="AC36" s="93"/>
      <c r="AD36" s="93"/>
      <c r="AE36" s="93"/>
      <c r="AF36" s="93"/>
      <c r="AG36" s="93"/>
      <c r="AH36" s="93"/>
      <c r="AI36" s="93"/>
    </row>
    <row r="37" spans="1:35" x14ac:dyDescent="0.25">
      <c r="A37" s="93"/>
      <c r="B37" s="896" t="s">
        <v>33</v>
      </c>
      <c r="C37" s="897"/>
      <c r="D37" s="897"/>
      <c r="E37" s="897"/>
      <c r="F37" s="897"/>
      <c r="G37" s="897"/>
      <c r="H37" s="897"/>
      <c r="I37" s="897"/>
      <c r="J37" s="897"/>
      <c r="K37" s="897"/>
      <c r="L37" s="898"/>
      <c r="M37" s="93"/>
      <c r="N37" s="93"/>
      <c r="O37" s="93"/>
      <c r="P37" s="93"/>
      <c r="Q37" s="93"/>
      <c r="R37" s="93"/>
      <c r="S37" s="93"/>
      <c r="T37" s="93"/>
      <c r="U37" s="93"/>
      <c r="V37" s="93"/>
      <c r="W37" s="93"/>
      <c r="X37" s="93"/>
      <c r="Y37" s="93"/>
      <c r="Z37" s="93"/>
      <c r="AA37" s="93"/>
      <c r="AB37" s="93"/>
      <c r="AC37" s="93"/>
      <c r="AD37" s="93"/>
      <c r="AE37" s="93"/>
      <c r="AF37" s="93"/>
      <c r="AG37" s="93"/>
      <c r="AH37" s="93"/>
      <c r="AI37" s="93"/>
    </row>
    <row r="38" spans="1:35" x14ac:dyDescent="0.25">
      <c r="A38" s="93"/>
      <c r="B38" s="74" t="s">
        <v>579</v>
      </c>
      <c r="C38" s="350" t="s">
        <v>580</v>
      </c>
      <c r="D38" s="350" t="s">
        <v>580</v>
      </c>
      <c r="E38" s="350" t="s">
        <v>580</v>
      </c>
      <c r="F38" s="350" t="s">
        <v>580</v>
      </c>
      <c r="G38" s="350" t="s">
        <v>580</v>
      </c>
      <c r="H38" s="350" t="s">
        <v>580</v>
      </c>
      <c r="I38" s="350" t="s">
        <v>580</v>
      </c>
      <c r="J38" s="350" t="s">
        <v>580</v>
      </c>
      <c r="K38" s="344"/>
      <c r="L38" s="345"/>
      <c r="M38" s="93"/>
      <c r="N38" s="93"/>
      <c r="O38" s="93"/>
      <c r="P38" s="93"/>
      <c r="Q38" s="93"/>
      <c r="R38" s="93"/>
      <c r="S38" s="93"/>
      <c r="T38" s="93"/>
      <c r="U38" s="93"/>
      <c r="V38" s="93"/>
      <c r="W38" s="93"/>
      <c r="X38" s="93"/>
      <c r="Y38" s="93"/>
      <c r="Z38" s="93"/>
      <c r="AA38" s="93"/>
      <c r="AB38" s="93"/>
      <c r="AC38" s="93"/>
      <c r="AD38" s="93"/>
      <c r="AE38" s="93"/>
      <c r="AF38" s="93"/>
      <c r="AG38" s="93"/>
      <c r="AH38" s="93"/>
      <c r="AI38" s="93"/>
    </row>
    <row r="39" spans="1:35" x14ac:dyDescent="0.25">
      <c r="A39" s="93"/>
      <c r="B39" s="74" t="s">
        <v>581</v>
      </c>
      <c r="C39" s="350" t="s">
        <v>582</v>
      </c>
      <c r="D39" s="350" t="s">
        <v>582</v>
      </c>
      <c r="E39" s="350" t="s">
        <v>582</v>
      </c>
      <c r="F39" s="350" t="s">
        <v>582</v>
      </c>
      <c r="G39" s="350" t="s">
        <v>584</v>
      </c>
      <c r="H39" s="350" t="s">
        <v>582</v>
      </c>
      <c r="I39" s="350" t="s">
        <v>584</v>
      </c>
      <c r="J39" s="350" t="s">
        <v>582</v>
      </c>
      <c r="K39" s="344"/>
      <c r="L39" s="345"/>
      <c r="M39" s="93"/>
      <c r="N39" s="93"/>
      <c r="O39" s="93"/>
      <c r="P39" s="93"/>
      <c r="Q39" s="93"/>
      <c r="R39" s="93"/>
      <c r="S39" s="93"/>
      <c r="T39" s="93"/>
      <c r="U39" s="93"/>
      <c r="V39" s="93"/>
      <c r="W39" s="93"/>
      <c r="X39" s="93"/>
      <c r="Y39" s="93"/>
      <c r="Z39" s="93"/>
      <c r="AA39" s="93"/>
      <c r="AB39" s="93"/>
      <c r="AC39" s="93"/>
      <c r="AD39" s="93"/>
      <c r="AE39" s="93"/>
      <c r="AF39" s="93"/>
      <c r="AG39" s="93"/>
      <c r="AH39" s="93"/>
      <c r="AI39" s="93"/>
    </row>
    <row r="40" spans="1:35" x14ac:dyDescent="0.25">
      <c r="A40" s="93"/>
      <c r="B40" s="74" t="s">
        <v>583</v>
      </c>
      <c r="C40" s="350" t="s">
        <v>582</v>
      </c>
      <c r="D40" s="350" t="s">
        <v>582</v>
      </c>
      <c r="E40" s="350" t="s">
        <v>582</v>
      </c>
      <c r="F40" s="350" t="s">
        <v>582</v>
      </c>
      <c r="G40" s="350" t="s">
        <v>584</v>
      </c>
      <c r="H40" s="350" t="s">
        <v>582</v>
      </c>
      <c r="I40" s="350" t="s">
        <v>584</v>
      </c>
      <c r="J40" s="350" t="s">
        <v>582</v>
      </c>
      <c r="K40" s="344"/>
      <c r="L40" s="345"/>
      <c r="M40" s="93"/>
      <c r="N40" s="93"/>
      <c r="O40" s="93"/>
      <c r="P40" s="93"/>
      <c r="Q40" s="93"/>
      <c r="R40" s="93"/>
      <c r="S40" s="93"/>
      <c r="T40" s="93"/>
      <c r="U40" s="93"/>
      <c r="V40" s="93"/>
      <c r="W40" s="93"/>
      <c r="X40" s="93"/>
      <c r="Y40" s="93"/>
      <c r="Z40" s="93"/>
      <c r="AA40" s="93"/>
      <c r="AB40" s="93"/>
      <c r="AC40" s="93"/>
      <c r="AD40" s="93"/>
      <c r="AE40" s="93"/>
      <c r="AF40" s="93"/>
      <c r="AG40" s="93"/>
      <c r="AH40" s="93"/>
      <c r="AI40" s="93"/>
    </row>
    <row r="41" spans="1:35" x14ac:dyDescent="0.25">
      <c r="A41" s="93"/>
      <c r="B41" s="74" t="s">
        <v>585</v>
      </c>
      <c r="C41" s="355">
        <v>0.95</v>
      </c>
      <c r="D41" s="355">
        <v>0.93</v>
      </c>
      <c r="E41" s="355">
        <v>0.88</v>
      </c>
      <c r="F41" s="355">
        <v>0.84</v>
      </c>
      <c r="G41" s="355">
        <v>0.81</v>
      </c>
      <c r="H41" s="355">
        <v>1.0900000000000001</v>
      </c>
      <c r="I41" s="355">
        <v>0.66</v>
      </c>
      <c r="J41" s="355">
        <v>1.1399999999999999</v>
      </c>
      <c r="K41" s="84" t="s">
        <v>828</v>
      </c>
      <c r="L41" s="345">
        <v>1</v>
      </c>
      <c r="M41" s="93"/>
      <c r="N41" s="93"/>
      <c r="O41" s="93"/>
      <c r="P41" s="93"/>
      <c r="Q41" s="93"/>
      <c r="R41" s="93"/>
      <c r="S41" s="93"/>
      <c r="T41" s="93"/>
      <c r="U41" s="93"/>
      <c r="V41" s="93"/>
      <c r="W41" s="93"/>
      <c r="X41" s="93"/>
      <c r="Y41" s="93"/>
      <c r="Z41" s="93"/>
      <c r="AA41" s="93"/>
      <c r="AB41" s="93"/>
      <c r="AC41" s="93"/>
      <c r="AD41" s="93"/>
      <c r="AE41" s="93"/>
      <c r="AF41" s="93"/>
      <c r="AG41" s="93"/>
      <c r="AH41" s="93"/>
      <c r="AI41" s="93"/>
    </row>
    <row r="42" spans="1:35" x14ac:dyDescent="0.25">
      <c r="A42" s="93"/>
      <c r="B42" s="74" t="s">
        <v>28</v>
      </c>
      <c r="C42" s="355">
        <v>0.59</v>
      </c>
      <c r="D42" s="355">
        <v>0.57999999999999996</v>
      </c>
      <c r="E42" s="355">
        <v>0.55000000000000004</v>
      </c>
      <c r="F42" s="355">
        <v>0.53</v>
      </c>
      <c r="G42" s="355">
        <v>0.5</v>
      </c>
      <c r="H42" s="355">
        <v>0.68</v>
      </c>
      <c r="I42" s="355">
        <v>0.41</v>
      </c>
      <c r="J42" s="355">
        <v>0.72</v>
      </c>
      <c r="K42" s="370" t="s">
        <v>424</v>
      </c>
      <c r="L42" s="345"/>
      <c r="M42" s="93"/>
      <c r="N42" s="93"/>
      <c r="O42" s="93"/>
      <c r="P42" s="93"/>
      <c r="Q42" s="93"/>
      <c r="R42" s="93"/>
      <c r="S42" s="93"/>
      <c r="T42" s="93"/>
      <c r="U42" s="93"/>
      <c r="V42" s="93"/>
      <c r="W42" s="93"/>
      <c r="X42" s="93"/>
      <c r="Y42" s="93"/>
      <c r="Z42" s="93"/>
      <c r="AA42" s="93"/>
      <c r="AB42" s="93"/>
      <c r="AC42" s="93"/>
      <c r="AD42" s="93"/>
      <c r="AE42" s="93"/>
      <c r="AF42" s="93"/>
      <c r="AG42" s="93"/>
      <c r="AH42" s="93"/>
      <c r="AI42" s="93"/>
    </row>
    <row r="43" spans="1:35" x14ac:dyDescent="0.25">
      <c r="A43" s="95"/>
      <c r="B43" s="74" t="s">
        <v>29</v>
      </c>
      <c r="C43" s="355">
        <v>0.36</v>
      </c>
      <c r="D43" s="355">
        <v>0.35</v>
      </c>
      <c r="E43" s="355">
        <v>0.33</v>
      </c>
      <c r="F43" s="355">
        <v>0.3</v>
      </c>
      <c r="G43" s="355">
        <v>0.31</v>
      </c>
      <c r="H43" s="355">
        <v>0.41</v>
      </c>
      <c r="I43" s="355">
        <v>0.25</v>
      </c>
      <c r="J43" s="355">
        <v>0.42</v>
      </c>
      <c r="K43" s="370" t="s">
        <v>424</v>
      </c>
      <c r="L43" s="345"/>
      <c r="M43" s="93"/>
      <c r="N43" s="93"/>
      <c r="O43" s="93"/>
      <c r="P43" s="93"/>
      <c r="Q43" s="93"/>
      <c r="R43" s="93"/>
      <c r="S43" s="93"/>
      <c r="T43" s="93"/>
      <c r="U43" s="93"/>
      <c r="V43" s="93"/>
      <c r="W43" s="93"/>
      <c r="X43" s="93"/>
      <c r="Y43" s="93"/>
      <c r="Z43" s="93"/>
      <c r="AA43" s="93"/>
      <c r="AB43" s="93"/>
      <c r="AC43" s="93"/>
      <c r="AD43" s="93"/>
      <c r="AE43" s="93"/>
      <c r="AF43" s="93"/>
      <c r="AG43" s="93"/>
      <c r="AH43" s="93"/>
      <c r="AI43" s="93"/>
    </row>
    <row r="44" spans="1:35" x14ac:dyDescent="0.25">
      <c r="A44" s="95"/>
      <c r="B44" s="74" t="s">
        <v>586</v>
      </c>
      <c r="C44" s="239">
        <v>41800</v>
      </c>
      <c r="D44" s="239">
        <v>41200</v>
      </c>
      <c r="E44" s="239">
        <v>40200</v>
      </c>
      <c r="F44" s="239">
        <v>39000</v>
      </c>
      <c r="G44" s="239">
        <v>35300</v>
      </c>
      <c r="H44" s="239">
        <v>47800</v>
      </c>
      <c r="I44" s="239">
        <v>29600</v>
      </c>
      <c r="J44" s="239">
        <v>50100</v>
      </c>
      <c r="K44" s="370"/>
      <c r="L44" s="345"/>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1:35" x14ac:dyDescent="0.25">
      <c r="A45" s="95"/>
      <c r="B45" s="74" t="s">
        <v>587</v>
      </c>
      <c r="C45" s="350">
        <v>1.1000000000000001</v>
      </c>
      <c r="D45" s="350">
        <v>1.1000000000000001</v>
      </c>
      <c r="E45" s="350">
        <v>1.1000000000000001</v>
      </c>
      <c r="F45" s="350">
        <v>1.1000000000000001</v>
      </c>
      <c r="G45" s="350">
        <v>0.9</v>
      </c>
      <c r="H45" s="350">
        <v>1.3</v>
      </c>
      <c r="I45" s="350">
        <v>0.8</v>
      </c>
      <c r="J45" s="350">
        <v>1.4</v>
      </c>
      <c r="K45" s="370"/>
      <c r="L45" s="345"/>
      <c r="M45" s="93"/>
      <c r="N45" s="93"/>
      <c r="O45" s="93"/>
      <c r="P45" s="93"/>
      <c r="Q45" s="93"/>
      <c r="R45" s="93"/>
      <c r="S45" s="93"/>
      <c r="T45" s="93"/>
      <c r="U45" s="93"/>
      <c r="V45" s="93"/>
      <c r="W45" s="93"/>
      <c r="X45" s="93"/>
      <c r="Y45" s="93"/>
      <c r="Z45" s="93"/>
      <c r="AA45" s="93"/>
      <c r="AB45" s="93"/>
      <c r="AC45" s="93"/>
      <c r="AD45" s="93"/>
      <c r="AE45" s="93"/>
      <c r="AF45" s="93"/>
      <c r="AG45" s="93"/>
      <c r="AH45" s="93"/>
      <c r="AI45" s="93"/>
    </row>
    <row r="46" spans="1:35" ht="24" x14ac:dyDescent="0.25">
      <c r="A46" s="95"/>
      <c r="B46" s="74" t="s">
        <v>628</v>
      </c>
      <c r="C46" s="371">
        <v>0.02</v>
      </c>
      <c r="D46" s="371">
        <v>0.02</v>
      </c>
      <c r="E46" s="371">
        <v>1.9E-2</v>
      </c>
      <c r="F46" s="371">
        <v>1.7000000000000001E-2</v>
      </c>
      <c r="G46" s="371">
        <v>1.7000000000000001E-2</v>
      </c>
      <c r="H46" s="371">
        <v>2.3E-2</v>
      </c>
      <c r="I46" s="371">
        <v>1.4E-2</v>
      </c>
      <c r="J46" s="371">
        <v>2.3E-2</v>
      </c>
      <c r="K46" s="370" t="s">
        <v>55</v>
      </c>
      <c r="L46" s="371"/>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1:35" x14ac:dyDescent="0.25">
      <c r="A47" s="95"/>
      <c r="B47" s="93"/>
      <c r="C47" s="394"/>
      <c r="D47" s="394"/>
      <c r="E47" s="394"/>
      <c r="F47" s="394"/>
      <c r="G47" s="394"/>
      <c r="H47" s="394"/>
      <c r="I47" s="394"/>
      <c r="J47" s="394"/>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48" spans="1:35" x14ac:dyDescent="0.25">
      <c r="A48" s="95"/>
      <c r="B48" s="93"/>
      <c r="C48" s="394"/>
      <c r="D48" s="394"/>
      <c r="E48" s="394"/>
      <c r="F48" s="394"/>
      <c r="G48" s="394"/>
      <c r="H48" s="394"/>
      <c r="I48" s="394"/>
      <c r="J48" s="394"/>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row>
    <row r="49" spans="1:35" x14ac:dyDescent="0.25">
      <c r="A49" s="95" t="s">
        <v>125</v>
      </c>
      <c r="B49" s="93"/>
      <c r="C49" s="356"/>
      <c r="D49" s="356"/>
      <c r="E49" s="356"/>
      <c r="F49" s="356"/>
      <c r="G49" s="356"/>
      <c r="H49" s="356"/>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row>
    <row r="50" spans="1:35" ht="15" customHeight="1" x14ac:dyDescent="0.25">
      <c r="A50" s="357">
        <v>1</v>
      </c>
      <c r="B50" s="887" t="s">
        <v>629</v>
      </c>
      <c r="C50" s="887"/>
      <c r="D50" s="887"/>
      <c r="E50" s="887"/>
      <c r="F50" s="887"/>
      <c r="G50" s="887"/>
      <c r="H50" s="887"/>
      <c r="I50" s="887"/>
      <c r="J50" s="887"/>
      <c r="K50" s="887"/>
      <c r="L50" s="887"/>
      <c r="M50" s="93"/>
      <c r="N50" s="93"/>
      <c r="O50" s="93"/>
      <c r="P50" s="93"/>
      <c r="Q50" s="93"/>
      <c r="R50" s="93"/>
      <c r="S50" s="93"/>
      <c r="T50" s="93"/>
      <c r="U50" s="93"/>
      <c r="V50" s="93"/>
      <c r="W50" s="93"/>
      <c r="X50" s="93"/>
      <c r="Y50" s="93"/>
      <c r="Z50" s="93"/>
      <c r="AA50" s="93"/>
      <c r="AB50" s="93"/>
      <c r="AC50" s="93"/>
      <c r="AD50" s="93"/>
      <c r="AE50" s="93"/>
      <c r="AF50" s="93"/>
      <c r="AG50" s="93"/>
      <c r="AH50" s="93"/>
      <c r="AI50" s="93"/>
    </row>
    <row r="51" spans="1:35" x14ac:dyDescent="0.25">
      <c r="A51" s="95" t="s">
        <v>38</v>
      </c>
      <c r="B51" s="93"/>
      <c r="C51" s="356"/>
      <c r="D51" s="356"/>
      <c r="E51" s="356"/>
      <c r="F51" s="356"/>
      <c r="G51" s="356"/>
      <c r="H51" s="356"/>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1:35" ht="15" customHeight="1" x14ac:dyDescent="0.25">
      <c r="A52" s="357" t="s">
        <v>39</v>
      </c>
      <c r="B52" s="887" t="s">
        <v>630</v>
      </c>
      <c r="C52" s="887"/>
      <c r="D52" s="887"/>
      <c r="E52" s="887"/>
      <c r="F52" s="887"/>
      <c r="G52" s="887"/>
      <c r="H52" s="887"/>
      <c r="I52" s="887"/>
      <c r="J52" s="887"/>
      <c r="K52" s="887"/>
      <c r="L52" s="887"/>
      <c r="M52" s="93"/>
      <c r="N52" s="93"/>
      <c r="O52" s="93"/>
      <c r="P52" s="93"/>
      <c r="Q52" s="93"/>
      <c r="R52" s="93"/>
      <c r="S52" s="93"/>
      <c r="T52" s="93"/>
      <c r="U52" s="93"/>
      <c r="V52" s="93"/>
      <c r="W52" s="93"/>
      <c r="X52" s="93"/>
      <c r="Y52" s="93"/>
      <c r="Z52" s="93"/>
      <c r="AA52" s="93"/>
      <c r="AB52" s="93"/>
      <c r="AC52" s="93"/>
      <c r="AD52" s="93"/>
      <c r="AE52" s="93"/>
      <c r="AF52" s="93"/>
      <c r="AG52" s="93"/>
      <c r="AH52" s="93"/>
      <c r="AI52" s="93"/>
    </row>
    <row r="53" spans="1:35" x14ac:dyDescent="0.25">
      <c r="A53" s="357" t="s">
        <v>15</v>
      </c>
      <c r="B53" s="338" t="s">
        <v>631</v>
      </c>
      <c r="C53" s="338"/>
      <c r="D53" s="338"/>
      <c r="E53" s="338"/>
      <c r="F53" s="338"/>
      <c r="G53" s="338"/>
      <c r="H53" s="338"/>
      <c r="I53" s="338"/>
      <c r="J53" s="338"/>
      <c r="K53" s="338"/>
      <c r="L53" s="338"/>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1:35" ht="15" customHeight="1" x14ac:dyDescent="0.25">
      <c r="A54" s="357" t="s">
        <v>20</v>
      </c>
      <c r="B54" s="887" t="s">
        <v>632</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c r="AI54" s="93"/>
    </row>
    <row r="55" spans="1:35" ht="15" customHeight="1" x14ac:dyDescent="0.25">
      <c r="A55" s="357" t="s">
        <v>633</v>
      </c>
      <c r="B55" s="887" t="s">
        <v>634</v>
      </c>
      <c r="C55" s="887"/>
      <c r="D55" s="887"/>
      <c r="E55" s="887"/>
      <c r="F55" s="887"/>
      <c r="G55" s="887"/>
      <c r="H55" s="887"/>
      <c r="I55" s="887"/>
      <c r="J55" s="887"/>
      <c r="K55" s="887"/>
      <c r="L55" s="887"/>
      <c r="M55" s="93"/>
      <c r="N55" s="93"/>
      <c r="O55" s="93"/>
      <c r="P55" s="93"/>
      <c r="Q55" s="93"/>
      <c r="R55" s="93"/>
      <c r="S55" s="93"/>
      <c r="T55" s="93"/>
      <c r="U55" s="93"/>
      <c r="V55" s="93"/>
      <c r="W55" s="93"/>
      <c r="X55" s="93"/>
      <c r="Y55" s="93"/>
      <c r="Z55" s="93"/>
      <c r="AA55" s="93"/>
      <c r="AB55" s="93"/>
      <c r="AC55" s="93"/>
      <c r="AD55" s="93"/>
      <c r="AE55" s="93"/>
      <c r="AF55" s="93"/>
      <c r="AG55" s="93"/>
      <c r="AH55" s="93"/>
      <c r="AI55" s="93"/>
    </row>
    <row r="56" spans="1:35" ht="15" customHeight="1" x14ac:dyDescent="0.25">
      <c r="A56" s="357" t="s">
        <v>44</v>
      </c>
      <c r="B56" s="887" t="s">
        <v>635</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c r="AI56" s="93"/>
    </row>
    <row r="57" spans="1:35" ht="15" customHeight="1" x14ac:dyDescent="0.25">
      <c r="A57" s="357" t="s">
        <v>46</v>
      </c>
      <c r="B57" s="887" t="s">
        <v>636</v>
      </c>
      <c r="C57" s="887"/>
      <c r="D57" s="887"/>
      <c r="E57" s="887"/>
      <c r="F57" s="887"/>
      <c r="G57" s="887"/>
      <c r="H57" s="887"/>
      <c r="I57" s="887"/>
      <c r="J57" s="887"/>
      <c r="K57" s="887"/>
      <c r="L57" s="887"/>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1:35" x14ac:dyDescent="0.25">
      <c r="A58" s="357" t="s">
        <v>31</v>
      </c>
      <c r="B58" s="338" t="s">
        <v>637</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row>
    <row r="59" spans="1:35" ht="15" customHeight="1" x14ac:dyDescent="0.25">
      <c r="A59" s="357" t="s">
        <v>35</v>
      </c>
      <c r="B59" s="887" t="s">
        <v>638</v>
      </c>
      <c r="C59" s="887"/>
      <c r="D59" s="887"/>
      <c r="E59" s="887"/>
      <c r="F59" s="887"/>
      <c r="G59" s="887"/>
      <c r="H59" s="887"/>
      <c r="I59" s="887"/>
      <c r="J59" s="887"/>
      <c r="K59" s="887"/>
      <c r="L59" s="887"/>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5" ht="15" customHeight="1" x14ac:dyDescent="0.25">
      <c r="A60" s="357" t="s">
        <v>65</v>
      </c>
      <c r="B60" s="887" t="s">
        <v>639</v>
      </c>
      <c r="C60" s="887"/>
      <c r="D60" s="887"/>
      <c r="E60" s="887"/>
      <c r="F60" s="887"/>
      <c r="G60" s="887"/>
      <c r="H60" s="887"/>
      <c r="I60" s="887"/>
      <c r="J60" s="887"/>
      <c r="K60" s="887"/>
      <c r="L60" s="887"/>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5" ht="69" customHeight="1" x14ac:dyDescent="0.25">
      <c r="A61" s="357" t="s">
        <v>50</v>
      </c>
      <c r="B61" s="887" t="s">
        <v>640</v>
      </c>
      <c r="C61" s="887"/>
      <c r="D61" s="887"/>
      <c r="E61" s="887"/>
      <c r="F61" s="887"/>
      <c r="G61" s="887"/>
      <c r="H61" s="887"/>
      <c r="I61" s="887"/>
      <c r="J61" s="887"/>
      <c r="K61" s="887"/>
      <c r="L61" s="887"/>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5" ht="30" customHeight="1" x14ac:dyDescent="0.25">
      <c r="A62" s="357" t="s">
        <v>55</v>
      </c>
      <c r="B62" s="919" t="s">
        <v>641</v>
      </c>
      <c r="C62" s="919"/>
      <c r="D62" s="919"/>
      <c r="E62" s="919"/>
      <c r="F62" s="919"/>
      <c r="G62" s="919"/>
      <c r="H62" s="919"/>
      <c r="I62" s="919"/>
      <c r="J62" s="919"/>
      <c r="K62" s="919"/>
      <c r="L62" s="919"/>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5" ht="27" customHeight="1" x14ac:dyDescent="0.25">
      <c r="A63" s="357" t="s">
        <v>67</v>
      </c>
      <c r="B63" s="919" t="s">
        <v>826</v>
      </c>
      <c r="C63" s="919"/>
      <c r="D63" s="919"/>
      <c r="E63" s="919"/>
      <c r="F63" s="919"/>
      <c r="G63" s="919"/>
      <c r="H63" s="919"/>
      <c r="I63" s="919"/>
      <c r="J63" s="919"/>
      <c r="K63" s="919"/>
      <c r="L63" s="919"/>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5" x14ac:dyDescent="0.25">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35" x14ac:dyDescent="0.25">
      <c r="M65" s="93"/>
      <c r="N65" s="93"/>
      <c r="O65" s="93"/>
      <c r="P65" s="93"/>
      <c r="Q65" s="93"/>
      <c r="R65" s="93"/>
      <c r="S65" s="93"/>
      <c r="T65" s="93"/>
      <c r="U65" s="93"/>
      <c r="V65" s="93"/>
      <c r="W65" s="93"/>
      <c r="X65" s="93"/>
      <c r="Y65" s="93"/>
      <c r="Z65" s="93"/>
      <c r="AA65" s="93"/>
      <c r="AB65" s="93"/>
      <c r="AC65" s="93"/>
      <c r="AD65" s="93"/>
      <c r="AE65" s="93"/>
      <c r="AF65" s="93"/>
      <c r="AG65" s="93"/>
      <c r="AH65" s="93"/>
      <c r="AI65" s="93"/>
    </row>
    <row r="66" spans="13:35" x14ac:dyDescent="0.25">
      <c r="M66" s="93"/>
      <c r="N66" s="93"/>
      <c r="O66" s="93"/>
      <c r="P66" s="93"/>
      <c r="Q66" s="93"/>
      <c r="R66" s="93"/>
      <c r="S66" s="93"/>
      <c r="T66" s="93"/>
      <c r="U66" s="93"/>
      <c r="V66" s="93"/>
      <c r="W66" s="93"/>
      <c r="X66" s="93"/>
      <c r="Y66" s="93"/>
      <c r="Z66" s="93"/>
      <c r="AA66" s="93"/>
      <c r="AB66" s="93"/>
      <c r="AC66" s="93"/>
      <c r="AD66" s="93"/>
      <c r="AE66" s="93"/>
      <c r="AF66" s="93"/>
      <c r="AG66" s="93"/>
      <c r="AH66" s="93"/>
      <c r="AI66" s="93"/>
    </row>
    <row r="67" spans="13:35" x14ac:dyDescent="0.25">
      <c r="M67" s="93"/>
      <c r="N67" s="93"/>
      <c r="O67" s="93"/>
      <c r="P67" s="93"/>
      <c r="Q67" s="93"/>
      <c r="R67" s="93"/>
      <c r="S67" s="93"/>
      <c r="T67" s="93"/>
      <c r="U67" s="93"/>
      <c r="V67" s="93"/>
      <c r="W67" s="93"/>
      <c r="X67" s="93"/>
      <c r="Y67" s="93"/>
      <c r="Z67" s="93"/>
      <c r="AA67" s="93"/>
      <c r="AB67" s="93"/>
      <c r="AC67" s="93"/>
      <c r="AD67" s="93"/>
      <c r="AE67" s="93"/>
      <c r="AF67" s="93"/>
      <c r="AG67" s="93"/>
      <c r="AH67" s="93"/>
      <c r="AI67" s="93"/>
    </row>
    <row r="68" spans="13:35" x14ac:dyDescent="0.25">
      <c r="M68" s="93"/>
      <c r="N68" s="93"/>
      <c r="O68" s="93"/>
      <c r="P68" s="93"/>
      <c r="Q68" s="93"/>
      <c r="R68" s="93"/>
      <c r="S68" s="93"/>
      <c r="T68" s="93"/>
      <c r="U68" s="93"/>
      <c r="V68" s="93"/>
      <c r="W68" s="93"/>
      <c r="X68" s="93"/>
      <c r="Y68" s="93"/>
      <c r="Z68" s="93"/>
      <c r="AA68" s="93"/>
      <c r="AB68" s="93"/>
      <c r="AC68" s="93"/>
      <c r="AD68" s="93"/>
      <c r="AE68" s="93"/>
      <c r="AF68" s="93"/>
      <c r="AG68" s="93"/>
      <c r="AH68" s="93"/>
      <c r="AI68" s="93"/>
    </row>
    <row r="69" spans="13:35" x14ac:dyDescent="0.25">
      <c r="M69" s="93"/>
      <c r="N69" s="93"/>
      <c r="O69" s="93"/>
      <c r="P69" s="93"/>
      <c r="Q69" s="93"/>
      <c r="R69" s="93"/>
      <c r="S69" s="93"/>
      <c r="T69" s="93"/>
      <c r="U69" s="93"/>
      <c r="V69" s="93"/>
      <c r="W69" s="93"/>
      <c r="X69" s="93"/>
      <c r="Y69" s="93"/>
      <c r="Z69" s="93"/>
      <c r="AA69" s="93"/>
      <c r="AB69" s="93"/>
      <c r="AC69" s="93"/>
      <c r="AD69" s="93"/>
      <c r="AE69" s="93"/>
      <c r="AF69" s="93"/>
      <c r="AG69" s="93"/>
      <c r="AH69" s="93"/>
      <c r="AI69" s="93"/>
    </row>
    <row r="70" spans="13:35" x14ac:dyDescent="0.25">
      <c r="M70" s="93"/>
      <c r="N70" s="93"/>
      <c r="O70" s="93"/>
      <c r="P70" s="93"/>
      <c r="Q70" s="93"/>
      <c r="R70" s="93"/>
      <c r="S70" s="93"/>
      <c r="T70" s="93"/>
      <c r="U70" s="93"/>
      <c r="V70" s="93"/>
      <c r="W70" s="93"/>
      <c r="X70" s="93"/>
      <c r="Y70" s="93"/>
      <c r="Z70" s="93"/>
      <c r="AA70" s="93"/>
      <c r="AB70" s="93"/>
      <c r="AC70" s="93"/>
      <c r="AD70" s="93"/>
      <c r="AE70" s="93"/>
      <c r="AF70" s="93"/>
      <c r="AG70" s="93"/>
      <c r="AH70" s="93"/>
      <c r="AI70" s="93"/>
    </row>
    <row r="71" spans="13:35" x14ac:dyDescent="0.25">
      <c r="M71" s="93"/>
      <c r="N71" s="93"/>
      <c r="O71" s="93"/>
      <c r="P71" s="93"/>
      <c r="Q71" s="93"/>
      <c r="R71" s="93"/>
      <c r="S71" s="93"/>
      <c r="T71" s="93"/>
      <c r="U71" s="93"/>
      <c r="V71" s="93"/>
      <c r="W71" s="93"/>
      <c r="X71" s="93"/>
      <c r="Y71" s="93"/>
      <c r="Z71" s="93"/>
      <c r="AA71" s="93"/>
      <c r="AB71" s="93"/>
      <c r="AC71" s="93"/>
      <c r="AD71" s="93"/>
      <c r="AE71" s="93"/>
      <c r="AF71" s="93"/>
      <c r="AG71" s="93"/>
      <c r="AH71" s="93"/>
      <c r="AI71" s="93"/>
    </row>
    <row r="72" spans="13:35" x14ac:dyDescent="0.25">
      <c r="M72" s="93"/>
      <c r="N72" s="93"/>
      <c r="O72" s="93"/>
      <c r="P72" s="93"/>
      <c r="Q72" s="93"/>
      <c r="R72" s="93"/>
      <c r="S72" s="93"/>
      <c r="T72" s="93"/>
      <c r="U72" s="93"/>
      <c r="V72" s="93"/>
      <c r="W72" s="93"/>
      <c r="X72" s="93"/>
      <c r="Y72" s="93"/>
      <c r="Z72" s="93"/>
      <c r="AA72" s="93"/>
      <c r="AB72" s="93"/>
      <c r="AC72" s="93"/>
      <c r="AD72" s="93"/>
      <c r="AE72" s="93"/>
      <c r="AF72" s="93"/>
      <c r="AG72" s="93"/>
      <c r="AH72" s="93"/>
      <c r="AI72" s="93"/>
    </row>
    <row r="73" spans="13:35" x14ac:dyDescent="0.25">
      <c r="M73" s="93"/>
      <c r="N73" s="93"/>
      <c r="O73" s="93"/>
      <c r="P73" s="93"/>
      <c r="Q73" s="93"/>
      <c r="R73" s="93"/>
      <c r="S73" s="93"/>
      <c r="T73" s="93"/>
      <c r="U73" s="93"/>
      <c r="V73" s="93"/>
      <c r="W73" s="93"/>
      <c r="X73" s="93"/>
      <c r="Y73" s="93"/>
      <c r="Z73" s="93"/>
      <c r="AA73" s="93"/>
      <c r="AB73" s="93"/>
      <c r="AC73" s="93"/>
      <c r="AD73" s="93"/>
      <c r="AE73" s="93"/>
      <c r="AF73" s="93"/>
      <c r="AG73" s="93"/>
      <c r="AH73" s="93"/>
      <c r="AI73" s="93"/>
    </row>
    <row r="74" spans="13:35" x14ac:dyDescent="0.25">
      <c r="M74" s="93"/>
      <c r="N74" s="93"/>
      <c r="O74" s="93"/>
      <c r="P74" s="93"/>
      <c r="Q74" s="93"/>
      <c r="R74" s="93"/>
      <c r="S74" s="93"/>
      <c r="T74" s="93"/>
      <c r="U74" s="93"/>
      <c r="V74" s="93"/>
      <c r="W74" s="93"/>
      <c r="X74" s="93"/>
      <c r="Y74" s="93"/>
      <c r="Z74" s="93"/>
      <c r="AA74" s="93"/>
      <c r="AB74" s="93"/>
      <c r="AC74" s="93"/>
      <c r="AD74" s="93"/>
      <c r="AE74" s="93"/>
      <c r="AF74" s="93"/>
      <c r="AG74" s="93"/>
      <c r="AH74" s="93"/>
      <c r="AI74" s="93"/>
    </row>
    <row r="75" spans="13:35" x14ac:dyDescent="0.25">
      <c r="M75" s="93"/>
      <c r="N75" s="93"/>
      <c r="O75" s="93"/>
      <c r="P75" s="93"/>
      <c r="Q75" s="93"/>
      <c r="R75" s="93"/>
      <c r="S75" s="93"/>
      <c r="T75" s="93"/>
      <c r="U75" s="93"/>
      <c r="V75" s="93"/>
      <c r="W75" s="93"/>
      <c r="X75" s="93"/>
      <c r="Y75" s="93"/>
      <c r="Z75" s="93"/>
      <c r="AA75" s="93"/>
      <c r="AB75" s="93"/>
      <c r="AC75" s="93"/>
      <c r="AD75" s="93"/>
      <c r="AE75" s="93"/>
      <c r="AF75" s="93"/>
      <c r="AG75" s="93"/>
      <c r="AH75" s="93"/>
      <c r="AI75" s="93"/>
    </row>
    <row r="76" spans="13:35" x14ac:dyDescent="0.25">
      <c r="M76" s="93"/>
      <c r="N76" s="93"/>
      <c r="O76" s="93"/>
      <c r="P76" s="93"/>
      <c r="Q76" s="93"/>
      <c r="R76" s="93"/>
      <c r="S76" s="93"/>
      <c r="T76" s="93"/>
      <c r="U76" s="93"/>
      <c r="V76" s="93"/>
      <c r="W76" s="93"/>
      <c r="X76" s="93"/>
      <c r="Y76" s="93"/>
      <c r="Z76" s="93"/>
      <c r="AA76" s="93"/>
      <c r="AB76" s="93"/>
      <c r="AC76" s="93"/>
      <c r="AD76" s="93"/>
      <c r="AE76" s="93"/>
      <c r="AF76" s="93"/>
      <c r="AG76" s="93"/>
      <c r="AH76" s="93"/>
      <c r="AI76" s="93"/>
    </row>
    <row r="77" spans="13:35" x14ac:dyDescent="0.25">
      <c r="M77" s="93"/>
      <c r="N77" s="93"/>
      <c r="O77" s="93"/>
      <c r="P77" s="93"/>
      <c r="Q77" s="93"/>
      <c r="R77" s="93"/>
      <c r="S77" s="93"/>
      <c r="T77" s="93"/>
      <c r="U77" s="93"/>
      <c r="V77" s="93"/>
      <c r="W77" s="93"/>
      <c r="X77" s="93"/>
      <c r="Y77" s="93"/>
      <c r="Z77" s="93"/>
      <c r="AA77" s="93"/>
      <c r="AB77" s="93"/>
      <c r="AC77" s="93"/>
      <c r="AD77" s="93"/>
      <c r="AE77" s="93"/>
      <c r="AF77" s="93"/>
      <c r="AG77" s="93"/>
      <c r="AH77" s="93"/>
      <c r="AI77" s="93"/>
    </row>
    <row r="78" spans="13:35" x14ac:dyDescent="0.25">
      <c r="M78" s="93"/>
      <c r="N78" s="93"/>
      <c r="O78" s="93"/>
      <c r="P78" s="93"/>
      <c r="Q78" s="93"/>
      <c r="R78" s="93"/>
      <c r="S78" s="93"/>
      <c r="T78" s="93"/>
      <c r="U78" s="93"/>
      <c r="V78" s="93"/>
      <c r="W78" s="93"/>
      <c r="X78" s="93"/>
      <c r="Y78" s="93"/>
      <c r="Z78" s="93"/>
      <c r="AA78" s="93"/>
      <c r="AB78" s="93"/>
      <c r="AC78" s="93"/>
      <c r="AD78" s="93"/>
      <c r="AE78" s="93"/>
      <c r="AF78" s="93"/>
      <c r="AG78" s="93"/>
      <c r="AH78" s="93"/>
      <c r="AI78" s="93"/>
    </row>
    <row r="79" spans="13:35" x14ac:dyDescent="0.25">
      <c r="M79" s="93"/>
      <c r="N79" s="93"/>
      <c r="O79" s="93"/>
      <c r="P79" s="93"/>
      <c r="Q79" s="93"/>
      <c r="R79" s="93"/>
      <c r="S79" s="93"/>
      <c r="T79" s="93"/>
      <c r="U79" s="93"/>
      <c r="V79" s="93"/>
      <c r="W79" s="93"/>
      <c r="X79" s="93"/>
      <c r="Y79" s="93"/>
      <c r="Z79" s="93"/>
      <c r="AA79" s="93"/>
      <c r="AB79" s="93"/>
      <c r="AC79" s="93"/>
      <c r="AD79" s="93"/>
      <c r="AE79" s="93"/>
      <c r="AF79" s="93"/>
      <c r="AG79" s="93"/>
      <c r="AH79" s="93"/>
      <c r="AI79" s="93"/>
    </row>
    <row r="80" spans="13:35" x14ac:dyDescent="0.25">
      <c r="M80" s="93"/>
      <c r="N80" s="93"/>
      <c r="O80" s="93"/>
      <c r="P80" s="93"/>
      <c r="Q80" s="93"/>
      <c r="R80" s="93"/>
      <c r="S80" s="93"/>
      <c r="T80" s="93"/>
      <c r="U80" s="93"/>
      <c r="V80" s="93"/>
      <c r="W80" s="93"/>
      <c r="X80" s="93"/>
      <c r="Y80" s="93"/>
      <c r="Z80" s="93"/>
      <c r="AA80" s="93"/>
      <c r="AB80" s="93"/>
      <c r="AC80" s="93"/>
      <c r="AD80" s="93"/>
      <c r="AE80" s="93"/>
      <c r="AF80" s="93"/>
      <c r="AG80" s="93"/>
      <c r="AH80" s="93"/>
      <c r="AI80" s="93"/>
    </row>
    <row r="81" spans="13:35" x14ac:dyDescent="0.25">
      <c r="M81" s="93"/>
      <c r="N81" s="93"/>
      <c r="O81" s="93"/>
      <c r="P81" s="93"/>
      <c r="Q81" s="93"/>
      <c r="R81" s="93"/>
      <c r="S81" s="93"/>
      <c r="T81" s="93"/>
      <c r="U81" s="93"/>
      <c r="V81" s="93"/>
      <c r="W81" s="93"/>
      <c r="X81" s="93"/>
      <c r="Y81" s="93"/>
      <c r="Z81" s="93"/>
      <c r="AA81" s="93"/>
      <c r="AB81" s="93"/>
      <c r="AC81" s="93"/>
      <c r="AD81" s="93"/>
      <c r="AE81" s="93"/>
      <c r="AF81" s="93"/>
      <c r="AG81" s="93"/>
      <c r="AH81" s="93"/>
      <c r="AI81" s="93"/>
    </row>
    <row r="82" spans="13:35" x14ac:dyDescent="0.25">
      <c r="M82" s="93"/>
      <c r="N82" s="93"/>
      <c r="O82" s="93"/>
      <c r="P82" s="93"/>
      <c r="Q82" s="93"/>
      <c r="R82" s="93"/>
      <c r="S82" s="93"/>
      <c r="T82" s="93"/>
      <c r="U82" s="93"/>
      <c r="V82" s="93"/>
      <c r="W82" s="93"/>
      <c r="X82" s="93"/>
      <c r="Y82" s="93"/>
      <c r="Z82" s="93"/>
      <c r="AA82" s="93"/>
      <c r="AB82" s="93"/>
      <c r="AC82" s="93"/>
      <c r="AD82" s="93"/>
      <c r="AE82" s="93"/>
      <c r="AF82" s="93"/>
      <c r="AG82" s="93"/>
      <c r="AH82" s="93"/>
      <c r="AI82" s="93"/>
    </row>
    <row r="83" spans="13:35" x14ac:dyDescent="0.25">
      <c r="M83" s="93"/>
      <c r="N83" s="93"/>
      <c r="O83" s="93"/>
      <c r="P83" s="93"/>
      <c r="Q83" s="93"/>
      <c r="R83" s="93"/>
      <c r="S83" s="93"/>
      <c r="T83" s="93"/>
      <c r="U83" s="93"/>
      <c r="V83" s="93"/>
      <c r="W83" s="93"/>
      <c r="X83" s="93"/>
      <c r="Y83" s="93"/>
      <c r="Z83" s="93"/>
      <c r="AA83" s="93"/>
      <c r="AB83" s="93"/>
      <c r="AC83" s="93"/>
      <c r="AD83" s="93"/>
      <c r="AE83" s="93"/>
      <c r="AF83" s="93"/>
      <c r="AG83" s="93"/>
      <c r="AH83" s="93"/>
      <c r="AI83" s="93"/>
    </row>
    <row r="84" spans="13:35" x14ac:dyDescent="0.25">
      <c r="M84" s="93"/>
      <c r="N84" s="93"/>
      <c r="O84" s="93"/>
      <c r="P84" s="93"/>
      <c r="Q84" s="93"/>
      <c r="R84" s="93"/>
      <c r="S84" s="93"/>
      <c r="T84" s="93"/>
      <c r="U84" s="93"/>
      <c r="V84" s="93"/>
      <c r="W84" s="93"/>
      <c r="X84" s="93"/>
      <c r="Y84" s="93"/>
      <c r="Z84" s="93"/>
      <c r="AA84" s="93"/>
      <c r="AB84" s="93"/>
      <c r="AC84" s="93"/>
      <c r="AD84" s="93"/>
      <c r="AE84" s="93"/>
      <c r="AF84" s="93"/>
      <c r="AG84" s="93"/>
      <c r="AH84" s="93"/>
      <c r="AI84" s="93"/>
    </row>
    <row r="85" spans="13:35" x14ac:dyDescent="0.25">
      <c r="M85" s="93"/>
      <c r="N85" s="93"/>
      <c r="O85" s="93"/>
      <c r="P85" s="93"/>
      <c r="Q85" s="93"/>
      <c r="R85" s="93"/>
      <c r="S85" s="93"/>
      <c r="T85" s="93"/>
      <c r="U85" s="93"/>
      <c r="V85" s="93"/>
      <c r="W85" s="93"/>
      <c r="X85" s="93"/>
      <c r="Y85" s="93"/>
      <c r="Z85" s="93"/>
      <c r="AA85" s="93"/>
      <c r="AB85" s="93"/>
      <c r="AC85" s="93"/>
      <c r="AD85" s="93"/>
      <c r="AE85" s="93"/>
      <c r="AF85" s="93"/>
      <c r="AG85" s="93"/>
      <c r="AH85" s="93"/>
      <c r="AI85" s="93"/>
    </row>
    <row r="86" spans="13:35" x14ac:dyDescent="0.25">
      <c r="M86" s="93"/>
      <c r="N86" s="93"/>
      <c r="O86" s="93"/>
      <c r="P86" s="93"/>
      <c r="Q86" s="93"/>
      <c r="R86" s="93"/>
      <c r="S86" s="93"/>
      <c r="T86" s="93"/>
      <c r="U86" s="93"/>
      <c r="V86" s="93"/>
      <c r="W86" s="93"/>
      <c r="X86" s="93"/>
      <c r="Y86" s="93"/>
      <c r="Z86" s="93"/>
      <c r="AA86" s="93"/>
      <c r="AB86" s="93"/>
      <c r="AC86" s="93"/>
      <c r="AD86" s="93"/>
      <c r="AE86" s="93"/>
      <c r="AF86" s="93"/>
      <c r="AG86" s="93"/>
      <c r="AH86" s="93"/>
      <c r="AI86" s="93"/>
    </row>
    <row r="87" spans="13:35" x14ac:dyDescent="0.25">
      <c r="M87" s="93"/>
      <c r="N87" s="93"/>
      <c r="O87" s="93"/>
      <c r="P87" s="93"/>
      <c r="Q87" s="93"/>
      <c r="R87" s="93"/>
      <c r="S87" s="93"/>
      <c r="T87" s="93"/>
      <c r="U87" s="93"/>
      <c r="V87" s="93"/>
      <c r="W87" s="93"/>
      <c r="X87" s="93"/>
      <c r="Y87" s="93"/>
      <c r="Z87" s="93"/>
      <c r="AA87" s="93"/>
      <c r="AB87" s="93"/>
      <c r="AC87" s="93"/>
      <c r="AD87" s="93"/>
      <c r="AE87" s="93"/>
      <c r="AF87" s="93"/>
      <c r="AG87" s="93"/>
      <c r="AH87" s="93"/>
      <c r="AI87" s="93"/>
    </row>
    <row r="88" spans="13:35" x14ac:dyDescent="0.25">
      <c r="M88" s="93"/>
      <c r="N88" s="93"/>
      <c r="O88" s="93"/>
      <c r="P88" s="93"/>
      <c r="Q88" s="93"/>
      <c r="R88" s="93"/>
      <c r="S88" s="93"/>
      <c r="T88" s="93"/>
      <c r="U88" s="93"/>
      <c r="V88" s="93"/>
      <c r="W88" s="93"/>
      <c r="X88" s="93"/>
      <c r="Y88" s="93"/>
      <c r="Z88" s="93"/>
      <c r="AA88" s="93"/>
      <c r="AB88" s="93"/>
      <c r="AC88" s="93"/>
      <c r="AD88" s="93"/>
      <c r="AE88" s="93"/>
      <c r="AF88" s="93"/>
      <c r="AG88" s="93"/>
      <c r="AH88" s="93"/>
      <c r="AI88" s="93"/>
    </row>
    <row r="89" spans="13:35" x14ac:dyDescent="0.25">
      <c r="M89" s="93"/>
      <c r="N89" s="93"/>
      <c r="O89" s="93"/>
      <c r="P89" s="93"/>
      <c r="Q89" s="93"/>
      <c r="R89" s="93"/>
      <c r="S89" s="93"/>
      <c r="T89" s="93"/>
      <c r="U89" s="93"/>
      <c r="V89" s="93"/>
      <c r="W89" s="93"/>
      <c r="X89" s="93"/>
      <c r="Y89" s="93"/>
      <c r="Z89" s="93"/>
      <c r="AA89" s="93"/>
      <c r="AB89" s="93"/>
      <c r="AC89" s="93"/>
      <c r="AD89" s="93"/>
      <c r="AE89" s="93"/>
      <c r="AF89" s="93"/>
      <c r="AG89" s="93"/>
      <c r="AH89" s="93"/>
      <c r="AI89" s="93"/>
    </row>
    <row r="90" spans="13:35" x14ac:dyDescent="0.25">
      <c r="M90" s="93"/>
      <c r="N90" s="93"/>
      <c r="O90" s="93"/>
      <c r="P90" s="93"/>
      <c r="Q90" s="93"/>
      <c r="R90" s="93"/>
      <c r="S90" s="93"/>
      <c r="T90" s="93"/>
      <c r="U90" s="93"/>
      <c r="V90" s="93"/>
      <c r="W90" s="93"/>
      <c r="X90" s="93"/>
      <c r="Y90" s="93"/>
      <c r="Z90" s="93"/>
      <c r="AA90" s="93"/>
      <c r="AB90" s="93"/>
      <c r="AC90" s="93"/>
      <c r="AD90" s="93"/>
      <c r="AE90" s="93"/>
      <c r="AF90" s="93"/>
      <c r="AG90" s="93"/>
      <c r="AH90" s="93"/>
      <c r="AI90" s="93"/>
    </row>
    <row r="91" spans="13:35" x14ac:dyDescent="0.25">
      <c r="M91" s="93"/>
      <c r="N91" s="93"/>
      <c r="O91" s="93"/>
      <c r="P91" s="93"/>
      <c r="Q91" s="93"/>
      <c r="R91" s="93"/>
      <c r="S91" s="93"/>
      <c r="T91" s="93"/>
      <c r="U91" s="93"/>
      <c r="V91" s="93"/>
      <c r="W91" s="93"/>
      <c r="X91" s="93"/>
      <c r="Y91" s="93"/>
      <c r="Z91" s="93"/>
      <c r="AA91" s="93"/>
      <c r="AB91" s="93"/>
      <c r="AC91" s="93"/>
      <c r="AD91" s="93"/>
      <c r="AE91" s="93"/>
      <c r="AF91" s="93"/>
      <c r="AG91" s="93"/>
      <c r="AH91" s="93"/>
      <c r="AI91" s="93"/>
    </row>
    <row r="92" spans="13:35" x14ac:dyDescent="0.25">
      <c r="M92" s="93"/>
      <c r="N92" s="93"/>
      <c r="O92" s="93"/>
      <c r="P92" s="93"/>
      <c r="Q92" s="93"/>
      <c r="R92" s="93"/>
      <c r="S92" s="93"/>
      <c r="T92" s="93"/>
      <c r="U92" s="93"/>
      <c r="V92" s="93"/>
      <c r="W92" s="93"/>
      <c r="X92" s="93"/>
      <c r="Y92" s="93"/>
      <c r="Z92" s="93"/>
      <c r="AA92" s="93"/>
      <c r="AB92" s="93"/>
      <c r="AC92" s="93"/>
      <c r="AD92" s="93"/>
      <c r="AE92" s="93"/>
      <c r="AF92" s="93"/>
      <c r="AG92" s="93"/>
      <c r="AH92" s="93"/>
      <c r="AI92" s="93"/>
    </row>
    <row r="93" spans="13:35" x14ac:dyDescent="0.25">
      <c r="M93" s="93"/>
      <c r="N93" s="93"/>
      <c r="O93" s="93"/>
      <c r="P93" s="93"/>
      <c r="Q93" s="93"/>
      <c r="R93" s="93"/>
      <c r="S93" s="93"/>
      <c r="T93" s="93"/>
      <c r="U93" s="93"/>
      <c r="V93" s="93"/>
      <c r="W93" s="93"/>
      <c r="X93" s="93"/>
      <c r="Y93" s="93"/>
      <c r="Z93" s="93"/>
      <c r="AA93" s="93"/>
      <c r="AB93" s="93"/>
      <c r="AC93" s="93"/>
      <c r="AD93" s="93"/>
      <c r="AE93" s="93"/>
      <c r="AF93" s="93"/>
      <c r="AG93" s="93"/>
      <c r="AH93" s="93"/>
      <c r="AI93" s="93"/>
    </row>
    <row r="94" spans="13:35" x14ac:dyDescent="0.25">
      <c r="M94" s="93"/>
      <c r="N94" s="93"/>
      <c r="O94" s="93"/>
      <c r="P94" s="93"/>
      <c r="Q94" s="93"/>
      <c r="R94" s="93"/>
      <c r="S94" s="93"/>
      <c r="T94" s="93"/>
      <c r="U94" s="93"/>
      <c r="V94" s="93"/>
      <c r="W94" s="93"/>
      <c r="X94" s="93"/>
      <c r="Y94" s="93"/>
      <c r="Z94" s="93"/>
      <c r="AA94" s="93"/>
      <c r="AB94" s="93"/>
      <c r="AC94" s="93"/>
      <c r="AD94" s="93"/>
      <c r="AE94" s="93"/>
      <c r="AF94" s="93"/>
      <c r="AG94" s="93"/>
      <c r="AH94" s="93"/>
      <c r="AI94" s="93"/>
    </row>
    <row r="95" spans="13:35" x14ac:dyDescent="0.25">
      <c r="M95" s="93"/>
      <c r="N95" s="93"/>
      <c r="O95" s="93"/>
      <c r="P95" s="93"/>
      <c r="Q95" s="93"/>
      <c r="R95" s="93"/>
      <c r="S95" s="93"/>
      <c r="T95" s="93"/>
      <c r="U95" s="93"/>
      <c r="V95" s="93"/>
      <c r="W95" s="93"/>
      <c r="X95" s="93"/>
      <c r="Y95" s="93"/>
      <c r="Z95" s="93"/>
      <c r="AA95" s="93"/>
      <c r="AB95" s="93"/>
      <c r="AC95" s="93"/>
      <c r="AD95" s="93"/>
      <c r="AE95" s="93"/>
      <c r="AF95" s="93"/>
      <c r="AG95" s="93"/>
      <c r="AH95" s="93"/>
      <c r="AI95" s="93"/>
    </row>
    <row r="96" spans="13:35" x14ac:dyDescent="0.25">
      <c r="M96" s="93"/>
      <c r="N96" s="93"/>
      <c r="O96" s="93"/>
      <c r="P96" s="93"/>
      <c r="Q96" s="93"/>
      <c r="R96" s="93"/>
      <c r="S96" s="93"/>
      <c r="T96" s="93"/>
      <c r="U96" s="93"/>
      <c r="V96" s="93"/>
      <c r="W96" s="93"/>
      <c r="X96" s="93"/>
      <c r="Y96" s="93"/>
      <c r="Z96" s="93"/>
      <c r="AA96" s="93"/>
      <c r="AB96" s="93"/>
      <c r="AC96" s="93"/>
      <c r="AD96" s="93"/>
      <c r="AE96" s="93"/>
      <c r="AF96" s="93"/>
      <c r="AG96" s="93"/>
      <c r="AH96" s="93"/>
      <c r="AI96" s="93"/>
    </row>
    <row r="97" spans="13:35" x14ac:dyDescent="0.25">
      <c r="M97" s="93"/>
      <c r="N97" s="93"/>
      <c r="O97" s="93"/>
      <c r="P97" s="93"/>
      <c r="Q97" s="93"/>
      <c r="R97" s="93"/>
      <c r="S97" s="93"/>
      <c r="T97" s="93"/>
      <c r="U97" s="93"/>
      <c r="V97" s="93"/>
      <c r="W97" s="93"/>
      <c r="X97" s="93"/>
      <c r="Y97" s="93"/>
      <c r="Z97" s="93"/>
      <c r="AA97" s="93"/>
      <c r="AB97" s="93"/>
      <c r="AC97" s="93"/>
      <c r="AD97" s="93"/>
      <c r="AE97" s="93"/>
      <c r="AF97" s="93"/>
      <c r="AG97" s="93"/>
      <c r="AH97" s="93"/>
      <c r="AI97" s="93"/>
    </row>
    <row r="98" spans="13:35" x14ac:dyDescent="0.25">
      <c r="M98" s="93"/>
      <c r="N98" s="93"/>
      <c r="O98" s="93"/>
      <c r="P98" s="93"/>
      <c r="Q98" s="93"/>
      <c r="R98" s="93"/>
      <c r="S98" s="93"/>
      <c r="T98" s="93"/>
      <c r="U98" s="93"/>
      <c r="V98" s="93"/>
      <c r="W98" s="93"/>
      <c r="X98" s="93"/>
      <c r="Y98" s="93"/>
      <c r="Z98" s="93"/>
      <c r="AA98" s="93"/>
      <c r="AB98" s="93"/>
      <c r="AC98" s="93"/>
      <c r="AD98" s="93"/>
      <c r="AE98" s="93"/>
      <c r="AF98" s="93"/>
      <c r="AG98" s="93"/>
      <c r="AH98" s="93"/>
      <c r="AI98" s="93"/>
    </row>
    <row r="99" spans="13:35" x14ac:dyDescent="0.25">
      <c r="M99" s="93"/>
      <c r="N99" s="93"/>
      <c r="O99" s="93"/>
      <c r="P99" s="93"/>
      <c r="Q99" s="93"/>
      <c r="R99" s="93"/>
      <c r="S99" s="93"/>
      <c r="T99" s="93"/>
      <c r="U99" s="93"/>
      <c r="V99" s="93"/>
      <c r="W99" s="93"/>
      <c r="X99" s="93"/>
      <c r="Y99" s="93"/>
      <c r="Z99" s="93"/>
      <c r="AA99" s="93"/>
      <c r="AB99" s="93"/>
      <c r="AC99" s="93"/>
      <c r="AD99" s="93"/>
      <c r="AE99" s="93"/>
      <c r="AF99" s="93"/>
      <c r="AG99" s="93"/>
      <c r="AH99" s="93"/>
      <c r="AI99" s="93"/>
    </row>
    <row r="100" spans="13:35" x14ac:dyDescent="0.25">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row>
    <row r="101" spans="13:35" x14ac:dyDescent="0.25">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row>
    <row r="102" spans="13:35" x14ac:dyDescent="0.25">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row>
    <row r="103" spans="13:35" x14ac:dyDescent="0.25">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row>
    <row r="104" spans="13:35" x14ac:dyDescent="0.25">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row>
    <row r="105" spans="13:35" x14ac:dyDescent="0.25">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row>
    <row r="106" spans="13:35" x14ac:dyDescent="0.25">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row>
    <row r="107" spans="13:35" x14ac:dyDescent="0.25">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row>
    <row r="108" spans="13:35" x14ac:dyDescent="0.25">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row>
    <row r="109" spans="13:35" x14ac:dyDescent="0.25">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row>
    <row r="110" spans="13:35" x14ac:dyDescent="0.25">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row>
    <row r="111" spans="13:35" x14ac:dyDescent="0.25">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row>
    <row r="112" spans="13:35" x14ac:dyDescent="0.25">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row>
    <row r="113" spans="13:35" x14ac:dyDescent="0.25">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row>
    <row r="114" spans="13:35" x14ac:dyDescent="0.25">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row>
    <row r="115" spans="13:35" x14ac:dyDescent="0.25">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row>
    <row r="116" spans="13:35" x14ac:dyDescent="0.25">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row>
    <row r="117" spans="13:35" x14ac:dyDescent="0.25">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row>
    <row r="118" spans="13:35" x14ac:dyDescent="0.25">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row>
    <row r="119" spans="13:35" x14ac:dyDescent="0.25">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row>
    <row r="120" spans="13:35" x14ac:dyDescent="0.25">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row>
    <row r="121" spans="13:35" x14ac:dyDescent="0.25">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row>
    <row r="122" spans="13:35" x14ac:dyDescent="0.25">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row>
    <row r="123" spans="13:35" x14ac:dyDescent="0.25">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row>
    <row r="124" spans="13:35" x14ac:dyDescent="0.25">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row>
    <row r="125" spans="13:35" x14ac:dyDescent="0.25">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row>
    <row r="126" spans="13:35" x14ac:dyDescent="0.25">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row>
    <row r="127" spans="13:35" x14ac:dyDescent="0.25">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row>
    <row r="128" spans="13:35" x14ac:dyDescent="0.25">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row>
    <row r="129" spans="13:35" x14ac:dyDescent="0.25">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row>
    <row r="130" spans="13:35" x14ac:dyDescent="0.25">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row>
    <row r="131" spans="13:35" x14ac:dyDescent="0.25">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row>
    <row r="132" spans="13:35" x14ac:dyDescent="0.25">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row>
    <row r="133" spans="13:35" x14ac:dyDescent="0.25">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row>
    <row r="134" spans="13:35" x14ac:dyDescent="0.25">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row>
    <row r="135" spans="13:35" x14ac:dyDescent="0.25">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row>
    <row r="136" spans="13:35" x14ac:dyDescent="0.25">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row>
    <row r="137" spans="13:35" x14ac:dyDescent="0.25">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row>
    <row r="138" spans="13:35" x14ac:dyDescent="0.25">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row>
    <row r="139" spans="13:35" x14ac:dyDescent="0.25">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row>
    <row r="140" spans="13:35" x14ac:dyDescent="0.25">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row>
    <row r="141" spans="13:35" x14ac:dyDescent="0.25">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row>
    <row r="142" spans="13:35" x14ac:dyDescent="0.25">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row>
    <row r="143" spans="13:35" x14ac:dyDescent="0.25">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row>
    <row r="144" spans="13:35" x14ac:dyDescent="0.25">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row>
    <row r="145" spans="13:35" x14ac:dyDescent="0.25">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row>
    <row r="146" spans="13:35" x14ac:dyDescent="0.25">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row>
    <row r="147" spans="13:35" x14ac:dyDescent="0.25">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row>
    <row r="148" spans="13:35" x14ac:dyDescent="0.25">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row>
    <row r="149" spans="13:35" x14ac:dyDescent="0.25">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row>
    <row r="150" spans="13:35" x14ac:dyDescent="0.25">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row>
    <row r="151" spans="13:35" x14ac:dyDescent="0.25">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row>
    <row r="152" spans="13:35" x14ac:dyDescent="0.25">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row>
    <row r="153" spans="13:35" x14ac:dyDescent="0.25">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row>
    <row r="154" spans="13:35" x14ac:dyDescent="0.25">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row>
    <row r="155" spans="13:35" x14ac:dyDescent="0.25">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row>
    <row r="156" spans="13:35" x14ac:dyDescent="0.25">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row>
    <row r="157" spans="13:35" x14ac:dyDescent="0.25">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row>
    <row r="158" spans="13:35" x14ac:dyDescent="0.25">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row>
    <row r="159" spans="13:35" x14ac:dyDescent="0.25">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row>
    <row r="160" spans="13:35" x14ac:dyDescent="0.25">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row>
    <row r="161" spans="13:35" x14ac:dyDescent="0.25">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row>
    <row r="162" spans="13:35" x14ac:dyDescent="0.25">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row>
    <row r="163" spans="13:35" x14ac:dyDescent="0.25">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row>
    <row r="164" spans="13:35" x14ac:dyDescent="0.25">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row>
    <row r="165" spans="13:35" x14ac:dyDescent="0.25">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row>
    <row r="166" spans="13:35" x14ac:dyDescent="0.25">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row>
    <row r="167" spans="13:35" x14ac:dyDescent="0.25">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row>
    <row r="168" spans="13:35" x14ac:dyDescent="0.25">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row>
    <row r="169" spans="13:35" x14ac:dyDescent="0.25">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row>
    <row r="170" spans="13:35" x14ac:dyDescent="0.25">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row>
    <row r="171" spans="13:35" x14ac:dyDescent="0.25">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row>
    <row r="172" spans="13:35" x14ac:dyDescent="0.25">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row>
    <row r="173" spans="13:35" x14ac:dyDescent="0.25">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row>
    <row r="174" spans="13:35" x14ac:dyDescent="0.25">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row>
    <row r="175" spans="13:35" x14ac:dyDescent="0.25">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row>
    <row r="176" spans="13:35" x14ac:dyDescent="0.25">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row>
    <row r="177" spans="13:35" x14ac:dyDescent="0.25">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row>
  </sheetData>
  <mergeCells count="18">
    <mergeCell ref="B59:L59"/>
    <mergeCell ref="B60:L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63"/>
  <sheetViews>
    <sheetView showGridLines="0"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16384" width="9.140625" style="470"/>
  </cols>
  <sheetData>
    <row r="1" spans="1:12" ht="20.25" x14ac:dyDescent="0.3">
      <c r="A1" s="93"/>
      <c r="B1" s="346" t="s">
        <v>676</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ht="15" customHeight="1" x14ac:dyDescent="0.25">
      <c r="A3" s="485"/>
      <c r="B3" s="486" t="s">
        <v>0</v>
      </c>
      <c r="C3" s="925" t="s">
        <v>898</v>
      </c>
      <c r="D3" s="926"/>
      <c r="E3" s="926"/>
      <c r="F3" s="926"/>
      <c r="G3" s="926"/>
      <c r="H3" s="926"/>
      <c r="I3" s="926"/>
      <c r="J3" s="926"/>
      <c r="K3" s="926"/>
      <c r="L3" s="927"/>
    </row>
    <row r="4" spans="1:12" ht="15" customHeight="1" x14ac:dyDescent="0.25">
      <c r="A4" s="485"/>
      <c r="B4" s="487"/>
      <c r="C4" s="488">
        <v>2015</v>
      </c>
      <c r="D4" s="488">
        <v>2020</v>
      </c>
      <c r="E4" s="488">
        <v>2030</v>
      </c>
      <c r="F4" s="488">
        <v>2050</v>
      </c>
      <c r="G4" s="925" t="s">
        <v>2</v>
      </c>
      <c r="H4" s="928"/>
      <c r="I4" s="925" t="s">
        <v>3</v>
      </c>
      <c r="J4" s="928"/>
      <c r="K4" s="488" t="s">
        <v>4</v>
      </c>
      <c r="L4" s="488" t="s">
        <v>5</v>
      </c>
    </row>
    <row r="5" spans="1:12" x14ac:dyDescent="0.25">
      <c r="A5" s="485"/>
      <c r="B5" s="489" t="s">
        <v>6</v>
      </c>
      <c r="C5" s="490"/>
      <c r="D5" s="490"/>
      <c r="E5" s="490"/>
      <c r="F5" s="490"/>
      <c r="G5" s="490" t="s">
        <v>7</v>
      </c>
      <c r="H5" s="490" t="s">
        <v>8</v>
      </c>
      <c r="I5" s="490" t="s">
        <v>7</v>
      </c>
      <c r="J5" s="490" t="s">
        <v>8</v>
      </c>
      <c r="K5" s="490"/>
      <c r="L5" s="491"/>
    </row>
    <row r="6" spans="1:12" x14ac:dyDescent="0.25">
      <c r="A6" s="485"/>
      <c r="B6" s="492" t="s">
        <v>534</v>
      </c>
      <c r="C6" s="493">
        <v>260.60000000000002</v>
      </c>
      <c r="D6" s="493">
        <v>261.2</v>
      </c>
      <c r="E6" s="493">
        <v>261.89999999999998</v>
      </c>
      <c r="F6" s="493">
        <v>261.89999999999998</v>
      </c>
      <c r="G6" s="493">
        <v>258.5</v>
      </c>
      <c r="H6" s="493">
        <v>338.5</v>
      </c>
      <c r="I6" s="493">
        <v>258.5</v>
      </c>
      <c r="J6" s="493">
        <v>338.5</v>
      </c>
      <c r="K6" s="494" t="s">
        <v>39</v>
      </c>
      <c r="L6" s="495"/>
    </row>
    <row r="7" spans="1:12" x14ac:dyDescent="0.25">
      <c r="A7" s="485"/>
      <c r="B7" s="492" t="s">
        <v>562</v>
      </c>
      <c r="C7" s="493">
        <v>32.6</v>
      </c>
      <c r="D7" s="493">
        <v>32.6</v>
      </c>
      <c r="E7" s="493">
        <v>32.700000000000003</v>
      </c>
      <c r="F7" s="493">
        <v>32.700000000000003</v>
      </c>
      <c r="G7" s="496">
        <v>32</v>
      </c>
      <c r="H7" s="496">
        <v>42</v>
      </c>
      <c r="I7" s="496">
        <v>32</v>
      </c>
      <c r="J7" s="496">
        <v>42</v>
      </c>
      <c r="K7" s="494" t="s">
        <v>626</v>
      </c>
      <c r="L7" s="494">
        <v>1</v>
      </c>
    </row>
    <row r="8" spans="1:12" x14ac:dyDescent="0.25">
      <c r="A8" s="485"/>
      <c r="B8" s="497" t="s">
        <v>564</v>
      </c>
      <c r="C8" s="493">
        <v>30.9</v>
      </c>
      <c r="D8" s="493">
        <v>31</v>
      </c>
      <c r="E8" s="493">
        <v>31.1</v>
      </c>
      <c r="F8" s="493">
        <v>31.1</v>
      </c>
      <c r="G8" s="496">
        <v>29</v>
      </c>
      <c r="H8" s="496">
        <v>40</v>
      </c>
      <c r="I8" s="496">
        <v>29</v>
      </c>
      <c r="J8" s="496">
        <v>40</v>
      </c>
      <c r="K8" s="498" t="s">
        <v>626</v>
      </c>
      <c r="L8" s="498">
        <v>1</v>
      </c>
    </row>
    <row r="9" spans="1:12" x14ac:dyDescent="0.25">
      <c r="A9" s="485"/>
      <c r="B9" s="492" t="s">
        <v>565</v>
      </c>
      <c r="C9" s="493">
        <v>63.8</v>
      </c>
      <c r="D9" s="493">
        <v>63.9</v>
      </c>
      <c r="E9" s="493">
        <v>63.8</v>
      </c>
      <c r="F9" s="493">
        <v>63.8</v>
      </c>
      <c r="G9" s="496">
        <v>43</v>
      </c>
      <c r="H9" s="496">
        <v>64</v>
      </c>
      <c r="I9" s="496">
        <v>43</v>
      </c>
      <c r="J9" s="496">
        <v>64</v>
      </c>
      <c r="K9" s="494" t="s">
        <v>627</v>
      </c>
      <c r="L9" s="494">
        <v>1</v>
      </c>
    </row>
    <row r="10" spans="1:12" x14ac:dyDescent="0.25">
      <c r="A10" s="485"/>
      <c r="B10" s="492" t="s">
        <v>566</v>
      </c>
      <c r="C10" s="493">
        <v>65.400000000000006</v>
      </c>
      <c r="D10" s="493">
        <v>65.5</v>
      </c>
      <c r="E10" s="493">
        <v>65.400000000000006</v>
      </c>
      <c r="F10" s="493">
        <v>65.400000000000006</v>
      </c>
      <c r="G10" s="496">
        <v>47</v>
      </c>
      <c r="H10" s="496">
        <v>66</v>
      </c>
      <c r="I10" s="496">
        <v>47</v>
      </c>
      <c r="J10" s="496">
        <v>66</v>
      </c>
      <c r="K10" s="494" t="s">
        <v>627</v>
      </c>
      <c r="L10" s="494">
        <v>1</v>
      </c>
    </row>
    <row r="11" spans="1:12" x14ac:dyDescent="0.25">
      <c r="A11" s="485"/>
      <c r="B11" s="492" t="s">
        <v>568</v>
      </c>
      <c r="C11" s="493">
        <v>1.7</v>
      </c>
      <c r="D11" s="493">
        <v>1.7</v>
      </c>
      <c r="E11" s="493">
        <v>1.7</v>
      </c>
      <c r="F11" s="493">
        <v>1.7</v>
      </c>
      <c r="G11" s="496">
        <v>2</v>
      </c>
      <c r="H11" s="496">
        <v>12</v>
      </c>
      <c r="I11" s="496">
        <v>2</v>
      </c>
      <c r="J11" s="496">
        <v>12</v>
      </c>
      <c r="K11" s="494" t="s">
        <v>20</v>
      </c>
      <c r="L11" s="494">
        <v>1</v>
      </c>
    </row>
    <row r="12" spans="1:12" x14ac:dyDescent="0.25">
      <c r="A12" s="485"/>
      <c r="B12" s="492" t="s">
        <v>570</v>
      </c>
      <c r="C12" s="499">
        <v>0.51</v>
      </c>
      <c r="D12" s="499">
        <v>0.51</v>
      </c>
      <c r="E12" s="499">
        <v>0.51</v>
      </c>
      <c r="F12" s="499">
        <v>0.51</v>
      </c>
      <c r="G12" s="499">
        <v>0.51</v>
      </c>
      <c r="H12" s="499">
        <v>0.66</v>
      </c>
      <c r="I12" s="499">
        <v>0.51</v>
      </c>
      <c r="J12" s="499">
        <v>0.66</v>
      </c>
      <c r="K12" s="494" t="s">
        <v>97</v>
      </c>
      <c r="L12" s="494"/>
    </row>
    <row r="13" spans="1:12" x14ac:dyDescent="0.25">
      <c r="A13" s="485"/>
      <c r="B13" s="492" t="s">
        <v>571</v>
      </c>
      <c r="C13" s="500">
        <v>1</v>
      </c>
      <c r="D13" s="500">
        <v>1</v>
      </c>
      <c r="E13" s="500">
        <v>1</v>
      </c>
      <c r="F13" s="500">
        <v>1</v>
      </c>
      <c r="G13" s="500">
        <v>1</v>
      </c>
      <c r="H13" s="500">
        <v>1</v>
      </c>
      <c r="I13" s="500">
        <v>1</v>
      </c>
      <c r="J13" s="500">
        <v>1</v>
      </c>
      <c r="K13" s="494" t="s">
        <v>65</v>
      </c>
      <c r="L13" s="494"/>
    </row>
    <row r="14" spans="1:12" x14ac:dyDescent="0.25">
      <c r="A14" s="485"/>
      <c r="B14" s="492" t="s">
        <v>13</v>
      </c>
      <c r="C14" s="494">
        <v>3</v>
      </c>
      <c r="D14" s="494">
        <v>3</v>
      </c>
      <c r="E14" s="494">
        <v>3</v>
      </c>
      <c r="F14" s="494">
        <v>3</v>
      </c>
      <c r="G14" s="494">
        <v>3</v>
      </c>
      <c r="H14" s="494">
        <v>3</v>
      </c>
      <c r="I14" s="494">
        <v>3</v>
      </c>
      <c r="J14" s="494">
        <v>3</v>
      </c>
      <c r="K14" s="494"/>
      <c r="L14" s="494" t="s">
        <v>97</v>
      </c>
    </row>
    <row r="15" spans="1:12" x14ac:dyDescent="0.25">
      <c r="A15" s="485"/>
      <c r="B15" s="501" t="s">
        <v>95</v>
      </c>
      <c r="C15" s="502">
        <v>3</v>
      </c>
      <c r="D15" s="502">
        <v>3</v>
      </c>
      <c r="E15" s="502">
        <v>3</v>
      </c>
      <c r="F15" s="502">
        <v>3</v>
      </c>
      <c r="G15" s="502">
        <v>2.6</v>
      </c>
      <c r="H15" s="502">
        <v>3.5</v>
      </c>
      <c r="I15" s="502">
        <v>2.2999999999999998</v>
      </c>
      <c r="J15" s="502">
        <v>3.8</v>
      </c>
      <c r="K15" s="495"/>
      <c r="L15" s="494"/>
    </row>
    <row r="16" spans="1:12" x14ac:dyDescent="0.25">
      <c r="A16" s="485"/>
      <c r="B16" s="501" t="s">
        <v>16</v>
      </c>
      <c r="C16" s="494">
        <v>25</v>
      </c>
      <c r="D16" s="494">
        <v>25</v>
      </c>
      <c r="E16" s="494">
        <v>25</v>
      </c>
      <c r="F16" s="494">
        <v>25</v>
      </c>
      <c r="G16" s="494">
        <v>20</v>
      </c>
      <c r="H16" s="494">
        <v>35</v>
      </c>
      <c r="I16" s="494">
        <v>20</v>
      </c>
      <c r="J16" s="494">
        <v>35</v>
      </c>
      <c r="K16" s="495"/>
      <c r="L16" s="494">
        <v>1</v>
      </c>
    </row>
    <row r="17" spans="1:12" x14ac:dyDescent="0.25">
      <c r="A17" s="485"/>
      <c r="B17" s="501" t="s">
        <v>18</v>
      </c>
      <c r="C17" s="494">
        <v>1</v>
      </c>
      <c r="D17" s="494">
        <v>1</v>
      </c>
      <c r="E17" s="494">
        <v>1</v>
      </c>
      <c r="F17" s="494">
        <v>1</v>
      </c>
      <c r="G17" s="494">
        <v>0.5</v>
      </c>
      <c r="H17" s="494">
        <v>1.5</v>
      </c>
      <c r="I17" s="494">
        <v>0.5</v>
      </c>
      <c r="J17" s="494">
        <v>1.5</v>
      </c>
      <c r="K17" s="495"/>
      <c r="L17" s="494">
        <v>1</v>
      </c>
    </row>
    <row r="18" spans="1:12" x14ac:dyDescent="0.25">
      <c r="A18" s="485"/>
      <c r="B18" s="503" t="s">
        <v>572</v>
      </c>
      <c r="C18" s="502">
        <v>0.06</v>
      </c>
      <c r="D18" s="502">
        <v>0.06</v>
      </c>
      <c r="E18" s="502">
        <v>0.06</v>
      </c>
      <c r="F18" s="502">
        <v>0.06</v>
      </c>
      <c r="G18" s="502">
        <v>0.05</v>
      </c>
      <c r="H18" s="502">
        <v>7.0000000000000007E-2</v>
      </c>
      <c r="I18" s="502">
        <v>0.04</v>
      </c>
      <c r="J18" s="502">
        <v>7.0000000000000007E-2</v>
      </c>
      <c r="K18" s="495"/>
      <c r="L18" s="494" t="s">
        <v>97</v>
      </c>
    </row>
    <row r="19" spans="1:12" x14ac:dyDescent="0.25">
      <c r="A19" s="485"/>
      <c r="B19" s="504" t="s">
        <v>423</v>
      </c>
      <c r="C19" s="505"/>
      <c r="D19" s="505"/>
      <c r="E19" s="505"/>
      <c r="F19" s="505"/>
      <c r="G19" s="505"/>
      <c r="H19" s="505"/>
      <c r="I19" s="505"/>
      <c r="J19" s="920"/>
      <c r="K19" s="920"/>
      <c r="L19" s="921"/>
    </row>
    <row r="20" spans="1:12" x14ac:dyDescent="0.25">
      <c r="A20" s="485"/>
      <c r="B20" s="501" t="s">
        <v>22</v>
      </c>
      <c r="C20" s="494">
        <v>2</v>
      </c>
      <c r="D20" s="494">
        <v>2</v>
      </c>
      <c r="E20" s="494">
        <v>2</v>
      </c>
      <c r="F20" s="494">
        <v>2</v>
      </c>
      <c r="G20" s="494">
        <v>2</v>
      </c>
      <c r="H20" s="494">
        <v>2</v>
      </c>
      <c r="I20" s="494">
        <v>2</v>
      </c>
      <c r="J20" s="494">
        <v>2</v>
      </c>
      <c r="K20" s="495"/>
      <c r="L20" s="495"/>
    </row>
    <row r="21" spans="1:12" x14ac:dyDescent="0.25">
      <c r="A21" s="485"/>
      <c r="B21" s="501" t="s">
        <v>24</v>
      </c>
      <c r="C21" s="494">
        <v>4</v>
      </c>
      <c r="D21" s="494">
        <v>4</v>
      </c>
      <c r="E21" s="494">
        <v>4</v>
      </c>
      <c r="F21" s="494">
        <v>4</v>
      </c>
      <c r="G21" s="494">
        <v>4</v>
      </c>
      <c r="H21" s="494">
        <v>4</v>
      </c>
      <c r="I21" s="494">
        <v>4</v>
      </c>
      <c r="J21" s="494">
        <v>4</v>
      </c>
      <c r="K21" s="495" t="s">
        <v>23</v>
      </c>
      <c r="L21" s="495">
        <v>1</v>
      </c>
    </row>
    <row r="22" spans="1:12" x14ac:dyDescent="0.25">
      <c r="A22" s="485"/>
      <c r="B22" s="501" t="s">
        <v>98</v>
      </c>
      <c r="C22" s="494">
        <v>15</v>
      </c>
      <c r="D22" s="494">
        <v>15</v>
      </c>
      <c r="E22" s="494">
        <v>15</v>
      </c>
      <c r="F22" s="494">
        <v>15</v>
      </c>
      <c r="G22" s="494">
        <v>15</v>
      </c>
      <c r="H22" s="494">
        <v>15</v>
      </c>
      <c r="I22" s="494">
        <v>15</v>
      </c>
      <c r="J22" s="494">
        <v>15</v>
      </c>
      <c r="K22" s="495"/>
      <c r="L22" s="495">
        <v>1</v>
      </c>
    </row>
    <row r="23" spans="1:12" x14ac:dyDescent="0.25">
      <c r="A23" s="485"/>
      <c r="B23" s="501" t="s">
        <v>99</v>
      </c>
      <c r="C23" s="494">
        <v>2</v>
      </c>
      <c r="D23" s="494">
        <v>2</v>
      </c>
      <c r="E23" s="494">
        <v>2</v>
      </c>
      <c r="F23" s="494">
        <v>2</v>
      </c>
      <c r="G23" s="494">
        <v>2</v>
      </c>
      <c r="H23" s="494">
        <v>2</v>
      </c>
      <c r="I23" s="494">
        <v>2</v>
      </c>
      <c r="J23" s="494">
        <v>2</v>
      </c>
      <c r="K23" s="495" t="s">
        <v>31</v>
      </c>
      <c r="L23" s="495">
        <v>1</v>
      </c>
    </row>
    <row r="24" spans="1:12" x14ac:dyDescent="0.25">
      <c r="A24" s="485"/>
      <c r="B24" s="501" t="s">
        <v>100</v>
      </c>
      <c r="C24" s="494">
        <v>12</v>
      </c>
      <c r="D24" s="494">
        <v>12</v>
      </c>
      <c r="E24" s="494">
        <v>12</v>
      </c>
      <c r="F24" s="494">
        <v>12</v>
      </c>
      <c r="G24" s="494">
        <v>12</v>
      </c>
      <c r="H24" s="494">
        <v>12</v>
      </c>
      <c r="I24" s="494">
        <v>12</v>
      </c>
      <c r="J24" s="494">
        <v>12</v>
      </c>
      <c r="K24" s="495" t="s">
        <v>44</v>
      </c>
      <c r="L24" s="495">
        <v>1</v>
      </c>
    </row>
    <row r="25" spans="1:12" x14ac:dyDescent="0.25">
      <c r="A25" s="485"/>
      <c r="B25" s="922" t="s">
        <v>102</v>
      </c>
      <c r="C25" s="923"/>
      <c r="D25" s="923"/>
      <c r="E25" s="923"/>
      <c r="F25" s="923"/>
      <c r="G25" s="923"/>
      <c r="H25" s="923"/>
      <c r="I25" s="923"/>
      <c r="J25" s="923"/>
      <c r="K25" s="923"/>
      <c r="L25" s="924"/>
    </row>
    <row r="26" spans="1:12" x14ac:dyDescent="0.25">
      <c r="A26" s="485"/>
      <c r="B26" s="501" t="s">
        <v>835</v>
      </c>
      <c r="C26" s="506">
        <v>98.3</v>
      </c>
      <c r="D26" s="506">
        <v>98.3</v>
      </c>
      <c r="E26" s="506">
        <v>98.3</v>
      </c>
      <c r="F26" s="506">
        <v>98.3</v>
      </c>
      <c r="G26" s="506">
        <v>95.6</v>
      </c>
      <c r="H26" s="506">
        <v>99.1</v>
      </c>
      <c r="I26" s="506">
        <v>98.3</v>
      </c>
      <c r="J26" s="506">
        <v>99.1</v>
      </c>
      <c r="K26" s="507" t="s">
        <v>67</v>
      </c>
      <c r="L26" s="495">
        <v>1</v>
      </c>
    </row>
    <row r="27" spans="1:12" x14ac:dyDescent="0.25">
      <c r="A27" s="485"/>
      <c r="B27" s="501" t="s">
        <v>836</v>
      </c>
      <c r="C27" s="496">
        <v>20</v>
      </c>
      <c r="D27" s="496">
        <v>21</v>
      </c>
      <c r="E27" s="496">
        <v>18</v>
      </c>
      <c r="F27" s="496">
        <v>11</v>
      </c>
      <c r="G27" s="496">
        <v>11</v>
      </c>
      <c r="H27" s="496">
        <v>26</v>
      </c>
      <c r="I27" s="496">
        <v>7</v>
      </c>
      <c r="J27" s="496">
        <v>18</v>
      </c>
      <c r="K27" s="508" t="s">
        <v>831</v>
      </c>
      <c r="L27" s="495"/>
    </row>
    <row r="28" spans="1:12" x14ac:dyDescent="0.25">
      <c r="A28" s="485"/>
      <c r="B28" s="501" t="s">
        <v>105</v>
      </c>
      <c r="C28" s="496">
        <v>0</v>
      </c>
      <c r="D28" s="496">
        <v>0</v>
      </c>
      <c r="E28" s="496">
        <v>0</v>
      </c>
      <c r="F28" s="496">
        <v>0</v>
      </c>
      <c r="G28" s="496">
        <v>0</v>
      </c>
      <c r="H28" s="496">
        <v>0</v>
      </c>
      <c r="I28" s="496">
        <v>0</v>
      </c>
      <c r="J28" s="496">
        <v>0</v>
      </c>
      <c r="K28" s="495" t="s">
        <v>67</v>
      </c>
      <c r="L28" s="495"/>
    </row>
    <row r="29" spans="1:12" x14ac:dyDescent="0.25">
      <c r="A29" s="485"/>
      <c r="B29" s="501" t="s">
        <v>106</v>
      </c>
      <c r="C29" s="496">
        <v>1</v>
      </c>
      <c r="D29" s="496">
        <v>1</v>
      </c>
      <c r="E29" s="496">
        <v>1</v>
      </c>
      <c r="F29" s="496">
        <v>1</v>
      </c>
      <c r="G29" s="496">
        <v>1</v>
      </c>
      <c r="H29" s="496">
        <v>3</v>
      </c>
      <c r="I29" s="496">
        <v>0</v>
      </c>
      <c r="J29" s="496">
        <v>1</v>
      </c>
      <c r="K29" s="495" t="s">
        <v>67</v>
      </c>
      <c r="L29" s="495"/>
    </row>
    <row r="30" spans="1:12" x14ac:dyDescent="0.25">
      <c r="A30" s="485"/>
      <c r="B30" s="509" t="s">
        <v>575</v>
      </c>
      <c r="C30" s="502">
        <v>0.3</v>
      </c>
      <c r="D30" s="502">
        <v>0.3</v>
      </c>
      <c r="E30" s="502">
        <v>0.3</v>
      </c>
      <c r="F30" s="502">
        <v>0.3</v>
      </c>
      <c r="G30" s="502">
        <v>0.1</v>
      </c>
      <c r="H30" s="502">
        <v>2</v>
      </c>
      <c r="I30" s="502">
        <v>0.1</v>
      </c>
      <c r="J30" s="502">
        <v>1</v>
      </c>
      <c r="K30" s="495" t="s">
        <v>67</v>
      </c>
      <c r="L30" s="495"/>
    </row>
    <row r="31" spans="1:12" x14ac:dyDescent="0.25">
      <c r="A31" s="485"/>
      <c r="B31" s="922" t="s">
        <v>25</v>
      </c>
      <c r="C31" s="923"/>
      <c r="D31" s="923"/>
      <c r="E31" s="923"/>
      <c r="F31" s="923"/>
      <c r="G31" s="923"/>
      <c r="H31" s="923"/>
      <c r="I31" s="923"/>
      <c r="J31" s="923"/>
      <c r="K31" s="923"/>
      <c r="L31" s="924"/>
    </row>
    <row r="32" spans="1:12" x14ac:dyDescent="0.25">
      <c r="A32" s="485"/>
      <c r="B32" s="501" t="s">
        <v>576</v>
      </c>
      <c r="C32" s="502">
        <v>2.4</v>
      </c>
      <c r="D32" s="502">
        <v>2.2999999999999998</v>
      </c>
      <c r="E32" s="502">
        <v>2.2000000000000002</v>
      </c>
      <c r="F32" s="502">
        <v>2</v>
      </c>
      <c r="G32" s="502">
        <v>2</v>
      </c>
      <c r="H32" s="502">
        <v>2.7</v>
      </c>
      <c r="I32" s="502">
        <v>1.6</v>
      </c>
      <c r="J32" s="502">
        <v>2.7</v>
      </c>
      <c r="K32" s="507" t="s">
        <v>832</v>
      </c>
      <c r="L32" s="495">
        <v>1</v>
      </c>
    </row>
    <row r="33" spans="1:12" x14ac:dyDescent="0.25">
      <c r="A33" s="485"/>
      <c r="B33" s="501" t="s">
        <v>28</v>
      </c>
      <c r="C33" s="502">
        <v>1.3</v>
      </c>
      <c r="D33" s="502">
        <v>1.3</v>
      </c>
      <c r="E33" s="502">
        <v>1.2</v>
      </c>
      <c r="F33" s="502">
        <v>1.1000000000000001</v>
      </c>
      <c r="G33" s="502">
        <v>1.1000000000000001</v>
      </c>
      <c r="H33" s="502">
        <v>1.5</v>
      </c>
      <c r="I33" s="502">
        <v>0.9</v>
      </c>
      <c r="J33" s="502">
        <v>1.5</v>
      </c>
      <c r="K33" s="495" t="s">
        <v>424</v>
      </c>
      <c r="L33" s="495"/>
    </row>
    <row r="34" spans="1:12" x14ac:dyDescent="0.25">
      <c r="A34" s="485"/>
      <c r="B34" s="501" t="s">
        <v>29</v>
      </c>
      <c r="C34" s="502">
        <v>1</v>
      </c>
      <c r="D34" s="502">
        <v>1</v>
      </c>
      <c r="E34" s="502">
        <v>1</v>
      </c>
      <c r="F34" s="502">
        <v>0.9</v>
      </c>
      <c r="G34" s="502">
        <v>0.9</v>
      </c>
      <c r="H34" s="502">
        <v>1.2</v>
      </c>
      <c r="I34" s="502">
        <v>0.7</v>
      </c>
      <c r="J34" s="502">
        <v>1.2</v>
      </c>
      <c r="K34" s="495" t="s">
        <v>424</v>
      </c>
      <c r="L34" s="495"/>
    </row>
    <row r="35" spans="1:12" x14ac:dyDescent="0.25">
      <c r="A35" s="485"/>
      <c r="B35" s="501" t="s">
        <v>577</v>
      </c>
      <c r="C35" s="496">
        <v>65700</v>
      </c>
      <c r="D35" s="496">
        <v>64000</v>
      </c>
      <c r="E35" s="496">
        <v>61000</v>
      </c>
      <c r="F35" s="496">
        <v>55900</v>
      </c>
      <c r="G35" s="496">
        <v>54500</v>
      </c>
      <c r="H35" s="496">
        <v>57300</v>
      </c>
      <c r="I35" s="496">
        <v>43800</v>
      </c>
      <c r="J35" s="496">
        <v>56400</v>
      </c>
      <c r="K35" s="495"/>
      <c r="L35" s="495"/>
    </row>
    <row r="36" spans="1:12" x14ac:dyDescent="0.25">
      <c r="A36" s="485"/>
      <c r="B36" s="501" t="s">
        <v>578</v>
      </c>
      <c r="C36" s="502">
        <v>1.6</v>
      </c>
      <c r="D36" s="502">
        <v>1.6</v>
      </c>
      <c r="E36" s="502">
        <v>1.6</v>
      </c>
      <c r="F36" s="502">
        <v>1.6</v>
      </c>
      <c r="G36" s="502">
        <v>1.3</v>
      </c>
      <c r="H36" s="502">
        <v>1.8</v>
      </c>
      <c r="I36" s="502">
        <v>1.2</v>
      </c>
      <c r="J36" s="502">
        <v>1.9</v>
      </c>
      <c r="K36" s="495"/>
      <c r="L36" s="495"/>
    </row>
    <row r="37" spans="1:12" x14ac:dyDescent="0.25">
      <c r="A37" s="485"/>
      <c r="B37" s="929" t="s">
        <v>33</v>
      </c>
      <c r="C37" s="930"/>
      <c r="D37" s="930"/>
      <c r="E37" s="930"/>
      <c r="F37" s="930"/>
      <c r="G37" s="930"/>
      <c r="H37" s="930"/>
      <c r="I37" s="930"/>
      <c r="J37" s="930"/>
      <c r="K37" s="930"/>
      <c r="L37" s="931"/>
    </row>
    <row r="38" spans="1:12" x14ac:dyDescent="0.25">
      <c r="A38" s="485"/>
      <c r="B38" s="492" t="s">
        <v>579</v>
      </c>
      <c r="C38" s="502" t="s">
        <v>580</v>
      </c>
      <c r="D38" s="502" t="s">
        <v>580</v>
      </c>
      <c r="E38" s="502" t="s">
        <v>580</v>
      </c>
      <c r="F38" s="502" t="s">
        <v>580</v>
      </c>
      <c r="G38" s="502" t="s">
        <v>580</v>
      </c>
      <c r="H38" s="502" t="s">
        <v>582</v>
      </c>
      <c r="I38" s="502" t="s">
        <v>580</v>
      </c>
      <c r="J38" s="502" t="s">
        <v>582</v>
      </c>
      <c r="K38" s="507"/>
      <c r="L38" s="495"/>
    </row>
    <row r="39" spans="1:12" x14ac:dyDescent="0.25">
      <c r="A39" s="485"/>
      <c r="B39" s="492" t="s">
        <v>581</v>
      </c>
      <c r="C39" s="502" t="s">
        <v>582</v>
      </c>
      <c r="D39" s="502" t="s">
        <v>582</v>
      </c>
      <c r="E39" s="502" t="s">
        <v>582</v>
      </c>
      <c r="F39" s="502" t="s">
        <v>582</v>
      </c>
      <c r="G39" s="502" t="s">
        <v>584</v>
      </c>
      <c r="H39" s="502" t="s">
        <v>582</v>
      </c>
      <c r="I39" s="502" t="s">
        <v>584</v>
      </c>
      <c r="J39" s="502" t="s">
        <v>582</v>
      </c>
      <c r="K39" s="507"/>
      <c r="L39" s="495"/>
    </row>
    <row r="40" spans="1:12" x14ac:dyDescent="0.25">
      <c r="A40" s="485"/>
      <c r="B40" s="492" t="s">
        <v>583</v>
      </c>
      <c r="C40" s="502" t="s">
        <v>582</v>
      </c>
      <c r="D40" s="502" t="s">
        <v>582</v>
      </c>
      <c r="E40" s="502" t="s">
        <v>582</v>
      </c>
      <c r="F40" s="502" t="s">
        <v>582</v>
      </c>
      <c r="G40" s="502" t="s">
        <v>584</v>
      </c>
      <c r="H40" s="502" t="s">
        <v>582</v>
      </c>
      <c r="I40" s="502" t="s">
        <v>584</v>
      </c>
      <c r="J40" s="502" t="s">
        <v>582</v>
      </c>
      <c r="K40" s="507"/>
      <c r="L40" s="495"/>
    </row>
    <row r="41" spans="1:12" x14ac:dyDescent="0.25">
      <c r="A41" s="485"/>
      <c r="B41" s="492" t="s">
        <v>585</v>
      </c>
      <c r="C41" s="510">
        <v>0.77</v>
      </c>
      <c r="D41" s="510">
        <v>0.75</v>
      </c>
      <c r="E41" s="510">
        <v>0.72</v>
      </c>
      <c r="F41" s="510">
        <v>0.65</v>
      </c>
      <c r="G41" s="510">
        <v>0.64</v>
      </c>
      <c r="H41" s="510">
        <v>0.89</v>
      </c>
      <c r="I41" s="510">
        <v>0.53</v>
      </c>
      <c r="J41" s="510">
        <v>0.89</v>
      </c>
      <c r="K41" s="495" t="s">
        <v>832</v>
      </c>
      <c r="L41" s="495">
        <v>1</v>
      </c>
    </row>
    <row r="42" spans="1:12" x14ac:dyDescent="0.25">
      <c r="A42" s="485"/>
      <c r="B42" s="492" t="s">
        <v>28</v>
      </c>
      <c r="C42" s="510">
        <v>0.43</v>
      </c>
      <c r="D42" s="510">
        <v>0.42</v>
      </c>
      <c r="E42" s="510">
        <v>0.4</v>
      </c>
      <c r="F42" s="510">
        <v>0.36</v>
      </c>
      <c r="G42" s="510">
        <v>0.35</v>
      </c>
      <c r="H42" s="510">
        <v>0.49</v>
      </c>
      <c r="I42" s="510">
        <v>0.28999999999999998</v>
      </c>
      <c r="J42" s="510">
        <v>0.5</v>
      </c>
      <c r="K42" s="495" t="s">
        <v>424</v>
      </c>
      <c r="L42" s="495"/>
    </row>
    <row r="43" spans="1:12" x14ac:dyDescent="0.25">
      <c r="A43" s="511"/>
      <c r="B43" s="492" t="s">
        <v>29</v>
      </c>
      <c r="C43" s="510">
        <v>0.34</v>
      </c>
      <c r="D43" s="510">
        <v>0.33</v>
      </c>
      <c r="E43" s="510">
        <v>0.32</v>
      </c>
      <c r="F43" s="510">
        <v>0.28999999999999998</v>
      </c>
      <c r="G43" s="510">
        <v>0.28999999999999998</v>
      </c>
      <c r="H43" s="510">
        <v>0.39</v>
      </c>
      <c r="I43" s="510">
        <v>0.24</v>
      </c>
      <c r="J43" s="510">
        <v>0.4</v>
      </c>
      <c r="K43" s="495" t="s">
        <v>424</v>
      </c>
      <c r="L43" s="495"/>
    </row>
    <row r="44" spans="1:12" x14ac:dyDescent="0.25">
      <c r="A44" s="511"/>
      <c r="B44" s="492" t="s">
        <v>586</v>
      </c>
      <c r="C44" s="496">
        <v>21400</v>
      </c>
      <c r="D44" s="496">
        <v>20900</v>
      </c>
      <c r="E44" s="496">
        <v>20000</v>
      </c>
      <c r="F44" s="496">
        <v>18300</v>
      </c>
      <c r="G44" s="496">
        <v>17600</v>
      </c>
      <c r="H44" s="496">
        <v>24300</v>
      </c>
      <c r="I44" s="496">
        <v>14100</v>
      </c>
      <c r="J44" s="496">
        <v>23900</v>
      </c>
      <c r="K44" s="495"/>
      <c r="L44" s="495"/>
    </row>
    <row r="45" spans="1:12" x14ac:dyDescent="0.25">
      <c r="A45" s="511"/>
      <c r="B45" s="492" t="s">
        <v>587</v>
      </c>
      <c r="C45" s="510">
        <v>0.51</v>
      </c>
      <c r="D45" s="510">
        <v>0.51</v>
      </c>
      <c r="E45" s="510">
        <v>0.51</v>
      </c>
      <c r="F45" s="510">
        <v>0.51</v>
      </c>
      <c r="G45" s="510">
        <v>0.43</v>
      </c>
      <c r="H45" s="510">
        <v>0.59</v>
      </c>
      <c r="I45" s="510">
        <v>0.38</v>
      </c>
      <c r="J45" s="510">
        <v>0.64</v>
      </c>
      <c r="K45" s="495"/>
      <c r="L45" s="495"/>
    </row>
    <row r="46" spans="1:12" x14ac:dyDescent="0.25">
      <c r="A46" s="511"/>
      <c r="B46" s="492" t="s">
        <v>628</v>
      </c>
      <c r="C46" s="512">
        <v>3.0000000000000001E-3</v>
      </c>
      <c r="D46" s="512">
        <v>2E-3</v>
      </c>
      <c r="E46" s="512">
        <v>2E-3</v>
      </c>
      <c r="F46" s="512">
        <v>2E-3</v>
      </c>
      <c r="G46" s="512">
        <v>2E-3</v>
      </c>
      <c r="H46" s="512">
        <v>3.0000000000000001E-3</v>
      </c>
      <c r="I46" s="512">
        <v>2E-3</v>
      </c>
      <c r="J46" s="512">
        <v>3.0000000000000001E-3</v>
      </c>
      <c r="K46" s="513" t="s">
        <v>55</v>
      </c>
      <c r="L46" s="513"/>
    </row>
    <row r="47" spans="1:12" x14ac:dyDescent="0.25">
      <c r="A47" s="95"/>
      <c r="B47" s="93"/>
      <c r="C47" s="394"/>
      <c r="D47" s="394"/>
      <c r="E47" s="394"/>
      <c r="F47" s="394"/>
      <c r="G47" s="394"/>
      <c r="H47" s="394"/>
      <c r="I47" s="394"/>
      <c r="J47" s="394"/>
      <c r="K47" s="93"/>
      <c r="L47" s="93"/>
    </row>
    <row r="48" spans="1:12" x14ac:dyDescent="0.25">
      <c r="A48" s="95"/>
      <c r="B48" s="93"/>
      <c r="C48" s="394"/>
      <c r="D48" s="394"/>
      <c r="E48" s="394"/>
      <c r="F48" s="394"/>
      <c r="G48" s="394"/>
      <c r="H48" s="394"/>
      <c r="I48" s="394"/>
      <c r="J48" s="394"/>
      <c r="K48" s="93"/>
      <c r="L48" s="93"/>
    </row>
    <row r="49" spans="1:12" x14ac:dyDescent="0.25">
      <c r="A49" s="95" t="s">
        <v>125</v>
      </c>
      <c r="B49" s="93"/>
      <c r="C49" s="356"/>
      <c r="D49" s="356"/>
      <c r="E49" s="356"/>
      <c r="F49" s="356"/>
      <c r="G49" s="356"/>
      <c r="H49" s="356"/>
      <c r="I49" s="93"/>
      <c r="J49" s="93"/>
      <c r="K49" s="93"/>
      <c r="L49" s="93"/>
    </row>
    <row r="50" spans="1:12" ht="15" customHeight="1" x14ac:dyDescent="0.25">
      <c r="A50" s="357">
        <v>1</v>
      </c>
      <c r="B50" s="887" t="s">
        <v>645</v>
      </c>
      <c r="C50" s="887"/>
      <c r="D50" s="887"/>
      <c r="E50" s="887"/>
      <c r="F50" s="887"/>
      <c r="G50" s="887"/>
      <c r="H50" s="887"/>
      <c r="I50" s="887"/>
      <c r="J50" s="887"/>
      <c r="K50" s="887"/>
      <c r="L50" s="887"/>
    </row>
    <row r="51" spans="1:12" x14ac:dyDescent="0.25">
      <c r="A51" s="95" t="s">
        <v>38</v>
      </c>
      <c r="B51" s="93"/>
      <c r="C51" s="356"/>
      <c r="D51" s="356"/>
      <c r="E51" s="356"/>
      <c r="F51" s="356"/>
      <c r="G51" s="356"/>
      <c r="H51" s="356"/>
      <c r="I51" s="93"/>
      <c r="J51" s="93"/>
      <c r="K51" s="93"/>
      <c r="L51" s="93"/>
    </row>
    <row r="52" spans="1:12" ht="30" customHeight="1" x14ac:dyDescent="0.25">
      <c r="A52" s="357" t="s">
        <v>39</v>
      </c>
      <c r="B52" s="887" t="s">
        <v>913</v>
      </c>
      <c r="C52" s="887"/>
      <c r="D52" s="887"/>
      <c r="E52" s="887"/>
      <c r="F52" s="887"/>
      <c r="G52" s="887"/>
      <c r="H52" s="887"/>
      <c r="I52" s="887"/>
      <c r="J52" s="887"/>
      <c r="K52" s="887"/>
      <c r="L52" s="887"/>
    </row>
    <row r="53" spans="1:12" x14ac:dyDescent="0.25">
      <c r="A53" s="357" t="s">
        <v>15</v>
      </c>
      <c r="B53" s="93" t="s">
        <v>655</v>
      </c>
      <c r="C53" s="93"/>
      <c r="D53" s="93"/>
      <c r="E53" s="93"/>
      <c r="F53" s="93"/>
      <c r="G53" s="93"/>
      <c r="H53" s="93"/>
      <c r="I53" s="93"/>
      <c r="J53" s="93"/>
      <c r="K53" s="93"/>
      <c r="L53" s="93"/>
    </row>
    <row r="54" spans="1:12" ht="15" customHeight="1" x14ac:dyDescent="0.25">
      <c r="A54" s="357" t="s">
        <v>20</v>
      </c>
      <c r="B54" s="887" t="s">
        <v>670</v>
      </c>
      <c r="C54" s="887"/>
      <c r="D54" s="887"/>
      <c r="E54" s="887"/>
      <c r="F54" s="887"/>
      <c r="G54" s="887"/>
      <c r="H54" s="887"/>
      <c r="I54" s="887"/>
      <c r="J54" s="887"/>
      <c r="K54" s="887"/>
      <c r="L54" s="887"/>
    </row>
    <row r="55" spans="1:12" ht="15" customHeight="1" x14ac:dyDescent="0.25">
      <c r="A55" s="357" t="s">
        <v>23</v>
      </c>
      <c r="B55" s="887" t="s">
        <v>671</v>
      </c>
      <c r="C55" s="887"/>
      <c r="D55" s="887"/>
      <c r="E55" s="887"/>
      <c r="F55" s="887"/>
      <c r="G55" s="887"/>
      <c r="H55" s="887"/>
      <c r="I55" s="887"/>
      <c r="J55" s="887"/>
      <c r="K55" s="887"/>
      <c r="L55" s="887"/>
    </row>
    <row r="56" spans="1:12" ht="15" customHeight="1" x14ac:dyDescent="0.25">
      <c r="A56" s="357" t="s">
        <v>44</v>
      </c>
      <c r="B56" s="887" t="s">
        <v>672</v>
      </c>
      <c r="C56" s="887"/>
      <c r="D56" s="887"/>
      <c r="E56" s="887"/>
      <c r="F56" s="887"/>
      <c r="G56" s="887"/>
      <c r="H56" s="887"/>
      <c r="I56" s="887"/>
      <c r="J56" s="887"/>
      <c r="K56" s="887"/>
      <c r="L56" s="887"/>
    </row>
    <row r="57" spans="1:12" ht="15" customHeight="1" x14ac:dyDescent="0.25">
      <c r="A57" s="357" t="s">
        <v>46</v>
      </c>
      <c r="B57" s="887" t="s">
        <v>673</v>
      </c>
      <c r="C57" s="887"/>
      <c r="D57" s="887"/>
      <c r="E57" s="887"/>
      <c r="F57" s="887"/>
      <c r="G57" s="887"/>
      <c r="H57" s="887"/>
      <c r="I57" s="887"/>
      <c r="J57" s="887"/>
      <c r="K57" s="887"/>
      <c r="L57" s="887"/>
    </row>
    <row r="58" spans="1:12" x14ac:dyDescent="0.25">
      <c r="A58" s="357" t="s">
        <v>31</v>
      </c>
      <c r="B58" s="542" t="s">
        <v>674</v>
      </c>
      <c r="C58" s="93"/>
      <c r="D58" s="93"/>
      <c r="E58" s="93"/>
      <c r="F58" s="93"/>
      <c r="G58" s="93"/>
      <c r="H58" s="93"/>
      <c r="I58" s="93"/>
      <c r="J58" s="93"/>
      <c r="K58" s="93"/>
      <c r="L58" s="93"/>
    </row>
    <row r="59" spans="1:12" ht="38.25" customHeight="1" x14ac:dyDescent="0.25">
      <c r="A59" s="357" t="s">
        <v>35</v>
      </c>
      <c r="B59" s="887" t="s">
        <v>638</v>
      </c>
      <c r="C59" s="887"/>
      <c r="D59" s="887"/>
      <c r="E59" s="887"/>
      <c r="F59" s="887"/>
      <c r="G59" s="887"/>
      <c r="H59" s="887"/>
      <c r="I59" s="887"/>
      <c r="J59" s="887"/>
      <c r="K59" s="887"/>
      <c r="L59" s="887"/>
    </row>
    <row r="60" spans="1:12" ht="15" customHeight="1" x14ac:dyDescent="0.25">
      <c r="A60" s="357" t="s">
        <v>65</v>
      </c>
      <c r="B60" s="887" t="s">
        <v>675</v>
      </c>
      <c r="C60" s="887"/>
      <c r="D60" s="887"/>
      <c r="E60" s="887"/>
      <c r="F60" s="887"/>
      <c r="G60" s="887"/>
      <c r="H60" s="887"/>
      <c r="I60" s="887"/>
      <c r="J60" s="93"/>
      <c r="K60" s="93"/>
      <c r="L60" s="93"/>
    </row>
    <row r="61" spans="1:12" ht="15" customHeight="1" x14ac:dyDescent="0.25">
      <c r="A61" s="357" t="s">
        <v>50</v>
      </c>
      <c r="B61" s="887" t="s">
        <v>640</v>
      </c>
      <c r="C61" s="887"/>
      <c r="D61" s="887"/>
      <c r="E61" s="887"/>
      <c r="F61" s="887"/>
      <c r="G61" s="887"/>
      <c r="H61" s="887"/>
      <c r="I61" s="887"/>
      <c r="J61" s="887"/>
      <c r="K61" s="887"/>
      <c r="L61" s="887"/>
    </row>
    <row r="62" spans="1:12" ht="27.75" customHeight="1" x14ac:dyDescent="0.25">
      <c r="A62" s="357" t="s">
        <v>55</v>
      </c>
      <c r="B62" s="919" t="s">
        <v>641</v>
      </c>
      <c r="C62" s="919"/>
      <c r="D62" s="919"/>
      <c r="E62" s="919"/>
      <c r="F62" s="919"/>
      <c r="G62" s="919"/>
      <c r="H62" s="919"/>
      <c r="I62" s="919"/>
      <c r="J62" s="919"/>
      <c r="K62" s="919"/>
      <c r="L62" s="919"/>
    </row>
    <row r="63" spans="1:12" ht="25.5" customHeight="1" x14ac:dyDescent="0.25">
      <c r="A63" s="357" t="s">
        <v>67</v>
      </c>
      <c r="B63" s="919" t="s">
        <v>826</v>
      </c>
      <c r="C63" s="919"/>
      <c r="D63" s="919"/>
      <c r="E63" s="919"/>
      <c r="F63" s="919"/>
      <c r="G63" s="919"/>
      <c r="H63" s="919"/>
      <c r="I63" s="919"/>
      <c r="J63" s="919"/>
      <c r="K63" s="919"/>
      <c r="L63" s="919"/>
    </row>
  </sheetData>
  <mergeCells count="18">
    <mergeCell ref="B63:L63"/>
    <mergeCell ref="B61:L61"/>
    <mergeCell ref="B62:L62"/>
    <mergeCell ref="B59:L59"/>
    <mergeCell ref="B60:I60"/>
    <mergeCell ref="B56:L56"/>
    <mergeCell ref="B57:L57"/>
    <mergeCell ref="B54:L54"/>
    <mergeCell ref="B55:L55"/>
    <mergeCell ref="B37:L37"/>
    <mergeCell ref="B50:L50"/>
    <mergeCell ref="B52:L52"/>
    <mergeCell ref="J19:L19"/>
    <mergeCell ref="B25:L25"/>
    <mergeCell ref="B31:L31"/>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H153"/>
  <sheetViews>
    <sheetView showGridLines="0" topLeftCell="A42" workbookViewId="0">
      <selection activeCell="B47" sqref="B47"/>
    </sheetView>
  </sheetViews>
  <sheetFormatPr defaultRowHeight="15" x14ac:dyDescent="0.25"/>
  <cols>
    <col min="1" max="1" width="3" style="470" customWidth="1"/>
    <col min="2" max="2" width="54.5703125" style="470" customWidth="1"/>
    <col min="3" max="4" width="9" style="470" customWidth="1"/>
    <col min="5" max="5" width="9.7109375" style="470" bestFit="1" customWidth="1"/>
    <col min="6" max="6" width="11.7109375" style="470" customWidth="1"/>
    <col min="7" max="7" width="12.5703125" style="470" customWidth="1"/>
    <col min="8" max="8" width="11" style="470" customWidth="1"/>
    <col min="9" max="10" width="9" style="470" customWidth="1"/>
    <col min="11" max="11" width="6.7109375" style="470" customWidth="1"/>
    <col min="12" max="12" width="8.7109375" style="470" customWidth="1"/>
    <col min="13" max="14" width="9.140625" style="470"/>
    <col min="15" max="15" width="3" style="470" customWidth="1"/>
    <col min="16" max="16" width="54.5703125" style="470" customWidth="1"/>
    <col min="17" max="18" width="9" style="470" customWidth="1"/>
    <col min="19" max="19" width="9.7109375" style="470" bestFit="1" customWidth="1"/>
    <col min="20" max="20" width="11.7109375" style="470" customWidth="1"/>
    <col min="21" max="21" width="12.5703125" style="470" customWidth="1"/>
    <col min="22" max="22" width="11" style="470" customWidth="1"/>
    <col min="23" max="24" width="9" style="470" customWidth="1"/>
    <col min="25" max="25" width="6.7109375" style="470" customWidth="1"/>
    <col min="26" max="26" width="8.7109375" style="470" customWidth="1"/>
    <col min="27" max="28" width="9.140625" style="470"/>
    <col min="29" max="29" width="3" style="470" customWidth="1"/>
    <col min="30" max="30" width="54.5703125" style="470" customWidth="1"/>
    <col min="31" max="32" width="9" style="470" customWidth="1"/>
    <col min="33" max="33" width="9.7109375" style="470" bestFit="1" customWidth="1"/>
    <col min="34" max="34" width="11.7109375" style="470" customWidth="1"/>
    <col min="35" max="35" width="12.5703125" style="470" customWidth="1"/>
    <col min="36" max="36" width="11" style="470" customWidth="1"/>
    <col min="37" max="38" width="9" style="470" customWidth="1"/>
    <col min="39" max="39" width="6.7109375" style="470" customWidth="1"/>
    <col min="40" max="40" width="8.7109375" style="470" customWidth="1"/>
    <col min="41" max="16384" width="9.140625" style="470"/>
  </cols>
  <sheetData>
    <row r="1" spans="1:34" ht="20.25" x14ac:dyDescent="0.3">
      <c r="A1" s="93"/>
      <c r="B1" s="346" t="s">
        <v>669</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1:34" ht="15" customHeight="1" x14ac:dyDescent="0.25">
      <c r="A3" s="485"/>
      <c r="B3" s="486" t="s">
        <v>0</v>
      </c>
      <c r="C3" s="925" t="s">
        <v>899</v>
      </c>
      <c r="D3" s="926"/>
      <c r="E3" s="926"/>
      <c r="F3" s="926"/>
      <c r="G3" s="926"/>
      <c r="H3" s="926"/>
      <c r="I3" s="926"/>
      <c r="J3" s="926"/>
      <c r="K3" s="926"/>
      <c r="L3" s="927"/>
      <c r="M3" s="93"/>
      <c r="N3" s="93"/>
      <c r="O3" s="93"/>
      <c r="P3" s="93"/>
      <c r="Q3" s="93"/>
      <c r="R3" s="93"/>
      <c r="S3" s="93"/>
      <c r="T3" s="93"/>
      <c r="U3" s="93"/>
      <c r="V3" s="93"/>
      <c r="W3" s="93"/>
      <c r="X3" s="93"/>
      <c r="Y3" s="93"/>
      <c r="Z3" s="93"/>
      <c r="AA3" s="93"/>
      <c r="AB3" s="93"/>
      <c r="AC3" s="93"/>
      <c r="AD3" s="93"/>
      <c r="AE3" s="93"/>
      <c r="AF3" s="93"/>
      <c r="AG3" s="93"/>
      <c r="AH3" s="93"/>
    </row>
    <row r="4" spans="1:34" ht="15" customHeight="1" x14ac:dyDescent="0.25">
      <c r="A4" s="485"/>
      <c r="B4" s="487"/>
      <c r="C4" s="488">
        <v>2015</v>
      </c>
      <c r="D4" s="488">
        <v>2020</v>
      </c>
      <c r="E4" s="488">
        <v>2030</v>
      </c>
      <c r="F4" s="488">
        <v>2050</v>
      </c>
      <c r="G4" s="925" t="s">
        <v>2</v>
      </c>
      <c r="H4" s="928"/>
      <c r="I4" s="925" t="s">
        <v>3</v>
      </c>
      <c r="J4" s="928"/>
      <c r="K4" s="488" t="s">
        <v>4</v>
      </c>
      <c r="L4" s="488" t="s">
        <v>5</v>
      </c>
      <c r="M4" s="93"/>
      <c r="N4" s="93"/>
      <c r="O4" s="93"/>
      <c r="P4" s="93"/>
      <c r="Q4" s="93"/>
      <c r="R4" s="93"/>
      <c r="S4" s="93"/>
      <c r="T4" s="93"/>
      <c r="U4" s="93"/>
      <c r="V4" s="93"/>
      <c r="W4" s="93"/>
      <c r="X4" s="93"/>
      <c r="Y4" s="93"/>
      <c r="Z4" s="93"/>
      <c r="AA4" s="93"/>
      <c r="AB4" s="93"/>
      <c r="AC4" s="93"/>
      <c r="AD4" s="93"/>
      <c r="AE4" s="93"/>
      <c r="AF4" s="93"/>
      <c r="AG4" s="93"/>
      <c r="AH4" s="93"/>
    </row>
    <row r="5" spans="1:34" x14ac:dyDescent="0.25">
      <c r="A5" s="485"/>
      <c r="B5" s="489" t="s">
        <v>6</v>
      </c>
      <c r="C5" s="490"/>
      <c r="D5" s="490"/>
      <c r="E5" s="490"/>
      <c r="F5" s="490"/>
      <c r="G5" s="490" t="s">
        <v>7</v>
      </c>
      <c r="H5" s="490" t="s">
        <v>8</v>
      </c>
      <c r="I5" s="490" t="s">
        <v>7</v>
      </c>
      <c r="J5" s="490" t="s">
        <v>8</v>
      </c>
      <c r="K5" s="490"/>
      <c r="L5" s="491"/>
      <c r="M5" s="93"/>
      <c r="N5" s="93"/>
      <c r="O5" s="93"/>
      <c r="P5" s="93"/>
      <c r="Q5" s="93"/>
      <c r="R5" s="93"/>
      <c r="S5" s="93"/>
      <c r="T5" s="93"/>
      <c r="U5" s="93"/>
      <c r="V5" s="93"/>
      <c r="W5" s="93"/>
      <c r="X5" s="93"/>
      <c r="Y5" s="93"/>
      <c r="Z5" s="93"/>
      <c r="AA5" s="93"/>
      <c r="AB5" s="93"/>
      <c r="AC5" s="93"/>
      <c r="AD5" s="93"/>
      <c r="AE5" s="93"/>
      <c r="AF5" s="93"/>
      <c r="AG5" s="93"/>
      <c r="AH5" s="93"/>
    </row>
    <row r="6" spans="1:34" x14ac:dyDescent="0.25">
      <c r="A6" s="485"/>
      <c r="B6" s="492" t="s">
        <v>534</v>
      </c>
      <c r="C6" s="493">
        <v>24.1</v>
      </c>
      <c r="D6" s="493">
        <v>24.1</v>
      </c>
      <c r="E6" s="493">
        <v>23.9</v>
      </c>
      <c r="F6" s="493">
        <v>23.9</v>
      </c>
      <c r="G6" s="493">
        <v>23.2</v>
      </c>
      <c r="H6" s="493">
        <v>32.5</v>
      </c>
      <c r="I6" s="493">
        <v>23.5</v>
      </c>
      <c r="J6" s="493">
        <v>32.700000000000003</v>
      </c>
      <c r="K6" s="494" t="s">
        <v>39</v>
      </c>
      <c r="L6" s="495"/>
      <c r="M6" s="93"/>
      <c r="N6" s="93"/>
      <c r="O6" s="93"/>
      <c r="P6" s="93"/>
      <c r="Q6" s="93"/>
      <c r="R6" s="93"/>
      <c r="S6" s="93"/>
      <c r="T6" s="93"/>
      <c r="U6" s="93"/>
      <c r="V6" s="93"/>
      <c r="W6" s="93"/>
      <c r="X6" s="93"/>
      <c r="Y6" s="93"/>
      <c r="Z6" s="93"/>
      <c r="AA6" s="93"/>
      <c r="AB6" s="93"/>
      <c r="AC6" s="93"/>
      <c r="AD6" s="93"/>
      <c r="AE6" s="93"/>
      <c r="AF6" s="93"/>
      <c r="AG6" s="93"/>
      <c r="AH6" s="93"/>
    </row>
    <row r="7" spans="1:34" x14ac:dyDescent="0.25">
      <c r="A7" s="485"/>
      <c r="B7" s="492" t="s">
        <v>562</v>
      </c>
      <c r="C7" s="493">
        <v>30.2</v>
      </c>
      <c r="D7" s="493">
        <v>30.2</v>
      </c>
      <c r="E7" s="493">
        <v>29.8</v>
      </c>
      <c r="F7" s="493">
        <v>29.8</v>
      </c>
      <c r="G7" s="496">
        <v>29</v>
      </c>
      <c r="H7" s="496">
        <v>41</v>
      </c>
      <c r="I7" s="496">
        <v>29</v>
      </c>
      <c r="J7" s="496">
        <v>41</v>
      </c>
      <c r="K7" s="494" t="s">
        <v>643</v>
      </c>
      <c r="L7" s="494">
        <v>1</v>
      </c>
      <c r="M7" s="93"/>
      <c r="N7" s="93"/>
      <c r="O7" s="93"/>
      <c r="P7" s="93"/>
      <c r="Q7" s="93"/>
      <c r="R7" s="93"/>
      <c r="S7" s="93"/>
      <c r="T7" s="93"/>
      <c r="U7" s="93"/>
      <c r="V7" s="93"/>
      <c r="W7" s="93"/>
      <c r="X7" s="93"/>
      <c r="Y7" s="93"/>
      <c r="Z7" s="93"/>
      <c r="AA7" s="93"/>
      <c r="AB7" s="93"/>
      <c r="AC7" s="93"/>
      <c r="AD7" s="93"/>
      <c r="AE7" s="93"/>
      <c r="AF7" s="93"/>
      <c r="AG7" s="93"/>
      <c r="AH7" s="93"/>
    </row>
    <row r="8" spans="1:34" x14ac:dyDescent="0.25">
      <c r="A8" s="485"/>
      <c r="B8" s="497" t="s">
        <v>564</v>
      </c>
      <c r="C8" s="493">
        <v>28.6</v>
      </c>
      <c r="D8" s="493">
        <v>28.6</v>
      </c>
      <c r="E8" s="493">
        <v>28.3</v>
      </c>
      <c r="F8" s="493">
        <v>28.3</v>
      </c>
      <c r="G8" s="496">
        <v>26</v>
      </c>
      <c r="H8" s="496">
        <v>39</v>
      </c>
      <c r="I8" s="496">
        <v>26</v>
      </c>
      <c r="J8" s="496">
        <v>39</v>
      </c>
      <c r="K8" s="494" t="s">
        <v>643</v>
      </c>
      <c r="L8" s="498">
        <v>1</v>
      </c>
      <c r="M8" s="93"/>
      <c r="N8" s="93"/>
      <c r="O8" s="93"/>
      <c r="P8" s="93"/>
      <c r="Q8" s="93"/>
      <c r="R8" s="93"/>
      <c r="S8" s="93"/>
      <c r="T8" s="93"/>
      <c r="U8" s="93"/>
      <c r="V8" s="93"/>
      <c r="W8" s="93"/>
      <c r="X8" s="93"/>
      <c r="Y8" s="93"/>
      <c r="Z8" s="93"/>
      <c r="AA8" s="93"/>
      <c r="AB8" s="93"/>
      <c r="AC8" s="93"/>
      <c r="AD8" s="93"/>
      <c r="AE8" s="93"/>
      <c r="AF8" s="93"/>
      <c r="AG8" s="93"/>
      <c r="AH8" s="93"/>
    </row>
    <row r="9" spans="1:34" x14ac:dyDescent="0.25">
      <c r="A9" s="485"/>
      <c r="B9" s="492" t="s">
        <v>565</v>
      </c>
      <c r="C9" s="493">
        <v>66.5</v>
      </c>
      <c r="D9" s="493">
        <v>66.5</v>
      </c>
      <c r="E9" s="493">
        <v>66.8</v>
      </c>
      <c r="F9" s="493">
        <v>66.8</v>
      </c>
      <c r="G9" s="496">
        <v>44</v>
      </c>
      <c r="H9" s="496">
        <v>69</v>
      </c>
      <c r="I9" s="496">
        <v>44</v>
      </c>
      <c r="J9" s="496">
        <v>68</v>
      </c>
      <c r="K9" s="494" t="s">
        <v>643</v>
      </c>
      <c r="L9" s="494">
        <v>1</v>
      </c>
      <c r="M9" s="93"/>
      <c r="N9" s="93"/>
      <c r="O9" s="93"/>
      <c r="P9" s="93"/>
      <c r="Q9" s="93"/>
      <c r="R9" s="93"/>
      <c r="S9" s="93"/>
      <c r="T9" s="93"/>
      <c r="U9" s="93"/>
      <c r="V9" s="93"/>
      <c r="W9" s="93"/>
      <c r="X9" s="93"/>
      <c r="Y9" s="93"/>
      <c r="Z9" s="93"/>
      <c r="AA9" s="93"/>
      <c r="AB9" s="93"/>
      <c r="AC9" s="93"/>
      <c r="AD9" s="93"/>
      <c r="AE9" s="93"/>
      <c r="AF9" s="93"/>
      <c r="AG9" s="93"/>
      <c r="AH9" s="93"/>
    </row>
    <row r="10" spans="1:34" x14ac:dyDescent="0.25">
      <c r="A10" s="485"/>
      <c r="B10" s="492" t="s">
        <v>566</v>
      </c>
      <c r="C10" s="493">
        <v>68</v>
      </c>
      <c r="D10" s="493">
        <v>68</v>
      </c>
      <c r="E10" s="493">
        <v>68.3</v>
      </c>
      <c r="F10" s="493">
        <v>68.3</v>
      </c>
      <c r="G10" s="496">
        <v>47</v>
      </c>
      <c r="H10" s="496">
        <v>71</v>
      </c>
      <c r="I10" s="496">
        <v>47</v>
      </c>
      <c r="J10" s="496">
        <v>70</v>
      </c>
      <c r="K10" s="494" t="s">
        <v>627</v>
      </c>
      <c r="L10" s="494">
        <v>1</v>
      </c>
      <c r="M10" s="93"/>
      <c r="N10" s="93"/>
      <c r="O10" s="93"/>
      <c r="P10" s="93"/>
      <c r="Q10" s="93"/>
      <c r="R10" s="93"/>
      <c r="S10" s="93"/>
      <c r="T10" s="93"/>
      <c r="U10" s="93"/>
      <c r="V10" s="93"/>
      <c r="W10" s="93"/>
      <c r="X10" s="93"/>
      <c r="Y10" s="93"/>
      <c r="Z10" s="93"/>
      <c r="AA10" s="93"/>
      <c r="AB10" s="93"/>
      <c r="AC10" s="93"/>
      <c r="AD10" s="93"/>
      <c r="AE10" s="93"/>
      <c r="AF10" s="93"/>
      <c r="AG10" s="93"/>
      <c r="AH10" s="93"/>
    </row>
    <row r="11" spans="1:34" x14ac:dyDescent="0.25">
      <c r="A11" s="485"/>
      <c r="B11" s="492" t="s">
        <v>568</v>
      </c>
      <c r="C11" s="493">
        <v>1.7</v>
      </c>
      <c r="D11" s="493">
        <v>1.7</v>
      </c>
      <c r="E11" s="493">
        <v>1.7</v>
      </c>
      <c r="F11" s="493">
        <v>1.7</v>
      </c>
      <c r="G11" s="496">
        <v>2</v>
      </c>
      <c r="H11" s="496">
        <v>12</v>
      </c>
      <c r="I11" s="496">
        <v>2</v>
      </c>
      <c r="J11" s="496">
        <v>12</v>
      </c>
      <c r="K11" s="494" t="s">
        <v>20</v>
      </c>
      <c r="L11" s="494">
        <v>1</v>
      </c>
      <c r="M11" s="93"/>
      <c r="N11" s="93"/>
      <c r="O11" s="93"/>
      <c r="P11" s="93"/>
      <c r="Q11" s="93"/>
      <c r="R11" s="93"/>
      <c r="S11" s="93"/>
      <c r="T11" s="93"/>
      <c r="U11" s="93"/>
      <c r="V11" s="93"/>
      <c r="W11" s="93"/>
      <c r="X11" s="93"/>
      <c r="Y11" s="93"/>
      <c r="Z11" s="93"/>
      <c r="AA11" s="93"/>
      <c r="AB11" s="93"/>
      <c r="AC11" s="93"/>
      <c r="AD11" s="93"/>
      <c r="AE11" s="93"/>
      <c r="AF11" s="93"/>
      <c r="AG11" s="93"/>
      <c r="AH11" s="93"/>
    </row>
    <row r="12" spans="1:34" x14ac:dyDescent="0.25">
      <c r="A12" s="485"/>
      <c r="B12" s="492" t="s">
        <v>570</v>
      </c>
      <c r="C12" s="499">
        <v>0.45</v>
      </c>
      <c r="D12" s="499">
        <v>0.45</v>
      </c>
      <c r="E12" s="499">
        <v>0.45</v>
      </c>
      <c r="F12" s="499">
        <v>0.45</v>
      </c>
      <c r="G12" s="499">
        <v>0.44</v>
      </c>
      <c r="H12" s="499">
        <v>0.61</v>
      </c>
      <c r="I12" s="499">
        <v>0.44</v>
      </c>
      <c r="J12" s="499">
        <v>0.61</v>
      </c>
      <c r="K12" s="494" t="s">
        <v>97</v>
      </c>
      <c r="L12" s="494"/>
      <c r="M12" s="93"/>
      <c r="N12" s="93"/>
      <c r="O12" s="93"/>
      <c r="P12" s="93"/>
      <c r="Q12" s="93"/>
      <c r="R12" s="93"/>
      <c r="S12" s="93"/>
      <c r="T12" s="93"/>
      <c r="U12" s="93"/>
      <c r="V12" s="93"/>
      <c r="W12" s="93"/>
      <c r="X12" s="93"/>
      <c r="Y12" s="93"/>
      <c r="Z12" s="93"/>
      <c r="AA12" s="93"/>
      <c r="AB12" s="93"/>
      <c r="AC12" s="93"/>
      <c r="AD12" s="93"/>
      <c r="AE12" s="93"/>
      <c r="AF12" s="93"/>
      <c r="AG12" s="93"/>
      <c r="AH12" s="93"/>
    </row>
    <row r="13" spans="1:34" x14ac:dyDescent="0.25">
      <c r="A13" s="485"/>
      <c r="B13" s="492" t="s">
        <v>571</v>
      </c>
      <c r="C13" s="500">
        <v>1</v>
      </c>
      <c r="D13" s="500">
        <v>1</v>
      </c>
      <c r="E13" s="500">
        <v>1</v>
      </c>
      <c r="F13" s="500">
        <v>1</v>
      </c>
      <c r="G13" s="500">
        <v>1</v>
      </c>
      <c r="H13" s="500">
        <v>1</v>
      </c>
      <c r="I13" s="500">
        <v>1</v>
      </c>
      <c r="J13" s="500">
        <v>1</v>
      </c>
      <c r="K13" s="494" t="s">
        <v>65</v>
      </c>
      <c r="L13" s="494"/>
      <c r="M13" s="93"/>
      <c r="N13" s="93"/>
      <c r="O13" s="93"/>
      <c r="P13" s="93"/>
      <c r="Q13" s="93"/>
      <c r="R13" s="93"/>
      <c r="S13" s="93"/>
      <c r="T13" s="93"/>
      <c r="U13" s="93"/>
      <c r="V13" s="93"/>
      <c r="W13" s="93"/>
      <c r="X13" s="93"/>
      <c r="Y13" s="93"/>
      <c r="Z13" s="93"/>
      <c r="AA13" s="93"/>
      <c r="AB13" s="93"/>
      <c r="AC13" s="93"/>
      <c r="AD13" s="93"/>
      <c r="AE13" s="93"/>
      <c r="AF13" s="93"/>
      <c r="AG13" s="93"/>
      <c r="AH13" s="93"/>
    </row>
    <row r="14" spans="1:34" x14ac:dyDescent="0.25">
      <c r="A14" s="485"/>
      <c r="B14" s="492" t="s">
        <v>13</v>
      </c>
      <c r="C14" s="494">
        <v>3</v>
      </c>
      <c r="D14" s="494">
        <v>3</v>
      </c>
      <c r="E14" s="494">
        <v>3</v>
      </c>
      <c r="F14" s="494">
        <v>3</v>
      </c>
      <c r="G14" s="494">
        <v>3</v>
      </c>
      <c r="H14" s="494">
        <v>3</v>
      </c>
      <c r="I14" s="494">
        <v>3</v>
      </c>
      <c r="J14" s="494">
        <v>3</v>
      </c>
      <c r="K14" s="494"/>
      <c r="L14" s="494" t="s">
        <v>97</v>
      </c>
      <c r="M14" s="93"/>
      <c r="N14" s="93"/>
      <c r="O14" s="93"/>
      <c r="P14" s="93"/>
      <c r="Q14" s="93"/>
      <c r="R14" s="93"/>
      <c r="S14" s="93"/>
      <c r="T14" s="93"/>
      <c r="U14" s="93"/>
      <c r="V14" s="93"/>
      <c r="W14" s="93"/>
      <c r="X14" s="93"/>
      <c r="Y14" s="93"/>
      <c r="Z14" s="93"/>
      <c r="AA14" s="93"/>
      <c r="AB14" s="93"/>
      <c r="AC14" s="93"/>
      <c r="AD14" s="93"/>
      <c r="AE14" s="93"/>
      <c r="AF14" s="93"/>
      <c r="AG14" s="93"/>
      <c r="AH14" s="93"/>
    </row>
    <row r="15" spans="1:34" x14ac:dyDescent="0.25">
      <c r="A15" s="485"/>
      <c r="B15" s="501" t="s">
        <v>95</v>
      </c>
      <c r="C15" s="502">
        <v>3</v>
      </c>
      <c r="D15" s="502">
        <v>3</v>
      </c>
      <c r="E15" s="502">
        <v>3</v>
      </c>
      <c r="F15" s="502">
        <v>3</v>
      </c>
      <c r="G15" s="502">
        <v>2.6</v>
      </c>
      <c r="H15" s="502">
        <v>3.5</v>
      </c>
      <c r="I15" s="502">
        <v>2.2999999999999998</v>
      </c>
      <c r="J15" s="502">
        <v>3.8</v>
      </c>
      <c r="K15" s="495"/>
      <c r="L15" s="494"/>
      <c r="M15" s="93"/>
      <c r="N15" s="93"/>
      <c r="O15" s="93"/>
      <c r="P15" s="93"/>
      <c r="Q15" s="93"/>
      <c r="R15" s="93"/>
      <c r="S15" s="93"/>
      <c r="T15" s="93"/>
      <c r="U15" s="93"/>
      <c r="V15" s="93"/>
      <c r="W15" s="93"/>
      <c r="X15" s="93"/>
      <c r="Y15" s="93"/>
      <c r="Z15" s="93"/>
      <c r="AA15" s="93"/>
      <c r="AB15" s="93"/>
      <c r="AC15" s="93"/>
      <c r="AD15" s="93"/>
      <c r="AE15" s="93"/>
      <c r="AF15" s="93"/>
      <c r="AG15" s="93"/>
      <c r="AH15" s="93"/>
    </row>
    <row r="16" spans="1:34" x14ac:dyDescent="0.25">
      <c r="A16" s="485"/>
      <c r="B16" s="501" t="s">
        <v>16</v>
      </c>
      <c r="C16" s="494">
        <v>25</v>
      </c>
      <c r="D16" s="494">
        <v>25</v>
      </c>
      <c r="E16" s="494">
        <v>25</v>
      </c>
      <c r="F16" s="494">
        <v>25</v>
      </c>
      <c r="G16" s="494">
        <v>20</v>
      </c>
      <c r="H16" s="494">
        <v>35</v>
      </c>
      <c r="I16" s="494">
        <v>20</v>
      </c>
      <c r="J16" s="494">
        <v>35</v>
      </c>
      <c r="K16" s="495"/>
      <c r="L16" s="494">
        <v>1</v>
      </c>
      <c r="M16" s="93"/>
      <c r="N16" s="93"/>
      <c r="O16" s="93"/>
      <c r="P16" s="93"/>
      <c r="Q16" s="93"/>
      <c r="R16" s="93"/>
      <c r="S16" s="93"/>
      <c r="T16" s="93"/>
      <c r="U16" s="93"/>
      <c r="V16" s="93"/>
      <c r="W16" s="93"/>
      <c r="X16" s="93"/>
      <c r="Y16" s="93"/>
      <c r="Z16" s="93"/>
      <c r="AA16" s="93"/>
      <c r="AB16" s="93"/>
      <c r="AC16" s="93"/>
      <c r="AD16" s="93"/>
      <c r="AE16" s="93"/>
      <c r="AF16" s="93"/>
      <c r="AG16" s="93"/>
      <c r="AH16" s="93"/>
    </row>
    <row r="17" spans="1:34" x14ac:dyDescent="0.25">
      <c r="A17" s="485"/>
      <c r="B17" s="501" t="s">
        <v>18</v>
      </c>
      <c r="C17" s="494">
        <v>1</v>
      </c>
      <c r="D17" s="494">
        <v>1</v>
      </c>
      <c r="E17" s="494">
        <v>1</v>
      </c>
      <c r="F17" s="494">
        <v>1</v>
      </c>
      <c r="G17" s="494">
        <v>0.5</v>
      </c>
      <c r="H17" s="494">
        <v>1.5</v>
      </c>
      <c r="I17" s="494">
        <v>0.5</v>
      </c>
      <c r="J17" s="494">
        <v>1.5</v>
      </c>
      <c r="K17" s="495"/>
      <c r="L17" s="494">
        <v>1</v>
      </c>
      <c r="M17" s="93"/>
      <c r="N17" s="93"/>
      <c r="O17" s="93"/>
      <c r="P17" s="93"/>
      <c r="Q17" s="93"/>
      <c r="R17" s="93"/>
      <c r="S17" s="93"/>
      <c r="T17" s="93"/>
      <c r="U17" s="93"/>
      <c r="V17" s="93"/>
      <c r="W17" s="93"/>
      <c r="X17" s="93"/>
      <c r="Y17" s="93"/>
      <c r="Z17" s="93"/>
      <c r="AA17" s="93"/>
      <c r="AB17" s="93"/>
      <c r="AC17" s="93"/>
      <c r="AD17" s="93"/>
      <c r="AE17" s="93"/>
      <c r="AF17" s="93"/>
      <c r="AG17" s="93"/>
      <c r="AH17" s="93"/>
    </row>
    <row r="18" spans="1:34" x14ac:dyDescent="0.25">
      <c r="A18" s="485"/>
      <c r="B18" s="503" t="s">
        <v>572</v>
      </c>
      <c r="C18" s="502">
        <v>0.19</v>
      </c>
      <c r="D18" s="502">
        <v>0.19</v>
      </c>
      <c r="E18" s="502">
        <v>0.19</v>
      </c>
      <c r="F18" s="502">
        <v>0.19</v>
      </c>
      <c r="G18" s="502">
        <v>0.16</v>
      </c>
      <c r="H18" s="502">
        <v>0.21</v>
      </c>
      <c r="I18" s="502">
        <v>0.14000000000000001</v>
      </c>
      <c r="J18" s="502">
        <v>0.24</v>
      </c>
      <c r="K18" s="495"/>
      <c r="L18" s="494" t="s">
        <v>97</v>
      </c>
      <c r="M18" s="93"/>
      <c r="N18" s="93"/>
      <c r="O18" s="93"/>
      <c r="P18" s="93"/>
      <c r="Q18" s="93"/>
      <c r="R18" s="93"/>
      <c r="S18" s="93"/>
      <c r="T18" s="93"/>
      <c r="U18" s="93"/>
      <c r="V18" s="93"/>
      <c r="W18" s="93"/>
      <c r="X18" s="93"/>
      <c r="Y18" s="93"/>
      <c r="Z18" s="93"/>
      <c r="AA18" s="93"/>
      <c r="AB18" s="93"/>
      <c r="AC18" s="93"/>
      <c r="AD18" s="93"/>
      <c r="AE18" s="93"/>
      <c r="AF18" s="93"/>
      <c r="AG18" s="93"/>
      <c r="AH18" s="93"/>
    </row>
    <row r="19" spans="1:34" x14ac:dyDescent="0.25">
      <c r="A19" s="485"/>
      <c r="B19" s="504" t="s">
        <v>423</v>
      </c>
      <c r="C19" s="505"/>
      <c r="D19" s="505"/>
      <c r="E19" s="505"/>
      <c r="F19" s="505"/>
      <c r="G19" s="505"/>
      <c r="H19" s="505"/>
      <c r="I19" s="505"/>
      <c r="J19" s="544"/>
      <c r="K19" s="544"/>
      <c r="L19" s="545"/>
      <c r="M19" s="93"/>
      <c r="N19" s="93"/>
      <c r="O19" s="93"/>
      <c r="P19" s="93"/>
      <c r="Q19" s="93"/>
      <c r="R19" s="93"/>
      <c r="S19" s="93"/>
      <c r="T19" s="93"/>
      <c r="U19" s="93"/>
      <c r="V19" s="93"/>
      <c r="W19" s="93"/>
      <c r="X19" s="93"/>
      <c r="Y19" s="93"/>
      <c r="Z19" s="93"/>
      <c r="AA19" s="93"/>
      <c r="AB19" s="93"/>
      <c r="AC19" s="93"/>
      <c r="AD19" s="93"/>
      <c r="AE19" s="93"/>
      <c r="AF19" s="93"/>
      <c r="AG19" s="93"/>
      <c r="AH19" s="93"/>
    </row>
    <row r="20" spans="1:34" x14ac:dyDescent="0.25">
      <c r="A20" s="485"/>
      <c r="B20" s="501" t="s">
        <v>22</v>
      </c>
      <c r="C20" s="494" t="s">
        <v>201</v>
      </c>
      <c r="D20" s="494" t="s">
        <v>201</v>
      </c>
      <c r="E20" s="494" t="s">
        <v>201</v>
      </c>
      <c r="F20" s="494" t="s">
        <v>201</v>
      </c>
      <c r="G20" s="494" t="s">
        <v>201</v>
      </c>
      <c r="H20" s="494" t="s">
        <v>201</v>
      </c>
      <c r="I20" s="494" t="s">
        <v>201</v>
      </c>
      <c r="J20" s="494" t="s">
        <v>201</v>
      </c>
      <c r="K20" s="495"/>
      <c r="L20" s="495"/>
      <c r="M20" s="93"/>
      <c r="N20" s="93"/>
      <c r="O20" s="93"/>
      <c r="P20" s="93"/>
      <c r="Q20" s="93"/>
      <c r="R20" s="93"/>
      <c r="S20" s="93"/>
      <c r="T20" s="93"/>
      <c r="U20" s="93"/>
      <c r="V20" s="93"/>
      <c r="W20" s="93"/>
      <c r="X20" s="93"/>
      <c r="Y20" s="93"/>
      <c r="Z20" s="93"/>
      <c r="AA20" s="93"/>
      <c r="AB20" s="93"/>
      <c r="AC20" s="93"/>
      <c r="AD20" s="93"/>
      <c r="AE20" s="93"/>
      <c r="AF20" s="93"/>
      <c r="AG20" s="93"/>
      <c r="AH20" s="93"/>
    </row>
    <row r="21" spans="1:34" x14ac:dyDescent="0.25">
      <c r="A21" s="485"/>
      <c r="B21" s="501" t="s">
        <v>24</v>
      </c>
      <c r="C21" s="494">
        <v>10</v>
      </c>
      <c r="D21" s="494">
        <v>10</v>
      </c>
      <c r="E21" s="494">
        <v>10</v>
      </c>
      <c r="F21" s="494">
        <v>10</v>
      </c>
      <c r="G21" s="494">
        <v>10</v>
      </c>
      <c r="H21" s="494">
        <v>10</v>
      </c>
      <c r="I21" s="494">
        <v>10</v>
      </c>
      <c r="J21" s="494">
        <v>10</v>
      </c>
      <c r="K21" s="495" t="s">
        <v>23</v>
      </c>
      <c r="L21" s="495">
        <v>1</v>
      </c>
      <c r="M21" s="93"/>
      <c r="N21" s="93"/>
      <c r="O21" s="93"/>
      <c r="P21" s="93"/>
      <c r="Q21" s="93"/>
      <c r="R21" s="93"/>
      <c r="S21" s="93"/>
      <c r="T21" s="93"/>
      <c r="U21" s="93"/>
      <c r="V21" s="93"/>
      <c r="W21" s="93"/>
      <c r="X21" s="93"/>
      <c r="Y21" s="93"/>
      <c r="Z21" s="93"/>
      <c r="AA21" s="93"/>
      <c r="AB21" s="93"/>
      <c r="AC21" s="93"/>
      <c r="AD21" s="93"/>
      <c r="AE21" s="93"/>
      <c r="AF21" s="93"/>
      <c r="AG21" s="93"/>
      <c r="AH21" s="93"/>
    </row>
    <row r="22" spans="1:34" x14ac:dyDescent="0.25">
      <c r="A22" s="485"/>
      <c r="B22" s="501" t="s">
        <v>98</v>
      </c>
      <c r="C22" s="494">
        <v>15</v>
      </c>
      <c r="D22" s="494">
        <v>15</v>
      </c>
      <c r="E22" s="494">
        <v>15</v>
      </c>
      <c r="F22" s="494">
        <v>15</v>
      </c>
      <c r="G22" s="494">
        <v>15</v>
      </c>
      <c r="H22" s="494">
        <v>15</v>
      </c>
      <c r="I22" s="494">
        <v>15</v>
      </c>
      <c r="J22" s="494">
        <v>15</v>
      </c>
      <c r="K22" s="495"/>
      <c r="L22" s="495"/>
      <c r="M22" s="93"/>
      <c r="N22" s="93"/>
      <c r="O22" s="93"/>
      <c r="P22" s="93"/>
      <c r="Q22" s="93"/>
      <c r="R22" s="93"/>
      <c r="S22" s="93"/>
      <c r="T22" s="93"/>
      <c r="U22" s="93"/>
      <c r="V22" s="93"/>
      <c r="W22" s="93"/>
      <c r="X22" s="93"/>
      <c r="Y22" s="93"/>
      <c r="Z22" s="93"/>
      <c r="AA22" s="93"/>
      <c r="AB22" s="93"/>
      <c r="AC22" s="93"/>
      <c r="AD22" s="93"/>
      <c r="AE22" s="93"/>
      <c r="AF22" s="93"/>
      <c r="AG22" s="93"/>
      <c r="AH22" s="93"/>
    </row>
    <row r="23" spans="1:34" x14ac:dyDescent="0.25">
      <c r="A23" s="485"/>
      <c r="B23" s="501" t="s">
        <v>99</v>
      </c>
      <c r="C23" s="494">
        <v>0.25</v>
      </c>
      <c r="D23" s="494">
        <v>0.25</v>
      </c>
      <c r="E23" s="494">
        <v>0.25</v>
      </c>
      <c r="F23" s="494">
        <v>0.25</v>
      </c>
      <c r="G23" s="494">
        <v>0.25</v>
      </c>
      <c r="H23" s="494">
        <v>0.25</v>
      </c>
      <c r="I23" s="494">
        <v>0.25</v>
      </c>
      <c r="J23" s="494">
        <v>0.25</v>
      </c>
      <c r="K23" s="495" t="s">
        <v>44</v>
      </c>
      <c r="L23" s="495">
        <v>1</v>
      </c>
      <c r="M23" s="93"/>
      <c r="N23" s="93"/>
      <c r="O23" s="93"/>
      <c r="P23" s="93"/>
      <c r="Q23" s="93"/>
      <c r="R23" s="93"/>
      <c r="S23" s="93"/>
      <c r="T23" s="93"/>
      <c r="U23" s="93"/>
      <c r="V23" s="93"/>
      <c r="W23" s="93"/>
      <c r="X23" s="93"/>
      <c r="Y23" s="93"/>
      <c r="Z23" s="93"/>
      <c r="AA23" s="93"/>
      <c r="AB23" s="93"/>
      <c r="AC23" s="93"/>
      <c r="AD23" s="93"/>
      <c r="AE23" s="93"/>
      <c r="AF23" s="93"/>
      <c r="AG23" s="93"/>
      <c r="AH23" s="93"/>
    </row>
    <row r="24" spans="1:34" x14ac:dyDescent="0.25">
      <c r="A24" s="485"/>
      <c r="B24" s="501" t="s">
        <v>100</v>
      </c>
      <c r="C24" s="494">
        <v>8</v>
      </c>
      <c r="D24" s="494">
        <v>8</v>
      </c>
      <c r="E24" s="494">
        <v>8</v>
      </c>
      <c r="F24" s="494">
        <v>8</v>
      </c>
      <c r="G24" s="494">
        <v>8</v>
      </c>
      <c r="H24" s="494">
        <v>8</v>
      </c>
      <c r="I24" s="494">
        <v>8</v>
      </c>
      <c r="J24" s="494">
        <v>8</v>
      </c>
      <c r="K24" s="495" t="s">
        <v>97</v>
      </c>
      <c r="L24" s="495">
        <v>1</v>
      </c>
      <c r="M24" s="93"/>
      <c r="N24" s="93"/>
      <c r="O24" s="93"/>
      <c r="P24" s="93"/>
      <c r="Q24" s="93"/>
      <c r="R24" s="93"/>
      <c r="S24" s="93"/>
      <c r="T24" s="93"/>
      <c r="U24" s="93"/>
      <c r="V24" s="93"/>
      <c r="W24" s="93"/>
      <c r="X24" s="93"/>
      <c r="Y24" s="93"/>
      <c r="Z24" s="93"/>
      <c r="AA24" s="93"/>
      <c r="AB24" s="93"/>
      <c r="AC24" s="93"/>
      <c r="AD24" s="93"/>
      <c r="AE24" s="93"/>
      <c r="AF24" s="93"/>
      <c r="AG24" s="93"/>
      <c r="AH24" s="93"/>
    </row>
    <row r="25" spans="1:34" x14ac:dyDescent="0.25">
      <c r="A25" s="485"/>
      <c r="B25" s="546" t="s">
        <v>102</v>
      </c>
      <c r="C25" s="547"/>
      <c r="D25" s="547"/>
      <c r="E25" s="547"/>
      <c r="F25" s="547"/>
      <c r="G25" s="547"/>
      <c r="H25" s="547"/>
      <c r="I25" s="547"/>
      <c r="J25" s="547"/>
      <c r="K25" s="547"/>
      <c r="L25" s="548"/>
      <c r="M25" s="93"/>
      <c r="N25" s="93"/>
      <c r="O25" s="93"/>
      <c r="P25" s="93"/>
      <c r="Q25" s="93"/>
      <c r="R25" s="93"/>
      <c r="S25" s="93"/>
      <c r="T25" s="93"/>
      <c r="U25" s="93"/>
      <c r="V25" s="93"/>
      <c r="W25" s="93"/>
      <c r="X25" s="93"/>
      <c r="Y25" s="93"/>
      <c r="Z25" s="93"/>
      <c r="AA25" s="93"/>
      <c r="AB25" s="93"/>
      <c r="AC25" s="93"/>
      <c r="AD25" s="93"/>
      <c r="AE25" s="93"/>
      <c r="AF25" s="93"/>
      <c r="AG25" s="93"/>
      <c r="AH25" s="93"/>
    </row>
    <row r="26" spans="1:34" x14ac:dyDescent="0.25">
      <c r="A26" s="485"/>
      <c r="B26" s="501" t="s">
        <v>835</v>
      </c>
      <c r="C26" s="506">
        <v>98.3</v>
      </c>
      <c r="D26" s="506">
        <v>98.3</v>
      </c>
      <c r="E26" s="506">
        <v>98.3</v>
      </c>
      <c r="F26" s="506">
        <v>98.3</v>
      </c>
      <c r="G26" s="506">
        <v>95.6</v>
      </c>
      <c r="H26" s="506">
        <v>99.1</v>
      </c>
      <c r="I26" s="506">
        <v>98.3</v>
      </c>
      <c r="J26" s="506">
        <v>99.1</v>
      </c>
      <c r="K26" s="507" t="s">
        <v>711</v>
      </c>
      <c r="L26" s="495">
        <v>1</v>
      </c>
      <c r="M26" s="93"/>
      <c r="N26" s="93"/>
      <c r="O26" s="93"/>
      <c r="P26" s="93"/>
      <c r="Q26" s="93"/>
      <c r="R26" s="93"/>
      <c r="S26" s="93"/>
      <c r="T26" s="93"/>
      <c r="U26" s="93"/>
      <c r="V26" s="93"/>
      <c r="W26" s="93"/>
      <c r="X26" s="93"/>
      <c r="Y26" s="93"/>
      <c r="Z26" s="93"/>
      <c r="AA26" s="93"/>
      <c r="AB26" s="93"/>
      <c r="AC26" s="93"/>
      <c r="AD26" s="93"/>
      <c r="AE26" s="93"/>
      <c r="AF26" s="93"/>
      <c r="AG26" s="93"/>
      <c r="AH26" s="93"/>
    </row>
    <row r="27" spans="1:34" x14ac:dyDescent="0.25">
      <c r="A27" s="485"/>
      <c r="B27" s="501" t="s">
        <v>836</v>
      </c>
      <c r="C27" s="496">
        <v>78</v>
      </c>
      <c r="D27" s="496">
        <v>62</v>
      </c>
      <c r="E27" s="496">
        <v>35</v>
      </c>
      <c r="F27" s="496">
        <v>21</v>
      </c>
      <c r="G27" s="496">
        <v>35</v>
      </c>
      <c r="H27" s="496">
        <v>70</v>
      </c>
      <c r="I27" s="496">
        <v>18</v>
      </c>
      <c r="J27" s="496">
        <v>35</v>
      </c>
      <c r="K27" s="507" t="s">
        <v>711</v>
      </c>
      <c r="L27" s="495">
        <v>1</v>
      </c>
      <c r="M27" s="93"/>
      <c r="N27" s="93"/>
      <c r="O27" s="93"/>
      <c r="P27" s="93"/>
      <c r="Q27" s="93"/>
      <c r="R27" s="93"/>
      <c r="S27" s="93"/>
      <c r="T27" s="93"/>
      <c r="U27" s="93"/>
      <c r="V27" s="93"/>
      <c r="W27" s="93"/>
      <c r="X27" s="93"/>
      <c r="Y27" s="93"/>
      <c r="Z27" s="93"/>
      <c r="AA27" s="93"/>
      <c r="AB27" s="93"/>
      <c r="AC27" s="93"/>
      <c r="AD27" s="93"/>
      <c r="AE27" s="93"/>
      <c r="AF27" s="93"/>
      <c r="AG27" s="93"/>
      <c r="AH27" s="93"/>
    </row>
    <row r="28" spans="1:34" x14ac:dyDescent="0.25">
      <c r="A28" s="485"/>
      <c r="B28" s="501" t="s">
        <v>105</v>
      </c>
      <c r="C28" s="496">
        <v>0</v>
      </c>
      <c r="D28" s="496">
        <v>0</v>
      </c>
      <c r="E28" s="496">
        <v>0</v>
      </c>
      <c r="F28" s="496">
        <v>0</v>
      </c>
      <c r="G28" s="496">
        <v>0</v>
      </c>
      <c r="H28" s="496">
        <v>0</v>
      </c>
      <c r="I28" s="496">
        <v>0</v>
      </c>
      <c r="J28" s="496">
        <v>0</v>
      </c>
      <c r="K28" s="507" t="s">
        <v>711</v>
      </c>
      <c r="L28" s="495">
        <v>1</v>
      </c>
      <c r="M28" s="93"/>
      <c r="N28" s="93"/>
      <c r="O28" s="93"/>
      <c r="P28" s="93"/>
      <c r="Q28" s="93"/>
      <c r="R28" s="93"/>
      <c r="S28" s="93"/>
      <c r="T28" s="93"/>
      <c r="U28" s="93"/>
      <c r="V28" s="93"/>
      <c r="W28" s="93"/>
      <c r="X28" s="93"/>
      <c r="Y28" s="93"/>
      <c r="Z28" s="93"/>
      <c r="AA28" s="93"/>
      <c r="AB28" s="93"/>
      <c r="AC28" s="93"/>
      <c r="AD28" s="93"/>
      <c r="AE28" s="93"/>
      <c r="AF28" s="93"/>
      <c r="AG28" s="93"/>
      <c r="AH28" s="93"/>
    </row>
    <row r="29" spans="1:34" x14ac:dyDescent="0.25">
      <c r="A29" s="485"/>
      <c r="B29" s="501" t="s">
        <v>106</v>
      </c>
      <c r="C29" s="496">
        <v>1</v>
      </c>
      <c r="D29" s="496">
        <v>1</v>
      </c>
      <c r="E29" s="496">
        <v>1</v>
      </c>
      <c r="F29" s="496">
        <v>1</v>
      </c>
      <c r="G29" s="496">
        <v>1</v>
      </c>
      <c r="H29" s="496">
        <v>3</v>
      </c>
      <c r="I29" s="496">
        <v>0</v>
      </c>
      <c r="J29" s="496">
        <v>1</v>
      </c>
      <c r="K29" s="507" t="s">
        <v>711</v>
      </c>
      <c r="L29" s="495">
        <v>1</v>
      </c>
      <c r="M29" s="93"/>
      <c r="N29" s="93"/>
      <c r="O29" s="93"/>
      <c r="P29" s="93"/>
      <c r="Q29" s="93"/>
      <c r="R29" s="93"/>
      <c r="S29" s="93"/>
      <c r="T29" s="93"/>
      <c r="U29" s="93"/>
      <c r="V29" s="93"/>
      <c r="W29" s="93"/>
      <c r="X29" s="93"/>
      <c r="Y29" s="93"/>
      <c r="Z29" s="93"/>
      <c r="AA29" s="93"/>
      <c r="AB29" s="93"/>
      <c r="AC29" s="93"/>
      <c r="AD29" s="93"/>
      <c r="AE29" s="93"/>
      <c r="AF29" s="93"/>
      <c r="AG29" s="93"/>
      <c r="AH29" s="93"/>
    </row>
    <row r="30" spans="1:34" x14ac:dyDescent="0.25">
      <c r="A30" s="485"/>
      <c r="B30" s="509" t="s">
        <v>575</v>
      </c>
      <c r="C30" s="502">
        <v>2</v>
      </c>
      <c r="D30" s="502">
        <v>0.3</v>
      </c>
      <c r="E30" s="502">
        <v>0.3</v>
      </c>
      <c r="F30" s="502">
        <v>0.3</v>
      </c>
      <c r="G30" s="502">
        <v>0.1</v>
      </c>
      <c r="H30" s="502">
        <v>2</v>
      </c>
      <c r="I30" s="502">
        <v>0.1</v>
      </c>
      <c r="J30" s="502">
        <v>1</v>
      </c>
      <c r="K30" s="507" t="s">
        <v>711</v>
      </c>
      <c r="L30" s="495">
        <v>1</v>
      </c>
      <c r="M30" s="93"/>
      <c r="N30" s="93"/>
      <c r="O30" s="93"/>
      <c r="P30" s="93"/>
      <c r="Q30" s="93"/>
      <c r="R30" s="93"/>
      <c r="S30" s="93"/>
      <c r="T30" s="93"/>
      <c r="U30" s="93"/>
      <c r="V30" s="93"/>
      <c r="W30" s="93"/>
      <c r="X30" s="93"/>
      <c r="Y30" s="93"/>
      <c r="Z30" s="93"/>
      <c r="AA30" s="93"/>
      <c r="AB30" s="93"/>
      <c r="AC30" s="93"/>
      <c r="AD30" s="93"/>
      <c r="AE30" s="93"/>
      <c r="AF30" s="93"/>
      <c r="AG30" s="93"/>
      <c r="AH30" s="93"/>
    </row>
    <row r="31" spans="1:34" x14ac:dyDescent="0.25">
      <c r="A31" s="485"/>
      <c r="B31" s="546" t="s">
        <v>25</v>
      </c>
      <c r="C31" s="547"/>
      <c r="D31" s="547"/>
      <c r="E31" s="547"/>
      <c r="F31" s="547"/>
      <c r="G31" s="547"/>
      <c r="H31" s="547"/>
      <c r="I31" s="547"/>
      <c r="J31" s="547"/>
      <c r="K31" s="547"/>
      <c r="L31" s="548"/>
      <c r="M31" s="93"/>
      <c r="N31" s="93"/>
      <c r="O31" s="93"/>
      <c r="P31" s="93"/>
      <c r="Q31" s="93"/>
      <c r="R31" s="93"/>
      <c r="S31" s="93"/>
      <c r="T31" s="93"/>
      <c r="U31" s="93"/>
      <c r="V31" s="93"/>
      <c r="W31" s="93"/>
      <c r="X31" s="93"/>
      <c r="Y31" s="93"/>
      <c r="Z31" s="93"/>
      <c r="AA31" s="93"/>
      <c r="AB31" s="93"/>
      <c r="AC31" s="93"/>
      <c r="AD31" s="93"/>
      <c r="AE31" s="93"/>
      <c r="AF31" s="93"/>
      <c r="AG31" s="93"/>
      <c r="AH31" s="93"/>
    </row>
    <row r="32" spans="1:34" x14ac:dyDescent="0.25">
      <c r="A32" s="485"/>
      <c r="B32" s="501" t="s">
        <v>576</v>
      </c>
      <c r="C32" s="502">
        <v>3.2</v>
      </c>
      <c r="D32" s="502">
        <v>3.1</v>
      </c>
      <c r="E32" s="502">
        <v>3.1</v>
      </c>
      <c r="F32" s="502">
        <v>2.8</v>
      </c>
      <c r="G32" s="502">
        <v>2.6</v>
      </c>
      <c r="H32" s="502">
        <v>3.7</v>
      </c>
      <c r="I32" s="502">
        <v>2.2000000000000002</v>
      </c>
      <c r="J32" s="502">
        <v>3.8</v>
      </c>
      <c r="K32" s="507" t="s">
        <v>830</v>
      </c>
      <c r="L32" s="495">
        <v>1</v>
      </c>
      <c r="M32" s="93"/>
      <c r="N32" s="93"/>
      <c r="O32" s="93"/>
      <c r="P32" s="93"/>
      <c r="Q32" s="93"/>
      <c r="R32" s="93"/>
      <c r="S32" s="93"/>
      <c r="T32" s="93"/>
      <c r="U32" s="93"/>
      <c r="V32" s="93"/>
      <c r="W32" s="93"/>
      <c r="X32" s="93"/>
      <c r="Y32" s="93"/>
      <c r="Z32" s="93"/>
      <c r="AA32" s="93"/>
      <c r="AB32" s="93"/>
      <c r="AC32" s="93"/>
      <c r="AD32" s="93"/>
      <c r="AE32" s="93"/>
      <c r="AF32" s="93"/>
      <c r="AG32" s="93"/>
      <c r="AH32" s="93"/>
    </row>
    <row r="33" spans="1:34" x14ac:dyDescent="0.25">
      <c r="A33" s="485"/>
      <c r="B33" s="501" t="s">
        <v>28</v>
      </c>
      <c r="C33" s="502">
        <v>2</v>
      </c>
      <c r="D33" s="502">
        <v>2</v>
      </c>
      <c r="E33" s="502">
        <v>2</v>
      </c>
      <c r="F33" s="502">
        <v>1.8</v>
      </c>
      <c r="G33" s="502">
        <v>1.6</v>
      </c>
      <c r="H33" s="502">
        <v>2.4</v>
      </c>
      <c r="I33" s="502">
        <v>1.4</v>
      </c>
      <c r="J33" s="502">
        <v>2.5</v>
      </c>
      <c r="K33" s="495" t="s">
        <v>424</v>
      </c>
      <c r="L33" s="495"/>
      <c r="M33" s="93"/>
      <c r="N33" s="93"/>
      <c r="O33" s="93"/>
      <c r="P33" s="93"/>
      <c r="Q33" s="93"/>
      <c r="R33" s="93"/>
      <c r="S33" s="93"/>
      <c r="T33" s="93"/>
      <c r="U33" s="93"/>
      <c r="V33" s="93"/>
      <c r="W33" s="93"/>
      <c r="X33" s="93"/>
      <c r="Y33" s="93"/>
      <c r="Z33" s="93"/>
      <c r="AA33" s="93"/>
      <c r="AB33" s="93"/>
      <c r="AC33" s="93"/>
      <c r="AD33" s="93"/>
      <c r="AE33" s="93"/>
      <c r="AF33" s="93"/>
      <c r="AG33" s="93"/>
      <c r="AH33" s="93"/>
    </row>
    <row r="34" spans="1:34" x14ac:dyDescent="0.25">
      <c r="A34" s="485"/>
      <c r="B34" s="501" t="s">
        <v>29</v>
      </c>
      <c r="C34" s="502">
        <v>1.1000000000000001</v>
      </c>
      <c r="D34" s="502">
        <v>1.1000000000000001</v>
      </c>
      <c r="E34" s="502">
        <v>1.1000000000000001</v>
      </c>
      <c r="F34" s="502">
        <v>1</v>
      </c>
      <c r="G34" s="502">
        <v>1</v>
      </c>
      <c r="H34" s="502">
        <v>1.3</v>
      </c>
      <c r="I34" s="502">
        <v>0.8</v>
      </c>
      <c r="J34" s="502">
        <v>1.3</v>
      </c>
      <c r="K34" s="495" t="s">
        <v>424</v>
      </c>
      <c r="L34" s="495"/>
      <c r="M34" s="93"/>
      <c r="N34" s="93"/>
      <c r="O34" s="93"/>
      <c r="P34" s="93"/>
      <c r="Q34" s="93"/>
      <c r="R34" s="93"/>
      <c r="S34" s="93"/>
      <c r="T34" s="93"/>
      <c r="U34" s="93"/>
      <c r="V34" s="93"/>
      <c r="W34" s="93"/>
      <c r="X34" s="93"/>
      <c r="Y34" s="93"/>
      <c r="Z34" s="93"/>
      <c r="AA34" s="93"/>
      <c r="AB34" s="93"/>
      <c r="AC34" s="93"/>
      <c r="AD34" s="93"/>
      <c r="AE34" s="93"/>
      <c r="AF34" s="93"/>
      <c r="AG34" s="93"/>
      <c r="AH34" s="93"/>
    </row>
    <row r="35" spans="1:34" x14ac:dyDescent="0.25">
      <c r="A35" s="485"/>
      <c r="B35" s="501" t="s">
        <v>577</v>
      </c>
      <c r="C35" s="496">
        <v>130800</v>
      </c>
      <c r="D35" s="496">
        <v>127100</v>
      </c>
      <c r="E35" s="496">
        <v>123300</v>
      </c>
      <c r="F35" s="496">
        <v>110800</v>
      </c>
      <c r="G35" s="496">
        <v>110600</v>
      </c>
      <c r="H35" s="496">
        <v>110700</v>
      </c>
      <c r="I35" s="496">
        <v>85800</v>
      </c>
      <c r="J35" s="496">
        <v>104200</v>
      </c>
      <c r="K35" s="495"/>
      <c r="L35" s="495"/>
      <c r="M35" s="93"/>
      <c r="N35" s="93"/>
      <c r="O35" s="93"/>
      <c r="P35" s="93"/>
      <c r="Q35" s="93"/>
      <c r="R35" s="93"/>
      <c r="S35" s="93"/>
      <c r="T35" s="93"/>
      <c r="U35" s="93"/>
      <c r="V35" s="93"/>
      <c r="W35" s="93"/>
      <c r="X35" s="93"/>
      <c r="Y35" s="93"/>
      <c r="Z35" s="93"/>
      <c r="AA35" s="93"/>
      <c r="AB35" s="93"/>
      <c r="AC35" s="93"/>
      <c r="AD35" s="93"/>
      <c r="AE35" s="93"/>
      <c r="AF35" s="93"/>
      <c r="AG35" s="93"/>
      <c r="AH35" s="93"/>
    </row>
    <row r="36" spans="1:34" x14ac:dyDescent="0.25">
      <c r="A36" s="485"/>
      <c r="B36" s="501" t="s">
        <v>578</v>
      </c>
      <c r="C36" s="502">
        <v>1.7</v>
      </c>
      <c r="D36" s="502">
        <v>1.7</v>
      </c>
      <c r="E36" s="502">
        <v>1.7</v>
      </c>
      <c r="F36" s="502">
        <v>1.7</v>
      </c>
      <c r="G36" s="502">
        <v>1.4</v>
      </c>
      <c r="H36" s="502">
        <v>1.9</v>
      </c>
      <c r="I36" s="502">
        <v>1.3</v>
      </c>
      <c r="J36" s="502">
        <v>2.1</v>
      </c>
      <c r="K36" s="495"/>
      <c r="L36" s="495"/>
      <c r="M36" s="93"/>
      <c r="N36" s="93"/>
      <c r="O36" s="93"/>
      <c r="P36" s="93"/>
      <c r="Q36" s="93"/>
      <c r="R36" s="93"/>
      <c r="S36" s="93"/>
      <c r="T36" s="93"/>
      <c r="U36" s="93"/>
      <c r="V36" s="93"/>
      <c r="W36" s="93"/>
      <c r="X36" s="93"/>
      <c r="Y36" s="93"/>
      <c r="Z36" s="93"/>
      <c r="AA36" s="93"/>
      <c r="AB36" s="93"/>
      <c r="AC36" s="93"/>
      <c r="AD36" s="93"/>
      <c r="AE36" s="93"/>
      <c r="AF36" s="93"/>
      <c r="AG36" s="93"/>
      <c r="AH36" s="93"/>
    </row>
    <row r="37" spans="1:34" x14ac:dyDescent="0.25">
      <c r="A37" s="485"/>
      <c r="B37" s="549" t="s">
        <v>33</v>
      </c>
      <c r="C37" s="550"/>
      <c r="D37" s="550"/>
      <c r="E37" s="550"/>
      <c r="F37" s="550"/>
      <c r="G37" s="550"/>
      <c r="H37" s="550"/>
      <c r="I37" s="550"/>
      <c r="J37" s="550"/>
      <c r="K37" s="550"/>
      <c r="L37" s="551"/>
      <c r="M37" s="93"/>
      <c r="N37" s="93"/>
      <c r="O37" s="93"/>
      <c r="P37" s="93"/>
      <c r="Q37" s="93"/>
      <c r="R37" s="93"/>
      <c r="S37" s="93"/>
      <c r="T37" s="93"/>
      <c r="U37" s="93"/>
      <c r="V37" s="93"/>
      <c r="W37" s="93"/>
      <c r="X37" s="93"/>
      <c r="Y37" s="93"/>
      <c r="Z37" s="93"/>
      <c r="AA37" s="93"/>
      <c r="AB37" s="93"/>
      <c r="AC37" s="93"/>
      <c r="AD37" s="93"/>
      <c r="AE37" s="93"/>
      <c r="AF37" s="93"/>
      <c r="AG37" s="93"/>
      <c r="AH37" s="93"/>
    </row>
    <row r="38" spans="1:34" x14ac:dyDescent="0.25">
      <c r="A38" s="485"/>
      <c r="B38" s="492" t="s">
        <v>579</v>
      </c>
      <c r="C38" s="502" t="s">
        <v>580</v>
      </c>
      <c r="D38" s="502" t="s">
        <v>580</v>
      </c>
      <c r="E38" s="502" t="s">
        <v>580</v>
      </c>
      <c r="F38" s="502" t="s">
        <v>580</v>
      </c>
      <c r="G38" s="502" t="s">
        <v>580</v>
      </c>
      <c r="H38" s="502" t="s">
        <v>582</v>
      </c>
      <c r="I38" s="502" t="s">
        <v>580</v>
      </c>
      <c r="J38" s="502" t="s">
        <v>582</v>
      </c>
      <c r="K38" s="495"/>
      <c r="L38" s="494"/>
      <c r="M38" s="93"/>
      <c r="N38" s="93"/>
      <c r="O38" s="93"/>
      <c r="P38" s="93"/>
      <c r="Q38" s="93"/>
      <c r="R38" s="93"/>
      <c r="S38" s="93"/>
      <c r="T38" s="93"/>
      <c r="U38" s="93"/>
      <c r="V38" s="93"/>
      <c r="W38" s="93"/>
      <c r="X38" s="93"/>
      <c r="Y38" s="93"/>
      <c r="Z38" s="93"/>
      <c r="AA38" s="93"/>
      <c r="AB38" s="93"/>
      <c r="AC38" s="93"/>
      <c r="AD38" s="93"/>
      <c r="AE38" s="93"/>
      <c r="AF38" s="93"/>
      <c r="AG38" s="93"/>
      <c r="AH38" s="93"/>
    </row>
    <row r="39" spans="1:34" x14ac:dyDescent="0.25">
      <c r="A39" s="485"/>
      <c r="B39" s="492" t="s">
        <v>581</v>
      </c>
      <c r="C39" s="502" t="s">
        <v>582</v>
      </c>
      <c r="D39" s="502" t="s">
        <v>582</v>
      </c>
      <c r="E39" s="502" t="s">
        <v>582</v>
      </c>
      <c r="F39" s="502" t="s">
        <v>582</v>
      </c>
      <c r="G39" s="502" t="s">
        <v>584</v>
      </c>
      <c r="H39" s="502" t="s">
        <v>582</v>
      </c>
      <c r="I39" s="502" t="s">
        <v>584</v>
      </c>
      <c r="J39" s="502" t="s">
        <v>582</v>
      </c>
      <c r="K39" s="495"/>
      <c r="L39" s="494"/>
      <c r="M39" s="93"/>
      <c r="N39" s="93"/>
      <c r="O39" s="93"/>
      <c r="P39" s="93"/>
      <c r="Q39" s="93"/>
      <c r="R39" s="93"/>
      <c r="S39" s="93"/>
      <c r="T39" s="93"/>
      <c r="U39" s="93"/>
      <c r="V39" s="93"/>
      <c r="W39" s="93"/>
      <c r="X39" s="93"/>
      <c r="Y39" s="93"/>
      <c r="Z39" s="93"/>
      <c r="AA39" s="93"/>
      <c r="AB39" s="93"/>
      <c r="AC39" s="93"/>
      <c r="AD39" s="93"/>
      <c r="AE39" s="93"/>
      <c r="AF39" s="93"/>
      <c r="AG39" s="93"/>
      <c r="AH39" s="93"/>
    </row>
    <row r="40" spans="1:34" x14ac:dyDescent="0.25">
      <c r="A40" s="485"/>
      <c r="B40" s="492" t="s">
        <v>583</v>
      </c>
      <c r="C40" s="502" t="s">
        <v>582</v>
      </c>
      <c r="D40" s="502" t="s">
        <v>582</v>
      </c>
      <c r="E40" s="502" t="s">
        <v>582</v>
      </c>
      <c r="F40" s="502" t="s">
        <v>582</v>
      </c>
      <c r="G40" s="502" t="s">
        <v>584</v>
      </c>
      <c r="H40" s="502" t="s">
        <v>582</v>
      </c>
      <c r="I40" s="502" t="s">
        <v>584</v>
      </c>
      <c r="J40" s="502" t="s">
        <v>582</v>
      </c>
      <c r="K40" s="495"/>
      <c r="L40" s="494"/>
      <c r="M40" s="93"/>
      <c r="N40" s="93"/>
      <c r="O40" s="93"/>
      <c r="P40" s="93"/>
      <c r="Q40" s="93"/>
      <c r="R40" s="93"/>
      <c r="S40" s="93"/>
      <c r="T40" s="93"/>
      <c r="U40" s="93"/>
      <c r="V40" s="93"/>
      <c r="W40" s="93"/>
      <c r="X40" s="93"/>
      <c r="Y40" s="93"/>
      <c r="Z40" s="93"/>
      <c r="AA40" s="93"/>
      <c r="AB40" s="93"/>
      <c r="AC40" s="93"/>
      <c r="AD40" s="93"/>
      <c r="AE40" s="93"/>
      <c r="AF40" s="93"/>
      <c r="AG40" s="93"/>
      <c r="AH40" s="93"/>
    </row>
    <row r="41" spans="1:34" x14ac:dyDescent="0.25">
      <c r="A41" s="485"/>
      <c r="B41" s="492" t="s">
        <v>585</v>
      </c>
      <c r="C41" s="510">
        <v>0.95</v>
      </c>
      <c r="D41" s="510">
        <v>0.93</v>
      </c>
      <c r="E41" s="510">
        <v>0.91</v>
      </c>
      <c r="F41" s="510">
        <v>0.83</v>
      </c>
      <c r="G41" s="510">
        <v>0.77</v>
      </c>
      <c r="H41" s="510">
        <v>1.1200000000000001</v>
      </c>
      <c r="I41" s="510">
        <v>0.66</v>
      </c>
      <c r="J41" s="510">
        <v>1.1299999999999999</v>
      </c>
      <c r="K41" s="495" t="s">
        <v>830</v>
      </c>
      <c r="L41" s="494">
        <v>1</v>
      </c>
      <c r="M41" s="93"/>
      <c r="N41" s="93"/>
      <c r="O41" s="93"/>
      <c r="P41" s="93"/>
      <c r="Q41" s="93"/>
      <c r="R41" s="93"/>
      <c r="S41" s="93"/>
      <c r="T41" s="93"/>
      <c r="U41" s="93"/>
      <c r="V41" s="93"/>
      <c r="W41" s="93"/>
      <c r="X41" s="93"/>
      <c r="Y41" s="93"/>
      <c r="Z41" s="93"/>
      <c r="AA41" s="93"/>
      <c r="AB41" s="93"/>
      <c r="AC41" s="93"/>
      <c r="AD41" s="93"/>
      <c r="AE41" s="93"/>
      <c r="AF41" s="93"/>
      <c r="AG41" s="93"/>
      <c r="AH41" s="93"/>
    </row>
    <row r="42" spans="1:34" x14ac:dyDescent="0.25">
      <c r="A42" s="485"/>
      <c r="B42" s="492" t="s">
        <v>28</v>
      </c>
      <c r="C42" s="510">
        <v>0.61</v>
      </c>
      <c r="D42" s="510">
        <v>0.59</v>
      </c>
      <c r="E42" s="510">
        <v>0.59</v>
      </c>
      <c r="F42" s="510">
        <v>0.54</v>
      </c>
      <c r="G42" s="510">
        <v>0.48</v>
      </c>
      <c r="H42" s="510">
        <v>0.73</v>
      </c>
      <c r="I42" s="510">
        <v>0.42</v>
      </c>
      <c r="J42" s="510">
        <v>0.73</v>
      </c>
      <c r="K42" s="495" t="s">
        <v>424</v>
      </c>
      <c r="L42" s="494"/>
      <c r="M42" s="93"/>
      <c r="N42" s="93"/>
      <c r="O42" s="93"/>
      <c r="P42" s="93"/>
      <c r="Q42" s="93"/>
      <c r="R42" s="93"/>
      <c r="S42" s="93"/>
      <c r="T42" s="93"/>
      <c r="U42" s="93"/>
      <c r="V42" s="93"/>
      <c r="W42" s="93"/>
      <c r="X42" s="93"/>
      <c r="Y42" s="93"/>
      <c r="Z42" s="93"/>
      <c r="AA42" s="93"/>
      <c r="AB42" s="93"/>
      <c r="AC42" s="93"/>
      <c r="AD42" s="93"/>
      <c r="AE42" s="93"/>
      <c r="AF42" s="93"/>
      <c r="AG42" s="93"/>
      <c r="AH42" s="93"/>
    </row>
    <row r="43" spans="1:34" x14ac:dyDescent="0.25">
      <c r="A43" s="511"/>
      <c r="B43" s="492" t="s">
        <v>29</v>
      </c>
      <c r="C43" s="510">
        <v>0.34</v>
      </c>
      <c r="D43" s="510">
        <v>0.33</v>
      </c>
      <c r="E43" s="510">
        <v>0.32</v>
      </c>
      <c r="F43" s="510">
        <v>0.28999999999999998</v>
      </c>
      <c r="G43" s="510">
        <v>0.28999999999999998</v>
      </c>
      <c r="H43" s="510">
        <v>0.4</v>
      </c>
      <c r="I43" s="510">
        <v>0.24</v>
      </c>
      <c r="J43" s="510">
        <v>0.4</v>
      </c>
      <c r="K43" s="495" t="s">
        <v>424</v>
      </c>
      <c r="L43" s="494"/>
      <c r="M43" s="93"/>
      <c r="N43" s="93"/>
      <c r="O43" s="93"/>
      <c r="P43" s="93"/>
      <c r="Q43" s="93"/>
      <c r="R43" s="93"/>
      <c r="S43" s="93"/>
      <c r="T43" s="93"/>
      <c r="U43" s="93"/>
      <c r="V43" s="93"/>
      <c r="W43" s="93"/>
      <c r="X43" s="93"/>
      <c r="Y43" s="93"/>
      <c r="Z43" s="93"/>
      <c r="AA43" s="93"/>
      <c r="AB43" s="93"/>
      <c r="AC43" s="93"/>
      <c r="AD43" s="93"/>
      <c r="AE43" s="93"/>
      <c r="AF43" s="93"/>
      <c r="AG43" s="93"/>
      <c r="AH43" s="93"/>
    </row>
    <row r="44" spans="1:34" x14ac:dyDescent="0.25">
      <c r="A44" s="511"/>
      <c r="B44" s="492" t="s">
        <v>586</v>
      </c>
      <c r="C44" s="496">
        <v>39500</v>
      </c>
      <c r="D44" s="496">
        <v>38300</v>
      </c>
      <c r="E44" s="496">
        <v>36800</v>
      </c>
      <c r="F44" s="496">
        <v>33100</v>
      </c>
      <c r="G44" s="496">
        <v>32100</v>
      </c>
      <c r="H44" s="496">
        <v>45000</v>
      </c>
      <c r="I44" s="496">
        <v>25200</v>
      </c>
      <c r="J44" s="496">
        <v>42700</v>
      </c>
      <c r="K44" s="495"/>
      <c r="L44" s="494"/>
      <c r="M44" s="93"/>
      <c r="N44" s="93"/>
      <c r="O44" s="93"/>
      <c r="P44" s="93"/>
      <c r="Q44" s="93"/>
      <c r="R44" s="93"/>
      <c r="S44" s="93"/>
      <c r="T44" s="93"/>
      <c r="U44" s="93"/>
      <c r="V44" s="93"/>
      <c r="W44" s="93"/>
      <c r="X44" s="93"/>
      <c r="Y44" s="93"/>
      <c r="Z44" s="93"/>
      <c r="AA44" s="93"/>
      <c r="AB44" s="93"/>
      <c r="AC44" s="93"/>
      <c r="AD44" s="93"/>
      <c r="AE44" s="93"/>
      <c r="AF44" s="93"/>
      <c r="AG44" s="93"/>
      <c r="AH44" s="93"/>
    </row>
    <row r="45" spans="1:34" x14ac:dyDescent="0.25">
      <c r="A45" s="511"/>
      <c r="B45" s="492" t="s">
        <v>587</v>
      </c>
      <c r="C45" s="510">
        <v>0.51</v>
      </c>
      <c r="D45" s="510">
        <v>0.51</v>
      </c>
      <c r="E45" s="510">
        <v>0.51</v>
      </c>
      <c r="F45" s="510">
        <v>0.51</v>
      </c>
      <c r="G45" s="510">
        <v>0.43</v>
      </c>
      <c r="H45" s="510">
        <v>0.59</v>
      </c>
      <c r="I45" s="510">
        <v>0.38</v>
      </c>
      <c r="J45" s="510">
        <v>0.64</v>
      </c>
      <c r="K45" s="495"/>
      <c r="L45" s="494"/>
      <c r="M45" s="93"/>
      <c r="N45" s="93"/>
      <c r="O45" s="93"/>
      <c r="P45" s="93"/>
      <c r="Q45" s="93"/>
      <c r="R45" s="93"/>
      <c r="S45" s="93"/>
      <c r="T45" s="93"/>
      <c r="U45" s="93"/>
      <c r="V45" s="93"/>
      <c r="W45" s="93"/>
      <c r="X45" s="93"/>
      <c r="Y45" s="93"/>
      <c r="Z45" s="93"/>
      <c r="AA45" s="93"/>
      <c r="AB45" s="93"/>
      <c r="AC45" s="93"/>
      <c r="AD45" s="93"/>
      <c r="AE45" s="93"/>
      <c r="AF45" s="93"/>
      <c r="AG45" s="93"/>
      <c r="AH45" s="93"/>
    </row>
    <row r="46" spans="1:34" x14ac:dyDescent="0.25">
      <c r="A46" s="511"/>
      <c r="B46" s="492" t="s">
        <v>628</v>
      </c>
      <c r="C46" s="512">
        <v>3.0000000000000001E-3</v>
      </c>
      <c r="D46" s="512">
        <v>3.0000000000000001E-3</v>
      </c>
      <c r="E46" s="512">
        <v>3.0000000000000001E-3</v>
      </c>
      <c r="F46" s="512">
        <v>3.0000000000000001E-3</v>
      </c>
      <c r="G46" s="512">
        <v>3.0000000000000001E-3</v>
      </c>
      <c r="H46" s="512">
        <v>3.0000000000000001E-3</v>
      </c>
      <c r="I46" s="512">
        <v>2E-3</v>
      </c>
      <c r="J46" s="512">
        <v>3.0000000000000001E-3</v>
      </c>
      <c r="K46" s="513" t="s">
        <v>55</v>
      </c>
      <c r="L46" s="512"/>
      <c r="M46" s="93"/>
      <c r="N46" s="93"/>
      <c r="O46" s="93"/>
      <c r="P46" s="93"/>
      <c r="Q46" s="93"/>
      <c r="R46" s="93"/>
      <c r="S46" s="93"/>
      <c r="T46" s="93"/>
      <c r="U46" s="93"/>
      <c r="V46" s="93"/>
      <c r="W46" s="93"/>
      <c r="X46" s="93"/>
      <c r="Y46" s="93"/>
      <c r="Z46" s="93"/>
      <c r="AA46" s="93"/>
      <c r="AB46" s="93"/>
      <c r="AC46" s="93"/>
      <c r="AD46" s="93"/>
      <c r="AE46" s="93"/>
      <c r="AF46" s="93"/>
      <c r="AG46" s="93"/>
      <c r="AH46" s="93"/>
    </row>
    <row r="47" spans="1:34" x14ac:dyDescent="0.25">
      <c r="A47" s="95"/>
      <c r="B47" s="93"/>
      <c r="C47" s="394"/>
      <c r="D47" s="394"/>
      <c r="E47" s="394"/>
      <c r="F47" s="394"/>
      <c r="G47" s="394"/>
      <c r="H47" s="394"/>
      <c r="I47" s="394"/>
      <c r="J47" s="394"/>
      <c r="K47" s="93"/>
      <c r="L47" s="93"/>
      <c r="M47" s="93"/>
      <c r="N47" s="93"/>
      <c r="O47" s="93"/>
      <c r="P47" s="93"/>
      <c r="Q47" s="93"/>
      <c r="R47" s="93"/>
      <c r="S47" s="93"/>
      <c r="T47" s="93"/>
      <c r="U47" s="93"/>
      <c r="V47" s="93"/>
      <c r="W47" s="93"/>
      <c r="X47" s="93"/>
      <c r="Y47" s="93"/>
      <c r="Z47" s="93"/>
      <c r="AA47" s="93"/>
      <c r="AB47" s="93"/>
      <c r="AC47" s="93"/>
      <c r="AD47" s="93"/>
      <c r="AE47" s="93"/>
      <c r="AF47" s="93"/>
      <c r="AG47" s="93"/>
      <c r="AH47" s="93"/>
    </row>
    <row r="48" spans="1:34" x14ac:dyDescent="0.25">
      <c r="A48" s="95"/>
      <c r="B48" s="93"/>
      <c r="C48" s="394"/>
      <c r="D48" s="394"/>
      <c r="E48" s="394"/>
      <c r="F48" s="394"/>
      <c r="G48" s="394"/>
      <c r="H48" s="394"/>
      <c r="I48" s="394"/>
      <c r="J48" s="394"/>
      <c r="K48" s="93"/>
      <c r="L48" s="93"/>
      <c r="M48" s="93"/>
      <c r="N48" s="93"/>
      <c r="O48" s="93"/>
      <c r="P48" s="93"/>
      <c r="Q48" s="93"/>
      <c r="R48" s="93"/>
      <c r="S48" s="93"/>
      <c r="T48" s="93"/>
      <c r="U48" s="93"/>
      <c r="V48" s="93"/>
      <c r="W48" s="93"/>
      <c r="X48" s="93"/>
      <c r="Y48" s="93"/>
      <c r="Z48" s="93"/>
      <c r="AA48" s="93"/>
      <c r="AB48" s="93"/>
      <c r="AC48" s="93"/>
      <c r="AD48" s="93"/>
      <c r="AE48" s="93"/>
      <c r="AF48" s="93"/>
      <c r="AG48" s="93"/>
      <c r="AH48" s="93"/>
    </row>
    <row r="49" spans="1:34" x14ac:dyDescent="0.25">
      <c r="A49" s="95" t="s">
        <v>125</v>
      </c>
      <c r="B49" s="93"/>
      <c r="C49" s="356"/>
      <c r="D49" s="356"/>
      <c r="E49" s="356"/>
      <c r="F49" s="356"/>
      <c r="G49" s="356"/>
      <c r="H49" s="356"/>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row>
    <row r="50" spans="1:34" ht="15" customHeight="1" x14ac:dyDescent="0.25">
      <c r="A50" s="357">
        <v>1</v>
      </c>
      <c r="B50" s="887" t="s">
        <v>645</v>
      </c>
      <c r="C50" s="887"/>
      <c r="D50" s="887"/>
      <c r="E50" s="887"/>
      <c r="F50" s="887"/>
      <c r="G50" s="887"/>
      <c r="H50" s="887"/>
      <c r="I50" s="887"/>
      <c r="J50" s="887"/>
      <c r="K50" s="887"/>
      <c r="L50" s="887"/>
      <c r="M50" s="93"/>
      <c r="N50" s="93"/>
      <c r="O50" s="93"/>
      <c r="P50" s="93"/>
      <c r="Q50" s="93"/>
      <c r="R50" s="93"/>
      <c r="S50" s="93"/>
      <c r="T50" s="93"/>
      <c r="U50" s="93"/>
      <c r="V50" s="93"/>
      <c r="W50" s="93"/>
      <c r="X50" s="93"/>
      <c r="Y50" s="93"/>
      <c r="Z50" s="93"/>
      <c r="AA50" s="93"/>
      <c r="AB50" s="93"/>
      <c r="AC50" s="93"/>
      <c r="AD50" s="93"/>
      <c r="AE50" s="93"/>
      <c r="AF50" s="93"/>
      <c r="AG50" s="93"/>
      <c r="AH50" s="93"/>
    </row>
    <row r="51" spans="1:34" x14ac:dyDescent="0.25">
      <c r="A51" s="95" t="s">
        <v>38</v>
      </c>
      <c r="B51" s="93"/>
      <c r="C51" s="356"/>
      <c r="D51" s="356"/>
      <c r="E51" s="356"/>
      <c r="F51" s="356"/>
      <c r="G51" s="356"/>
      <c r="H51" s="356"/>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row>
    <row r="52" spans="1:34" ht="30" customHeight="1" x14ac:dyDescent="0.25">
      <c r="A52" s="357" t="s">
        <v>39</v>
      </c>
      <c r="B52" s="887" t="s">
        <v>665</v>
      </c>
      <c r="C52" s="887"/>
      <c r="D52" s="887"/>
      <c r="E52" s="887"/>
      <c r="F52" s="887"/>
      <c r="G52" s="887"/>
      <c r="H52" s="887"/>
      <c r="I52" s="887"/>
      <c r="J52" s="887"/>
      <c r="K52" s="887"/>
      <c r="L52" s="887"/>
      <c r="M52" s="93"/>
      <c r="N52" s="93"/>
      <c r="O52" s="93"/>
      <c r="P52" s="93"/>
      <c r="Q52" s="93"/>
      <c r="R52" s="93"/>
      <c r="S52" s="93"/>
      <c r="T52" s="93"/>
      <c r="U52" s="93"/>
      <c r="V52" s="93"/>
      <c r="W52" s="93"/>
      <c r="X52" s="93"/>
      <c r="Y52" s="93"/>
      <c r="Z52" s="93"/>
      <c r="AA52" s="93"/>
      <c r="AB52" s="93"/>
      <c r="AC52" s="93"/>
      <c r="AD52" s="93"/>
      <c r="AE52" s="93"/>
      <c r="AF52" s="93"/>
      <c r="AG52" s="93"/>
      <c r="AH52" s="93"/>
    </row>
    <row r="53" spans="1:34" x14ac:dyDescent="0.25">
      <c r="A53" s="357" t="s">
        <v>15</v>
      </c>
      <c r="B53" s="93" t="s">
        <v>647</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row>
    <row r="54" spans="1:34" ht="15" customHeight="1" x14ac:dyDescent="0.25">
      <c r="A54" s="357" t="s">
        <v>20</v>
      </c>
      <c r="B54" s="887" t="s">
        <v>666</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row>
    <row r="55" spans="1:34" ht="15" customHeight="1" x14ac:dyDescent="0.25">
      <c r="A55" s="357" t="s">
        <v>23</v>
      </c>
      <c r="B55" s="887" t="s">
        <v>649</v>
      </c>
      <c r="C55" s="887"/>
      <c r="D55" s="887"/>
      <c r="E55" s="887"/>
      <c r="F55" s="887"/>
      <c r="G55" s="887"/>
      <c r="H55" s="887"/>
      <c r="I55" s="887"/>
      <c r="J55" s="887"/>
      <c r="K55" s="887"/>
      <c r="L55" s="887"/>
      <c r="M55" s="93"/>
      <c r="N55" s="93"/>
      <c r="O55" s="93"/>
      <c r="P55" s="93"/>
      <c r="Q55" s="93"/>
      <c r="R55" s="93"/>
      <c r="S55" s="93"/>
      <c r="T55" s="93"/>
      <c r="U55" s="93"/>
      <c r="V55" s="93"/>
      <c r="W55" s="93"/>
      <c r="X55" s="93"/>
      <c r="Y55" s="93"/>
      <c r="Z55" s="93"/>
      <c r="AA55" s="93"/>
      <c r="AB55" s="93"/>
      <c r="AC55" s="93"/>
      <c r="AD55" s="93"/>
      <c r="AE55" s="93"/>
      <c r="AF55" s="93"/>
      <c r="AG55" s="93"/>
      <c r="AH55" s="93"/>
    </row>
    <row r="56" spans="1:34" ht="15" customHeight="1" x14ac:dyDescent="0.25">
      <c r="A56" s="357" t="s">
        <v>44</v>
      </c>
      <c r="B56" s="887" t="s">
        <v>667</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row>
    <row r="57" spans="1:34" ht="15" customHeight="1" x14ac:dyDescent="0.25">
      <c r="A57" s="357" t="s">
        <v>46</v>
      </c>
      <c r="B57" s="887" t="s">
        <v>668</v>
      </c>
      <c r="C57" s="887"/>
      <c r="D57" s="887"/>
      <c r="E57" s="887"/>
      <c r="F57" s="887"/>
      <c r="G57" s="887"/>
      <c r="H57" s="887"/>
      <c r="I57" s="887"/>
      <c r="J57" s="887"/>
      <c r="K57" s="887"/>
      <c r="L57" s="887"/>
      <c r="M57" s="93"/>
      <c r="N57" s="93"/>
      <c r="O57" s="93"/>
      <c r="P57" s="93"/>
      <c r="Q57" s="93"/>
      <c r="R57" s="93"/>
      <c r="S57" s="93"/>
      <c r="T57" s="93"/>
      <c r="U57" s="93"/>
      <c r="V57" s="93"/>
      <c r="W57" s="93"/>
      <c r="X57" s="93"/>
      <c r="Y57" s="93"/>
      <c r="Z57" s="93"/>
      <c r="AA57" s="93"/>
      <c r="AB57" s="93"/>
      <c r="AC57" s="93"/>
      <c r="AD57" s="93"/>
      <c r="AE57" s="93"/>
      <c r="AF57" s="93"/>
      <c r="AG57" s="93"/>
      <c r="AH57" s="93"/>
    </row>
    <row r="58" spans="1:34" x14ac:dyDescent="0.25">
      <c r="A58" s="357" t="s">
        <v>31</v>
      </c>
      <c r="B58" s="542" t="s">
        <v>652</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row>
    <row r="59" spans="1:34" ht="38.25" customHeight="1" x14ac:dyDescent="0.25">
      <c r="A59" s="357" t="s">
        <v>35</v>
      </c>
      <c r="B59" s="887" t="s">
        <v>638</v>
      </c>
      <c r="C59" s="887"/>
      <c r="D59" s="887"/>
      <c r="E59" s="887"/>
      <c r="F59" s="887"/>
      <c r="G59" s="887"/>
      <c r="H59" s="887"/>
      <c r="I59" s="887"/>
      <c r="J59" s="887"/>
      <c r="K59" s="887"/>
      <c r="L59" s="887"/>
      <c r="M59" s="93"/>
      <c r="N59" s="93"/>
      <c r="O59" s="93"/>
      <c r="P59" s="93"/>
      <c r="Q59" s="93"/>
      <c r="R59" s="93"/>
      <c r="S59" s="93"/>
      <c r="T59" s="93"/>
      <c r="U59" s="93"/>
      <c r="V59" s="93"/>
      <c r="W59" s="93"/>
      <c r="X59" s="93"/>
      <c r="Y59" s="93"/>
      <c r="Z59" s="93"/>
      <c r="AA59" s="93"/>
      <c r="AB59" s="93"/>
      <c r="AC59" s="93"/>
      <c r="AD59" s="93"/>
      <c r="AE59" s="93"/>
      <c r="AF59" s="93"/>
      <c r="AG59" s="93"/>
      <c r="AH59" s="93"/>
    </row>
    <row r="60" spans="1:34" ht="15" customHeight="1" x14ac:dyDescent="0.25">
      <c r="A60" s="357" t="s">
        <v>65</v>
      </c>
      <c r="B60" s="887" t="s">
        <v>653</v>
      </c>
      <c r="C60" s="887"/>
      <c r="D60" s="887"/>
      <c r="E60" s="887"/>
      <c r="F60" s="887"/>
      <c r="G60" s="887"/>
      <c r="H60" s="887"/>
      <c r="I60" s="887"/>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row>
    <row r="61" spans="1:34" ht="15" customHeight="1" x14ac:dyDescent="0.25">
      <c r="A61" s="357" t="s">
        <v>50</v>
      </c>
      <c r="B61" s="887" t="s">
        <v>640</v>
      </c>
      <c r="C61" s="887"/>
      <c r="D61" s="887"/>
      <c r="E61" s="887"/>
      <c r="F61" s="887"/>
      <c r="G61" s="887"/>
      <c r="H61" s="887"/>
      <c r="I61" s="887"/>
      <c r="J61" s="887"/>
      <c r="K61" s="887"/>
      <c r="L61" s="887"/>
      <c r="M61" s="93"/>
      <c r="N61" s="93"/>
      <c r="O61" s="93"/>
      <c r="P61" s="93"/>
      <c r="Q61" s="93"/>
      <c r="R61" s="93"/>
      <c r="S61" s="93"/>
      <c r="T61" s="93"/>
      <c r="U61" s="93"/>
      <c r="V61" s="93"/>
      <c r="W61" s="93"/>
      <c r="X61" s="93"/>
      <c r="Y61" s="93"/>
      <c r="Z61" s="93"/>
      <c r="AA61" s="93"/>
      <c r="AB61" s="93"/>
      <c r="AC61" s="93"/>
      <c r="AD61" s="93"/>
      <c r="AE61" s="93"/>
      <c r="AF61" s="93"/>
      <c r="AG61" s="93"/>
      <c r="AH61" s="93"/>
    </row>
    <row r="62" spans="1:34" ht="27.75" customHeight="1" x14ac:dyDescent="0.25">
      <c r="A62" s="357" t="s">
        <v>55</v>
      </c>
      <c r="B62" s="919" t="s">
        <v>641</v>
      </c>
      <c r="C62" s="919"/>
      <c r="D62" s="919"/>
      <c r="E62" s="919"/>
      <c r="F62" s="919"/>
      <c r="G62" s="919"/>
      <c r="H62" s="919"/>
      <c r="I62" s="919"/>
      <c r="J62" s="919"/>
      <c r="K62" s="919"/>
      <c r="L62" s="919"/>
      <c r="M62" s="93"/>
      <c r="N62" s="93"/>
      <c r="O62" s="93"/>
      <c r="P62" s="93"/>
      <c r="Q62" s="93"/>
      <c r="R62" s="93"/>
      <c r="S62" s="93"/>
      <c r="T62" s="93"/>
      <c r="U62" s="93"/>
      <c r="V62" s="93"/>
      <c r="W62" s="93"/>
      <c r="X62" s="93"/>
      <c r="Y62" s="93"/>
      <c r="Z62" s="93"/>
      <c r="AA62" s="93"/>
      <c r="AB62" s="93"/>
      <c r="AC62" s="93"/>
      <c r="AD62" s="93"/>
      <c r="AE62" s="93"/>
      <c r="AF62" s="93"/>
      <c r="AG62" s="93"/>
      <c r="AH62" s="93"/>
    </row>
    <row r="63" spans="1:34" ht="25.5" customHeight="1" x14ac:dyDescent="0.25">
      <c r="A63" s="357" t="s">
        <v>67</v>
      </c>
      <c r="B63" s="919" t="s">
        <v>826</v>
      </c>
      <c r="C63" s="919"/>
      <c r="D63" s="919"/>
      <c r="E63" s="919"/>
      <c r="F63" s="919"/>
      <c r="G63" s="919"/>
      <c r="H63" s="919"/>
      <c r="I63" s="919"/>
      <c r="J63" s="919"/>
      <c r="K63" s="919"/>
      <c r="L63" s="919"/>
      <c r="M63" s="93"/>
      <c r="N63" s="93"/>
      <c r="O63" s="93"/>
      <c r="P63" s="93"/>
      <c r="Q63" s="93"/>
      <c r="R63" s="93"/>
      <c r="S63" s="93"/>
      <c r="T63" s="93"/>
      <c r="U63" s="93"/>
      <c r="V63" s="93"/>
      <c r="W63" s="93"/>
      <c r="X63" s="93"/>
      <c r="Y63" s="93"/>
      <c r="Z63" s="93"/>
      <c r="AA63" s="93"/>
      <c r="AB63" s="93"/>
      <c r="AC63" s="93"/>
      <c r="AD63" s="93"/>
      <c r="AE63" s="93"/>
      <c r="AF63" s="93"/>
      <c r="AG63" s="93"/>
      <c r="AH63" s="93"/>
    </row>
    <row r="64" spans="1:34" x14ac:dyDescent="0.25">
      <c r="M64" s="93"/>
      <c r="N64" s="93"/>
      <c r="O64" s="93"/>
      <c r="P64" s="93"/>
      <c r="Q64" s="93"/>
      <c r="R64" s="93"/>
      <c r="S64" s="93"/>
      <c r="T64" s="93"/>
      <c r="U64" s="93"/>
      <c r="V64" s="93"/>
      <c r="W64" s="93"/>
      <c r="X64" s="93"/>
      <c r="Y64" s="93"/>
      <c r="Z64" s="93"/>
      <c r="AA64" s="93"/>
      <c r="AB64" s="93"/>
      <c r="AC64" s="93"/>
      <c r="AD64" s="93"/>
      <c r="AE64" s="93"/>
      <c r="AF64" s="93"/>
      <c r="AG64" s="93"/>
      <c r="AH64" s="93"/>
    </row>
    <row r="65" spans="13:34" x14ac:dyDescent="0.25">
      <c r="M65" s="93"/>
      <c r="N65" s="93"/>
      <c r="O65" s="93"/>
      <c r="P65" s="93"/>
      <c r="Q65" s="93"/>
      <c r="R65" s="93"/>
      <c r="S65" s="93"/>
      <c r="T65" s="93"/>
      <c r="U65" s="93"/>
      <c r="V65" s="93"/>
      <c r="W65" s="93"/>
      <c r="X65" s="93"/>
      <c r="Y65" s="93"/>
      <c r="Z65" s="93"/>
      <c r="AA65" s="93"/>
      <c r="AB65" s="93"/>
      <c r="AC65" s="93"/>
      <c r="AD65" s="93"/>
      <c r="AE65" s="93"/>
      <c r="AF65" s="93"/>
      <c r="AG65" s="93"/>
      <c r="AH65" s="93"/>
    </row>
    <row r="66" spans="13:34" x14ac:dyDescent="0.25">
      <c r="M66" s="93"/>
      <c r="N66" s="93"/>
      <c r="O66" s="93"/>
      <c r="P66" s="93"/>
      <c r="Q66" s="93"/>
      <c r="R66" s="93"/>
      <c r="S66" s="93"/>
      <c r="T66" s="93"/>
      <c r="U66" s="93"/>
      <c r="V66" s="93"/>
      <c r="W66" s="93"/>
      <c r="X66" s="93"/>
      <c r="Y66" s="93"/>
      <c r="Z66" s="93"/>
      <c r="AA66" s="93"/>
      <c r="AB66" s="93"/>
      <c r="AC66" s="93"/>
      <c r="AD66" s="93"/>
      <c r="AE66" s="93"/>
      <c r="AF66" s="93"/>
      <c r="AG66" s="93"/>
      <c r="AH66" s="93"/>
    </row>
    <row r="67" spans="13:34" x14ac:dyDescent="0.25">
      <c r="M67" s="93"/>
      <c r="N67" s="93"/>
      <c r="O67" s="93"/>
      <c r="P67" s="93"/>
      <c r="Q67" s="93"/>
      <c r="R67" s="93"/>
      <c r="S67" s="93"/>
      <c r="T67" s="93"/>
      <c r="U67" s="93"/>
      <c r="V67" s="93"/>
      <c r="W67" s="93"/>
      <c r="X67" s="93"/>
      <c r="Y67" s="93"/>
      <c r="Z67" s="93"/>
      <c r="AA67" s="93"/>
      <c r="AB67" s="93"/>
      <c r="AC67" s="93"/>
      <c r="AD67" s="93"/>
      <c r="AE67" s="93"/>
      <c r="AF67" s="93"/>
      <c r="AG67" s="93"/>
      <c r="AH67" s="93"/>
    </row>
    <row r="68" spans="13:34" x14ac:dyDescent="0.25">
      <c r="M68" s="93"/>
      <c r="N68" s="93"/>
      <c r="O68" s="93"/>
      <c r="P68" s="93"/>
      <c r="Q68" s="93"/>
      <c r="R68" s="93"/>
      <c r="S68" s="93"/>
      <c r="T68" s="93"/>
      <c r="U68" s="93"/>
      <c r="V68" s="93"/>
      <c r="W68" s="93"/>
      <c r="X68" s="93"/>
      <c r="Y68" s="93"/>
      <c r="Z68" s="93"/>
      <c r="AA68" s="93"/>
      <c r="AB68" s="93"/>
      <c r="AC68" s="93"/>
      <c r="AD68" s="93"/>
      <c r="AE68" s="93"/>
      <c r="AF68" s="93"/>
      <c r="AG68" s="93"/>
      <c r="AH68" s="93"/>
    </row>
    <row r="69" spans="13:34" x14ac:dyDescent="0.25">
      <c r="M69" s="93"/>
      <c r="N69" s="93"/>
      <c r="O69" s="93"/>
      <c r="P69" s="93"/>
      <c r="Q69" s="93"/>
      <c r="R69" s="93"/>
      <c r="S69" s="93"/>
      <c r="T69" s="93"/>
      <c r="U69" s="93"/>
      <c r="V69" s="93"/>
      <c r="W69" s="93"/>
      <c r="X69" s="93"/>
      <c r="Y69" s="93"/>
      <c r="Z69" s="93"/>
      <c r="AA69" s="93"/>
      <c r="AB69" s="93"/>
      <c r="AC69" s="93"/>
      <c r="AD69" s="93"/>
      <c r="AE69" s="93"/>
      <c r="AF69" s="93"/>
      <c r="AG69" s="93"/>
      <c r="AH69" s="93"/>
    </row>
    <row r="70" spans="13:34" x14ac:dyDescent="0.25">
      <c r="M70" s="93"/>
      <c r="N70" s="93"/>
      <c r="O70" s="93"/>
      <c r="P70" s="93"/>
      <c r="Q70" s="93"/>
      <c r="R70" s="93"/>
      <c r="S70" s="93"/>
      <c r="T70" s="93"/>
      <c r="U70" s="93"/>
      <c r="V70" s="93"/>
      <c r="W70" s="93"/>
      <c r="X70" s="93"/>
      <c r="Y70" s="93"/>
      <c r="Z70" s="93"/>
      <c r="AA70" s="93"/>
      <c r="AB70" s="93"/>
      <c r="AC70" s="93"/>
      <c r="AD70" s="93"/>
      <c r="AE70" s="93"/>
      <c r="AF70" s="93"/>
      <c r="AG70" s="93"/>
      <c r="AH70" s="93"/>
    </row>
    <row r="71" spans="13:34" x14ac:dyDescent="0.25">
      <c r="M71" s="93"/>
      <c r="N71" s="93"/>
      <c r="O71" s="93"/>
      <c r="P71" s="93"/>
      <c r="Q71" s="93"/>
      <c r="R71" s="93"/>
      <c r="S71" s="93"/>
      <c r="T71" s="93"/>
      <c r="U71" s="93"/>
      <c r="V71" s="93"/>
      <c r="W71" s="93"/>
      <c r="X71" s="93"/>
      <c r="Y71" s="93"/>
      <c r="Z71" s="93"/>
      <c r="AA71" s="93"/>
      <c r="AB71" s="93"/>
      <c r="AC71" s="93"/>
      <c r="AD71" s="93"/>
      <c r="AE71" s="93"/>
      <c r="AF71" s="93"/>
      <c r="AG71" s="93"/>
      <c r="AH71" s="93"/>
    </row>
    <row r="72" spans="13:34" x14ac:dyDescent="0.25">
      <c r="M72" s="93"/>
      <c r="N72" s="93"/>
      <c r="O72" s="93"/>
      <c r="P72" s="93"/>
      <c r="Q72" s="93"/>
      <c r="R72" s="93"/>
      <c r="S72" s="93"/>
      <c r="T72" s="93"/>
      <c r="U72" s="93"/>
      <c r="V72" s="93"/>
      <c r="W72" s="93"/>
      <c r="X72" s="93"/>
      <c r="Y72" s="93"/>
      <c r="Z72" s="93"/>
      <c r="AA72" s="93"/>
      <c r="AB72" s="93"/>
      <c r="AC72" s="93"/>
      <c r="AD72" s="93"/>
      <c r="AE72" s="93"/>
      <c r="AF72" s="93"/>
      <c r="AG72" s="93"/>
      <c r="AH72" s="93"/>
    </row>
    <row r="73" spans="13:34" x14ac:dyDescent="0.25">
      <c r="M73" s="93"/>
      <c r="N73" s="93"/>
      <c r="O73" s="93"/>
      <c r="P73" s="93"/>
      <c r="Q73" s="93"/>
      <c r="R73" s="93"/>
      <c r="S73" s="93"/>
      <c r="T73" s="93"/>
      <c r="U73" s="93"/>
      <c r="V73" s="93"/>
      <c r="W73" s="93"/>
      <c r="X73" s="93"/>
      <c r="Y73" s="93"/>
      <c r="Z73" s="93"/>
      <c r="AA73" s="93"/>
      <c r="AB73" s="93"/>
      <c r="AC73" s="93"/>
      <c r="AD73" s="93"/>
      <c r="AE73" s="93"/>
      <c r="AF73" s="93"/>
      <c r="AG73" s="93"/>
      <c r="AH73" s="93"/>
    </row>
    <row r="74" spans="13:34" x14ac:dyDescent="0.25">
      <c r="M74" s="93"/>
      <c r="N74" s="93"/>
      <c r="O74" s="93"/>
      <c r="P74" s="93"/>
      <c r="Q74" s="93"/>
      <c r="R74" s="93"/>
      <c r="S74" s="93"/>
      <c r="T74" s="93"/>
      <c r="U74" s="93"/>
      <c r="V74" s="93"/>
      <c r="W74" s="93"/>
      <c r="X74" s="93"/>
      <c r="Y74" s="93"/>
      <c r="Z74" s="93"/>
      <c r="AA74" s="93"/>
      <c r="AB74" s="93"/>
      <c r="AC74" s="93"/>
      <c r="AD74" s="93"/>
      <c r="AE74" s="93"/>
      <c r="AF74" s="93"/>
      <c r="AG74" s="93"/>
      <c r="AH74" s="93"/>
    </row>
    <row r="75" spans="13:34" x14ac:dyDescent="0.25">
      <c r="M75" s="93"/>
      <c r="N75" s="93"/>
      <c r="O75" s="93"/>
      <c r="P75" s="93"/>
      <c r="Q75" s="93"/>
      <c r="R75" s="93"/>
      <c r="S75" s="93"/>
      <c r="T75" s="93"/>
      <c r="U75" s="93"/>
      <c r="V75" s="93"/>
      <c r="W75" s="93"/>
      <c r="X75" s="93"/>
      <c r="Y75" s="93"/>
      <c r="Z75" s="93"/>
      <c r="AA75" s="93"/>
      <c r="AB75" s="93"/>
      <c r="AC75" s="93"/>
      <c r="AD75" s="93"/>
      <c r="AE75" s="93"/>
      <c r="AF75" s="93"/>
      <c r="AG75" s="93"/>
      <c r="AH75" s="93"/>
    </row>
    <row r="76" spans="13:34" x14ac:dyDescent="0.25">
      <c r="M76" s="93"/>
      <c r="N76" s="93"/>
      <c r="O76" s="93"/>
      <c r="P76" s="93"/>
      <c r="Q76" s="93"/>
      <c r="R76" s="93"/>
      <c r="S76" s="93"/>
      <c r="T76" s="93"/>
      <c r="U76" s="93"/>
      <c r="V76" s="93"/>
      <c r="W76" s="93"/>
      <c r="X76" s="93"/>
      <c r="Y76" s="93"/>
      <c r="Z76" s="93"/>
      <c r="AA76" s="93"/>
      <c r="AB76" s="93"/>
      <c r="AC76" s="93"/>
      <c r="AD76" s="93"/>
      <c r="AE76" s="93"/>
      <c r="AF76" s="93"/>
      <c r="AG76" s="93"/>
      <c r="AH76" s="93"/>
    </row>
    <row r="77" spans="13:34" x14ac:dyDescent="0.25">
      <c r="M77" s="93"/>
      <c r="N77" s="93"/>
      <c r="O77" s="93"/>
      <c r="P77" s="93"/>
      <c r="Q77" s="93"/>
      <c r="R77" s="93"/>
      <c r="S77" s="93"/>
      <c r="T77" s="93"/>
      <c r="U77" s="93"/>
      <c r="V77" s="93"/>
      <c r="W77" s="93"/>
      <c r="X77" s="93"/>
      <c r="Y77" s="93"/>
      <c r="Z77" s="93"/>
      <c r="AA77" s="93"/>
      <c r="AB77" s="93"/>
      <c r="AC77" s="93"/>
      <c r="AD77" s="93"/>
      <c r="AE77" s="93"/>
      <c r="AF77" s="93"/>
      <c r="AG77" s="93"/>
      <c r="AH77" s="93"/>
    </row>
    <row r="78" spans="13:34" x14ac:dyDescent="0.25">
      <c r="M78" s="93"/>
      <c r="N78" s="93"/>
      <c r="O78" s="93"/>
      <c r="P78" s="93"/>
      <c r="Q78" s="93"/>
      <c r="R78" s="93"/>
      <c r="S78" s="93"/>
      <c r="T78" s="93"/>
      <c r="U78" s="93"/>
      <c r="V78" s="93"/>
      <c r="W78" s="93"/>
      <c r="X78" s="93"/>
      <c r="Y78" s="93"/>
      <c r="Z78" s="93"/>
      <c r="AA78" s="93"/>
      <c r="AB78" s="93"/>
      <c r="AC78" s="93"/>
      <c r="AD78" s="93"/>
      <c r="AE78" s="93"/>
      <c r="AF78" s="93"/>
      <c r="AG78" s="93"/>
      <c r="AH78" s="93"/>
    </row>
    <row r="79" spans="13:34" x14ac:dyDescent="0.25">
      <c r="M79" s="93"/>
      <c r="N79" s="93"/>
      <c r="O79" s="93"/>
      <c r="P79" s="93"/>
      <c r="Q79" s="93"/>
      <c r="R79" s="93"/>
      <c r="S79" s="93"/>
      <c r="T79" s="93"/>
      <c r="U79" s="93"/>
      <c r="V79" s="93"/>
      <c r="W79" s="93"/>
      <c r="X79" s="93"/>
      <c r="Y79" s="93"/>
      <c r="Z79" s="93"/>
      <c r="AA79" s="93"/>
      <c r="AB79" s="93"/>
      <c r="AC79" s="93"/>
      <c r="AD79" s="93"/>
      <c r="AE79" s="93"/>
      <c r="AF79" s="93"/>
      <c r="AG79" s="93"/>
      <c r="AH79" s="93"/>
    </row>
    <row r="80" spans="13:34" x14ac:dyDescent="0.25">
      <c r="M80" s="93"/>
      <c r="N80" s="93"/>
      <c r="O80" s="93"/>
      <c r="P80" s="93"/>
      <c r="Q80" s="93"/>
      <c r="R80" s="93"/>
      <c r="S80" s="93"/>
      <c r="T80" s="93"/>
      <c r="U80" s="93"/>
      <c r="V80" s="93"/>
      <c r="W80" s="93"/>
      <c r="X80" s="93"/>
      <c r="Y80" s="93"/>
      <c r="Z80" s="93"/>
      <c r="AA80" s="93"/>
      <c r="AB80" s="93"/>
      <c r="AC80" s="93"/>
      <c r="AD80" s="93"/>
      <c r="AE80" s="93"/>
      <c r="AF80" s="93"/>
      <c r="AG80" s="93"/>
      <c r="AH80" s="93"/>
    </row>
    <row r="81" spans="13:34" x14ac:dyDescent="0.25">
      <c r="M81" s="93"/>
      <c r="N81" s="93"/>
      <c r="O81" s="93"/>
      <c r="P81" s="93"/>
      <c r="Q81" s="93"/>
      <c r="R81" s="93"/>
      <c r="S81" s="93"/>
      <c r="T81" s="93"/>
      <c r="U81" s="93"/>
      <c r="V81" s="93"/>
      <c r="W81" s="93"/>
      <c r="X81" s="93"/>
      <c r="Y81" s="93"/>
      <c r="Z81" s="93"/>
      <c r="AA81" s="93"/>
      <c r="AB81" s="93"/>
      <c r="AC81" s="93"/>
      <c r="AD81" s="93"/>
      <c r="AE81" s="93"/>
      <c r="AF81" s="93"/>
      <c r="AG81" s="93"/>
      <c r="AH81" s="93"/>
    </row>
    <row r="82" spans="13:34" x14ac:dyDescent="0.25">
      <c r="M82" s="93"/>
      <c r="N82" s="93"/>
      <c r="O82" s="93"/>
      <c r="P82" s="93"/>
      <c r="Q82" s="93"/>
      <c r="R82" s="93"/>
      <c r="S82" s="93"/>
      <c r="T82" s="93"/>
      <c r="U82" s="93"/>
      <c r="V82" s="93"/>
      <c r="W82" s="93"/>
      <c r="X82" s="93"/>
      <c r="Y82" s="93"/>
      <c r="Z82" s="93"/>
      <c r="AA82" s="93"/>
      <c r="AB82" s="93"/>
      <c r="AC82" s="93"/>
      <c r="AD82" s="93"/>
      <c r="AE82" s="93"/>
      <c r="AF82" s="93"/>
      <c r="AG82" s="93"/>
      <c r="AH82" s="93"/>
    </row>
    <row r="83" spans="13:34" x14ac:dyDescent="0.25">
      <c r="M83" s="93"/>
      <c r="N83" s="93"/>
      <c r="O83" s="93"/>
      <c r="P83" s="93"/>
      <c r="Q83" s="93"/>
      <c r="R83" s="93"/>
      <c r="S83" s="93"/>
      <c r="T83" s="93"/>
      <c r="U83" s="93"/>
      <c r="V83" s="93"/>
      <c r="W83" s="93"/>
      <c r="X83" s="93"/>
      <c r="Y83" s="93"/>
      <c r="Z83" s="93"/>
      <c r="AA83" s="93"/>
      <c r="AB83" s="93"/>
      <c r="AC83" s="93"/>
      <c r="AD83" s="93"/>
      <c r="AE83" s="93"/>
      <c r="AF83" s="93"/>
      <c r="AG83" s="93"/>
      <c r="AH83" s="93"/>
    </row>
    <row r="84" spans="13:34" x14ac:dyDescent="0.25">
      <c r="M84" s="93"/>
      <c r="N84" s="93"/>
      <c r="O84" s="93"/>
      <c r="P84" s="93"/>
      <c r="Q84" s="93"/>
      <c r="R84" s="93"/>
      <c r="S84" s="93"/>
      <c r="T84" s="93"/>
      <c r="U84" s="93"/>
      <c r="V84" s="93"/>
      <c r="W84" s="93"/>
      <c r="X84" s="93"/>
      <c r="Y84" s="93"/>
      <c r="Z84" s="93"/>
      <c r="AA84" s="93"/>
      <c r="AB84" s="93"/>
      <c r="AC84" s="93"/>
      <c r="AD84" s="93"/>
      <c r="AE84" s="93"/>
      <c r="AF84" s="93"/>
      <c r="AG84" s="93"/>
      <c r="AH84" s="93"/>
    </row>
    <row r="85" spans="13:34" x14ac:dyDescent="0.25">
      <c r="M85" s="93"/>
      <c r="N85" s="93"/>
      <c r="O85" s="93"/>
      <c r="P85" s="93"/>
      <c r="Q85" s="93"/>
      <c r="R85" s="93"/>
      <c r="S85" s="93"/>
      <c r="T85" s="93"/>
      <c r="U85" s="93"/>
      <c r="V85" s="93"/>
      <c r="W85" s="93"/>
      <c r="X85" s="93"/>
      <c r="Y85" s="93"/>
      <c r="Z85" s="93"/>
      <c r="AA85" s="93"/>
      <c r="AB85" s="93"/>
      <c r="AC85" s="93"/>
      <c r="AD85" s="93"/>
      <c r="AE85" s="93"/>
      <c r="AF85" s="93"/>
      <c r="AG85" s="93"/>
      <c r="AH85" s="93"/>
    </row>
    <row r="86" spans="13:34" x14ac:dyDescent="0.25">
      <c r="M86" s="93"/>
      <c r="N86" s="93"/>
      <c r="O86" s="93"/>
      <c r="P86" s="93"/>
      <c r="Q86" s="93"/>
      <c r="R86" s="93"/>
      <c r="S86" s="93"/>
      <c r="T86" s="93"/>
      <c r="U86" s="93"/>
      <c r="V86" s="93"/>
      <c r="W86" s="93"/>
      <c r="X86" s="93"/>
      <c r="Y86" s="93"/>
      <c r="Z86" s="93"/>
      <c r="AA86" s="93"/>
      <c r="AB86" s="93"/>
      <c r="AC86" s="93"/>
      <c r="AD86" s="93"/>
      <c r="AE86" s="93"/>
      <c r="AF86" s="93"/>
      <c r="AG86" s="93"/>
      <c r="AH86" s="93"/>
    </row>
    <row r="87" spans="13:34" x14ac:dyDescent="0.25">
      <c r="M87" s="93"/>
      <c r="N87" s="93"/>
      <c r="O87" s="93"/>
      <c r="P87" s="93"/>
      <c r="Q87" s="93"/>
      <c r="R87" s="93"/>
      <c r="S87" s="93"/>
      <c r="T87" s="93"/>
      <c r="U87" s="93"/>
      <c r="V87" s="93"/>
      <c r="W87" s="93"/>
      <c r="X87" s="93"/>
      <c r="Y87" s="93"/>
      <c r="Z87" s="93"/>
      <c r="AA87" s="93"/>
      <c r="AB87" s="93"/>
      <c r="AC87" s="93"/>
      <c r="AD87" s="93"/>
      <c r="AE87" s="93"/>
      <c r="AF87" s="93"/>
      <c r="AG87" s="93"/>
      <c r="AH87" s="93"/>
    </row>
    <row r="88" spans="13:34" x14ac:dyDescent="0.25">
      <c r="M88" s="93"/>
      <c r="N88" s="93"/>
      <c r="O88" s="93"/>
      <c r="P88" s="93"/>
      <c r="Q88" s="93"/>
      <c r="R88" s="93"/>
      <c r="S88" s="93"/>
      <c r="T88" s="93"/>
      <c r="U88" s="93"/>
      <c r="V88" s="93"/>
      <c r="W88" s="93"/>
      <c r="X88" s="93"/>
      <c r="Y88" s="93"/>
      <c r="Z88" s="93"/>
      <c r="AA88" s="93"/>
      <c r="AB88" s="93"/>
      <c r="AC88" s="93"/>
      <c r="AD88" s="93"/>
      <c r="AE88" s="93"/>
      <c r="AF88" s="93"/>
      <c r="AG88" s="93"/>
      <c r="AH88" s="93"/>
    </row>
    <row r="89" spans="13:34" x14ac:dyDescent="0.25">
      <c r="M89" s="93"/>
      <c r="N89" s="93"/>
      <c r="O89" s="93"/>
      <c r="P89" s="93"/>
      <c r="Q89" s="93"/>
      <c r="R89" s="93"/>
      <c r="S89" s="93"/>
      <c r="T89" s="93"/>
      <c r="U89" s="93"/>
      <c r="V89" s="93"/>
      <c r="W89" s="93"/>
      <c r="X89" s="93"/>
      <c r="Y89" s="93"/>
      <c r="Z89" s="93"/>
      <c r="AA89" s="93"/>
      <c r="AB89" s="93"/>
      <c r="AC89" s="93"/>
      <c r="AD89" s="93"/>
      <c r="AE89" s="93"/>
      <c r="AF89" s="93"/>
      <c r="AG89" s="93"/>
      <c r="AH89" s="93"/>
    </row>
    <row r="90" spans="13:34" x14ac:dyDescent="0.25">
      <c r="M90" s="93"/>
      <c r="N90" s="93"/>
      <c r="O90" s="93"/>
      <c r="P90" s="93"/>
      <c r="Q90" s="93"/>
      <c r="R90" s="93"/>
      <c r="S90" s="93"/>
      <c r="T90" s="93"/>
      <c r="U90" s="93"/>
      <c r="V90" s="93"/>
      <c r="W90" s="93"/>
      <c r="X90" s="93"/>
      <c r="Y90" s="93"/>
      <c r="Z90" s="93"/>
      <c r="AA90" s="93"/>
      <c r="AB90" s="93"/>
      <c r="AC90" s="93"/>
      <c r="AD90" s="93"/>
      <c r="AE90" s="93"/>
      <c r="AF90" s="93"/>
      <c r="AG90" s="93"/>
      <c r="AH90" s="93"/>
    </row>
    <row r="91" spans="13:34" x14ac:dyDescent="0.25">
      <c r="M91" s="93"/>
      <c r="N91" s="93"/>
      <c r="O91" s="93"/>
      <c r="P91" s="93"/>
      <c r="Q91" s="93"/>
      <c r="R91" s="93"/>
      <c r="S91" s="93"/>
      <c r="T91" s="93"/>
      <c r="U91" s="93"/>
      <c r="V91" s="93"/>
      <c r="W91" s="93"/>
      <c r="X91" s="93"/>
      <c r="Y91" s="93"/>
      <c r="Z91" s="93"/>
      <c r="AA91" s="93"/>
      <c r="AB91" s="93"/>
      <c r="AC91" s="93"/>
      <c r="AD91" s="93"/>
      <c r="AE91" s="93"/>
      <c r="AF91" s="93"/>
      <c r="AG91" s="93"/>
      <c r="AH91" s="93"/>
    </row>
    <row r="92" spans="13:34" x14ac:dyDescent="0.25">
      <c r="M92" s="93"/>
      <c r="N92" s="93"/>
      <c r="O92" s="93"/>
      <c r="P92" s="93"/>
      <c r="Q92" s="93"/>
      <c r="R92" s="93"/>
      <c r="S92" s="93"/>
      <c r="T92" s="93"/>
      <c r="U92" s="93"/>
      <c r="V92" s="93"/>
      <c r="W92" s="93"/>
      <c r="X92" s="93"/>
      <c r="Y92" s="93"/>
      <c r="Z92" s="93"/>
      <c r="AA92" s="93"/>
      <c r="AB92" s="93"/>
      <c r="AC92" s="93"/>
      <c r="AD92" s="93"/>
      <c r="AE92" s="93"/>
      <c r="AF92" s="93"/>
      <c r="AG92" s="93"/>
      <c r="AH92" s="93"/>
    </row>
    <row r="93" spans="13:34" x14ac:dyDescent="0.25">
      <c r="M93" s="93"/>
      <c r="N93" s="93"/>
      <c r="O93" s="93"/>
      <c r="P93" s="93"/>
      <c r="Q93" s="93"/>
      <c r="R93" s="93"/>
      <c r="S93" s="93"/>
      <c r="T93" s="93"/>
      <c r="U93" s="93"/>
      <c r="V93" s="93"/>
      <c r="W93" s="93"/>
      <c r="X93" s="93"/>
      <c r="Y93" s="93"/>
      <c r="Z93" s="93"/>
      <c r="AA93" s="93"/>
      <c r="AB93" s="93"/>
      <c r="AC93" s="93"/>
      <c r="AD93" s="93"/>
      <c r="AE93" s="93"/>
      <c r="AF93" s="93"/>
      <c r="AG93" s="93"/>
      <c r="AH93" s="93"/>
    </row>
    <row r="94" spans="13:34" x14ac:dyDescent="0.25">
      <c r="M94" s="93"/>
      <c r="N94" s="93"/>
      <c r="O94" s="93"/>
      <c r="P94" s="93"/>
      <c r="Q94" s="93"/>
      <c r="R94" s="93"/>
      <c r="S94" s="93"/>
      <c r="T94" s="93"/>
      <c r="U94" s="93"/>
      <c r="V94" s="93"/>
      <c r="W94" s="93"/>
      <c r="X94" s="93"/>
      <c r="Y94" s="93"/>
      <c r="Z94" s="93"/>
      <c r="AA94" s="93"/>
      <c r="AB94" s="93"/>
      <c r="AC94" s="93"/>
      <c r="AD94" s="93"/>
      <c r="AE94" s="93"/>
      <c r="AF94" s="93"/>
      <c r="AG94" s="93"/>
      <c r="AH94" s="93"/>
    </row>
    <row r="95" spans="13:34" x14ac:dyDescent="0.25">
      <c r="M95" s="93"/>
      <c r="N95" s="93"/>
      <c r="O95" s="93"/>
      <c r="P95" s="93"/>
      <c r="Q95" s="93"/>
      <c r="R95" s="93"/>
      <c r="S95" s="93"/>
      <c r="T95" s="93"/>
      <c r="U95" s="93"/>
      <c r="V95" s="93"/>
      <c r="W95" s="93"/>
      <c r="X95" s="93"/>
      <c r="Y95" s="93"/>
      <c r="Z95" s="93"/>
      <c r="AA95" s="93"/>
      <c r="AB95" s="93"/>
      <c r="AC95" s="93"/>
      <c r="AD95" s="93"/>
      <c r="AE95" s="93"/>
      <c r="AF95" s="93"/>
      <c r="AG95" s="93"/>
      <c r="AH95" s="93"/>
    </row>
    <row r="96" spans="13:34" x14ac:dyDescent="0.25">
      <c r="M96" s="93"/>
      <c r="N96" s="93"/>
      <c r="O96" s="93"/>
      <c r="P96" s="93"/>
      <c r="Q96" s="93"/>
      <c r="R96" s="93"/>
      <c r="S96" s="93"/>
      <c r="T96" s="93"/>
      <c r="U96" s="93"/>
      <c r="V96" s="93"/>
      <c r="W96" s="93"/>
      <c r="X96" s="93"/>
      <c r="Y96" s="93"/>
      <c r="Z96" s="93"/>
      <c r="AA96" s="93"/>
      <c r="AB96" s="93"/>
      <c r="AC96" s="93"/>
      <c r="AD96" s="93"/>
      <c r="AE96" s="93"/>
      <c r="AF96" s="93"/>
      <c r="AG96" s="93"/>
      <c r="AH96" s="93"/>
    </row>
    <row r="97" spans="13:34" x14ac:dyDescent="0.25">
      <c r="M97" s="93"/>
      <c r="N97" s="93"/>
      <c r="O97" s="93"/>
      <c r="P97" s="93"/>
      <c r="Q97" s="93"/>
      <c r="R97" s="93"/>
      <c r="S97" s="93"/>
      <c r="T97" s="93"/>
      <c r="U97" s="93"/>
      <c r="V97" s="93"/>
      <c r="W97" s="93"/>
      <c r="X97" s="93"/>
      <c r="Y97" s="93"/>
      <c r="Z97" s="93"/>
      <c r="AA97" s="93"/>
      <c r="AB97" s="93"/>
      <c r="AC97" s="93"/>
      <c r="AD97" s="93"/>
      <c r="AE97" s="93"/>
      <c r="AF97" s="93"/>
      <c r="AG97" s="93"/>
      <c r="AH97" s="93"/>
    </row>
    <row r="98" spans="13:34" x14ac:dyDescent="0.25">
      <c r="M98" s="93"/>
      <c r="N98" s="93"/>
      <c r="O98" s="93"/>
      <c r="P98" s="93"/>
      <c r="Q98" s="93"/>
      <c r="R98" s="93"/>
      <c r="S98" s="93"/>
      <c r="T98" s="93"/>
      <c r="U98" s="93"/>
      <c r="V98" s="93"/>
      <c r="W98" s="93"/>
      <c r="X98" s="93"/>
      <c r="Y98" s="93"/>
      <c r="Z98" s="93"/>
      <c r="AA98" s="93"/>
      <c r="AB98" s="93"/>
      <c r="AC98" s="93"/>
      <c r="AD98" s="93"/>
      <c r="AE98" s="93"/>
      <c r="AF98" s="93"/>
      <c r="AG98" s="93"/>
      <c r="AH98" s="93"/>
    </row>
    <row r="99" spans="13:34" x14ac:dyDescent="0.25">
      <c r="M99" s="93"/>
      <c r="N99" s="93"/>
      <c r="O99" s="93"/>
      <c r="P99" s="93"/>
      <c r="Q99" s="93"/>
      <c r="R99" s="93"/>
      <c r="S99" s="93"/>
      <c r="T99" s="93"/>
      <c r="U99" s="93"/>
      <c r="V99" s="93"/>
      <c r="W99" s="93"/>
      <c r="X99" s="93"/>
      <c r="Y99" s="93"/>
      <c r="Z99" s="93"/>
      <c r="AA99" s="93"/>
      <c r="AB99" s="93"/>
      <c r="AC99" s="93"/>
      <c r="AD99" s="93"/>
      <c r="AE99" s="93"/>
      <c r="AF99" s="93"/>
      <c r="AG99" s="93"/>
      <c r="AH99" s="93"/>
    </row>
    <row r="100" spans="13:34" x14ac:dyDescent="0.25">
      <c r="M100" s="93"/>
      <c r="N100" s="93"/>
      <c r="O100" s="93"/>
      <c r="P100" s="93"/>
      <c r="Q100" s="93"/>
      <c r="R100" s="93"/>
      <c r="S100" s="93"/>
      <c r="T100" s="93"/>
      <c r="U100" s="93"/>
      <c r="V100" s="93"/>
      <c r="W100" s="93"/>
      <c r="X100" s="93"/>
      <c r="Y100" s="93"/>
      <c r="Z100" s="93"/>
      <c r="AA100" s="93"/>
      <c r="AB100" s="93"/>
      <c r="AC100" s="93"/>
      <c r="AD100" s="93"/>
      <c r="AE100" s="93"/>
      <c r="AF100" s="93"/>
      <c r="AG100" s="93"/>
      <c r="AH100" s="93"/>
    </row>
    <row r="101" spans="13:34" x14ac:dyDescent="0.25">
      <c r="M101" s="93"/>
      <c r="N101" s="93"/>
      <c r="O101" s="93"/>
      <c r="P101" s="93"/>
      <c r="Q101" s="93"/>
      <c r="R101" s="93"/>
      <c r="S101" s="93"/>
      <c r="T101" s="93"/>
      <c r="U101" s="93"/>
      <c r="V101" s="93"/>
      <c r="W101" s="93"/>
      <c r="X101" s="93"/>
      <c r="Y101" s="93"/>
      <c r="Z101" s="93"/>
      <c r="AA101" s="93"/>
      <c r="AB101" s="93"/>
      <c r="AC101" s="93"/>
      <c r="AD101" s="93"/>
      <c r="AE101" s="93"/>
      <c r="AF101" s="93"/>
      <c r="AG101" s="93"/>
      <c r="AH101" s="93"/>
    </row>
    <row r="102" spans="13:34" x14ac:dyDescent="0.25">
      <c r="M102" s="93"/>
      <c r="N102" s="93"/>
      <c r="O102" s="93"/>
      <c r="P102" s="93"/>
      <c r="Q102" s="93"/>
      <c r="R102" s="93"/>
      <c r="S102" s="93"/>
      <c r="T102" s="93"/>
      <c r="U102" s="93"/>
      <c r="V102" s="93"/>
      <c r="W102" s="93"/>
      <c r="X102" s="93"/>
      <c r="Y102" s="93"/>
      <c r="Z102" s="93"/>
      <c r="AA102" s="93"/>
      <c r="AB102" s="93"/>
      <c r="AC102" s="93"/>
      <c r="AD102" s="93"/>
      <c r="AE102" s="93"/>
      <c r="AF102" s="93"/>
      <c r="AG102" s="93"/>
      <c r="AH102" s="93"/>
    </row>
    <row r="103" spans="13:34" x14ac:dyDescent="0.25">
      <c r="M103" s="93"/>
      <c r="N103" s="93"/>
      <c r="O103" s="93"/>
      <c r="P103" s="93"/>
      <c r="Q103" s="93"/>
      <c r="R103" s="93"/>
      <c r="S103" s="93"/>
      <c r="T103" s="93"/>
      <c r="U103" s="93"/>
      <c r="V103" s="93"/>
      <c r="W103" s="93"/>
      <c r="X103" s="93"/>
      <c r="Y103" s="93"/>
      <c r="Z103" s="93"/>
      <c r="AA103" s="93"/>
      <c r="AB103" s="93"/>
      <c r="AC103" s="93"/>
      <c r="AD103" s="93"/>
      <c r="AE103" s="93"/>
      <c r="AF103" s="93"/>
      <c r="AG103" s="93"/>
      <c r="AH103" s="93"/>
    </row>
    <row r="104" spans="13:34" x14ac:dyDescent="0.25">
      <c r="M104" s="93"/>
      <c r="N104" s="93"/>
      <c r="O104" s="93"/>
      <c r="P104" s="93"/>
      <c r="Q104" s="93"/>
      <c r="R104" s="93"/>
      <c r="S104" s="93"/>
      <c r="T104" s="93"/>
      <c r="U104" s="93"/>
      <c r="V104" s="93"/>
      <c r="W104" s="93"/>
      <c r="X104" s="93"/>
      <c r="Y104" s="93"/>
      <c r="Z104" s="93"/>
      <c r="AA104" s="93"/>
      <c r="AB104" s="93"/>
      <c r="AC104" s="93"/>
      <c r="AD104" s="93"/>
      <c r="AE104" s="93"/>
      <c r="AF104" s="93"/>
      <c r="AG104" s="93"/>
      <c r="AH104" s="93"/>
    </row>
    <row r="105" spans="13:34" x14ac:dyDescent="0.25">
      <c r="M105" s="93"/>
      <c r="N105" s="93"/>
      <c r="O105" s="93"/>
      <c r="P105" s="93"/>
      <c r="Q105" s="93"/>
      <c r="R105" s="93"/>
      <c r="S105" s="93"/>
      <c r="T105" s="93"/>
      <c r="U105" s="93"/>
      <c r="V105" s="93"/>
      <c r="W105" s="93"/>
      <c r="X105" s="93"/>
      <c r="Y105" s="93"/>
      <c r="Z105" s="93"/>
      <c r="AA105" s="93"/>
      <c r="AB105" s="93"/>
      <c r="AC105" s="93"/>
      <c r="AD105" s="93"/>
      <c r="AE105" s="93"/>
      <c r="AF105" s="93"/>
      <c r="AG105" s="93"/>
      <c r="AH105" s="93"/>
    </row>
    <row r="106" spans="13:34" x14ac:dyDescent="0.25">
      <c r="M106" s="93"/>
      <c r="N106" s="93"/>
      <c r="O106" s="93"/>
      <c r="P106" s="93"/>
      <c r="Q106" s="93"/>
      <c r="R106" s="93"/>
      <c r="S106" s="93"/>
      <c r="T106" s="93"/>
      <c r="U106" s="93"/>
      <c r="V106" s="93"/>
      <c r="W106" s="93"/>
      <c r="X106" s="93"/>
      <c r="Y106" s="93"/>
      <c r="Z106" s="93"/>
      <c r="AA106" s="93"/>
      <c r="AB106" s="93"/>
      <c r="AC106" s="93"/>
      <c r="AD106" s="93"/>
      <c r="AE106" s="93"/>
      <c r="AF106" s="93"/>
      <c r="AG106" s="93"/>
      <c r="AH106" s="93"/>
    </row>
    <row r="107" spans="13:34" x14ac:dyDescent="0.25">
      <c r="M107" s="93"/>
      <c r="N107" s="93"/>
      <c r="O107" s="93"/>
      <c r="P107" s="93"/>
      <c r="Q107" s="93"/>
      <c r="R107" s="93"/>
      <c r="S107" s="93"/>
      <c r="T107" s="93"/>
      <c r="U107" s="93"/>
      <c r="V107" s="93"/>
      <c r="W107" s="93"/>
      <c r="X107" s="93"/>
      <c r="Y107" s="93"/>
      <c r="Z107" s="93"/>
      <c r="AA107" s="93"/>
      <c r="AB107" s="93"/>
      <c r="AC107" s="93"/>
      <c r="AD107" s="93"/>
      <c r="AE107" s="93"/>
      <c r="AF107" s="93"/>
      <c r="AG107" s="93"/>
      <c r="AH107" s="93"/>
    </row>
    <row r="108" spans="13:34" x14ac:dyDescent="0.25">
      <c r="M108" s="93"/>
      <c r="N108" s="93"/>
      <c r="O108" s="93"/>
      <c r="P108" s="93"/>
      <c r="Q108" s="93"/>
      <c r="R108" s="93"/>
      <c r="S108" s="93"/>
      <c r="T108" s="93"/>
      <c r="U108" s="93"/>
      <c r="V108" s="93"/>
      <c r="W108" s="93"/>
      <c r="X108" s="93"/>
      <c r="Y108" s="93"/>
      <c r="Z108" s="93"/>
      <c r="AA108" s="93"/>
      <c r="AB108" s="93"/>
      <c r="AC108" s="93"/>
      <c r="AD108" s="93"/>
      <c r="AE108" s="93"/>
      <c r="AF108" s="93"/>
      <c r="AG108" s="93"/>
      <c r="AH108" s="93"/>
    </row>
    <row r="109" spans="13:34" x14ac:dyDescent="0.25">
      <c r="M109" s="93"/>
      <c r="N109" s="93"/>
      <c r="O109" s="93"/>
      <c r="P109" s="93"/>
      <c r="Q109" s="93"/>
      <c r="R109" s="93"/>
      <c r="S109" s="93"/>
      <c r="T109" s="93"/>
      <c r="U109" s="93"/>
      <c r="V109" s="93"/>
      <c r="W109" s="93"/>
      <c r="X109" s="93"/>
      <c r="Y109" s="93"/>
      <c r="Z109" s="93"/>
      <c r="AA109" s="93"/>
      <c r="AB109" s="93"/>
      <c r="AC109" s="93"/>
      <c r="AD109" s="93"/>
      <c r="AE109" s="93"/>
      <c r="AF109" s="93"/>
      <c r="AG109" s="93"/>
      <c r="AH109" s="93"/>
    </row>
    <row r="110" spans="13:34" x14ac:dyDescent="0.25">
      <c r="M110" s="93"/>
      <c r="N110" s="93"/>
      <c r="O110" s="93"/>
      <c r="P110" s="93"/>
      <c r="Q110" s="93"/>
      <c r="R110" s="93"/>
      <c r="S110" s="93"/>
      <c r="T110" s="93"/>
      <c r="U110" s="93"/>
      <c r="V110" s="93"/>
      <c r="W110" s="93"/>
      <c r="X110" s="93"/>
      <c r="Y110" s="93"/>
      <c r="Z110" s="93"/>
      <c r="AA110" s="93"/>
      <c r="AB110" s="93"/>
      <c r="AC110" s="93"/>
      <c r="AD110" s="93"/>
      <c r="AE110" s="93"/>
      <c r="AF110" s="93"/>
      <c r="AG110" s="93"/>
      <c r="AH110" s="93"/>
    </row>
    <row r="111" spans="13:34" x14ac:dyDescent="0.25">
      <c r="M111" s="93"/>
      <c r="N111" s="93"/>
      <c r="O111" s="93"/>
      <c r="P111" s="93"/>
      <c r="Q111" s="93"/>
      <c r="R111" s="93"/>
      <c r="S111" s="93"/>
      <c r="T111" s="93"/>
      <c r="U111" s="93"/>
      <c r="V111" s="93"/>
      <c r="W111" s="93"/>
      <c r="X111" s="93"/>
      <c r="Y111" s="93"/>
      <c r="Z111" s="93"/>
      <c r="AA111" s="93"/>
      <c r="AB111" s="93"/>
      <c r="AC111" s="93"/>
      <c r="AD111" s="93"/>
      <c r="AE111" s="93"/>
      <c r="AF111" s="93"/>
      <c r="AG111" s="93"/>
      <c r="AH111" s="93"/>
    </row>
    <row r="112" spans="13:34" x14ac:dyDescent="0.25">
      <c r="M112" s="93"/>
      <c r="N112" s="93"/>
      <c r="O112" s="93"/>
      <c r="P112" s="93"/>
      <c r="Q112" s="93"/>
      <c r="R112" s="93"/>
      <c r="S112" s="93"/>
      <c r="T112" s="93"/>
      <c r="U112" s="93"/>
      <c r="V112" s="93"/>
      <c r="W112" s="93"/>
      <c r="X112" s="93"/>
      <c r="Y112" s="93"/>
      <c r="Z112" s="93"/>
      <c r="AA112" s="93"/>
      <c r="AB112" s="93"/>
      <c r="AC112" s="93"/>
      <c r="AD112" s="93"/>
      <c r="AE112" s="93"/>
      <c r="AF112" s="93"/>
      <c r="AG112" s="93"/>
      <c r="AH112" s="93"/>
    </row>
    <row r="113" spans="13:34" x14ac:dyDescent="0.25">
      <c r="M113" s="93"/>
      <c r="N113" s="93"/>
      <c r="O113" s="93"/>
      <c r="P113" s="93"/>
      <c r="Q113" s="93"/>
      <c r="R113" s="93"/>
      <c r="S113" s="93"/>
      <c r="T113" s="93"/>
      <c r="U113" s="93"/>
      <c r="V113" s="93"/>
      <c r="W113" s="93"/>
      <c r="X113" s="93"/>
      <c r="Y113" s="93"/>
      <c r="Z113" s="93"/>
      <c r="AA113" s="93"/>
      <c r="AB113" s="93"/>
      <c r="AC113" s="93"/>
      <c r="AD113" s="93"/>
      <c r="AE113" s="93"/>
      <c r="AF113" s="93"/>
      <c r="AG113" s="93"/>
      <c r="AH113" s="93"/>
    </row>
    <row r="114" spans="13:34" x14ac:dyDescent="0.25">
      <c r="M114" s="93"/>
      <c r="N114" s="93"/>
      <c r="O114" s="93"/>
      <c r="P114" s="93"/>
      <c r="Q114" s="93"/>
      <c r="R114" s="93"/>
      <c r="S114" s="93"/>
      <c r="T114" s="93"/>
      <c r="U114" s="93"/>
      <c r="V114" s="93"/>
      <c r="W114" s="93"/>
      <c r="X114" s="93"/>
      <c r="Y114" s="93"/>
      <c r="Z114" s="93"/>
      <c r="AA114" s="93"/>
      <c r="AB114" s="93"/>
      <c r="AC114" s="93"/>
      <c r="AD114" s="93"/>
      <c r="AE114" s="93"/>
      <c r="AF114" s="93"/>
      <c r="AG114" s="93"/>
      <c r="AH114" s="93"/>
    </row>
    <row r="115" spans="13:34" x14ac:dyDescent="0.25">
      <c r="M115" s="93"/>
      <c r="N115" s="93"/>
      <c r="O115" s="93"/>
      <c r="P115" s="93"/>
      <c r="Q115" s="93"/>
      <c r="R115" s="93"/>
      <c r="S115" s="93"/>
      <c r="T115" s="93"/>
      <c r="U115" s="93"/>
      <c r="V115" s="93"/>
      <c r="W115" s="93"/>
      <c r="X115" s="93"/>
      <c r="Y115" s="93"/>
      <c r="Z115" s="93"/>
      <c r="AA115" s="93"/>
      <c r="AB115" s="93"/>
      <c r="AC115" s="93"/>
      <c r="AD115" s="93"/>
      <c r="AE115" s="93"/>
      <c r="AF115" s="93"/>
      <c r="AG115" s="93"/>
      <c r="AH115" s="93"/>
    </row>
    <row r="116" spans="13:34" x14ac:dyDescent="0.25">
      <c r="M116" s="93"/>
      <c r="N116" s="93"/>
      <c r="O116" s="93"/>
      <c r="P116" s="93"/>
      <c r="Q116" s="93"/>
      <c r="R116" s="93"/>
      <c r="S116" s="93"/>
      <c r="T116" s="93"/>
      <c r="U116" s="93"/>
      <c r="V116" s="93"/>
      <c r="W116" s="93"/>
      <c r="X116" s="93"/>
      <c r="Y116" s="93"/>
      <c r="Z116" s="93"/>
      <c r="AA116" s="93"/>
      <c r="AB116" s="93"/>
      <c r="AC116" s="93"/>
      <c r="AD116" s="93"/>
      <c r="AE116" s="93"/>
      <c r="AF116" s="93"/>
      <c r="AG116" s="93"/>
      <c r="AH116" s="93"/>
    </row>
    <row r="117" spans="13:34" x14ac:dyDescent="0.25">
      <c r="M117" s="93"/>
      <c r="N117" s="93"/>
      <c r="O117" s="93"/>
      <c r="P117" s="93"/>
      <c r="Q117" s="93"/>
      <c r="R117" s="93"/>
      <c r="S117" s="93"/>
      <c r="T117" s="93"/>
      <c r="U117" s="93"/>
      <c r="V117" s="93"/>
      <c r="W117" s="93"/>
      <c r="X117" s="93"/>
      <c r="Y117" s="93"/>
      <c r="Z117" s="93"/>
      <c r="AA117" s="93"/>
      <c r="AB117" s="93"/>
      <c r="AC117" s="93"/>
      <c r="AD117" s="93"/>
      <c r="AE117" s="93"/>
      <c r="AF117" s="93"/>
      <c r="AG117" s="93"/>
      <c r="AH117" s="93"/>
    </row>
    <row r="118" spans="13:34" x14ac:dyDescent="0.25">
      <c r="M118" s="93"/>
      <c r="N118" s="93"/>
      <c r="O118" s="93"/>
      <c r="P118" s="93"/>
      <c r="Q118" s="93"/>
      <c r="R118" s="93"/>
      <c r="S118" s="93"/>
      <c r="T118" s="93"/>
      <c r="U118" s="93"/>
      <c r="V118" s="93"/>
      <c r="W118" s="93"/>
      <c r="X118" s="93"/>
      <c r="Y118" s="93"/>
      <c r="Z118" s="93"/>
      <c r="AA118" s="93"/>
      <c r="AB118" s="93"/>
      <c r="AC118" s="93"/>
      <c r="AD118" s="93"/>
      <c r="AE118" s="93"/>
      <c r="AF118" s="93"/>
      <c r="AG118" s="93"/>
      <c r="AH118" s="93"/>
    </row>
    <row r="119" spans="13:34" x14ac:dyDescent="0.25">
      <c r="M119" s="93"/>
      <c r="N119" s="93"/>
      <c r="O119" s="93"/>
      <c r="P119" s="93"/>
      <c r="Q119" s="93"/>
      <c r="R119" s="93"/>
      <c r="S119" s="93"/>
      <c r="T119" s="93"/>
      <c r="U119" s="93"/>
      <c r="V119" s="93"/>
      <c r="W119" s="93"/>
      <c r="X119" s="93"/>
      <c r="Y119" s="93"/>
      <c r="Z119" s="93"/>
      <c r="AA119" s="93"/>
      <c r="AB119" s="93"/>
      <c r="AC119" s="93"/>
      <c r="AD119" s="93"/>
      <c r="AE119" s="93"/>
      <c r="AF119" s="93"/>
      <c r="AG119" s="93"/>
      <c r="AH119" s="93"/>
    </row>
    <row r="120" spans="13:34" x14ac:dyDescent="0.25">
      <c r="M120" s="93"/>
      <c r="N120" s="93"/>
      <c r="O120" s="93"/>
      <c r="P120" s="93"/>
      <c r="Q120" s="93"/>
      <c r="R120" s="93"/>
      <c r="S120" s="93"/>
      <c r="T120" s="93"/>
      <c r="U120" s="93"/>
      <c r="V120" s="93"/>
      <c r="W120" s="93"/>
      <c r="X120" s="93"/>
      <c r="Y120" s="93"/>
      <c r="Z120" s="93"/>
      <c r="AA120" s="93"/>
      <c r="AB120" s="93"/>
      <c r="AC120" s="93"/>
      <c r="AD120" s="93"/>
      <c r="AE120" s="93"/>
      <c r="AF120" s="93"/>
      <c r="AG120" s="93"/>
      <c r="AH120" s="93"/>
    </row>
    <row r="121" spans="13:34" x14ac:dyDescent="0.25">
      <c r="M121" s="93"/>
      <c r="N121" s="93"/>
      <c r="O121" s="93"/>
      <c r="P121" s="93"/>
      <c r="Q121" s="93"/>
      <c r="R121" s="93"/>
      <c r="S121" s="93"/>
      <c r="T121" s="93"/>
      <c r="U121" s="93"/>
      <c r="V121" s="93"/>
      <c r="W121" s="93"/>
      <c r="X121" s="93"/>
      <c r="Y121" s="93"/>
      <c r="Z121" s="93"/>
      <c r="AA121" s="93"/>
      <c r="AB121" s="93"/>
      <c r="AC121" s="93"/>
      <c r="AD121" s="93"/>
      <c r="AE121" s="93"/>
      <c r="AF121" s="93"/>
      <c r="AG121" s="93"/>
      <c r="AH121" s="93"/>
    </row>
    <row r="122" spans="13:34" x14ac:dyDescent="0.25">
      <c r="M122" s="93"/>
      <c r="N122" s="93"/>
      <c r="O122" s="93"/>
      <c r="P122" s="93"/>
      <c r="Q122" s="93"/>
      <c r="R122" s="93"/>
      <c r="S122" s="93"/>
      <c r="T122" s="93"/>
      <c r="U122" s="93"/>
      <c r="V122" s="93"/>
      <c r="W122" s="93"/>
      <c r="X122" s="93"/>
      <c r="Y122" s="93"/>
      <c r="Z122" s="93"/>
      <c r="AA122" s="93"/>
      <c r="AB122" s="93"/>
      <c r="AC122" s="93"/>
      <c r="AD122" s="93"/>
      <c r="AE122" s="93"/>
      <c r="AF122" s="93"/>
      <c r="AG122" s="93"/>
      <c r="AH122" s="93"/>
    </row>
    <row r="123" spans="13:34" x14ac:dyDescent="0.25">
      <c r="M123" s="93"/>
      <c r="N123" s="93"/>
      <c r="O123" s="93"/>
      <c r="P123" s="93"/>
      <c r="Q123" s="93"/>
      <c r="R123" s="93"/>
      <c r="S123" s="93"/>
      <c r="T123" s="93"/>
      <c r="U123" s="93"/>
      <c r="V123" s="93"/>
      <c r="W123" s="93"/>
      <c r="X123" s="93"/>
      <c r="Y123" s="93"/>
      <c r="Z123" s="93"/>
      <c r="AA123" s="93"/>
      <c r="AB123" s="93"/>
      <c r="AC123" s="93"/>
      <c r="AD123" s="93"/>
      <c r="AE123" s="93"/>
      <c r="AF123" s="93"/>
      <c r="AG123" s="93"/>
      <c r="AH123" s="93"/>
    </row>
    <row r="124" spans="13:34" x14ac:dyDescent="0.25">
      <c r="M124" s="93"/>
      <c r="N124" s="93"/>
      <c r="O124" s="93"/>
      <c r="P124" s="93"/>
      <c r="Q124" s="93"/>
      <c r="R124" s="93"/>
      <c r="S124" s="93"/>
      <c r="T124" s="93"/>
      <c r="U124" s="93"/>
      <c r="V124" s="93"/>
      <c r="W124" s="93"/>
      <c r="X124" s="93"/>
      <c r="Y124" s="93"/>
      <c r="Z124" s="93"/>
      <c r="AA124" s="93"/>
      <c r="AB124" s="93"/>
      <c r="AC124" s="93"/>
      <c r="AD124" s="93"/>
      <c r="AE124" s="93"/>
      <c r="AF124" s="93"/>
      <c r="AG124" s="93"/>
      <c r="AH124" s="93"/>
    </row>
    <row r="125" spans="13:34" x14ac:dyDescent="0.25">
      <c r="M125" s="93"/>
      <c r="N125" s="93"/>
      <c r="O125" s="93"/>
      <c r="P125" s="93"/>
      <c r="Q125" s="93"/>
      <c r="R125" s="93"/>
      <c r="S125" s="93"/>
      <c r="T125" s="93"/>
      <c r="U125" s="93"/>
      <c r="V125" s="93"/>
      <c r="W125" s="93"/>
      <c r="X125" s="93"/>
      <c r="Y125" s="93"/>
      <c r="Z125" s="93"/>
      <c r="AA125" s="93"/>
      <c r="AB125" s="93"/>
      <c r="AC125" s="93"/>
      <c r="AD125" s="93"/>
      <c r="AE125" s="93"/>
      <c r="AF125" s="93"/>
      <c r="AG125" s="93"/>
      <c r="AH125" s="93"/>
    </row>
    <row r="126" spans="13:34" x14ac:dyDescent="0.25">
      <c r="M126" s="93"/>
      <c r="N126" s="93"/>
      <c r="O126" s="93"/>
      <c r="P126" s="93"/>
      <c r="Q126" s="93"/>
      <c r="R126" s="93"/>
      <c r="S126" s="93"/>
      <c r="T126" s="93"/>
      <c r="U126" s="93"/>
      <c r="V126" s="93"/>
      <c r="W126" s="93"/>
      <c r="X126" s="93"/>
      <c r="Y126" s="93"/>
      <c r="Z126" s="93"/>
      <c r="AA126" s="93"/>
      <c r="AB126" s="93"/>
      <c r="AC126" s="93"/>
      <c r="AD126" s="93"/>
      <c r="AE126" s="93"/>
      <c r="AF126" s="93"/>
      <c r="AG126" s="93"/>
      <c r="AH126" s="93"/>
    </row>
    <row r="127" spans="13:34" x14ac:dyDescent="0.25">
      <c r="M127" s="93"/>
      <c r="N127" s="93"/>
      <c r="O127" s="93"/>
      <c r="P127" s="93"/>
      <c r="Q127" s="93"/>
      <c r="R127" s="93"/>
      <c r="S127" s="93"/>
      <c r="T127" s="93"/>
      <c r="U127" s="93"/>
      <c r="V127" s="93"/>
      <c r="W127" s="93"/>
      <c r="X127" s="93"/>
      <c r="Y127" s="93"/>
      <c r="Z127" s="93"/>
      <c r="AA127" s="93"/>
      <c r="AB127" s="93"/>
      <c r="AC127" s="93"/>
      <c r="AD127" s="93"/>
      <c r="AE127" s="93"/>
      <c r="AF127" s="93"/>
      <c r="AG127" s="93"/>
      <c r="AH127" s="93"/>
    </row>
    <row r="128" spans="13:34" x14ac:dyDescent="0.25">
      <c r="M128" s="93"/>
      <c r="N128" s="93"/>
      <c r="O128" s="93"/>
      <c r="P128" s="93"/>
      <c r="Q128" s="93"/>
      <c r="R128" s="93"/>
      <c r="S128" s="93"/>
      <c r="T128" s="93"/>
      <c r="U128" s="93"/>
      <c r="V128" s="93"/>
      <c r="W128" s="93"/>
      <c r="X128" s="93"/>
      <c r="Y128" s="93"/>
      <c r="Z128" s="93"/>
      <c r="AA128" s="93"/>
      <c r="AB128" s="93"/>
      <c r="AC128" s="93"/>
      <c r="AD128" s="93"/>
      <c r="AE128" s="93"/>
      <c r="AF128" s="93"/>
      <c r="AG128" s="93"/>
      <c r="AH128" s="93"/>
    </row>
    <row r="129" spans="13:34" x14ac:dyDescent="0.25">
      <c r="M129" s="93"/>
      <c r="N129" s="93"/>
      <c r="O129" s="93"/>
      <c r="P129" s="93"/>
      <c r="Q129" s="93"/>
      <c r="R129" s="93"/>
      <c r="S129" s="93"/>
      <c r="T129" s="93"/>
      <c r="U129" s="93"/>
      <c r="V129" s="93"/>
      <c r="W129" s="93"/>
      <c r="X129" s="93"/>
      <c r="Y129" s="93"/>
      <c r="Z129" s="93"/>
      <c r="AA129" s="93"/>
      <c r="AB129" s="93"/>
      <c r="AC129" s="93"/>
      <c r="AD129" s="93"/>
      <c r="AE129" s="93"/>
      <c r="AF129" s="93"/>
      <c r="AG129" s="93"/>
      <c r="AH129" s="93"/>
    </row>
    <row r="130" spans="13:34" x14ac:dyDescent="0.25">
      <c r="M130" s="93"/>
      <c r="N130" s="93"/>
      <c r="O130" s="93"/>
      <c r="P130" s="93"/>
      <c r="Q130" s="93"/>
      <c r="R130" s="93"/>
      <c r="S130" s="93"/>
      <c r="T130" s="93"/>
      <c r="U130" s="93"/>
      <c r="V130" s="93"/>
      <c r="W130" s="93"/>
      <c r="X130" s="93"/>
      <c r="Y130" s="93"/>
      <c r="Z130" s="93"/>
      <c r="AA130" s="93"/>
      <c r="AB130" s="93"/>
      <c r="AC130" s="93"/>
      <c r="AD130" s="93"/>
      <c r="AE130" s="93"/>
      <c r="AF130" s="93"/>
      <c r="AG130" s="93"/>
      <c r="AH130" s="93"/>
    </row>
    <row r="131" spans="13:34" x14ac:dyDescent="0.25">
      <c r="M131" s="93"/>
      <c r="N131" s="93"/>
      <c r="O131" s="93"/>
      <c r="P131" s="93"/>
      <c r="Q131" s="93"/>
      <c r="R131" s="93"/>
      <c r="S131" s="93"/>
      <c r="T131" s="93"/>
      <c r="U131" s="93"/>
      <c r="V131" s="93"/>
      <c r="W131" s="93"/>
      <c r="X131" s="93"/>
      <c r="Y131" s="93"/>
      <c r="Z131" s="93"/>
      <c r="AA131" s="93"/>
      <c r="AB131" s="93"/>
      <c r="AC131" s="93"/>
      <c r="AD131" s="93"/>
      <c r="AE131" s="93"/>
      <c r="AF131" s="93"/>
      <c r="AG131" s="93"/>
      <c r="AH131" s="93"/>
    </row>
    <row r="132" spans="13:34" x14ac:dyDescent="0.25">
      <c r="M132" s="93"/>
      <c r="N132" s="93"/>
      <c r="O132" s="93"/>
      <c r="P132" s="93"/>
      <c r="Q132" s="93"/>
      <c r="R132" s="93"/>
      <c r="S132" s="93"/>
      <c r="T132" s="93"/>
      <c r="U132" s="93"/>
      <c r="V132" s="93"/>
      <c r="W132" s="93"/>
      <c r="X132" s="93"/>
      <c r="Y132" s="93"/>
      <c r="Z132" s="93"/>
      <c r="AA132" s="93"/>
      <c r="AB132" s="93"/>
      <c r="AC132" s="93"/>
      <c r="AD132" s="93"/>
      <c r="AE132" s="93"/>
      <c r="AF132" s="93"/>
      <c r="AG132" s="93"/>
      <c r="AH132" s="93"/>
    </row>
    <row r="133" spans="13:34" x14ac:dyDescent="0.25">
      <c r="M133" s="93"/>
      <c r="N133" s="93"/>
      <c r="O133" s="93"/>
      <c r="P133" s="93"/>
      <c r="Q133" s="93"/>
      <c r="R133" s="93"/>
      <c r="S133" s="93"/>
      <c r="T133" s="93"/>
      <c r="U133" s="93"/>
      <c r="V133" s="93"/>
      <c r="W133" s="93"/>
      <c r="X133" s="93"/>
      <c r="Y133" s="93"/>
      <c r="Z133" s="93"/>
      <c r="AA133" s="93"/>
      <c r="AB133" s="93"/>
      <c r="AC133" s="93"/>
      <c r="AD133" s="93"/>
      <c r="AE133" s="93"/>
      <c r="AF133" s="93"/>
      <c r="AG133" s="93"/>
      <c r="AH133" s="93"/>
    </row>
    <row r="134" spans="13:34" x14ac:dyDescent="0.25">
      <c r="M134" s="93"/>
      <c r="N134" s="93"/>
      <c r="O134" s="93"/>
      <c r="P134" s="93"/>
      <c r="Q134" s="93"/>
      <c r="R134" s="93"/>
      <c r="S134" s="93"/>
      <c r="T134" s="93"/>
      <c r="U134" s="93"/>
      <c r="V134" s="93"/>
      <c r="W134" s="93"/>
      <c r="X134" s="93"/>
      <c r="Y134" s="93"/>
      <c r="Z134" s="93"/>
      <c r="AA134" s="93"/>
      <c r="AB134" s="93"/>
      <c r="AC134" s="93"/>
      <c r="AD134" s="93"/>
      <c r="AE134" s="93"/>
      <c r="AF134" s="93"/>
      <c r="AG134" s="93"/>
      <c r="AH134" s="93"/>
    </row>
    <row r="135" spans="13:34" x14ac:dyDescent="0.25">
      <c r="M135" s="93"/>
      <c r="N135" s="93"/>
      <c r="O135" s="93"/>
      <c r="P135" s="93"/>
      <c r="Q135" s="93"/>
      <c r="R135" s="93"/>
      <c r="S135" s="93"/>
      <c r="T135" s="93"/>
      <c r="U135" s="93"/>
      <c r="V135" s="93"/>
      <c r="W135" s="93"/>
      <c r="X135" s="93"/>
      <c r="Y135" s="93"/>
      <c r="Z135" s="93"/>
      <c r="AA135" s="93"/>
      <c r="AB135" s="93"/>
      <c r="AC135" s="93"/>
      <c r="AD135" s="93"/>
      <c r="AE135" s="93"/>
      <c r="AF135" s="93"/>
      <c r="AG135" s="93"/>
      <c r="AH135" s="93"/>
    </row>
    <row r="136" spans="13:34" x14ac:dyDescent="0.25">
      <c r="M136" s="93"/>
      <c r="N136" s="93"/>
      <c r="O136" s="93"/>
      <c r="P136" s="93"/>
      <c r="Q136" s="93"/>
      <c r="R136" s="93"/>
      <c r="S136" s="93"/>
      <c r="T136" s="93"/>
      <c r="U136" s="93"/>
      <c r="V136" s="93"/>
      <c r="W136" s="93"/>
      <c r="X136" s="93"/>
      <c r="Y136" s="93"/>
      <c r="Z136" s="93"/>
      <c r="AA136" s="93"/>
      <c r="AB136" s="93"/>
      <c r="AC136" s="93"/>
      <c r="AD136" s="93"/>
      <c r="AE136" s="93"/>
      <c r="AF136" s="93"/>
      <c r="AG136" s="93"/>
      <c r="AH136" s="93"/>
    </row>
    <row r="137" spans="13:34" x14ac:dyDescent="0.25">
      <c r="M137" s="93"/>
      <c r="N137" s="93"/>
      <c r="O137" s="93"/>
      <c r="P137" s="93"/>
      <c r="Q137" s="93"/>
      <c r="R137" s="93"/>
      <c r="S137" s="93"/>
      <c r="T137" s="93"/>
      <c r="U137" s="93"/>
      <c r="V137" s="93"/>
      <c r="W137" s="93"/>
      <c r="X137" s="93"/>
      <c r="Y137" s="93"/>
      <c r="Z137" s="93"/>
      <c r="AA137" s="93"/>
      <c r="AB137" s="93"/>
      <c r="AC137" s="93"/>
      <c r="AD137" s="93"/>
      <c r="AE137" s="93"/>
      <c r="AF137" s="93"/>
      <c r="AG137" s="93"/>
      <c r="AH137" s="93"/>
    </row>
    <row r="138" spans="13:34" x14ac:dyDescent="0.25">
      <c r="M138" s="93"/>
      <c r="N138" s="93"/>
      <c r="O138" s="93"/>
      <c r="P138" s="93"/>
      <c r="Q138" s="93"/>
      <c r="R138" s="93"/>
      <c r="S138" s="93"/>
      <c r="T138" s="93"/>
      <c r="U138" s="93"/>
      <c r="V138" s="93"/>
      <c r="W138" s="93"/>
      <c r="X138" s="93"/>
      <c r="Y138" s="93"/>
      <c r="Z138" s="93"/>
      <c r="AA138" s="93"/>
      <c r="AB138" s="93"/>
      <c r="AC138" s="93"/>
      <c r="AD138" s="93"/>
      <c r="AE138" s="93"/>
      <c r="AF138" s="93"/>
      <c r="AG138" s="93"/>
      <c r="AH138" s="93"/>
    </row>
    <row r="139" spans="13:34" x14ac:dyDescent="0.25">
      <c r="M139" s="93"/>
      <c r="N139" s="93"/>
      <c r="O139" s="93"/>
      <c r="P139" s="93"/>
      <c r="Q139" s="93"/>
      <c r="R139" s="93"/>
      <c r="S139" s="93"/>
      <c r="T139" s="93"/>
      <c r="U139" s="93"/>
      <c r="V139" s="93"/>
      <c r="W139" s="93"/>
      <c r="X139" s="93"/>
      <c r="Y139" s="93"/>
      <c r="Z139" s="93"/>
      <c r="AA139" s="93"/>
      <c r="AB139" s="93"/>
      <c r="AC139" s="93"/>
      <c r="AD139" s="93"/>
      <c r="AE139" s="93"/>
      <c r="AF139" s="93"/>
      <c r="AG139" s="93"/>
      <c r="AH139" s="93"/>
    </row>
    <row r="140" spans="13:34" x14ac:dyDescent="0.25">
      <c r="M140" s="93"/>
      <c r="N140" s="93"/>
      <c r="O140" s="93"/>
      <c r="P140" s="93"/>
      <c r="Q140" s="93"/>
      <c r="R140" s="93"/>
      <c r="S140" s="93"/>
      <c r="T140" s="93"/>
      <c r="U140" s="93"/>
      <c r="V140" s="93"/>
      <c r="W140" s="93"/>
      <c r="X140" s="93"/>
      <c r="Y140" s="93"/>
      <c r="Z140" s="93"/>
      <c r="AA140" s="93"/>
      <c r="AB140" s="93"/>
      <c r="AC140" s="93"/>
      <c r="AD140" s="93"/>
      <c r="AE140" s="93"/>
      <c r="AF140" s="93"/>
      <c r="AG140" s="93"/>
      <c r="AH140" s="93"/>
    </row>
    <row r="141" spans="13:34" x14ac:dyDescent="0.25">
      <c r="M141" s="93"/>
      <c r="N141" s="93"/>
      <c r="O141" s="93"/>
      <c r="P141" s="93"/>
      <c r="Q141" s="93"/>
      <c r="R141" s="93"/>
      <c r="S141" s="93"/>
      <c r="T141" s="93"/>
      <c r="U141" s="93"/>
      <c r="V141" s="93"/>
      <c r="W141" s="93"/>
      <c r="X141" s="93"/>
      <c r="Y141" s="93"/>
      <c r="Z141" s="93"/>
      <c r="AA141" s="93"/>
      <c r="AB141" s="93"/>
      <c r="AC141" s="93"/>
      <c r="AD141" s="93"/>
      <c r="AE141" s="93"/>
      <c r="AF141" s="93"/>
      <c r="AG141" s="93"/>
      <c r="AH141" s="93"/>
    </row>
    <row r="142" spans="13:34" x14ac:dyDescent="0.25">
      <c r="M142" s="93"/>
      <c r="N142" s="93"/>
      <c r="O142" s="93"/>
      <c r="P142" s="93"/>
      <c r="Q142" s="93"/>
      <c r="R142" s="93"/>
      <c r="S142" s="93"/>
      <c r="T142" s="93"/>
      <c r="U142" s="93"/>
      <c r="V142" s="93"/>
      <c r="W142" s="93"/>
      <c r="X142" s="93"/>
      <c r="Y142" s="93"/>
      <c r="Z142" s="93"/>
      <c r="AA142" s="93"/>
      <c r="AB142" s="93"/>
      <c r="AC142" s="93"/>
      <c r="AD142" s="93"/>
      <c r="AE142" s="93"/>
      <c r="AF142" s="93"/>
      <c r="AG142" s="93"/>
      <c r="AH142" s="93"/>
    </row>
    <row r="143" spans="13:34" x14ac:dyDescent="0.25">
      <c r="M143" s="93"/>
      <c r="N143" s="93"/>
      <c r="O143" s="93"/>
      <c r="P143" s="93"/>
      <c r="Q143" s="93"/>
      <c r="R143" s="93"/>
      <c r="S143" s="93"/>
      <c r="T143" s="93"/>
      <c r="U143" s="93"/>
      <c r="V143" s="93"/>
      <c r="W143" s="93"/>
      <c r="X143" s="93"/>
      <c r="Y143" s="93"/>
      <c r="Z143" s="93"/>
      <c r="AA143" s="93"/>
      <c r="AB143" s="93"/>
      <c r="AC143" s="93"/>
      <c r="AD143" s="93"/>
      <c r="AE143" s="93"/>
      <c r="AF143" s="93"/>
      <c r="AG143" s="93"/>
      <c r="AH143" s="93"/>
    </row>
    <row r="144" spans="13:34" x14ac:dyDescent="0.25">
      <c r="M144" s="93"/>
      <c r="N144" s="93"/>
      <c r="O144" s="93"/>
      <c r="P144" s="93"/>
      <c r="Q144" s="93"/>
      <c r="R144" s="93"/>
      <c r="S144" s="93"/>
      <c r="T144" s="93"/>
      <c r="U144" s="93"/>
      <c r="V144" s="93"/>
      <c r="W144" s="93"/>
      <c r="X144" s="93"/>
      <c r="Y144" s="93"/>
      <c r="Z144" s="93"/>
      <c r="AA144" s="93"/>
      <c r="AB144" s="93"/>
      <c r="AC144" s="93"/>
      <c r="AD144" s="93"/>
      <c r="AE144" s="93"/>
      <c r="AF144" s="93"/>
      <c r="AG144" s="93"/>
      <c r="AH144" s="93"/>
    </row>
    <row r="145" spans="13:34" x14ac:dyDescent="0.25">
      <c r="M145" s="93"/>
      <c r="N145" s="93"/>
      <c r="O145" s="93"/>
      <c r="P145" s="93"/>
      <c r="Q145" s="93"/>
      <c r="R145" s="93"/>
      <c r="S145" s="93"/>
      <c r="T145" s="93"/>
      <c r="U145" s="93"/>
      <c r="V145" s="93"/>
      <c r="W145" s="93"/>
      <c r="X145" s="93"/>
      <c r="Y145" s="93"/>
      <c r="Z145" s="93"/>
      <c r="AA145" s="93"/>
      <c r="AB145" s="93"/>
      <c r="AC145" s="93"/>
      <c r="AD145" s="93"/>
      <c r="AE145" s="93"/>
      <c r="AF145" s="93"/>
      <c r="AG145" s="93"/>
      <c r="AH145" s="93"/>
    </row>
    <row r="146" spans="13:34" x14ac:dyDescent="0.25">
      <c r="M146" s="93"/>
      <c r="N146" s="93"/>
      <c r="O146" s="93"/>
      <c r="P146" s="93"/>
      <c r="Q146" s="93"/>
      <c r="R146" s="93"/>
      <c r="S146" s="93"/>
      <c r="T146" s="93"/>
      <c r="U146" s="93"/>
      <c r="V146" s="93"/>
      <c r="W146" s="93"/>
      <c r="X146" s="93"/>
      <c r="Y146" s="93"/>
      <c r="Z146" s="93"/>
      <c r="AA146" s="93"/>
      <c r="AB146" s="93"/>
      <c r="AC146" s="93"/>
      <c r="AD146" s="93"/>
      <c r="AE146" s="93"/>
      <c r="AF146" s="93"/>
      <c r="AG146" s="93"/>
      <c r="AH146" s="93"/>
    </row>
    <row r="147" spans="13:34" x14ac:dyDescent="0.25">
      <c r="M147" s="93"/>
      <c r="N147" s="93"/>
      <c r="O147" s="93"/>
      <c r="P147" s="93"/>
      <c r="Q147" s="93"/>
      <c r="R147" s="93"/>
      <c r="S147" s="93"/>
      <c r="T147" s="93"/>
      <c r="U147" s="93"/>
      <c r="V147" s="93"/>
      <c r="W147" s="93"/>
      <c r="X147" s="93"/>
      <c r="Y147" s="93"/>
      <c r="Z147" s="93"/>
      <c r="AA147" s="93"/>
      <c r="AB147" s="93"/>
      <c r="AC147" s="93"/>
      <c r="AD147" s="93"/>
      <c r="AE147" s="93"/>
      <c r="AF147" s="93"/>
      <c r="AG147" s="93"/>
      <c r="AH147" s="93"/>
    </row>
    <row r="148" spans="13:34" x14ac:dyDescent="0.25">
      <c r="M148" s="93"/>
      <c r="N148" s="93"/>
      <c r="O148" s="93"/>
      <c r="P148" s="93"/>
      <c r="Q148" s="93"/>
      <c r="R148" s="93"/>
      <c r="S148" s="93"/>
      <c r="T148" s="93"/>
      <c r="U148" s="93"/>
      <c r="V148" s="93"/>
      <c r="W148" s="93"/>
      <c r="X148" s="93"/>
      <c r="Y148" s="93"/>
      <c r="Z148" s="93"/>
      <c r="AA148" s="93"/>
      <c r="AB148" s="93"/>
      <c r="AC148" s="93"/>
      <c r="AD148" s="93"/>
      <c r="AE148" s="93"/>
      <c r="AF148" s="93"/>
      <c r="AG148" s="93"/>
      <c r="AH148" s="93"/>
    </row>
    <row r="149" spans="13:34" x14ac:dyDescent="0.25">
      <c r="M149" s="93"/>
      <c r="N149" s="93"/>
      <c r="O149" s="93"/>
      <c r="P149" s="93"/>
      <c r="Q149" s="93"/>
      <c r="R149" s="93"/>
      <c r="S149" s="93"/>
      <c r="T149" s="93"/>
      <c r="U149" s="93"/>
      <c r="V149" s="93"/>
      <c r="W149" s="93"/>
      <c r="X149" s="93"/>
      <c r="Y149" s="93"/>
      <c r="Z149" s="93"/>
      <c r="AA149" s="93"/>
      <c r="AB149" s="93"/>
      <c r="AC149" s="93"/>
      <c r="AD149" s="93"/>
      <c r="AE149" s="93"/>
      <c r="AF149" s="93"/>
      <c r="AG149" s="93"/>
      <c r="AH149" s="93"/>
    </row>
    <row r="150" spans="13:34" x14ac:dyDescent="0.25">
      <c r="M150" s="93"/>
      <c r="N150" s="93"/>
      <c r="O150" s="93"/>
      <c r="P150" s="93"/>
      <c r="Q150" s="93"/>
      <c r="R150" s="93"/>
      <c r="S150" s="93"/>
      <c r="T150" s="93"/>
      <c r="U150" s="93"/>
      <c r="V150" s="93"/>
      <c r="W150" s="93"/>
      <c r="X150" s="93"/>
      <c r="Y150" s="93"/>
      <c r="Z150" s="93"/>
      <c r="AA150" s="93"/>
      <c r="AB150" s="93"/>
      <c r="AC150" s="93"/>
      <c r="AD150" s="93"/>
      <c r="AE150" s="93"/>
      <c r="AF150" s="93"/>
      <c r="AG150" s="93"/>
      <c r="AH150" s="93"/>
    </row>
    <row r="151" spans="13:34" x14ac:dyDescent="0.25">
      <c r="M151" s="93"/>
      <c r="N151" s="93"/>
      <c r="O151" s="93"/>
      <c r="P151" s="93"/>
      <c r="Q151" s="93"/>
      <c r="R151" s="93"/>
      <c r="S151" s="93"/>
      <c r="T151" s="93"/>
      <c r="U151" s="93"/>
      <c r="V151" s="93"/>
      <c r="W151" s="93"/>
      <c r="X151" s="93"/>
      <c r="Y151" s="93"/>
      <c r="Z151" s="93"/>
      <c r="AA151" s="93"/>
      <c r="AB151" s="93"/>
      <c r="AC151" s="93"/>
      <c r="AD151" s="93"/>
      <c r="AE151" s="93"/>
      <c r="AF151" s="93"/>
      <c r="AG151" s="93"/>
      <c r="AH151" s="93"/>
    </row>
    <row r="152" spans="13:34" x14ac:dyDescent="0.25">
      <c r="M152" s="93"/>
      <c r="N152" s="93"/>
      <c r="O152" s="93"/>
      <c r="P152" s="93"/>
      <c r="Q152" s="93"/>
      <c r="R152" s="93"/>
      <c r="S152" s="93"/>
      <c r="T152" s="93"/>
      <c r="U152" s="93"/>
      <c r="V152" s="93"/>
      <c r="W152" s="93"/>
      <c r="X152" s="93"/>
      <c r="Y152" s="93"/>
      <c r="Z152" s="93"/>
      <c r="AA152" s="93"/>
      <c r="AB152" s="93"/>
      <c r="AC152" s="93"/>
      <c r="AD152" s="93"/>
      <c r="AE152" s="93"/>
      <c r="AF152" s="93"/>
      <c r="AG152" s="93"/>
      <c r="AH152" s="93"/>
    </row>
    <row r="153" spans="13:34" x14ac:dyDescent="0.25">
      <c r="M153" s="93"/>
      <c r="N153" s="93"/>
      <c r="O153" s="93"/>
      <c r="P153" s="93"/>
      <c r="Q153" s="93"/>
      <c r="R153" s="93"/>
      <c r="S153" s="93"/>
      <c r="T153" s="93"/>
      <c r="U153" s="93"/>
      <c r="V153" s="93"/>
      <c r="W153" s="93"/>
      <c r="X153" s="93"/>
      <c r="Y153" s="93"/>
      <c r="Z153" s="93"/>
      <c r="AA153" s="93"/>
      <c r="AB153" s="93"/>
      <c r="AC153" s="93"/>
      <c r="AD153" s="93"/>
      <c r="AE153" s="93"/>
      <c r="AF153" s="93"/>
      <c r="AG153" s="93"/>
      <c r="AH153" s="93"/>
    </row>
  </sheetData>
  <mergeCells count="14">
    <mergeCell ref="B63:L63"/>
    <mergeCell ref="B61:L61"/>
    <mergeCell ref="B62:L62"/>
    <mergeCell ref="B59:L59"/>
    <mergeCell ref="B60:I60"/>
    <mergeCell ref="C3:L3"/>
    <mergeCell ref="G4:H4"/>
    <mergeCell ref="I4:J4"/>
    <mergeCell ref="B56:L56"/>
    <mergeCell ref="B57:L57"/>
    <mergeCell ref="B54:L54"/>
    <mergeCell ref="B55:L55"/>
    <mergeCell ref="B50:L50"/>
    <mergeCell ref="B52:L52"/>
  </mergeCells>
  <hyperlinks>
    <hyperlink ref="H1" location="Index" display="Back to Index"/>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203"/>
  <sheetViews>
    <sheetView showGridLines="0" topLeftCell="A40"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40" ht="20.25" x14ac:dyDescent="0.3">
      <c r="A1" s="93"/>
      <c r="B1" s="346" t="s">
        <v>664</v>
      </c>
      <c r="C1" s="95"/>
      <c r="D1" s="93"/>
      <c r="E1" s="93"/>
      <c r="F1" s="93"/>
      <c r="G1" s="93"/>
      <c r="H1" s="680" t="s">
        <v>850</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row>
    <row r="2" spans="1:40" x14ac:dyDescent="0.2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row>
    <row r="3" spans="1:40" ht="15" customHeight="1" x14ac:dyDescent="0.25">
      <c r="A3" s="485"/>
      <c r="B3" s="486" t="s">
        <v>0</v>
      </c>
      <c r="C3" s="925" t="s">
        <v>900</v>
      </c>
      <c r="D3" s="926"/>
      <c r="E3" s="926"/>
      <c r="F3" s="926"/>
      <c r="G3" s="926"/>
      <c r="H3" s="926"/>
      <c r="I3" s="926"/>
      <c r="J3" s="926"/>
      <c r="K3" s="926"/>
      <c r="L3" s="927"/>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row>
    <row r="4" spans="1:40" ht="15" customHeight="1" x14ac:dyDescent="0.25">
      <c r="A4" s="485"/>
      <c r="B4" s="487"/>
      <c r="C4" s="488">
        <v>2015</v>
      </c>
      <c r="D4" s="488">
        <v>2020</v>
      </c>
      <c r="E4" s="488">
        <v>2030</v>
      </c>
      <c r="F4" s="488">
        <v>2050</v>
      </c>
      <c r="G4" s="925" t="s">
        <v>2</v>
      </c>
      <c r="H4" s="928"/>
      <c r="I4" s="925" t="s">
        <v>3</v>
      </c>
      <c r="J4" s="928"/>
      <c r="K4" s="488" t="s">
        <v>4</v>
      </c>
      <c r="L4" s="488" t="s">
        <v>5</v>
      </c>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row>
    <row r="5" spans="1:40" x14ac:dyDescent="0.25">
      <c r="A5" s="485"/>
      <c r="B5" s="489" t="s">
        <v>6</v>
      </c>
      <c r="C5" s="490"/>
      <c r="D5" s="490"/>
      <c r="E5" s="490"/>
      <c r="F5" s="490"/>
      <c r="G5" s="490" t="s">
        <v>7</v>
      </c>
      <c r="H5" s="490" t="s">
        <v>8</v>
      </c>
      <c r="I5" s="490" t="s">
        <v>7</v>
      </c>
      <c r="J5" s="490" t="s">
        <v>8</v>
      </c>
      <c r="K5" s="490"/>
      <c r="L5" s="491"/>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row>
    <row r="6" spans="1:40" x14ac:dyDescent="0.25">
      <c r="A6" s="485"/>
      <c r="B6" s="492" t="s">
        <v>534</v>
      </c>
      <c r="C6" s="493">
        <v>3</v>
      </c>
      <c r="D6" s="493">
        <v>3</v>
      </c>
      <c r="E6" s="493">
        <v>3</v>
      </c>
      <c r="F6" s="493">
        <v>3</v>
      </c>
      <c r="G6" s="493">
        <v>2.9</v>
      </c>
      <c r="H6" s="493">
        <v>3</v>
      </c>
      <c r="I6" s="493">
        <v>2.9</v>
      </c>
      <c r="J6" s="493">
        <v>3</v>
      </c>
      <c r="K6" s="494" t="s">
        <v>39</v>
      </c>
      <c r="L6" s="495"/>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row>
    <row r="7" spans="1:40" x14ac:dyDescent="0.25">
      <c r="A7" s="485"/>
      <c r="B7" s="492" t="s">
        <v>562</v>
      </c>
      <c r="C7" s="493">
        <v>15.1</v>
      </c>
      <c r="D7" s="493">
        <v>15.1</v>
      </c>
      <c r="E7" s="493">
        <v>14.9</v>
      </c>
      <c r="F7" s="493">
        <v>14.9</v>
      </c>
      <c r="G7" s="496">
        <v>15</v>
      </c>
      <c r="H7" s="496">
        <v>15</v>
      </c>
      <c r="I7" s="496">
        <v>15</v>
      </c>
      <c r="J7" s="496">
        <v>15</v>
      </c>
      <c r="K7" s="494" t="s">
        <v>626</v>
      </c>
      <c r="L7" s="494">
        <v>1</v>
      </c>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pans="1:40" x14ac:dyDescent="0.25">
      <c r="A8" s="485"/>
      <c r="B8" s="497" t="s">
        <v>564</v>
      </c>
      <c r="C8" s="493">
        <v>14.4</v>
      </c>
      <c r="D8" s="493">
        <v>14.4</v>
      </c>
      <c r="E8" s="493">
        <v>14.2</v>
      </c>
      <c r="F8" s="493">
        <v>14.2</v>
      </c>
      <c r="G8" s="496">
        <v>13</v>
      </c>
      <c r="H8" s="496">
        <v>14</v>
      </c>
      <c r="I8" s="496">
        <v>13</v>
      </c>
      <c r="J8" s="496">
        <v>14</v>
      </c>
      <c r="K8" s="498" t="s">
        <v>626</v>
      </c>
      <c r="L8" s="498">
        <v>1</v>
      </c>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row>
    <row r="9" spans="1:40" x14ac:dyDescent="0.25">
      <c r="A9" s="485"/>
      <c r="B9" s="492" t="s">
        <v>565</v>
      </c>
      <c r="C9" s="493">
        <v>82.2</v>
      </c>
      <c r="D9" s="493">
        <v>82.2</v>
      </c>
      <c r="E9" s="493">
        <v>82.4</v>
      </c>
      <c r="F9" s="493">
        <v>82.4</v>
      </c>
      <c r="G9" s="496">
        <v>71</v>
      </c>
      <c r="H9" s="496">
        <v>83</v>
      </c>
      <c r="I9" s="496">
        <v>72</v>
      </c>
      <c r="J9" s="496">
        <v>83</v>
      </c>
      <c r="K9" s="494" t="s">
        <v>627</v>
      </c>
      <c r="L9" s="494">
        <v>1</v>
      </c>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row>
    <row r="10" spans="1:40" x14ac:dyDescent="0.25">
      <c r="A10" s="485"/>
      <c r="B10" s="492" t="s">
        <v>566</v>
      </c>
      <c r="C10" s="493">
        <v>83</v>
      </c>
      <c r="D10" s="493">
        <v>83</v>
      </c>
      <c r="E10" s="493">
        <v>83.1</v>
      </c>
      <c r="F10" s="493">
        <v>83.1</v>
      </c>
      <c r="G10" s="496">
        <v>73</v>
      </c>
      <c r="H10" s="496">
        <v>84</v>
      </c>
      <c r="I10" s="496">
        <v>73</v>
      </c>
      <c r="J10" s="496">
        <v>84</v>
      </c>
      <c r="K10" s="494" t="s">
        <v>627</v>
      </c>
      <c r="L10" s="494">
        <v>1</v>
      </c>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row>
    <row r="11" spans="1:40" x14ac:dyDescent="0.25">
      <c r="A11" s="485"/>
      <c r="B11" s="492" t="s">
        <v>568</v>
      </c>
      <c r="C11" s="493">
        <v>1.7</v>
      </c>
      <c r="D11" s="493">
        <v>1.7</v>
      </c>
      <c r="E11" s="493">
        <v>1.7</v>
      </c>
      <c r="F11" s="493">
        <v>1.7</v>
      </c>
      <c r="G11" s="496">
        <v>2</v>
      </c>
      <c r="H11" s="496">
        <v>12</v>
      </c>
      <c r="I11" s="496">
        <v>2</v>
      </c>
      <c r="J11" s="496">
        <v>12</v>
      </c>
      <c r="K11" s="494" t="s">
        <v>20</v>
      </c>
      <c r="L11" s="494">
        <v>1</v>
      </c>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row>
    <row r="12" spans="1:40" x14ac:dyDescent="0.25">
      <c r="A12" s="485"/>
      <c r="B12" s="492" t="s">
        <v>570</v>
      </c>
      <c r="C12" s="499">
        <v>0.18</v>
      </c>
      <c r="D12" s="499">
        <v>0.18</v>
      </c>
      <c r="E12" s="499">
        <v>0.18</v>
      </c>
      <c r="F12" s="499">
        <v>0.18</v>
      </c>
      <c r="G12" s="499">
        <v>0.18</v>
      </c>
      <c r="H12" s="499">
        <v>0.19</v>
      </c>
      <c r="I12" s="499">
        <v>0.18</v>
      </c>
      <c r="J12" s="499">
        <v>0.18</v>
      </c>
      <c r="K12" s="494" t="s">
        <v>97</v>
      </c>
      <c r="L12" s="494"/>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row>
    <row r="13" spans="1:40" x14ac:dyDescent="0.25">
      <c r="A13" s="485"/>
      <c r="B13" s="492" t="s">
        <v>571</v>
      </c>
      <c r="C13" s="500">
        <v>1</v>
      </c>
      <c r="D13" s="500">
        <v>1</v>
      </c>
      <c r="E13" s="500">
        <v>1</v>
      </c>
      <c r="F13" s="500">
        <v>1</v>
      </c>
      <c r="G13" s="500">
        <v>1</v>
      </c>
      <c r="H13" s="500">
        <v>1</v>
      </c>
      <c r="I13" s="500">
        <v>1</v>
      </c>
      <c r="J13" s="500">
        <v>1</v>
      </c>
      <c r="K13" s="494" t="s">
        <v>65</v>
      </c>
      <c r="L13" s="494"/>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row>
    <row r="14" spans="1:40" x14ac:dyDescent="0.25">
      <c r="A14" s="485"/>
      <c r="B14" s="492" t="s">
        <v>13</v>
      </c>
      <c r="C14" s="494">
        <v>3</v>
      </c>
      <c r="D14" s="494">
        <v>3</v>
      </c>
      <c r="E14" s="494">
        <v>3</v>
      </c>
      <c r="F14" s="494">
        <v>3</v>
      </c>
      <c r="G14" s="494">
        <v>3</v>
      </c>
      <c r="H14" s="494">
        <v>3</v>
      </c>
      <c r="I14" s="494">
        <v>3</v>
      </c>
      <c r="J14" s="494">
        <v>3</v>
      </c>
      <c r="K14" s="494"/>
      <c r="L14" s="494"/>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row>
    <row r="15" spans="1:40" x14ac:dyDescent="0.25">
      <c r="A15" s="485"/>
      <c r="B15" s="501" t="s">
        <v>95</v>
      </c>
      <c r="C15" s="502">
        <v>3</v>
      </c>
      <c r="D15" s="502">
        <v>3</v>
      </c>
      <c r="E15" s="502">
        <v>3</v>
      </c>
      <c r="F15" s="502">
        <v>3</v>
      </c>
      <c r="G15" s="502">
        <v>2.6</v>
      </c>
      <c r="H15" s="502">
        <v>3.5</v>
      </c>
      <c r="I15" s="502">
        <v>2.2999999999999998</v>
      </c>
      <c r="J15" s="502">
        <v>3.8</v>
      </c>
      <c r="K15" s="495"/>
      <c r="L15" s="494"/>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row>
    <row r="16" spans="1:40" x14ac:dyDescent="0.25">
      <c r="A16" s="485"/>
      <c r="B16" s="501" t="s">
        <v>16</v>
      </c>
      <c r="C16" s="494">
        <v>25</v>
      </c>
      <c r="D16" s="494">
        <v>25</v>
      </c>
      <c r="E16" s="494">
        <v>25</v>
      </c>
      <c r="F16" s="494">
        <v>25</v>
      </c>
      <c r="G16" s="494">
        <v>20</v>
      </c>
      <c r="H16" s="494">
        <v>35</v>
      </c>
      <c r="I16" s="494">
        <v>20</v>
      </c>
      <c r="J16" s="494">
        <v>35</v>
      </c>
      <c r="K16" s="495"/>
      <c r="L16" s="494">
        <v>1</v>
      </c>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row>
    <row r="17" spans="1:40" x14ac:dyDescent="0.25">
      <c r="A17" s="485"/>
      <c r="B17" s="501" t="s">
        <v>18</v>
      </c>
      <c r="C17" s="494">
        <v>1</v>
      </c>
      <c r="D17" s="494">
        <v>1</v>
      </c>
      <c r="E17" s="494">
        <v>1</v>
      </c>
      <c r="F17" s="494">
        <v>1</v>
      </c>
      <c r="G17" s="494">
        <v>0.5</v>
      </c>
      <c r="H17" s="494">
        <v>1.5</v>
      </c>
      <c r="I17" s="494">
        <v>0.5</v>
      </c>
      <c r="J17" s="494">
        <v>1.5</v>
      </c>
      <c r="K17" s="495"/>
      <c r="L17" s="494">
        <v>1</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row>
    <row r="18" spans="1:40" x14ac:dyDescent="0.25">
      <c r="A18" s="485"/>
      <c r="B18" s="503" t="s">
        <v>572</v>
      </c>
      <c r="C18" s="502">
        <v>0.5</v>
      </c>
      <c r="D18" s="502">
        <v>0.5</v>
      </c>
      <c r="E18" s="502">
        <v>0.5</v>
      </c>
      <c r="F18" s="502">
        <v>0.5</v>
      </c>
      <c r="G18" s="502">
        <v>0.4</v>
      </c>
      <c r="H18" s="502">
        <v>0.6</v>
      </c>
      <c r="I18" s="502">
        <v>0.4</v>
      </c>
      <c r="J18" s="502">
        <v>0.6</v>
      </c>
      <c r="K18" s="495"/>
      <c r="L18" s="494"/>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row>
    <row r="19" spans="1:40" x14ac:dyDescent="0.25">
      <c r="A19" s="485"/>
      <c r="B19" s="504" t="s">
        <v>423</v>
      </c>
      <c r="C19" s="505"/>
      <c r="D19" s="505"/>
      <c r="E19" s="505"/>
      <c r="F19" s="505"/>
      <c r="G19" s="505"/>
      <c r="H19" s="505"/>
      <c r="I19" s="505"/>
      <c r="J19" s="920"/>
      <c r="K19" s="920"/>
      <c r="L19" s="921"/>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row>
    <row r="20" spans="1:40" x14ac:dyDescent="0.25">
      <c r="A20" s="485"/>
      <c r="B20" s="501" t="s">
        <v>22</v>
      </c>
      <c r="C20" s="494" t="s">
        <v>201</v>
      </c>
      <c r="D20" s="494" t="s">
        <v>201</v>
      </c>
      <c r="E20" s="494" t="s">
        <v>201</v>
      </c>
      <c r="F20" s="494" t="s">
        <v>201</v>
      </c>
      <c r="G20" s="494" t="s">
        <v>201</v>
      </c>
      <c r="H20" s="494" t="s">
        <v>201</v>
      </c>
      <c r="I20" s="494" t="s">
        <v>201</v>
      </c>
      <c r="J20" s="494" t="s">
        <v>201</v>
      </c>
      <c r="K20" s="495"/>
      <c r="L20" s="495"/>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row>
    <row r="21" spans="1:40" x14ac:dyDescent="0.25">
      <c r="A21" s="485"/>
      <c r="B21" s="501" t="s">
        <v>24</v>
      </c>
      <c r="C21" s="494">
        <v>10</v>
      </c>
      <c r="D21" s="494">
        <v>10</v>
      </c>
      <c r="E21" s="494">
        <v>10</v>
      </c>
      <c r="F21" s="494">
        <v>10</v>
      </c>
      <c r="G21" s="494">
        <v>10</v>
      </c>
      <c r="H21" s="494">
        <v>10</v>
      </c>
      <c r="I21" s="494">
        <v>10</v>
      </c>
      <c r="J21" s="494">
        <v>10</v>
      </c>
      <c r="K21" s="495" t="s">
        <v>23</v>
      </c>
      <c r="L21" s="495">
        <v>1</v>
      </c>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row>
    <row r="22" spans="1:40" x14ac:dyDescent="0.25">
      <c r="A22" s="485"/>
      <c r="B22" s="501" t="s">
        <v>98</v>
      </c>
      <c r="C22" s="494">
        <v>20</v>
      </c>
      <c r="D22" s="494">
        <v>20</v>
      </c>
      <c r="E22" s="494">
        <v>20</v>
      </c>
      <c r="F22" s="494">
        <v>20</v>
      </c>
      <c r="G22" s="494">
        <v>20</v>
      </c>
      <c r="H22" s="494">
        <v>20</v>
      </c>
      <c r="I22" s="494">
        <v>20</v>
      </c>
      <c r="J22" s="494">
        <v>20</v>
      </c>
      <c r="K22" s="495" t="s">
        <v>23</v>
      </c>
      <c r="L22" s="495">
        <v>1</v>
      </c>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row>
    <row r="23" spans="1:40" x14ac:dyDescent="0.25">
      <c r="A23" s="485"/>
      <c r="B23" s="501" t="s">
        <v>99</v>
      </c>
      <c r="C23" s="494">
        <v>0.25</v>
      </c>
      <c r="D23" s="494">
        <v>0.25</v>
      </c>
      <c r="E23" s="494">
        <v>0.25</v>
      </c>
      <c r="F23" s="494">
        <v>0.25</v>
      </c>
      <c r="G23" s="494">
        <v>0.25</v>
      </c>
      <c r="H23" s="494">
        <v>0.25</v>
      </c>
      <c r="I23" s="494">
        <v>0.25</v>
      </c>
      <c r="J23" s="494">
        <v>0.25</v>
      </c>
      <c r="K23" s="495" t="s">
        <v>31</v>
      </c>
      <c r="L23" s="495">
        <v>1</v>
      </c>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row>
    <row r="24" spans="1:40" x14ac:dyDescent="0.25">
      <c r="A24" s="485"/>
      <c r="B24" s="501" t="s">
        <v>100</v>
      </c>
      <c r="C24" s="494">
        <v>0.5</v>
      </c>
      <c r="D24" s="494">
        <v>0.5</v>
      </c>
      <c r="E24" s="494">
        <v>0.5</v>
      </c>
      <c r="F24" s="494">
        <v>0.5</v>
      </c>
      <c r="G24" s="494">
        <v>0.5</v>
      </c>
      <c r="H24" s="494">
        <v>0.5</v>
      </c>
      <c r="I24" s="494">
        <v>0.5</v>
      </c>
      <c r="J24" s="494">
        <v>0.5</v>
      </c>
      <c r="K24" s="495" t="s">
        <v>97</v>
      </c>
      <c r="L24" s="495">
        <v>1</v>
      </c>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row>
    <row r="25" spans="1:40" x14ac:dyDescent="0.25">
      <c r="A25" s="485"/>
      <c r="B25" s="922" t="s">
        <v>102</v>
      </c>
      <c r="C25" s="923"/>
      <c r="D25" s="923"/>
      <c r="E25" s="923"/>
      <c r="F25" s="923"/>
      <c r="G25" s="923"/>
      <c r="H25" s="923"/>
      <c r="I25" s="923"/>
      <c r="J25" s="923"/>
      <c r="K25" s="923"/>
      <c r="L25" s="924"/>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row>
    <row r="26" spans="1:40" x14ac:dyDescent="0.25">
      <c r="A26" s="485"/>
      <c r="B26" s="501" t="s">
        <v>835</v>
      </c>
      <c r="C26" s="506">
        <v>98.3</v>
      </c>
      <c r="D26" s="506">
        <v>98.3</v>
      </c>
      <c r="E26" s="506">
        <v>98.3</v>
      </c>
      <c r="F26" s="506">
        <v>98.3</v>
      </c>
      <c r="G26" s="506">
        <v>95.6</v>
      </c>
      <c r="H26" s="506">
        <v>99.1</v>
      </c>
      <c r="I26" s="506">
        <v>98.3</v>
      </c>
      <c r="J26" s="506">
        <v>99.1</v>
      </c>
      <c r="K26" s="507" t="s">
        <v>711</v>
      </c>
      <c r="L26" s="495">
        <v>1</v>
      </c>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row>
    <row r="27" spans="1:40" x14ac:dyDescent="0.25">
      <c r="A27" s="485"/>
      <c r="B27" s="501" t="s">
        <v>836</v>
      </c>
      <c r="C27" s="496">
        <v>90</v>
      </c>
      <c r="D27" s="496">
        <v>54</v>
      </c>
      <c r="E27" s="496">
        <v>35</v>
      </c>
      <c r="F27" s="496">
        <v>28</v>
      </c>
      <c r="G27" s="496">
        <v>35</v>
      </c>
      <c r="H27" s="496">
        <v>70</v>
      </c>
      <c r="I27" s="496">
        <v>18</v>
      </c>
      <c r="J27" s="496">
        <v>35</v>
      </c>
      <c r="K27" s="507" t="s">
        <v>711</v>
      </c>
      <c r="L27" s="495">
        <v>1</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row>
    <row r="28" spans="1:40" x14ac:dyDescent="0.25">
      <c r="A28" s="485"/>
      <c r="B28" s="501" t="s">
        <v>105</v>
      </c>
      <c r="C28" s="496">
        <v>0</v>
      </c>
      <c r="D28" s="496">
        <v>0</v>
      </c>
      <c r="E28" s="496">
        <v>0</v>
      </c>
      <c r="F28" s="496">
        <v>0</v>
      </c>
      <c r="G28" s="496">
        <v>0</v>
      </c>
      <c r="H28" s="496">
        <v>0</v>
      </c>
      <c r="I28" s="496">
        <v>0</v>
      </c>
      <c r="J28" s="496">
        <v>0</v>
      </c>
      <c r="K28" s="507" t="s">
        <v>711</v>
      </c>
      <c r="L28" s="495">
        <v>1</v>
      </c>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row>
    <row r="29" spans="1:40" x14ac:dyDescent="0.25">
      <c r="A29" s="485"/>
      <c r="B29" s="501" t="s">
        <v>106</v>
      </c>
      <c r="C29" s="496">
        <v>1</v>
      </c>
      <c r="D29" s="496">
        <v>1</v>
      </c>
      <c r="E29" s="496">
        <v>1</v>
      </c>
      <c r="F29" s="496">
        <v>1</v>
      </c>
      <c r="G29" s="496">
        <v>1</v>
      </c>
      <c r="H29" s="496">
        <v>3</v>
      </c>
      <c r="I29" s="496">
        <v>0</v>
      </c>
      <c r="J29" s="496">
        <v>1</v>
      </c>
      <c r="K29" s="507" t="s">
        <v>711</v>
      </c>
      <c r="L29" s="495">
        <v>1</v>
      </c>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row>
    <row r="30" spans="1:40" x14ac:dyDescent="0.25">
      <c r="A30" s="485"/>
      <c r="B30" s="509" t="s">
        <v>575</v>
      </c>
      <c r="C30" s="502">
        <v>2</v>
      </c>
      <c r="D30" s="502">
        <v>0.3</v>
      </c>
      <c r="E30" s="502">
        <v>0.3</v>
      </c>
      <c r="F30" s="502">
        <v>0.3</v>
      </c>
      <c r="G30" s="502">
        <v>0.1</v>
      </c>
      <c r="H30" s="502">
        <v>2</v>
      </c>
      <c r="I30" s="502">
        <v>0.1</v>
      </c>
      <c r="J30" s="502">
        <v>1</v>
      </c>
      <c r="K30" s="507" t="s">
        <v>711</v>
      </c>
      <c r="L30" s="495">
        <v>1</v>
      </c>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row>
    <row r="31" spans="1:40" x14ac:dyDescent="0.25">
      <c r="A31" s="485"/>
      <c r="B31" s="922" t="s">
        <v>25</v>
      </c>
      <c r="C31" s="923"/>
      <c r="D31" s="923"/>
      <c r="E31" s="923"/>
      <c r="F31" s="923"/>
      <c r="G31" s="923"/>
      <c r="H31" s="923"/>
      <c r="I31" s="923"/>
      <c r="J31" s="923"/>
      <c r="K31" s="923"/>
      <c r="L31" s="924"/>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row>
    <row r="32" spans="1:40" ht="22.5" x14ac:dyDescent="0.25">
      <c r="A32" s="485"/>
      <c r="B32" s="501" t="s">
        <v>576</v>
      </c>
      <c r="C32" s="502">
        <v>6.3</v>
      </c>
      <c r="D32" s="502">
        <v>6.2</v>
      </c>
      <c r="E32" s="502">
        <v>6.2</v>
      </c>
      <c r="F32" s="502">
        <v>5.6</v>
      </c>
      <c r="G32" s="502">
        <v>5.4</v>
      </c>
      <c r="H32" s="502">
        <v>7.6</v>
      </c>
      <c r="I32" s="502">
        <v>4.7</v>
      </c>
      <c r="J32" s="502">
        <v>7.7</v>
      </c>
      <c r="K32" s="507" t="s">
        <v>827</v>
      </c>
      <c r="L32" s="495">
        <v>1</v>
      </c>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row>
    <row r="33" spans="1:40" x14ac:dyDescent="0.25">
      <c r="A33" s="485"/>
      <c r="B33" s="501" t="s">
        <v>28</v>
      </c>
      <c r="C33" s="502">
        <v>4.0999999999999996</v>
      </c>
      <c r="D33" s="502">
        <v>4</v>
      </c>
      <c r="E33" s="502">
        <v>4.0999999999999996</v>
      </c>
      <c r="F33" s="502">
        <v>3.8</v>
      </c>
      <c r="G33" s="502">
        <v>3.5</v>
      </c>
      <c r="H33" s="502">
        <v>5</v>
      </c>
      <c r="I33" s="502">
        <v>3.2</v>
      </c>
      <c r="J33" s="502">
        <v>5.0999999999999996</v>
      </c>
      <c r="K33" s="495" t="s">
        <v>424</v>
      </c>
      <c r="L33" s="495"/>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row>
    <row r="34" spans="1:40" x14ac:dyDescent="0.25">
      <c r="A34" s="485"/>
      <c r="B34" s="501" t="s">
        <v>29</v>
      </c>
      <c r="C34" s="502">
        <v>2.2000000000000002</v>
      </c>
      <c r="D34" s="502">
        <v>2.1</v>
      </c>
      <c r="E34" s="502">
        <v>2.1</v>
      </c>
      <c r="F34" s="502">
        <v>1.9</v>
      </c>
      <c r="G34" s="502">
        <v>1.9</v>
      </c>
      <c r="H34" s="502">
        <v>2.5</v>
      </c>
      <c r="I34" s="502">
        <v>1.6</v>
      </c>
      <c r="J34" s="502">
        <v>2.6</v>
      </c>
      <c r="K34" s="495" t="s">
        <v>424</v>
      </c>
      <c r="L34" s="495"/>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row>
    <row r="35" spans="1:40" x14ac:dyDescent="0.25">
      <c r="A35" s="485"/>
      <c r="B35" s="501" t="s">
        <v>577</v>
      </c>
      <c r="C35" s="496">
        <v>280900</v>
      </c>
      <c r="D35" s="496">
        <v>275900</v>
      </c>
      <c r="E35" s="496">
        <v>274800</v>
      </c>
      <c r="F35" s="496">
        <v>257800</v>
      </c>
      <c r="G35" s="496">
        <v>243500</v>
      </c>
      <c r="H35" s="496">
        <v>322400</v>
      </c>
      <c r="I35" s="496">
        <v>204700</v>
      </c>
      <c r="J35" s="496">
        <v>329400</v>
      </c>
      <c r="K35" s="495"/>
      <c r="L35" s="495"/>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row>
    <row r="36" spans="1:40" x14ac:dyDescent="0.25">
      <c r="A36" s="485"/>
      <c r="B36" s="501" t="s">
        <v>578</v>
      </c>
      <c r="C36" s="502">
        <v>3.4</v>
      </c>
      <c r="D36" s="502">
        <v>3.4</v>
      </c>
      <c r="E36" s="502">
        <v>3.4</v>
      </c>
      <c r="F36" s="502">
        <v>3.4</v>
      </c>
      <c r="G36" s="502">
        <v>2.9</v>
      </c>
      <c r="H36" s="502">
        <v>3.9</v>
      </c>
      <c r="I36" s="502">
        <v>2.6</v>
      </c>
      <c r="J36" s="502">
        <v>4.3</v>
      </c>
      <c r="K36" s="495"/>
      <c r="L36" s="495"/>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row>
    <row r="37" spans="1:40" x14ac:dyDescent="0.25">
      <c r="A37" s="485"/>
      <c r="B37" s="929" t="s">
        <v>33</v>
      </c>
      <c r="C37" s="930"/>
      <c r="D37" s="930"/>
      <c r="E37" s="930"/>
      <c r="F37" s="930"/>
      <c r="G37" s="930"/>
      <c r="H37" s="930"/>
      <c r="I37" s="930"/>
      <c r="J37" s="930"/>
      <c r="K37" s="930"/>
      <c r="L37" s="931"/>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row>
    <row r="38" spans="1:40" x14ac:dyDescent="0.25">
      <c r="A38" s="485"/>
      <c r="B38" s="492" t="s">
        <v>579</v>
      </c>
      <c r="C38" s="502" t="s">
        <v>580</v>
      </c>
      <c r="D38" s="502" t="s">
        <v>580</v>
      </c>
      <c r="E38" s="502" t="s">
        <v>580</v>
      </c>
      <c r="F38" s="502" t="s">
        <v>580</v>
      </c>
      <c r="G38" s="502" t="s">
        <v>580</v>
      </c>
      <c r="H38" s="502" t="s">
        <v>580</v>
      </c>
      <c r="I38" s="502" t="s">
        <v>580</v>
      </c>
      <c r="J38" s="502" t="s">
        <v>580</v>
      </c>
      <c r="K38" s="495"/>
      <c r="L38" s="494"/>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row>
    <row r="39" spans="1:40" x14ac:dyDescent="0.25">
      <c r="A39" s="485"/>
      <c r="B39" s="492" t="s">
        <v>581</v>
      </c>
      <c r="C39" s="502" t="s">
        <v>582</v>
      </c>
      <c r="D39" s="502" t="s">
        <v>582</v>
      </c>
      <c r="E39" s="502" t="s">
        <v>582</v>
      </c>
      <c r="F39" s="502" t="s">
        <v>582</v>
      </c>
      <c r="G39" s="502" t="s">
        <v>584</v>
      </c>
      <c r="H39" s="502" t="s">
        <v>582</v>
      </c>
      <c r="I39" s="502" t="s">
        <v>584</v>
      </c>
      <c r="J39" s="502" t="s">
        <v>582</v>
      </c>
      <c r="K39" s="495"/>
      <c r="L39" s="494"/>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row>
    <row r="40" spans="1:40" x14ac:dyDescent="0.25">
      <c r="A40" s="485"/>
      <c r="B40" s="492" t="s">
        <v>583</v>
      </c>
      <c r="C40" s="502" t="s">
        <v>582</v>
      </c>
      <c r="D40" s="502" t="s">
        <v>582</v>
      </c>
      <c r="E40" s="502" t="s">
        <v>582</v>
      </c>
      <c r="F40" s="502" t="s">
        <v>582</v>
      </c>
      <c r="G40" s="502" t="s">
        <v>584</v>
      </c>
      <c r="H40" s="502" t="s">
        <v>582</v>
      </c>
      <c r="I40" s="502" t="s">
        <v>584</v>
      </c>
      <c r="J40" s="502" t="s">
        <v>582</v>
      </c>
      <c r="K40" s="495"/>
      <c r="L40" s="494"/>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row>
    <row r="41" spans="1:40" x14ac:dyDescent="0.25">
      <c r="A41" s="485"/>
      <c r="B41" s="492" t="s">
        <v>585</v>
      </c>
      <c r="C41" s="510">
        <v>0.96</v>
      </c>
      <c r="D41" s="510">
        <v>0.93</v>
      </c>
      <c r="E41" s="510">
        <v>0.93</v>
      </c>
      <c r="F41" s="510">
        <v>0.84</v>
      </c>
      <c r="G41" s="510">
        <v>0.81</v>
      </c>
      <c r="H41" s="510">
        <v>1.1399999999999999</v>
      </c>
      <c r="I41" s="510">
        <v>0.71</v>
      </c>
      <c r="J41" s="510">
        <v>1.1499999999999999</v>
      </c>
      <c r="K41" s="495" t="s">
        <v>829</v>
      </c>
      <c r="L41" s="494">
        <v>1</v>
      </c>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row>
    <row r="42" spans="1:40" x14ac:dyDescent="0.25">
      <c r="A42" s="485"/>
      <c r="B42" s="492" t="s">
        <v>28</v>
      </c>
      <c r="C42" s="510">
        <v>0.63</v>
      </c>
      <c r="D42" s="510">
        <v>0.61</v>
      </c>
      <c r="E42" s="510">
        <v>0.62</v>
      </c>
      <c r="F42" s="510">
        <v>0.56000000000000005</v>
      </c>
      <c r="G42" s="510">
        <v>0.53</v>
      </c>
      <c r="H42" s="510">
        <v>0.76</v>
      </c>
      <c r="I42" s="510">
        <v>0.47</v>
      </c>
      <c r="J42" s="510">
        <v>0.76</v>
      </c>
      <c r="K42" s="495" t="s">
        <v>424</v>
      </c>
      <c r="L42" s="494"/>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row>
    <row r="43" spans="1:40" x14ac:dyDescent="0.25">
      <c r="A43" s="511"/>
      <c r="B43" s="492" t="s">
        <v>29</v>
      </c>
      <c r="C43" s="510">
        <v>0.33</v>
      </c>
      <c r="D43" s="510">
        <v>0.32</v>
      </c>
      <c r="E43" s="510">
        <v>0.31</v>
      </c>
      <c r="F43" s="510">
        <v>0.28000000000000003</v>
      </c>
      <c r="G43" s="510">
        <v>0.28000000000000003</v>
      </c>
      <c r="H43" s="510">
        <v>0.38</v>
      </c>
      <c r="I43" s="510">
        <v>0.23</v>
      </c>
      <c r="J43" s="510">
        <v>0.39</v>
      </c>
      <c r="K43" s="495" t="s">
        <v>424</v>
      </c>
      <c r="L43" s="494"/>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row>
    <row r="44" spans="1:40" x14ac:dyDescent="0.25">
      <c r="A44" s="511"/>
      <c r="B44" s="492" t="s">
        <v>586</v>
      </c>
      <c r="C44" s="496">
        <v>42500</v>
      </c>
      <c r="D44" s="496">
        <v>41700</v>
      </c>
      <c r="E44" s="496">
        <v>41100</v>
      </c>
      <c r="F44" s="496">
        <v>38500</v>
      </c>
      <c r="G44" s="496">
        <v>35700</v>
      </c>
      <c r="H44" s="496">
        <v>49100</v>
      </c>
      <c r="I44" s="496">
        <v>30000</v>
      </c>
      <c r="J44" s="496">
        <v>49500</v>
      </c>
      <c r="K44" s="495"/>
      <c r="L44" s="494"/>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row>
    <row r="45" spans="1:40" x14ac:dyDescent="0.25">
      <c r="A45" s="511"/>
      <c r="B45" s="492" t="s">
        <v>587</v>
      </c>
      <c r="C45" s="510">
        <v>0.51</v>
      </c>
      <c r="D45" s="510">
        <v>0.51</v>
      </c>
      <c r="E45" s="510">
        <v>0.51</v>
      </c>
      <c r="F45" s="510">
        <v>0.51</v>
      </c>
      <c r="G45" s="510">
        <v>0.43</v>
      </c>
      <c r="H45" s="510">
        <v>0.59</v>
      </c>
      <c r="I45" s="510">
        <v>0.38</v>
      </c>
      <c r="J45" s="510">
        <v>0.64</v>
      </c>
      <c r="K45" s="495"/>
      <c r="L45" s="494"/>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row>
    <row r="46" spans="1:40" x14ac:dyDescent="0.25">
      <c r="A46" s="511"/>
      <c r="B46" s="492" t="s">
        <v>628</v>
      </c>
      <c r="C46" s="512">
        <v>4.0000000000000001E-3</v>
      </c>
      <c r="D46" s="512">
        <v>4.0000000000000001E-3</v>
      </c>
      <c r="E46" s="512">
        <v>4.0000000000000001E-3</v>
      </c>
      <c r="F46" s="512">
        <v>3.0000000000000001E-3</v>
      </c>
      <c r="G46" s="512">
        <v>3.0000000000000001E-3</v>
      </c>
      <c r="H46" s="512">
        <v>5.0000000000000001E-3</v>
      </c>
      <c r="I46" s="512">
        <v>3.0000000000000001E-3</v>
      </c>
      <c r="J46" s="512">
        <v>5.0000000000000001E-3</v>
      </c>
      <c r="K46" s="513" t="s">
        <v>55</v>
      </c>
      <c r="L46" s="512"/>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row>
    <row r="47" spans="1:40" x14ac:dyDescent="0.25">
      <c r="A47" s="95"/>
      <c r="B47" s="93"/>
      <c r="C47" s="394"/>
      <c r="D47" s="394"/>
      <c r="E47" s="394"/>
      <c r="F47" s="394"/>
      <c r="G47" s="394"/>
      <c r="H47" s="394"/>
      <c r="I47" s="394"/>
      <c r="J47" s="394"/>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row>
    <row r="48" spans="1:40" x14ac:dyDescent="0.25">
      <c r="A48" s="95"/>
      <c r="B48" s="93"/>
      <c r="C48" s="394"/>
      <c r="D48" s="394"/>
      <c r="E48" s="394"/>
      <c r="F48" s="394"/>
      <c r="G48" s="394"/>
      <c r="H48" s="394"/>
      <c r="I48" s="394"/>
      <c r="J48" s="394"/>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row>
    <row r="49" spans="1:40" x14ac:dyDescent="0.25">
      <c r="A49" s="95" t="s">
        <v>125</v>
      </c>
      <c r="B49" s="93"/>
      <c r="C49" s="356"/>
      <c r="D49" s="356"/>
      <c r="E49" s="356"/>
      <c r="F49" s="356"/>
      <c r="G49" s="356"/>
      <c r="H49" s="356"/>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row>
    <row r="50" spans="1:40" ht="15" customHeight="1" x14ac:dyDescent="0.25">
      <c r="A50" s="357">
        <v>1</v>
      </c>
      <c r="B50" s="887" t="s">
        <v>645</v>
      </c>
      <c r="C50" s="887"/>
      <c r="D50" s="887"/>
      <c r="E50" s="887"/>
      <c r="F50" s="887"/>
      <c r="G50" s="887"/>
      <c r="H50" s="887"/>
      <c r="I50" s="887"/>
      <c r="J50" s="887"/>
      <c r="K50" s="887"/>
      <c r="L50" s="887"/>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row>
    <row r="51" spans="1:40" x14ac:dyDescent="0.25">
      <c r="A51" s="95" t="s">
        <v>38</v>
      </c>
      <c r="B51" s="93"/>
      <c r="C51" s="356"/>
      <c r="D51" s="356"/>
      <c r="E51" s="356"/>
      <c r="F51" s="356"/>
      <c r="G51" s="356"/>
      <c r="H51" s="356"/>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row>
    <row r="52" spans="1:40" x14ac:dyDescent="0.25">
      <c r="A52" s="357" t="s">
        <v>39</v>
      </c>
      <c r="B52" s="887" t="s">
        <v>630</v>
      </c>
      <c r="C52" s="887"/>
      <c r="D52" s="887"/>
      <c r="E52" s="887"/>
      <c r="F52" s="887"/>
      <c r="G52" s="887"/>
      <c r="H52" s="887"/>
      <c r="I52" s="887"/>
      <c r="J52" s="887"/>
      <c r="K52" s="887"/>
      <c r="L52" s="887"/>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row>
    <row r="53" spans="1:40" x14ac:dyDescent="0.25">
      <c r="A53" s="357" t="s">
        <v>15</v>
      </c>
      <c r="B53" s="93" t="s">
        <v>631</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row>
    <row r="54" spans="1:40" ht="15" customHeight="1" x14ac:dyDescent="0.25">
      <c r="A54" s="357" t="s">
        <v>20</v>
      </c>
      <c r="B54" s="887" t="s">
        <v>661</v>
      </c>
      <c r="C54" s="887"/>
      <c r="D54" s="887"/>
      <c r="E54" s="887"/>
      <c r="F54" s="887"/>
      <c r="G54" s="887"/>
      <c r="H54" s="887"/>
      <c r="I54" s="887"/>
      <c r="J54" s="887"/>
      <c r="K54" s="887"/>
      <c r="L54" s="887"/>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row>
    <row r="55" spans="1:40" ht="15" customHeight="1" x14ac:dyDescent="0.25">
      <c r="A55" s="357" t="s">
        <v>23</v>
      </c>
      <c r="B55" s="887" t="s">
        <v>634</v>
      </c>
      <c r="C55" s="887"/>
      <c r="D55" s="887"/>
      <c r="E55" s="887"/>
      <c r="F55" s="887"/>
      <c r="G55" s="887"/>
      <c r="H55" s="887"/>
      <c r="I55" s="887"/>
      <c r="J55" s="887"/>
      <c r="K55" s="887"/>
      <c r="L55" s="887"/>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row>
    <row r="56" spans="1:40" ht="15" customHeight="1" x14ac:dyDescent="0.25">
      <c r="A56" s="357" t="s">
        <v>44</v>
      </c>
      <c r="B56" s="887" t="s">
        <v>662</v>
      </c>
      <c r="C56" s="887"/>
      <c r="D56" s="887"/>
      <c r="E56" s="887"/>
      <c r="F56" s="887"/>
      <c r="G56" s="887"/>
      <c r="H56" s="887"/>
      <c r="I56" s="887"/>
      <c r="J56" s="887"/>
      <c r="K56" s="887"/>
      <c r="L56" s="887"/>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row>
    <row r="57" spans="1:40" ht="15" customHeight="1" x14ac:dyDescent="0.25">
      <c r="A57" s="357" t="s">
        <v>46</v>
      </c>
      <c r="B57" s="887" t="s">
        <v>663</v>
      </c>
      <c r="C57" s="887"/>
      <c r="D57" s="887"/>
      <c r="E57" s="887"/>
      <c r="F57" s="887"/>
      <c r="G57" s="887"/>
      <c r="H57" s="887"/>
      <c r="I57" s="887"/>
      <c r="J57" s="887"/>
      <c r="K57" s="887"/>
      <c r="L57" s="887"/>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row>
    <row r="58" spans="1:40" x14ac:dyDescent="0.25">
      <c r="A58" s="357" t="s">
        <v>31</v>
      </c>
      <c r="B58" s="338" t="s">
        <v>637</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row>
    <row r="59" spans="1:40" ht="38.25" customHeight="1" x14ac:dyDescent="0.25">
      <c r="A59" s="357" t="s">
        <v>35</v>
      </c>
      <c r="B59" s="887" t="s">
        <v>638</v>
      </c>
      <c r="C59" s="887"/>
      <c r="D59" s="887"/>
      <c r="E59" s="887"/>
      <c r="F59" s="887"/>
      <c r="G59" s="887"/>
      <c r="H59" s="887"/>
      <c r="I59" s="887"/>
      <c r="J59" s="887"/>
      <c r="K59" s="887"/>
      <c r="L59" s="887"/>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row>
    <row r="60" spans="1:40" ht="15" customHeight="1" x14ac:dyDescent="0.25">
      <c r="A60" s="357" t="s">
        <v>65</v>
      </c>
      <c r="B60" s="887" t="s">
        <v>653</v>
      </c>
      <c r="C60" s="887"/>
      <c r="D60" s="887"/>
      <c r="E60" s="887"/>
      <c r="F60" s="887"/>
      <c r="G60" s="887"/>
      <c r="H60" s="887"/>
      <c r="I60" s="887"/>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row>
    <row r="61" spans="1:40" ht="15" customHeight="1" x14ac:dyDescent="0.25">
      <c r="A61" s="357" t="s">
        <v>50</v>
      </c>
      <c r="B61" s="887" t="s">
        <v>640</v>
      </c>
      <c r="C61" s="887"/>
      <c r="D61" s="887"/>
      <c r="E61" s="887"/>
      <c r="F61" s="887"/>
      <c r="G61" s="887"/>
      <c r="H61" s="887"/>
      <c r="I61" s="887"/>
      <c r="J61" s="887"/>
      <c r="K61" s="887"/>
      <c r="L61" s="887"/>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row>
    <row r="62" spans="1:40" ht="27.75" customHeight="1" x14ac:dyDescent="0.25">
      <c r="A62" s="357" t="s">
        <v>55</v>
      </c>
      <c r="B62" s="919" t="s">
        <v>641</v>
      </c>
      <c r="C62" s="919"/>
      <c r="D62" s="919"/>
      <c r="E62" s="919"/>
      <c r="F62" s="919"/>
      <c r="G62" s="919"/>
      <c r="H62" s="919"/>
      <c r="I62" s="919"/>
      <c r="J62" s="919"/>
      <c r="K62" s="919"/>
      <c r="L62" s="919"/>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row>
    <row r="63" spans="1:40" ht="25.5" customHeight="1" x14ac:dyDescent="0.25">
      <c r="A63" s="357" t="s">
        <v>67</v>
      </c>
      <c r="B63" s="919" t="s">
        <v>826</v>
      </c>
      <c r="C63" s="919"/>
      <c r="D63" s="919"/>
      <c r="E63" s="919"/>
      <c r="F63" s="919"/>
      <c r="G63" s="919"/>
      <c r="H63" s="919"/>
      <c r="I63" s="919"/>
      <c r="J63" s="919"/>
      <c r="K63" s="919"/>
      <c r="L63" s="919"/>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row>
    <row r="64" spans="1:40" x14ac:dyDescent="0.25">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row>
    <row r="65" spans="13:40" x14ac:dyDescent="0.25">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row>
    <row r="66" spans="13:40" x14ac:dyDescent="0.25">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row>
    <row r="67" spans="13:40" x14ac:dyDescent="0.25">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row>
    <row r="68" spans="13:40" x14ac:dyDescent="0.25">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row>
    <row r="69" spans="13:40" x14ac:dyDescent="0.25">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row>
    <row r="70" spans="13:40" x14ac:dyDescent="0.25">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row>
    <row r="71" spans="13:40" x14ac:dyDescent="0.25">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row>
    <row r="72" spans="13:40" x14ac:dyDescent="0.25">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row>
    <row r="73" spans="13:40" x14ac:dyDescent="0.25">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row>
    <row r="74" spans="13:40" x14ac:dyDescent="0.25">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row>
    <row r="75" spans="13:40" x14ac:dyDescent="0.25">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row>
    <row r="76" spans="13:40" x14ac:dyDescent="0.25">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row>
    <row r="77" spans="13:40" x14ac:dyDescent="0.25">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row>
    <row r="78" spans="13:40" x14ac:dyDescent="0.25">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row>
    <row r="79" spans="13:40" x14ac:dyDescent="0.25">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row>
    <row r="80" spans="13:40" x14ac:dyDescent="0.25">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row>
    <row r="81" spans="13:40" x14ac:dyDescent="0.25">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row>
    <row r="82" spans="13:40" x14ac:dyDescent="0.25">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row>
    <row r="83" spans="13:40" x14ac:dyDescent="0.25">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row>
    <row r="84" spans="13:40" x14ac:dyDescent="0.25">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row>
    <row r="85" spans="13:40" x14ac:dyDescent="0.25">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row>
    <row r="86" spans="13:40" x14ac:dyDescent="0.25">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row>
    <row r="87" spans="13:40" x14ac:dyDescent="0.25">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row>
    <row r="88" spans="13:40" x14ac:dyDescent="0.25">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row>
    <row r="89" spans="13:40" x14ac:dyDescent="0.25">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row>
    <row r="90" spans="13:40" x14ac:dyDescent="0.25">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row>
    <row r="91" spans="13:40" x14ac:dyDescent="0.25">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row>
    <row r="92" spans="13:40" x14ac:dyDescent="0.25">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row>
    <row r="93" spans="13:40" x14ac:dyDescent="0.25">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row>
    <row r="94" spans="13:40" x14ac:dyDescent="0.25">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row>
    <row r="95" spans="13:40" x14ac:dyDescent="0.25">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row>
    <row r="96" spans="13:40" x14ac:dyDescent="0.25">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row>
    <row r="97" spans="13:40" x14ac:dyDescent="0.25">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row>
    <row r="98" spans="13:40" x14ac:dyDescent="0.25">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row>
    <row r="99" spans="13:40" x14ac:dyDescent="0.25">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row>
    <row r="100" spans="13:40" x14ac:dyDescent="0.25">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row>
    <row r="101" spans="13:40" x14ac:dyDescent="0.25">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row>
    <row r="102" spans="13:40" x14ac:dyDescent="0.25">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row>
    <row r="103" spans="13:40" x14ac:dyDescent="0.25">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row>
    <row r="104" spans="13:40" x14ac:dyDescent="0.25">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row>
    <row r="105" spans="13:40" x14ac:dyDescent="0.25">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row>
    <row r="106" spans="13:40" x14ac:dyDescent="0.25">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row>
    <row r="107" spans="13:40" x14ac:dyDescent="0.25">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row>
    <row r="108" spans="13:40" x14ac:dyDescent="0.25">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row>
    <row r="109" spans="13:40" x14ac:dyDescent="0.25">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row>
    <row r="110" spans="13:40" x14ac:dyDescent="0.25">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row>
    <row r="111" spans="13:40" x14ac:dyDescent="0.25">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row>
    <row r="112" spans="13:40" x14ac:dyDescent="0.25">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row>
    <row r="113" spans="13:40" x14ac:dyDescent="0.25">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row>
    <row r="114" spans="13:40" x14ac:dyDescent="0.25">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row>
    <row r="115" spans="13:40" x14ac:dyDescent="0.25">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row>
    <row r="116" spans="13:40" x14ac:dyDescent="0.25">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row>
    <row r="117" spans="13:40" x14ac:dyDescent="0.25">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row>
    <row r="118" spans="13:40" x14ac:dyDescent="0.25">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row>
    <row r="119" spans="13:40" x14ac:dyDescent="0.25">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row>
    <row r="120" spans="13:40" x14ac:dyDescent="0.25">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row>
    <row r="121" spans="13:40" x14ac:dyDescent="0.25">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row>
    <row r="122" spans="13:40" x14ac:dyDescent="0.25">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row>
    <row r="123" spans="13:40" x14ac:dyDescent="0.25">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row>
    <row r="124" spans="13:40" x14ac:dyDescent="0.25">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row>
    <row r="125" spans="13:40" x14ac:dyDescent="0.25">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row>
    <row r="126" spans="13:40" x14ac:dyDescent="0.25">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row>
    <row r="127" spans="13:40" x14ac:dyDescent="0.25">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row>
    <row r="128" spans="13:40" x14ac:dyDescent="0.25">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row>
    <row r="129" spans="13:40" x14ac:dyDescent="0.25">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row>
    <row r="130" spans="13:40" x14ac:dyDescent="0.25">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row>
    <row r="131" spans="13:40" x14ac:dyDescent="0.25">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row>
    <row r="132" spans="13:40" x14ac:dyDescent="0.25">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row>
    <row r="133" spans="13:40" x14ac:dyDescent="0.25">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row>
    <row r="134" spans="13:40" x14ac:dyDescent="0.25">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row>
    <row r="135" spans="13:40" x14ac:dyDescent="0.25">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row>
    <row r="136" spans="13:40" x14ac:dyDescent="0.25">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row>
    <row r="137" spans="13:40" x14ac:dyDescent="0.25">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row>
    <row r="138" spans="13:40" x14ac:dyDescent="0.25">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row>
    <row r="139" spans="13:40" x14ac:dyDescent="0.25">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row>
    <row r="140" spans="13:40" x14ac:dyDescent="0.25">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row>
    <row r="141" spans="13:40" x14ac:dyDescent="0.25">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row>
    <row r="142" spans="13:40" x14ac:dyDescent="0.25">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row>
    <row r="143" spans="13:40" x14ac:dyDescent="0.25">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row>
    <row r="144" spans="13:40" x14ac:dyDescent="0.25">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row>
    <row r="145" spans="13:40" x14ac:dyDescent="0.25">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row>
    <row r="146" spans="13:40" x14ac:dyDescent="0.25">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row>
    <row r="147" spans="13:40" x14ac:dyDescent="0.25">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row>
    <row r="148" spans="13:40" x14ac:dyDescent="0.25">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row>
    <row r="149" spans="13:40" x14ac:dyDescent="0.25">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row>
    <row r="150" spans="13:40" x14ac:dyDescent="0.25">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row>
    <row r="151" spans="13:40" x14ac:dyDescent="0.25">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row>
    <row r="152" spans="13:40" x14ac:dyDescent="0.25">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row>
    <row r="153" spans="13:40" x14ac:dyDescent="0.25">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row>
    <row r="154" spans="13:40" x14ac:dyDescent="0.25">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row>
    <row r="155" spans="13:40" x14ac:dyDescent="0.25">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row>
    <row r="156" spans="13:40" x14ac:dyDescent="0.25">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row>
    <row r="157" spans="13:40" x14ac:dyDescent="0.25">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row>
    <row r="158" spans="13:40" x14ac:dyDescent="0.25">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row>
    <row r="159" spans="13:40" x14ac:dyDescent="0.25">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row>
    <row r="160" spans="13:40" x14ac:dyDescent="0.25">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row>
    <row r="161" spans="13:40" x14ac:dyDescent="0.25">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row>
    <row r="162" spans="13:40" x14ac:dyDescent="0.25">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row>
    <row r="163" spans="13:40" x14ac:dyDescent="0.25">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row>
    <row r="164" spans="13:40" x14ac:dyDescent="0.25">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row>
    <row r="165" spans="13:40" x14ac:dyDescent="0.25">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row>
    <row r="166" spans="13:40" x14ac:dyDescent="0.25">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row>
    <row r="167" spans="13:40" x14ac:dyDescent="0.25">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row>
    <row r="168" spans="13:40" x14ac:dyDescent="0.25">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row>
    <row r="169" spans="13:40" x14ac:dyDescent="0.25">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row>
    <row r="170" spans="13:40" x14ac:dyDescent="0.25">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row>
    <row r="171" spans="13:40" x14ac:dyDescent="0.25">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row>
    <row r="172" spans="13:40" x14ac:dyDescent="0.25">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row>
    <row r="173" spans="13:40" x14ac:dyDescent="0.25">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row>
    <row r="174" spans="13:40" x14ac:dyDescent="0.25">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row>
    <row r="175" spans="13:40" x14ac:dyDescent="0.25">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row>
    <row r="176" spans="13:40" x14ac:dyDescent="0.25">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row>
    <row r="177" spans="13:40" x14ac:dyDescent="0.25">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row>
    <row r="178" spans="13:40" x14ac:dyDescent="0.25">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row>
    <row r="179" spans="13:40" x14ac:dyDescent="0.25">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row>
    <row r="180" spans="13:40" x14ac:dyDescent="0.25">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row>
    <row r="181" spans="13:40" x14ac:dyDescent="0.25">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row>
    <row r="182" spans="13:40" x14ac:dyDescent="0.25">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row>
    <row r="183" spans="13:40" x14ac:dyDescent="0.25">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row>
    <row r="184" spans="13:40" x14ac:dyDescent="0.25">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row>
    <row r="185" spans="13:40" x14ac:dyDescent="0.25">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row>
    <row r="186" spans="13:40" x14ac:dyDescent="0.25">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row>
    <row r="187" spans="13:40" x14ac:dyDescent="0.25">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row>
    <row r="188" spans="13:40" x14ac:dyDescent="0.25">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row>
    <row r="189" spans="13:40" x14ac:dyDescent="0.25">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row>
    <row r="190" spans="13:40" x14ac:dyDescent="0.25">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row>
    <row r="191" spans="13:40" x14ac:dyDescent="0.25">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row>
    <row r="192" spans="13:40" x14ac:dyDescent="0.25">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row>
    <row r="193" spans="13:40" x14ac:dyDescent="0.25">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row>
    <row r="194" spans="13:40" x14ac:dyDescent="0.25">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row>
    <row r="195" spans="13:40" x14ac:dyDescent="0.25">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row>
    <row r="196" spans="13:40" x14ac:dyDescent="0.25">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row>
    <row r="197" spans="13:40" x14ac:dyDescent="0.25">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row>
    <row r="198" spans="13:40" x14ac:dyDescent="0.25">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row>
    <row r="199" spans="13:40" x14ac:dyDescent="0.25">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row>
    <row r="200" spans="13:40" x14ac:dyDescent="0.25">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row>
    <row r="201" spans="13:40" x14ac:dyDescent="0.25">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row>
    <row r="202" spans="13:40" x14ac:dyDescent="0.25">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row>
    <row r="203" spans="13:40" x14ac:dyDescent="0.25">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row>
  </sheetData>
  <mergeCells count="18">
    <mergeCell ref="B59:L59"/>
    <mergeCell ref="B60:I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63"/>
  <sheetViews>
    <sheetView showGridLines="0" topLeftCell="A47"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20.25" x14ac:dyDescent="0.3">
      <c r="A1" s="93"/>
      <c r="B1" s="346" t="s">
        <v>686</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43" t="s">
        <v>0</v>
      </c>
      <c r="C3" s="862" t="s">
        <v>902</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35" t="s">
        <v>6</v>
      </c>
      <c r="C5" s="336"/>
      <c r="D5" s="336"/>
      <c r="E5" s="336"/>
      <c r="F5" s="336"/>
      <c r="G5" s="336" t="s">
        <v>7</v>
      </c>
      <c r="H5" s="336" t="s">
        <v>8</v>
      </c>
      <c r="I5" s="336" t="s">
        <v>7</v>
      </c>
      <c r="J5" s="336" t="s">
        <v>8</v>
      </c>
      <c r="K5" s="336"/>
      <c r="L5" s="337"/>
    </row>
    <row r="6" spans="1:12" x14ac:dyDescent="0.25">
      <c r="A6" s="93"/>
      <c r="B6" s="74" t="s">
        <v>534</v>
      </c>
      <c r="C6" s="347">
        <v>40.700000000000003</v>
      </c>
      <c r="D6" s="347">
        <v>40.700000000000003</v>
      </c>
      <c r="E6" s="347">
        <v>40.9</v>
      </c>
      <c r="F6" s="347">
        <v>40.9</v>
      </c>
      <c r="G6" s="347">
        <v>39.1</v>
      </c>
      <c r="H6" s="347">
        <v>53.4</v>
      </c>
      <c r="I6" s="347">
        <v>40.299999999999997</v>
      </c>
      <c r="J6" s="347">
        <v>54.5</v>
      </c>
      <c r="K6" s="345" t="s">
        <v>39</v>
      </c>
      <c r="L6" s="344"/>
    </row>
    <row r="7" spans="1:12" x14ac:dyDescent="0.25">
      <c r="A7" s="93"/>
      <c r="B7" s="74" t="s">
        <v>562</v>
      </c>
      <c r="C7" s="347">
        <v>30.9</v>
      </c>
      <c r="D7" s="347">
        <v>30.9</v>
      </c>
      <c r="E7" s="347">
        <v>30.9</v>
      </c>
      <c r="F7" s="347">
        <v>30.9</v>
      </c>
      <c r="G7" s="239">
        <v>30</v>
      </c>
      <c r="H7" s="239">
        <v>40</v>
      </c>
      <c r="I7" s="239">
        <v>30</v>
      </c>
      <c r="J7" s="239">
        <v>41</v>
      </c>
      <c r="K7" s="345" t="s">
        <v>626</v>
      </c>
      <c r="L7" s="345">
        <v>1</v>
      </c>
    </row>
    <row r="8" spans="1:12" x14ac:dyDescent="0.25">
      <c r="A8" s="93"/>
      <c r="B8" s="79" t="s">
        <v>564</v>
      </c>
      <c r="C8" s="347">
        <v>29.3</v>
      </c>
      <c r="D8" s="347">
        <v>29.3</v>
      </c>
      <c r="E8" s="347">
        <v>29.4</v>
      </c>
      <c r="F8" s="347">
        <v>29.4</v>
      </c>
      <c r="G8" s="239">
        <v>27</v>
      </c>
      <c r="H8" s="239">
        <v>38</v>
      </c>
      <c r="I8" s="239">
        <v>27</v>
      </c>
      <c r="J8" s="239">
        <v>39</v>
      </c>
      <c r="K8" s="345" t="s">
        <v>626</v>
      </c>
      <c r="L8" s="348">
        <v>1</v>
      </c>
    </row>
    <row r="9" spans="1:12" x14ac:dyDescent="0.25">
      <c r="A9" s="93"/>
      <c r="B9" s="74" t="s">
        <v>565</v>
      </c>
      <c r="C9" s="347">
        <v>67.900000000000006</v>
      </c>
      <c r="D9" s="347">
        <v>67.900000000000006</v>
      </c>
      <c r="E9" s="347">
        <v>67.8</v>
      </c>
      <c r="F9" s="347">
        <v>67.8</v>
      </c>
      <c r="G9" s="239">
        <v>45</v>
      </c>
      <c r="H9" s="239">
        <v>69</v>
      </c>
      <c r="I9" s="239">
        <v>44</v>
      </c>
      <c r="J9" s="239">
        <v>68</v>
      </c>
      <c r="K9" s="345" t="s">
        <v>627</v>
      </c>
      <c r="L9" s="345">
        <v>1</v>
      </c>
    </row>
    <row r="10" spans="1:12" x14ac:dyDescent="0.25">
      <c r="A10" s="93"/>
      <c r="B10" s="74" t="s">
        <v>566</v>
      </c>
      <c r="C10" s="347">
        <v>69.5</v>
      </c>
      <c r="D10" s="347">
        <v>69.5</v>
      </c>
      <c r="E10" s="347">
        <v>69.400000000000006</v>
      </c>
      <c r="F10" s="347">
        <v>69.400000000000006</v>
      </c>
      <c r="G10" s="239">
        <v>48</v>
      </c>
      <c r="H10" s="239">
        <v>71</v>
      </c>
      <c r="I10" s="239">
        <v>47</v>
      </c>
      <c r="J10" s="239">
        <v>70</v>
      </c>
      <c r="K10" s="345" t="s">
        <v>627</v>
      </c>
      <c r="L10" s="345">
        <v>1</v>
      </c>
    </row>
    <row r="11" spans="1:12" x14ac:dyDescent="0.25">
      <c r="A11" s="93"/>
      <c r="B11" s="74" t="s">
        <v>568</v>
      </c>
      <c r="C11" s="347">
        <v>1.7</v>
      </c>
      <c r="D11" s="347">
        <v>1.7</v>
      </c>
      <c r="E11" s="347">
        <v>1.7</v>
      </c>
      <c r="F11" s="347">
        <v>1.7</v>
      </c>
      <c r="G11" s="239">
        <v>2</v>
      </c>
      <c r="H11" s="239">
        <v>14</v>
      </c>
      <c r="I11" s="239">
        <v>2</v>
      </c>
      <c r="J11" s="239">
        <v>14</v>
      </c>
      <c r="K11" s="345" t="s">
        <v>20</v>
      </c>
      <c r="L11" s="345">
        <v>1</v>
      </c>
    </row>
    <row r="12" spans="1:12" x14ac:dyDescent="0.25">
      <c r="A12" s="93"/>
      <c r="B12" s="74" t="s">
        <v>570</v>
      </c>
      <c r="C12" s="215">
        <v>0.45</v>
      </c>
      <c r="D12" s="215">
        <v>0.45</v>
      </c>
      <c r="E12" s="215">
        <v>0.46</v>
      </c>
      <c r="F12" s="215">
        <v>0.46</v>
      </c>
      <c r="G12" s="215">
        <v>0.44</v>
      </c>
      <c r="H12" s="215">
        <v>0.6</v>
      </c>
      <c r="I12" s="215">
        <v>0.45</v>
      </c>
      <c r="J12" s="215">
        <v>0.61</v>
      </c>
      <c r="K12" s="345" t="s">
        <v>97</v>
      </c>
      <c r="L12" s="345"/>
    </row>
    <row r="13" spans="1:12" x14ac:dyDescent="0.25">
      <c r="A13" s="93"/>
      <c r="B13" s="74" t="s">
        <v>571</v>
      </c>
      <c r="C13" s="349">
        <v>1</v>
      </c>
      <c r="D13" s="349">
        <v>1</v>
      </c>
      <c r="E13" s="349">
        <v>1</v>
      </c>
      <c r="F13" s="349">
        <v>1</v>
      </c>
      <c r="G13" s="349">
        <v>1</v>
      </c>
      <c r="H13" s="349">
        <v>1</v>
      </c>
      <c r="I13" s="349">
        <v>1</v>
      </c>
      <c r="J13" s="349">
        <v>1</v>
      </c>
      <c r="K13" s="345" t="s">
        <v>65</v>
      </c>
      <c r="L13" s="345"/>
    </row>
    <row r="14" spans="1:12" x14ac:dyDescent="0.25">
      <c r="A14" s="93"/>
      <c r="B14" s="74" t="s">
        <v>13</v>
      </c>
      <c r="C14" s="345">
        <v>3</v>
      </c>
      <c r="D14" s="345">
        <v>3</v>
      </c>
      <c r="E14" s="345">
        <v>3</v>
      </c>
      <c r="F14" s="345">
        <v>3</v>
      </c>
      <c r="G14" s="345">
        <v>3</v>
      </c>
      <c r="H14" s="345">
        <v>3</v>
      </c>
      <c r="I14" s="345">
        <v>3</v>
      </c>
      <c r="J14" s="345">
        <v>3</v>
      </c>
      <c r="K14" s="345"/>
      <c r="L14" s="345" t="s">
        <v>97</v>
      </c>
    </row>
    <row r="15" spans="1:12" x14ac:dyDescent="0.25">
      <c r="A15" s="93"/>
      <c r="B15" s="72" t="s">
        <v>95</v>
      </c>
      <c r="C15" s="345">
        <v>3</v>
      </c>
      <c r="D15" s="345">
        <v>3</v>
      </c>
      <c r="E15" s="345">
        <v>3</v>
      </c>
      <c r="F15" s="345">
        <v>3</v>
      </c>
      <c r="G15" s="350">
        <v>2.6</v>
      </c>
      <c r="H15" s="350">
        <v>3.5</v>
      </c>
      <c r="I15" s="350">
        <v>2.2999999999999998</v>
      </c>
      <c r="J15" s="350">
        <v>3.8</v>
      </c>
      <c r="K15" s="344"/>
      <c r="L15" s="345"/>
    </row>
    <row r="16" spans="1:12" x14ac:dyDescent="0.25">
      <c r="A16" s="93"/>
      <c r="B16" s="72" t="s">
        <v>16</v>
      </c>
      <c r="C16" s="345">
        <v>25</v>
      </c>
      <c r="D16" s="345">
        <v>25</v>
      </c>
      <c r="E16" s="345">
        <v>25</v>
      </c>
      <c r="F16" s="345">
        <v>25</v>
      </c>
      <c r="G16" s="345">
        <v>20</v>
      </c>
      <c r="H16" s="345">
        <v>35</v>
      </c>
      <c r="I16" s="345">
        <v>20</v>
      </c>
      <c r="J16" s="345">
        <v>35</v>
      </c>
      <c r="K16" s="344"/>
      <c r="L16" s="345">
        <v>1</v>
      </c>
    </row>
    <row r="17" spans="1:12" x14ac:dyDescent="0.25">
      <c r="A17" s="93"/>
      <c r="B17" s="72" t="s">
        <v>18</v>
      </c>
      <c r="C17" s="345">
        <v>3</v>
      </c>
      <c r="D17" s="345">
        <v>3</v>
      </c>
      <c r="E17" s="345">
        <v>3</v>
      </c>
      <c r="F17" s="345">
        <v>3</v>
      </c>
      <c r="G17" s="345">
        <v>2.5</v>
      </c>
      <c r="H17" s="345">
        <v>3.5</v>
      </c>
      <c r="I17" s="345">
        <v>2</v>
      </c>
      <c r="J17" s="345">
        <v>3.5</v>
      </c>
      <c r="K17" s="344"/>
      <c r="L17" s="345">
        <v>1</v>
      </c>
    </row>
    <row r="18" spans="1:12" x14ac:dyDescent="0.25">
      <c r="A18" s="93"/>
      <c r="B18" s="82" t="s">
        <v>572</v>
      </c>
      <c r="C18" s="350">
        <v>0.2</v>
      </c>
      <c r="D18" s="350">
        <v>0.2</v>
      </c>
      <c r="E18" s="350">
        <v>0.2</v>
      </c>
      <c r="F18" s="350">
        <v>0.2</v>
      </c>
      <c r="G18" s="350">
        <v>0.2</v>
      </c>
      <c r="H18" s="350">
        <v>0.3</v>
      </c>
      <c r="I18" s="350">
        <v>0.2</v>
      </c>
      <c r="J18" s="350">
        <v>0.3</v>
      </c>
      <c r="K18" s="344"/>
      <c r="L18" s="345" t="s">
        <v>97</v>
      </c>
    </row>
    <row r="19" spans="1:12" x14ac:dyDescent="0.25">
      <c r="A19" s="93"/>
      <c r="B19" s="351" t="s">
        <v>423</v>
      </c>
      <c r="C19" s="352"/>
      <c r="D19" s="352"/>
      <c r="E19" s="352"/>
      <c r="F19" s="352"/>
      <c r="G19" s="352"/>
      <c r="H19" s="352"/>
      <c r="I19" s="352"/>
      <c r="J19" s="359"/>
      <c r="K19" s="359"/>
      <c r="L19" s="360"/>
    </row>
    <row r="20" spans="1:12" x14ac:dyDescent="0.25">
      <c r="A20" s="93"/>
      <c r="B20" s="72" t="s">
        <v>22</v>
      </c>
      <c r="C20" s="345">
        <v>2</v>
      </c>
      <c r="D20" s="345">
        <v>2</v>
      </c>
      <c r="E20" s="345">
        <v>2</v>
      </c>
      <c r="F20" s="345">
        <v>2</v>
      </c>
      <c r="G20" s="345">
        <v>2</v>
      </c>
      <c r="H20" s="345">
        <v>2</v>
      </c>
      <c r="I20" s="345">
        <v>2</v>
      </c>
      <c r="J20" s="345">
        <v>2</v>
      </c>
      <c r="K20" s="344"/>
      <c r="L20" s="344"/>
    </row>
    <row r="21" spans="1:12" x14ac:dyDescent="0.25">
      <c r="A21" s="93"/>
      <c r="B21" s="72" t="s">
        <v>24</v>
      </c>
      <c r="C21" s="345">
        <v>4</v>
      </c>
      <c r="D21" s="345">
        <v>4</v>
      </c>
      <c r="E21" s="345">
        <v>4</v>
      </c>
      <c r="F21" s="345">
        <v>4</v>
      </c>
      <c r="G21" s="345">
        <v>4</v>
      </c>
      <c r="H21" s="345">
        <v>4</v>
      </c>
      <c r="I21" s="345">
        <v>4</v>
      </c>
      <c r="J21" s="345">
        <v>4</v>
      </c>
      <c r="K21" s="344" t="s">
        <v>23</v>
      </c>
      <c r="L21" s="344">
        <v>1</v>
      </c>
    </row>
    <row r="22" spans="1:12" x14ac:dyDescent="0.25">
      <c r="A22" s="93"/>
      <c r="B22" s="72" t="s">
        <v>98</v>
      </c>
      <c r="C22" s="345">
        <v>40</v>
      </c>
      <c r="D22" s="345">
        <v>40</v>
      </c>
      <c r="E22" s="345">
        <v>40</v>
      </c>
      <c r="F22" s="345">
        <v>40</v>
      </c>
      <c r="G22" s="345">
        <v>40</v>
      </c>
      <c r="H22" s="345">
        <v>40</v>
      </c>
      <c r="I22" s="345">
        <v>40</v>
      </c>
      <c r="J22" s="345">
        <v>40</v>
      </c>
      <c r="K22" s="344"/>
      <c r="L22" s="344"/>
    </row>
    <row r="23" spans="1:12" x14ac:dyDescent="0.25">
      <c r="A23" s="93"/>
      <c r="B23" s="72" t="s">
        <v>99</v>
      </c>
      <c r="C23" s="345">
        <v>2</v>
      </c>
      <c r="D23" s="345">
        <v>2</v>
      </c>
      <c r="E23" s="345">
        <v>2</v>
      </c>
      <c r="F23" s="345">
        <v>2</v>
      </c>
      <c r="G23" s="345">
        <v>2</v>
      </c>
      <c r="H23" s="345">
        <v>2</v>
      </c>
      <c r="I23" s="345">
        <v>2</v>
      </c>
      <c r="J23" s="345">
        <v>2</v>
      </c>
      <c r="K23" s="344" t="s">
        <v>44</v>
      </c>
      <c r="L23" s="344">
        <v>1</v>
      </c>
    </row>
    <row r="24" spans="1:12" x14ac:dyDescent="0.25">
      <c r="A24" s="93"/>
      <c r="B24" s="72" t="s">
        <v>100</v>
      </c>
      <c r="C24" s="345">
        <v>8</v>
      </c>
      <c r="D24" s="345">
        <v>8</v>
      </c>
      <c r="E24" s="345">
        <v>8</v>
      </c>
      <c r="F24" s="345">
        <v>8</v>
      </c>
      <c r="G24" s="345">
        <v>8</v>
      </c>
      <c r="H24" s="345">
        <v>8</v>
      </c>
      <c r="I24" s="345">
        <v>8</v>
      </c>
      <c r="J24" s="345">
        <v>8</v>
      </c>
      <c r="K24" s="344" t="s">
        <v>97</v>
      </c>
      <c r="L24" s="344">
        <v>1</v>
      </c>
    </row>
    <row r="25" spans="1:12" x14ac:dyDescent="0.25">
      <c r="A25" s="93"/>
      <c r="B25" s="361" t="s">
        <v>102</v>
      </c>
      <c r="C25" s="362"/>
      <c r="D25" s="362"/>
      <c r="E25" s="362"/>
      <c r="F25" s="362"/>
      <c r="G25" s="362"/>
      <c r="H25" s="362"/>
      <c r="I25" s="362"/>
      <c r="J25" s="362"/>
      <c r="K25" s="362"/>
      <c r="L25" s="363"/>
    </row>
    <row r="26" spans="1:12" x14ac:dyDescent="0.25">
      <c r="A26" s="93"/>
      <c r="B26" s="72" t="s">
        <v>148</v>
      </c>
      <c r="C26" s="506">
        <v>95.5</v>
      </c>
      <c r="D26" s="506">
        <v>96.4</v>
      </c>
      <c r="E26" s="506">
        <v>99.1</v>
      </c>
      <c r="F26" s="506">
        <v>99.8</v>
      </c>
      <c r="G26" s="506">
        <v>90.9</v>
      </c>
      <c r="H26" s="506">
        <v>99.8</v>
      </c>
      <c r="I26" s="506">
        <v>95.5</v>
      </c>
      <c r="J26" s="506">
        <v>99.9</v>
      </c>
      <c r="K26" s="84" t="s">
        <v>711</v>
      </c>
      <c r="L26" s="344">
        <v>1</v>
      </c>
    </row>
    <row r="27" spans="1:12" x14ac:dyDescent="0.25">
      <c r="A27" s="93"/>
      <c r="B27" s="72" t="s">
        <v>104</v>
      </c>
      <c r="C27" s="496">
        <v>84</v>
      </c>
      <c r="D27" s="496">
        <v>67</v>
      </c>
      <c r="E27" s="496">
        <v>36</v>
      </c>
      <c r="F27" s="496">
        <v>18</v>
      </c>
      <c r="G27" s="496">
        <v>18</v>
      </c>
      <c r="H27" s="496">
        <v>84</v>
      </c>
      <c r="I27" s="496">
        <v>7</v>
      </c>
      <c r="J27" s="496">
        <v>36</v>
      </c>
      <c r="K27" s="84" t="s">
        <v>711</v>
      </c>
      <c r="L27" s="344">
        <v>1</v>
      </c>
    </row>
    <row r="28" spans="1:12" x14ac:dyDescent="0.25">
      <c r="A28" s="93"/>
      <c r="B28" s="72" t="s">
        <v>105</v>
      </c>
      <c r="C28" s="496">
        <v>0</v>
      </c>
      <c r="D28" s="496">
        <v>0</v>
      </c>
      <c r="E28" s="496">
        <v>0</v>
      </c>
      <c r="F28" s="496">
        <v>0</v>
      </c>
      <c r="G28" s="496">
        <v>0</v>
      </c>
      <c r="H28" s="496">
        <v>0</v>
      </c>
      <c r="I28" s="496">
        <v>0</v>
      </c>
      <c r="J28" s="496">
        <v>0</v>
      </c>
      <c r="K28" s="84" t="s">
        <v>711</v>
      </c>
      <c r="L28" s="344">
        <v>1</v>
      </c>
    </row>
    <row r="29" spans="1:12" x14ac:dyDescent="0.25">
      <c r="A29" s="93"/>
      <c r="B29" s="72" t="s">
        <v>106</v>
      </c>
      <c r="C29" s="496">
        <v>1</v>
      </c>
      <c r="D29" s="496">
        <v>1</v>
      </c>
      <c r="E29" s="496">
        <v>1</v>
      </c>
      <c r="F29" s="496">
        <v>1</v>
      </c>
      <c r="G29" s="496">
        <v>1</v>
      </c>
      <c r="H29" s="496">
        <v>3</v>
      </c>
      <c r="I29" s="496">
        <v>0</v>
      </c>
      <c r="J29" s="496">
        <v>1</v>
      </c>
      <c r="K29" s="84" t="s">
        <v>711</v>
      </c>
      <c r="L29" s="344">
        <v>1</v>
      </c>
    </row>
    <row r="30" spans="1:12" x14ac:dyDescent="0.25">
      <c r="A30" s="93"/>
      <c r="B30" s="374" t="s">
        <v>575</v>
      </c>
      <c r="C30" s="502">
        <v>0.3</v>
      </c>
      <c r="D30" s="502">
        <v>0.3</v>
      </c>
      <c r="E30" s="502">
        <v>0.3</v>
      </c>
      <c r="F30" s="502">
        <v>0.3</v>
      </c>
      <c r="G30" s="502">
        <v>0.1</v>
      </c>
      <c r="H30" s="502">
        <v>2</v>
      </c>
      <c r="I30" s="502">
        <v>0.1</v>
      </c>
      <c r="J30" s="502">
        <v>1</v>
      </c>
      <c r="K30" s="84" t="s">
        <v>711</v>
      </c>
      <c r="L30" s="344">
        <v>1</v>
      </c>
    </row>
    <row r="31" spans="1:12" x14ac:dyDescent="0.25">
      <c r="A31" s="93"/>
      <c r="B31" s="361" t="s">
        <v>25</v>
      </c>
      <c r="C31" s="362"/>
      <c r="D31" s="362"/>
      <c r="E31" s="362"/>
      <c r="F31" s="362"/>
      <c r="G31" s="362"/>
      <c r="H31" s="362"/>
      <c r="I31" s="362"/>
      <c r="J31" s="362"/>
      <c r="K31" s="362"/>
      <c r="L31" s="363"/>
    </row>
    <row r="32" spans="1:12" x14ac:dyDescent="0.25">
      <c r="A32" s="93"/>
      <c r="B32" s="72" t="s">
        <v>576</v>
      </c>
      <c r="C32" s="350">
        <v>3.5</v>
      </c>
      <c r="D32" s="350">
        <v>3.5</v>
      </c>
      <c r="E32" s="350">
        <v>3.3</v>
      </c>
      <c r="F32" s="350">
        <v>3</v>
      </c>
      <c r="G32" s="350">
        <v>2.9</v>
      </c>
      <c r="H32" s="350">
        <v>4.0999999999999996</v>
      </c>
      <c r="I32" s="350">
        <v>2.4</v>
      </c>
      <c r="J32" s="350">
        <v>4.0999999999999996</v>
      </c>
      <c r="K32" s="84" t="s">
        <v>832</v>
      </c>
      <c r="L32" s="344">
        <v>1</v>
      </c>
    </row>
    <row r="33" spans="1:12" x14ac:dyDescent="0.25">
      <c r="A33" s="93"/>
      <c r="B33" s="72" t="s">
        <v>28</v>
      </c>
      <c r="C33" s="350">
        <v>2.2000000000000002</v>
      </c>
      <c r="D33" s="350">
        <v>2.1</v>
      </c>
      <c r="E33" s="350">
        <v>2</v>
      </c>
      <c r="F33" s="350">
        <v>1.8</v>
      </c>
      <c r="G33" s="350">
        <v>1.8</v>
      </c>
      <c r="H33" s="350">
        <v>2.5</v>
      </c>
      <c r="I33" s="350">
        <v>1.5</v>
      </c>
      <c r="J33" s="350">
        <v>2.5</v>
      </c>
      <c r="K33" s="84" t="s">
        <v>832</v>
      </c>
      <c r="L33" s="344"/>
    </row>
    <row r="34" spans="1:12" x14ac:dyDescent="0.25">
      <c r="A34" s="93"/>
      <c r="B34" s="72" t="s">
        <v>29</v>
      </c>
      <c r="C34" s="350">
        <v>1.4</v>
      </c>
      <c r="D34" s="350">
        <v>1.3</v>
      </c>
      <c r="E34" s="350">
        <v>1.3</v>
      </c>
      <c r="F34" s="350">
        <v>1.1000000000000001</v>
      </c>
      <c r="G34" s="350">
        <v>1.2</v>
      </c>
      <c r="H34" s="350">
        <v>1.6</v>
      </c>
      <c r="I34" s="350">
        <v>0.9</v>
      </c>
      <c r="J34" s="350">
        <v>1.6</v>
      </c>
      <c r="K34" s="84" t="s">
        <v>832</v>
      </c>
      <c r="L34" s="344"/>
    </row>
    <row r="35" spans="1:12" x14ac:dyDescent="0.25">
      <c r="A35" s="93"/>
      <c r="B35" s="72" t="s">
        <v>577</v>
      </c>
      <c r="C35" s="239">
        <v>128700</v>
      </c>
      <c r="D35" s="239">
        <v>124900</v>
      </c>
      <c r="E35" s="239">
        <v>117300</v>
      </c>
      <c r="F35" s="239">
        <v>104700</v>
      </c>
      <c r="G35" s="239">
        <v>109600</v>
      </c>
      <c r="H35" s="239">
        <v>110400</v>
      </c>
      <c r="I35" s="239">
        <v>81500</v>
      </c>
      <c r="J35" s="239">
        <v>101600</v>
      </c>
      <c r="K35" s="84" t="s">
        <v>50</v>
      </c>
      <c r="L35" s="344"/>
    </row>
    <row r="36" spans="1:12" x14ac:dyDescent="0.25">
      <c r="A36" s="93"/>
      <c r="B36" s="72" t="s">
        <v>578</v>
      </c>
      <c r="C36" s="350">
        <v>1.9</v>
      </c>
      <c r="D36" s="350">
        <v>1.9</v>
      </c>
      <c r="E36" s="350">
        <v>1.9</v>
      </c>
      <c r="F36" s="350">
        <v>1.9</v>
      </c>
      <c r="G36" s="350">
        <v>1.7</v>
      </c>
      <c r="H36" s="350">
        <v>2.2000000000000002</v>
      </c>
      <c r="I36" s="350">
        <v>1.5</v>
      </c>
      <c r="J36" s="350">
        <v>2.4</v>
      </c>
      <c r="K36" s="84" t="s">
        <v>50</v>
      </c>
      <c r="L36" s="344"/>
    </row>
    <row r="37" spans="1:12" x14ac:dyDescent="0.25">
      <c r="A37" s="93"/>
      <c r="B37" s="340" t="s">
        <v>33</v>
      </c>
      <c r="C37" s="341"/>
      <c r="D37" s="341"/>
      <c r="E37" s="341"/>
      <c r="F37" s="341"/>
      <c r="G37" s="341"/>
      <c r="H37" s="341"/>
      <c r="I37" s="341"/>
      <c r="J37" s="341"/>
      <c r="K37" s="341"/>
      <c r="L37" s="342"/>
    </row>
    <row r="38" spans="1:12" x14ac:dyDescent="0.25">
      <c r="A38" s="93"/>
      <c r="B38" s="74" t="s">
        <v>579</v>
      </c>
      <c r="C38" s="350" t="s">
        <v>580</v>
      </c>
      <c r="D38" s="350" t="s">
        <v>580</v>
      </c>
      <c r="E38" s="350" t="s">
        <v>580</v>
      </c>
      <c r="F38" s="350" t="s">
        <v>580</v>
      </c>
      <c r="G38" s="350" t="s">
        <v>580</v>
      </c>
      <c r="H38" s="350" t="s">
        <v>582</v>
      </c>
      <c r="I38" s="350" t="s">
        <v>580</v>
      </c>
      <c r="J38" s="350" t="s">
        <v>582</v>
      </c>
      <c r="K38" s="344"/>
      <c r="L38" s="345"/>
    </row>
    <row r="39" spans="1:12" x14ac:dyDescent="0.25">
      <c r="A39" s="93"/>
      <c r="B39" s="74" t="s">
        <v>581</v>
      </c>
      <c r="C39" s="350" t="s">
        <v>582</v>
      </c>
      <c r="D39" s="350" t="s">
        <v>582</v>
      </c>
      <c r="E39" s="350" t="s">
        <v>582</v>
      </c>
      <c r="F39" s="350" t="s">
        <v>582</v>
      </c>
      <c r="G39" s="350" t="s">
        <v>584</v>
      </c>
      <c r="H39" s="350" t="s">
        <v>582</v>
      </c>
      <c r="I39" s="350" t="s">
        <v>584</v>
      </c>
      <c r="J39" s="350" t="s">
        <v>582</v>
      </c>
      <c r="K39" s="344"/>
      <c r="L39" s="345"/>
    </row>
    <row r="40" spans="1:12" x14ac:dyDescent="0.25">
      <c r="A40" s="93"/>
      <c r="B40" s="74" t="s">
        <v>583</v>
      </c>
      <c r="C40" s="350" t="s">
        <v>582</v>
      </c>
      <c r="D40" s="350" t="s">
        <v>582</v>
      </c>
      <c r="E40" s="350" t="s">
        <v>582</v>
      </c>
      <c r="F40" s="350" t="s">
        <v>582</v>
      </c>
      <c r="G40" s="350" t="s">
        <v>584</v>
      </c>
      <c r="H40" s="350" t="s">
        <v>582</v>
      </c>
      <c r="I40" s="350" t="s">
        <v>584</v>
      </c>
      <c r="J40" s="350" t="s">
        <v>582</v>
      </c>
      <c r="K40" s="344"/>
      <c r="L40" s="345"/>
    </row>
    <row r="41" spans="1:12" x14ac:dyDescent="0.25">
      <c r="A41" s="93"/>
      <c r="B41" s="74" t="s">
        <v>585</v>
      </c>
      <c r="C41" s="355">
        <v>1.0900000000000001</v>
      </c>
      <c r="D41" s="355">
        <v>1.07</v>
      </c>
      <c r="E41" s="355">
        <v>1.01</v>
      </c>
      <c r="F41" s="355">
        <v>0.92</v>
      </c>
      <c r="G41" s="355">
        <v>0.9</v>
      </c>
      <c r="H41" s="355">
        <v>1.25</v>
      </c>
      <c r="I41" s="355">
        <v>0.74</v>
      </c>
      <c r="J41" s="355">
        <v>1.26</v>
      </c>
      <c r="K41" s="84" t="s">
        <v>832</v>
      </c>
      <c r="L41" s="345">
        <v>1</v>
      </c>
    </row>
    <row r="42" spans="1:12" x14ac:dyDescent="0.25">
      <c r="A42" s="93"/>
      <c r="B42" s="74" t="s">
        <v>28</v>
      </c>
      <c r="C42" s="355">
        <v>0.67</v>
      </c>
      <c r="D42" s="355">
        <v>0.66</v>
      </c>
      <c r="E42" s="355">
        <v>0.63</v>
      </c>
      <c r="F42" s="355">
        <v>0.56999999999999995</v>
      </c>
      <c r="G42" s="355">
        <v>0.55000000000000004</v>
      </c>
      <c r="H42" s="355">
        <v>0.77</v>
      </c>
      <c r="I42" s="355">
        <v>0.45</v>
      </c>
      <c r="J42" s="355">
        <v>0.78</v>
      </c>
      <c r="K42" s="474" t="s">
        <v>834</v>
      </c>
      <c r="L42" s="345"/>
    </row>
    <row r="43" spans="1:12" x14ac:dyDescent="0.25">
      <c r="A43" s="95"/>
      <c r="B43" s="74" t="s">
        <v>29</v>
      </c>
      <c r="C43" s="355">
        <v>0.42</v>
      </c>
      <c r="D43" s="355">
        <v>0.41</v>
      </c>
      <c r="E43" s="355">
        <v>0.39</v>
      </c>
      <c r="F43" s="355">
        <v>0.35</v>
      </c>
      <c r="G43" s="355">
        <v>0.36</v>
      </c>
      <c r="H43" s="355">
        <v>0.48</v>
      </c>
      <c r="I43" s="355">
        <v>0.28999999999999998</v>
      </c>
      <c r="J43" s="355">
        <v>0.48</v>
      </c>
      <c r="K43" s="474" t="s">
        <v>834</v>
      </c>
      <c r="L43" s="345"/>
    </row>
    <row r="44" spans="1:12" x14ac:dyDescent="0.25">
      <c r="A44" s="95"/>
      <c r="B44" s="74" t="s">
        <v>586</v>
      </c>
      <c r="C44" s="239">
        <v>39700</v>
      </c>
      <c r="D44" s="239">
        <v>38500</v>
      </c>
      <c r="E44" s="239">
        <v>36300</v>
      </c>
      <c r="F44" s="239">
        <v>32400</v>
      </c>
      <c r="G44" s="239">
        <v>32500</v>
      </c>
      <c r="H44" s="239">
        <v>44600</v>
      </c>
      <c r="I44" s="239">
        <v>24900</v>
      </c>
      <c r="J44" s="239">
        <v>41900</v>
      </c>
      <c r="K44" s="84" t="s">
        <v>50</v>
      </c>
      <c r="L44" s="345"/>
    </row>
    <row r="45" spans="1:12" x14ac:dyDescent="0.25">
      <c r="A45" s="95"/>
      <c r="B45" s="74" t="s">
        <v>587</v>
      </c>
      <c r="C45" s="355">
        <v>0.6</v>
      </c>
      <c r="D45" s="355">
        <v>0.6</v>
      </c>
      <c r="E45" s="355">
        <v>0.6</v>
      </c>
      <c r="F45" s="355">
        <v>0.6</v>
      </c>
      <c r="G45" s="355">
        <v>0.51</v>
      </c>
      <c r="H45" s="355">
        <v>0.69</v>
      </c>
      <c r="I45" s="355">
        <v>0.45</v>
      </c>
      <c r="J45" s="355">
        <v>0.75</v>
      </c>
      <c r="K45" s="84" t="s">
        <v>50</v>
      </c>
      <c r="L45" s="345"/>
    </row>
    <row r="46" spans="1:12" ht="24" x14ac:dyDescent="0.25">
      <c r="A46" s="95"/>
      <c r="B46" s="74" t="s">
        <v>628</v>
      </c>
      <c r="C46" s="371">
        <v>6.5000000000000002E-2</v>
      </c>
      <c r="D46" s="371">
        <v>6.3E-2</v>
      </c>
      <c r="E46" s="371">
        <v>0.06</v>
      </c>
      <c r="F46" s="371">
        <v>5.5E-2</v>
      </c>
      <c r="G46" s="371">
        <v>5.5E-2</v>
      </c>
      <c r="H46" s="371">
        <v>7.4999999999999997E-2</v>
      </c>
      <c r="I46" s="371">
        <v>4.4999999999999998E-2</v>
      </c>
      <c r="J46" s="371">
        <v>7.4999999999999997E-2</v>
      </c>
      <c r="K46" s="370" t="s">
        <v>55</v>
      </c>
      <c r="L46" s="371"/>
    </row>
    <row r="47" spans="1:12" x14ac:dyDescent="0.25">
      <c r="A47" s="95"/>
      <c r="B47" s="93"/>
      <c r="C47" s="394"/>
      <c r="D47" s="394"/>
      <c r="E47" s="394"/>
      <c r="F47" s="394"/>
      <c r="G47" s="394"/>
      <c r="H47" s="394"/>
      <c r="I47" s="394"/>
      <c r="J47" s="394"/>
      <c r="K47" s="93"/>
      <c r="L47" s="93"/>
    </row>
    <row r="48" spans="1:12" x14ac:dyDescent="0.25">
      <c r="A48" s="95"/>
      <c r="B48" s="93"/>
      <c r="C48" s="394"/>
      <c r="D48" s="394"/>
      <c r="E48" s="394"/>
      <c r="F48" s="394"/>
      <c r="G48" s="394"/>
      <c r="H48" s="394"/>
      <c r="I48" s="394"/>
      <c r="J48" s="394"/>
      <c r="K48" s="93"/>
      <c r="L48" s="93"/>
    </row>
    <row r="49" spans="1:12" x14ac:dyDescent="0.25">
      <c r="A49" s="95" t="s">
        <v>125</v>
      </c>
      <c r="B49" s="93"/>
      <c r="C49" s="356"/>
      <c r="D49" s="356"/>
      <c r="E49" s="356"/>
      <c r="F49" s="356"/>
      <c r="G49" s="356"/>
      <c r="H49" s="356"/>
      <c r="I49" s="93"/>
      <c r="J49" s="93"/>
      <c r="K49" s="93"/>
      <c r="L49" s="93"/>
    </row>
    <row r="50" spans="1:12" x14ac:dyDescent="0.25">
      <c r="A50" s="357">
        <v>1</v>
      </c>
      <c r="B50" s="887" t="s">
        <v>645</v>
      </c>
      <c r="C50" s="887"/>
      <c r="D50" s="887"/>
      <c r="E50" s="887"/>
      <c r="F50" s="887"/>
      <c r="G50" s="887"/>
      <c r="H50" s="887"/>
      <c r="I50" s="887"/>
      <c r="J50" s="887"/>
      <c r="K50" s="887"/>
      <c r="L50" s="887"/>
    </row>
    <row r="51" spans="1:12" x14ac:dyDescent="0.25">
      <c r="A51" s="95" t="s">
        <v>38</v>
      </c>
      <c r="B51" s="93"/>
      <c r="C51" s="356"/>
      <c r="D51" s="356"/>
      <c r="E51" s="356"/>
      <c r="F51" s="356"/>
      <c r="G51" s="356"/>
      <c r="H51" s="356"/>
      <c r="I51" s="93"/>
      <c r="J51" s="93"/>
      <c r="K51" s="93"/>
      <c r="L51" s="93"/>
    </row>
    <row r="52" spans="1:12" x14ac:dyDescent="0.25">
      <c r="A52" s="357" t="s">
        <v>39</v>
      </c>
      <c r="B52" s="887" t="s">
        <v>682</v>
      </c>
      <c r="C52" s="887"/>
      <c r="D52" s="887"/>
      <c r="E52" s="887"/>
      <c r="F52" s="887"/>
      <c r="G52" s="887"/>
      <c r="H52" s="887"/>
      <c r="I52" s="887"/>
      <c r="J52" s="887"/>
      <c r="K52" s="887"/>
      <c r="L52" s="887"/>
    </row>
    <row r="53" spans="1:12" x14ac:dyDescent="0.25">
      <c r="A53" s="357" t="s">
        <v>15</v>
      </c>
      <c r="B53" s="93" t="s">
        <v>655</v>
      </c>
      <c r="C53" s="93"/>
      <c r="D53" s="93"/>
      <c r="E53" s="93"/>
      <c r="F53" s="93"/>
      <c r="G53" s="93"/>
      <c r="H53" s="93"/>
      <c r="I53" s="93"/>
      <c r="J53" s="93"/>
      <c r="K53" s="93"/>
      <c r="L53" s="93"/>
    </row>
    <row r="54" spans="1:12" x14ac:dyDescent="0.25">
      <c r="A54" s="357" t="s">
        <v>20</v>
      </c>
      <c r="B54" s="887" t="s">
        <v>678</v>
      </c>
      <c r="C54" s="887"/>
      <c r="D54" s="887"/>
      <c r="E54" s="887"/>
      <c r="F54" s="887"/>
      <c r="G54" s="887"/>
      <c r="H54" s="887"/>
      <c r="I54" s="887"/>
      <c r="J54" s="887"/>
      <c r="K54" s="887"/>
      <c r="L54" s="887"/>
    </row>
    <row r="55" spans="1:12" x14ac:dyDescent="0.25">
      <c r="A55" s="357" t="s">
        <v>23</v>
      </c>
      <c r="B55" s="887" t="s">
        <v>649</v>
      </c>
      <c r="C55" s="887"/>
      <c r="D55" s="887"/>
      <c r="E55" s="887"/>
      <c r="F55" s="887"/>
      <c r="G55" s="887"/>
      <c r="H55" s="887"/>
      <c r="I55" s="887"/>
      <c r="J55" s="887"/>
      <c r="K55" s="887"/>
      <c r="L55" s="887"/>
    </row>
    <row r="56" spans="1:12" x14ac:dyDescent="0.25">
      <c r="A56" s="357" t="s">
        <v>44</v>
      </c>
      <c r="B56" s="887" t="s">
        <v>650</v>
      </c>
      <c r="C56" s="887"/>
      <c r="D56" s="887"/>
      <c r="E56" s="887"/>
      <c r="F56" s="887"/>
      <c r="G56" s="887"/>
      <c r="H56" s="887"/>
      <c r="I56" s="887"/>
      <c r="J56" s="887"/>
      <c r="K56" s="887"/>
      <c r="L56" s="887"/>
    </row>
    <row r="57" spans="1:12" x14ac:dyDescent="0.25">
      <c r="A57" s="357" t="s">
        <v>46</v>
      </c>
      <c r="B57" s="887" t="s">
        <v>685</v>
      </c>
      <c r="C57" s="887"/>
      <c r="D57" s="887"/>
      <c r="E57" s="887"/>
      <c r="F57" s="887"/>
      <c r="G57" s="887"/>
      <c r="H57" s="887"/>
      <c r="I57" s="887"/>
      <c r="J57" s="887"/>
      <c r="K57" s="887"/>
      <c r="L57" s="887"/>
    </row>
    <row r="58" spans="1:12" x14ac:dyDescent="0.25">
      <c r="A58" s="357" t="s">
        <v>31</v>
      </c>
      <c r="B58" s="338" t="s">
        <v>652</v>
      </c>
      <c r="C58" s="93"/>
      <c r="D58" s="93"/>
      <c r="E58" s="93"/>
      <c r="F58" s="93"/>
      <c r="G58" s="93"/>
      <c r="H58" s="93"/>
      <c r="I58" s="93"/>
      <c r="J58" s="93"/>
      <c r="K58" s="93"/>
      <c r="L58" s="93"/>
    </row>
    <row r="59" spans="1:12" x14ac:dyDescent="0.25">
      <c r="A59" s="357" t="s">
        <v>35</v>
      </c>
      <c r="B59" s="887" t="s">
        <v>638</v>
      </c>
      <c r="C59" s="887"/>
      <c r="D59" s="887"/>
      <c r="E59" s="887"/>
      <c r="F59" s="887"/>
      <c r="G59" s="887"/>
      <c r="H59" s="887"/>
      <c r="I59" s="887"/>
      <c r="J59" s="887"/>
      <c r="K59" s="887"/>
      <c r="L59" s="887"/>
    </row>
    <row r="60" spans="1:12" x14ac:dyDescent="0.25">
      <c r="A60" s="357" t="s">
        <v>65</v>
      </c>
      <c r="B60" s="887" t="s">
        <v>653</v>
      </c>
      <c r="C60" s="887"/>
      <c r="D60" s="887"/>
      <c r="E60" s="887"/>
      <c r="F60" s="887"/>
      <c r="G60" s="887"/>
      <c r="H60" s="887"/>
      <c r="I60" s="887"/>
      <c r="J60" s="93"/>
      <c r="K60" s="93"/>
      <c r="L60" s="93"/>
    </row>
    <row r="61" spans="1:12" x14ac:dyDescent="0.25">
      <c r="A61" s="357" t="s">
        <v>50</v>
      </c>
      <c r="B61" s="887" t="s">
        <v>640</v>
      </c>
      <c r="C61" s="887"/>
      <c r="D61" s="887"/>
      <c r="E61" s="887"/>
      <c r="F61" s="887"/>
      <c r="G61" s="887"/>
      <c r="H61" s="887"/>
      <c r="I61" s="887"/>
      <c r="J61" s="887"/>
      <c r="K61" s="887"/>
      <c r="L61" s="887"/>
    </row>
    <row r="62" spans="1:12" x14ac:dyDescent="0.25">
      <c r="A62" s="357" t="s">
        <v>55</v>
      </c>
      <c r="B62" s="919" t="s">
        <v>641</v>
      </c>
      <c r="C62" s="919"/>
      <c r="D62" s="919"/>
      <c r="E62" s="919"/>
      <c r="F62" s="919"/>
      <c r="G62" s="919"/>
      <c r="H62" s="919"/>
      <c r="I62" s="919"/>
      <c r="J62" s="919"/>
      <c r="K62" s="919"/>
      <c r="L62" s="919"/>
    </row>
    <row r="63" spans="1:12" ht="26.25" customHeight="1" x14ac:dyDescent="0.25">
      <c r="A63" s="481" t="s">
        <v>67</v>
      </c>
      <c r="B63" s="919" t="s">
        <v>826</v>
      </c>
      <c r="C63" s="919"/>
      <c r="D63" s="919"/>
      <c r="E63" s="919"/>
      <c r="F63" s="919"/>
      <c r="G63" s="919"/>
      <c r="H63" s="919"/>
      <c r="I63" s="919"/>
      <c r="J63" s="919"/>
      <c r="K63" s="919"/>
      <c r="L63" s="919"/>
    </row>
  </sheetData>
  <mergeCells count="14">
    <mergeCell ref="B63:L63"/>
    <mergeCell ref="B54:L54"/>
    <mergeCell ref="C3:L3"/>
    <mergeCell ref="G4:H4"/>
    <mergeCell ref="I4:J4"/>
    <mergeCell ref="B50:L50"/>
    <mergeCell ref="B52:L52"/>
    <mergeCell ref="B62:L62"/>
    <mergeCell ref="B55:L55"/>
    <mergeCell ref="B56:L56"/>
    <mergeCell ref="B57:L57"/>
    <mergeCell ref="B59:L59"/>
    <mergeCell ref="B60:I60"/>
    <mergeCell ref="B61:L61"/>
  </mergeCells>
  <hyperlinks>
    <hyperlink ref="H1" location="Index" display="Back to Index"/>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3"/>
  <sheetViews>
    <sheetView showGridLines="0" topLeftCell="A38" workbookViewId="0">
      <selection activeCell="B47" sqref="B47"/>
    </sheetView>
  </sheetViews>
  <sheetFormatPr defaultRowHeight="15" x14ac:dyDescent="0.25"/>
  <cols>
    <col min="1" max="1" width="2.7109375" customWidth="1"/>
    <col min="2" max="2" width="29.7109375" customWidth="1"/>
  </cols>
  <sheetData>
    <row r="1" spans="1:12" ht="20.25" x14ac:dyDescent="0.3">
      <c r="A1" s="93"/>
      <c r="B1" s="346" t="s">
        <v>684</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43" t="s">
        <v>0</v>
      </c>
      <c r="C3" s="862" t="s">
        <v>903</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35" t="s">
        <v>6</v>
      </c>
      <c r="C5" s="336"/>
      <c r="D5" s="336"/>
      <c r="E5" s="336"/>
      <c r="F5" s="336"/>
      <c r="G5" s="336" t="s">
        <v>7</v>
      </c>
      <c r="H5" s="336" t="s">
        <v>8</v>
      </c>
      <c r="I5" s="336" t="s">
        <v>7</v>
      </c>
      <c r="J5" s="336" t="s">
        <v>8</v>
      </c>
      <c r="K5" s="336"/>
      <c r="L5" s="337"/>
    </row>
    <row r="6" spans="1:12" ht="24" x14ac:dyDescent="0.25">
      <c r="A6" s="93"/>
      <c r="B6" s="74" t="s">
        <v>534</v>
      </c>
      <c r="C6" s="347">
        <v>24.8</v>
      </c>
      <c r="D6" s="347">
        <v>24.4</v>
      </c>
      <c r="E6" s="347">
        <v>24.5</v>
      </c>
      <c r="F6" s="347">
        <v>24.5</v>
      </c>
      <c r="G6" s="347">
        <v>23.5</v>
      </c>
      <c r="H6" s="347">
        <v>25.1</v>
      </c>
      <c r="I6" s="347">
        <v>24.1</v>
      </c>
      <c r="J6" s="347">
        <v>25.2</v>
      </c>
      <c r="K6" s="345" t="s">
        <v>39</v>
      </c>
      <c r="L6" s="344"/>
    </row>
    <row r="7" spans="1:12" ht="24" x14ac:dyDescent="0.25">
      <c r="A7" s="93"/>
      <c r="B7" s="74" t="s">
        <v>562</v>
      </c>
      <c r="C7" s="347">
        <v>31</v>
      </c>
      <c r="D7" s="347">
        <v>30.5</v>
      </c>
      <c r="E7" s="347">
        <v>30.6</v>
      </c>
      <c r="F7" s="347">
        <v>30.6</v>
      </c>
      <c r="G7" s="239">
        <v>29</v>
      </c>
      <c r="H7" s="239">
        <v>31</v>
      </c>
      <c r="I7" s="239">
        <v>30</v>
      </c>
      <c r="J7" s="239">
        <v>32</v>
      </c>
      <c r="K7" s="345" t="s">
        <v>626</v>
      </c>
      <c r="L7" s="345">
        <v>1</v>
      </c>
    </row>
    <row r="8" spans="1:12" ht="24" x14ac:dyDescent="0.25">
      <c r="A8" s="93"/>
      <c r="B8" s="79" t="s">
        <v>564</v>
      </c>
      <c r="C8" s="347">
        <v>29.4</v>
      </c>
      <c r="D8" s="347">
        <v>29</v>
      </c>
      <c r="E8" s="347">
        <v>29.1</v>
      </c>
      <c r="F8" s="347">
        <v>29.1</v>
      </c>
      <c r="G8" s="239">
        <v>26</v>
      </c>
      <c r="H8" s="239">
        <v>30</v>
      </c>
      <c r="I8" s="239">
        <v>27</v>
      </c>
      <c r="J8" s="239">
        <v>30</v>
      </c>
      <c r="K8" s="348" t="s">
        <v>626</v>
      </c>
      <c r="L8" s="348">
        <v>1</v>
      </c>
    </row>
    <row r="9" spans="1:12" x14ac:dyDescent="0.25">
      <c r="A9" s="93"/>
      <c r="B9" s="74" t="s">
        <v>565</v>
      </c>
      <c r="C9" s="347">
        <v>67.3</v>
      </c>
      <c r="D9" s="347">
        <v>67.7</v>
      </c>
      <c r="E9" s="347">
        <v>67.599999999999994</v>
      </c>
      <c r="F9" s="347">
        <v>67.599999999999994</v>
      </c>
      <c r="G9" s="239">
        <v>54</v>
      </c>
      <c r="H9" s="239">
        <v>69</v>
      </c>
      <c r="I9" s="239">
        <v>54</v>
      </c>
      <c r="J9" s="239">
        <v>68</v>
      </c>
      <c r="K9" s="345" t="s">
        <v>627</v>
      </c>
      <c r="L9" s="345">
        <v>1</v>
      </c>
    </row>
    <row r="10" spans="1:12" ht="24" x14ac:dyDescent="0.25">
      <c r="A10" s="93"/>
      <c r="B10" s="74" t="s">
        <v>566</v>
      </c>
      <c r="C10" s="347">
        <v>68.8</v>
      </c>
      <c r="D10" s="347">
        <v>69.3</v>
      </c>
      <c r="E10" s="347">
        <v>69.2</v>
      </c>
      <c r="F10" s="347">
        <v>69.2</v>
      </c>
      <c r="G10" s="239">
        <v>57</v>
      </c>
      <c r="H10" s="239">
        <v>71</v>
      </c>
      <c r="I10" s="239">
        <v>57</v>
      </c>
      <c r="J10" s="239">
        <v>70</v>
      </c>
      <c r="K10" s="345" t="s">
        <v>627</v>
      </c>
      <c r="L10" s="345">
        <v>1</v>
      </c>
    </row>
    <row r="11" spans="1:12" ht="24" x14ac:dyDescent="0.25">
      <c r="A11" s="93"/>
      <c r="B11" s="74" t="s">
        <v>568</v>
      </c>
      <c r="C11" s="347">
        <v>1.7</v>
      </c>
      <c r="D11" s="347">
        <v>1.7</v>
      </c>
      <c r="E11" s="347">
        <v>1.7</v>
      </c>
      <c r="F11" s="347">
        <v>1.7</v>
      </c>
      <c r="G11" s="239">
        <v>2</v>
      </c>
      <c r="H11" s="239">
        <v>14</v>
      </c>
      <c r="I11" s="239">
        <v>2</v>
      </c>
      <c r="J11" s="239">
        <v>14</v>
      </c>
      <c r="K11" s="345" t="s">
        <v>20</v>
      </c>
      <c r="L11" s="345">
        <v>1</v>
      </c>
    </row>
    <row r="12" spans="1:12" x14ac:dyDescent="0.25">
      <c r="A12" s="93"/>
      <c r="B12" s="74" t="s">
        <v>570</v>
      </c>
      <c r="C12" s="215">
        <v>0.46</v>
      </c>
      <c r="D12" s="215">
        <v>0.45</v>
      </c>
      <c r="E12" s="215">
        <v>0.45</v>
      </c>
      <c r="F12" s="215">
        <v>0.45</v>
      </c>
      <c r="G12" s="215">
        <v>0.43</v>
      </c>
      <c r="H12" s="215">
        <v>0.46</v>
      </c>
      <c r="I12" s="215">
        <v>0.45</v>
      </c>
      <c r="J12" s="215">
        <v>0.47</v>
      </c>
      <c r="K12" s="345" t="s">
        <v>97</v>
      </c>
      <c r="L12" s="345"/>
    </row>
    <row r="13" spans="1:12" x14ac:dyDescent="0.25">
      <c r="A13" s="93"/>
      <c r="B13" s="74" t="s">
        <v>571</v>
      </c>
      <c r="C13" s="349">
        <v>1</v>
      </c>
      <c r="D13" s="349">
        <v>1</v>
      </c>
      <c r="E13" s="349">
        <v>1</v>
      </c>
      <c r="F13" s="349">
        <v>1</v>
      </c>
      <c r="G13" s="349">
        <v>1</v>
      </c>
      <c r="H13" s="349">
        <v>1</v>
      </c>
      <c r="I13" s="349">
        <v>1</v>
      </c>
      <c r="J13" s="349">
        <v>1</v>
      </c>
      <c r="K13" s="345" t="s">
        <v>65</v>
      </c>
      <c r="L13" s="345"/>
    </row>
    <row r="14" spans="1:12" x14ac:dyDescent="0.25">
      <c r="A14" s="93"/>
      <c r="B14" s="74" t="s">
        <v>13</v>
      </c>
      <c r="C14" s="345">
        <v>4</v>
      </c>
      <c r="D14" s="345">
        <v>4</v>
      </c>
      <c r="E14" s="345">
        <v>4</v>
      </c>
      <c r="F14" s="345">
        <v>4</v>
      </c>
      <c r="G14" s="345">
        <v>4</v>
      </c>
      <c r="H14" s="345">
        <v>4</v>
      </c>
      <c r="I14" s="345">
        <v>4</v>
      </c>
      <c r="J14" s="345">
        <v>4</v>
      </c>
      <c r="K14" s="345"/>
      <c r="L14" s="345" t="s">
        <v>97</v>
      </c>
    </row>
    <row r="15" spans="1:12" x14ac:dyDescent="0.25">
      <c r="A15" s="93"/>
      <c r="B15" s="72" t="s">
        <v>95</v>
      </c>
      <c r="C15" s="350">
        <v>4</v>
      </c>
      <c r="D15" s="350">
        <v>4</v>
      </c>
      <c r="E15" s="350">
        <v>4</v>
      </c>
      <c r="F15" s="350">
        <v>4</v>
      </c>
      <c r="G15" s="350">
        <v>3.4</v>
      </c>
      <c r="H15" s="350">
        <v>4.5999999999999996</v>
      </c>
      <c r="I15" s="350">
        <v>3</v>
      </c>
      <c r="J15" s="350">
        <v>5</v>
      </c>
      <c r="K15" s="344"/>
      <c r="L15" s="345"/>
    </row>
    <row r="16" spans="1:12" x14ac:dyDescent="0.25">
      <c r="A16" s="93"/>
      <c r="B16" s="72" t="s">
        <v>16</v>
      </c>
      <c r="C16" s="345">
        <v>25</v>
      </c>
      <c r="D16" s="345">
        <v>25</v>
      </c>
      <c r="E16" s="345">
        <v>25</v>
      </c>
      <c r="F16" s="345">
        <v>25</v>
      </c>
      <c r="G16" s="345">
        <v>20</v>
      </c>
      <c r="H16" s="345">
        <v>35</v>
      </c>
      <c r="I16" s="345">
        <v>20</v>
      </c>
      <c r="J16" s="345">
        <v>35</v>
      </c>
      <c r="K16" s="344"/>
      <c r="L16" s="345">
        <v>1</v>
      </c>
    </row>
    <row r="17" spans="1:12" x14ac:dyDescent="0.25">
      <c r="A17" s="93"/>
      <c r="B17" s="72" t="s">
        <v>18</v>
      </c>
      <c r="C17" s="345">
        <v>2.5</v>
      </c>
      <c r="D17" s="345">
        <v>2.5</v>
      </c>
      <c r="E17" s="345">
        <v>2.5</v>
      </c>
      <c r="F17" s="345">
        <v>2.5</v>
      </c>
      <c r="G17" s="345">
        <v>2</v>
      </c>
      <c r="H17" s="345">
        <v>3</v>
      </c>
      <c r="I17" s="345">
        <v>1.5</v>
      </c>
      <c r="J17" s="345">
        <v>3</v>
      </c>
      <c r="K17" s="344"/>
      <c r="L17" s="345">
        <v>1</v>
      </c>
    </row>
    <row r="18" spans="1:12" x14ac:dyDescent="0.25">
      <c r="A18" s="93"/>
      <c r="B18" s="82" t="s">
        <v>572</v>
      </c>
      <c r="C18" s="350">
        <v>0.3</v>
      </c>
      <c r="D18" s="350">
        <v>0.3</v>
      </c>
      <c r="E18" s="350">
        <v>0.3</v>
      </c>
      <c r="F18" s="350">
        <v>0.3</v>
      </c>
      <c r="G18" s="350">
        <v>0.2</v>
      </c>
      <c r="H18" s="350">
        <v>0.3</v>
      </c>
      <c r="I18" s="350">
        <v>0.2</v>
      </c>
      <c r="J18" s="350">
        <v>0.4</v>
      </c>
      <c r="K18" s="344"/>
      <c r="L18" s="345" t="s">
        <v>97</v>
      </c>
    </row>
    <row r="19" spans="1:12" x14ac:dyDescent="0.25">
      <c r="A19" s="93"/>
      <c r="B19" s="351" t="s">
        <v>423</v>
      </c>
      <c r="C19" s="352"/>
      <c r="D19" s="352"/>
      <c r="E19" s="352"/>
      <c r="F19" s="352"/>
      <c r="G19" s="352"/>
      <c r="H19" s="352"/>
      <c r="I19" s="352"/>
      <c r="J19" s="916"/>
      <c r="K19" s="916"/>
      <c r="L19" s="917"/>
    </row>
    <row r="20" spans="1:12" ht="24" x14ac:dyDescent="0.25">
      <c r="A20" s="93"/>
      <c r="B20" s="72" t="s">
        <v>22</v>
      </c>
      <c r="C20" s="345" t="s">
        <v>201</v>
      </c>
      <c r="D20" s="345" t="s">
        <v>201</v>
      </c>
      <c r="E20" s="345" t="s">
        <v>201</v>
      </c>
      <c r="F20" s="345" t="s">
        <v>201</v>
      </c>
      <c r="G20" s="345" t="s">
        <v>201</v>
      </c>
      <c r="H20" s="345" t="s">
        <v>201</v>
      </c>
      <c r="I20" s="345" t="s">
        <v>201</v>
      </c>
      <c r="J20" s="345" t="s">
        <v>201</v>
      </c>
      <c r="K20" s="344"/>
      <c r="L20" s="344"/>
    </row>
    <row r="21" spans="1:12" ht="24" x14ac:dyDescent="0.25">
      <c r="A21" s="93"/>
      <c r="B21" s="72" t="s">
        <v>24</v>
      </c>
      <c r="C21" s="345">
        <v>4</v>
      </c>
      <c r="D21" s="345">
        <v>4</v>
      </c>
      <c r="E21" s="345">
        <v>4</v>
      </c>
      <c r="F21" s="345">
        <v>4</v>
      </c>
      <c r="G21" s="345">
        <v>4</v>
      </c>
      <c r="H21" s="345">
        <v>4</v>
      </c>
      <c r="I21" s="345">
        <v>4</v>
      </c>
      <c r="J21" s="345">
        <v>4</v>
      </c>
      <c r="K21" s="344" t="s">
        <v>23</v>
      </c>
      <c r="L21" s="344">
        <v>1</v>
      </c>
    </row>
    <row r="22" spans="1:12" x14ac:dyDescent="0.25">
      <c r="A22" s="93"/>
      <c r="B22" s="72" t="s">
        <v>98</v>
      </c>
      <c r="C22" s="345">
        <v>40</v>
      </c>
      <c r="D22" s="345">
        <v>40</v>
      </c>
      <c r="E22" s="345">
        <v>40</v>
      </c>
      <c r="F22" s="345">
        <v>40</v>
      </c>
      <c r="G22" s="345">
        <v>40</v>
      </c>
      <c r="H22" s="345">
        <v>40</v>
      </c>
      <c r="I22" s="345">
        <v>40</v>
      </c>
      <c r="J22" s="345">
        <v>40</v>
      </c>
      <c r="K22" s="344"/>
      <c r="L22" s="344"/>
    </row>
    <row r="23" spans="1:12" x14ac:dyDescent="0.25">
      <c r="A23" s="93"/>
      <c r="B23" s="72" t="s">
        <v>99</v>
      </c>
      <c r="C23" s="345">
        <v>2</v>
      </c>
      <c r="D23" s="345">
        <v>2</v>
      </c>
      <c r="E23" s="345">
        <v>2</v>
      </c>
      <c r="F23" s="345">
        <v>2</v>
      </c>
      <c r="G23" s="345">
        <v>2</v>
      </c>
      <c r="H23" s="345">
        <v>2</v>
      </c>
      <c r="I23" s="345">
        <v>2</v>
      </c>
      <c r="J23" s="345">
        <v>2</v>
      </c>
      <c r="K23" s="344" t="s">
        <v>44</v>
      </c>
      <c r="L23" s="344">
        <v>1</v>
      </c>
    </row>
    <row r="24" spans="1:12" x14ac:dyDescent="0.25">
      <c r="A24" s="93"/>
      <c r="B24" s="72" t="s">
        <v>100</v>
      </c>
      <c r="C24" s="345">
        <v>8</v>
      </c>
      <c r="D24" s="345">
        <v>8</v>
      </c>
      <c r="E24" s="345">
        <v>8</v>
      </c>
      <c r="F24" s="345">
        <v>8</v>
      </c>
      <c r="G24" s="345">
        <v>8</v>
      </c>
      <c r="H24" s="345">
        <v>8</v>
      </c>
      <c r="I24" s="345">
        <v>8</v>
      </c>
      <c r="J24" s="345">
        <v>8</v>
      </c>
      <c r="K24" s="344" t="s">
        <v>97</v>
      </c>
      <c r="L24" s="344">
        <v>1</v>
      </c>
    </row>
    <row r="25" spans="1:12" x14ac:dyDescent="0.25">
      <c r="A25" s="93"/>
      <c r="B25" s="913" t="s">
        <v>102</v>
      </c>
      <c r="C25" s="914"/>
      <c r="D25" s="914"/>
      <c r="E25" s="914"/>
      <c r="F25" s="914"/>
      <c r="G25" s="914"/>
      <c r="H25" s="914"/>
      <c r="I25" s="914"/>
      <c r="J25" s="914"/>
      <c r="K25" s="914"/>
      <c r="L25" s="915"/>
    </row>
    <row r="26" spans="1:12" x14ac:dyDescent="0.25">
      <c r="A26" s="93"/>
      <c r="B26" s="72" t="s">
        <v>148</v>
      </c>
      <c r="C26" s="211">
        <v>95.5</v>
      </c>
      <c r="D26" s="211">
        <v>96.4</v>
      </c>
      <c r="E26" s="211">
        <v>99.1</v>
      </c>
      <c r="F26" s="211">
        <v>99.8</v>
      </c>
      <c r="G26" s="211">
        <v>90.9</v>
      </c>
      <c r="H26" s="211">
        <v>99.8</v>
      </c>
      <c r="I26" s="211">
        <v>95.5</v>
      </c>
      <c r="J26" s="211">
        <v>99.9</v>
      </c>
      <c r="K26" s="84" t="s">
        <v>711</v>
      </c>
      <c r="L26" s="344">
        <v>1</v>
      </c>
    </row>
    <row r="27" spans="1:12" x14ac:dyDescent="0.25">
      <c r="A27" s="93"/>
      <c r="B27" s="72" t="s">
        <v>104</v>
      </c>
      <c r="C27" s="239">
        <v>87</v>
      </c>
      <c r="D27" s="239">
        <v>70</v>
      </c>
      <c r="E27" s="239">
        <v>47</v>
      </c>
      <c r="F27" s="239">
        <v>29</v>
      </c>
      <c r="G27" s="239">
        <v>18</v>
      </c>
      <c r="H27" s="239">
        <v>87</v>
      </c>
      <c r="I27" s="239">
        <v>7</v>
      </c>
      <c r="J27" s="239">
        <v>47</v>
      </c>
      <c r="K27" s="84" t="s">
        <v>711</v>
      </c>
      <c r="L27" s="344">
        <v>1</v>
      </c>
    </row>
    <row r="28" spans="1:12" x14ac:dyDescent="0.25">
      <c r="A28" s="93"/>
      <c r="B28" s="72" t="s">
        <v>105</v>
      </c>
      <c r="C28" s="239">
        <v>0</v>
      </c>
      <c r="D28" s="239">
        <v>0</v>
      </c>
      <c r="E28" s="239">
        <v>0</v>
      </c>
      <c r="F28" s="239">
        <v>0</v>
      </c>
      <c r="G28" s="239">
        <v>0</v>
      </c>
      <c r="H28" s="239">
        <v>0</v>
      </c>
      <c r="I28" s="239">
        <v>0</v>
      </c>
      <c r="J28" s="239">
        <v>0</v>
      </c>
      <c r="K28" s="84" t="s">
        <v>711</v>
      </c>
      <c r="L28" s="344">
        <v>1</v>
      </c>
    </row>
    <row r="29" spans="1:12" x14ac:dyDescent="0.25">
      <c r="A29" s="93"/>
      <c r="B29" s="72" t="s">
        <v>106</v>
      </c>
      <c r="C29" s="239">
        <v>1</v>
      </c>
      <c r="D29" s="239">
        <v>1</v>
      </c>
      <c r="E29" s="239">
        <v>1</v>
      </c>
      <c r="F29" s="239">
        <v>1</v>
      </c>
      <c r="G29" s="239">
        <v>1</v>
      </c>
      <c r="H29" s="239">
        <v>3</v>
      </c>
      <c r="I29" s="239">
        <v>0</v>
      </c>
      <c r="J29" s="239">
        <v>1</v>
      </c>
      <c r="K29" s="84" t="s">
        <v>711</v>
      </c>
      <c r="L29" s="344">
        <v>1</v>
      </c>
    </row>
    <row r="30" spans="1:12" x14ac:dyDescent="0.25">
      <c r="A30" s="93"/>
      <c r="B30" s="72" t="s">
        <v>575</v>
      </c>
      <c r="C30" s="350">
        <v>2</v>
      </c>
      <c r="D30" s="350">
        <v>0.3</v>
      </c>
      <c r="E30" s="350">
        <v>0.3</v>
      </c>
      <c r="F30" s="350">
        <v>0.3</v>
      </c>
      <c r="G30" s="350">
        <v>0.1</v>
      </c>
      <c r="H30" s="350">
        <v>2</v>
      </c>
      <c r="I30" s="350">
        <v>0.1</v>
      </c>
      <c r="J30" s="350">
        <v>1</v>
      </c>
      <c r="K30" s="84" t="s">
        <v>711</v>
      </c>
      <c r="L30" s="344">
        <v>1</v>
      </c>
    </row>
    <row r="31" spans="1:12" x14ac:dyDescent="0.25">
      <c r="A31" s="93"/>
      <c r="B31" s="913" t="s">
        <v>25</v>
      </c>
      <c r="C31" s="914"/>
      <c r="D31" s="914"/>
      <c r="E31" s="914"/>
      <c r="F31" s="914"/>
      <c r="G31" s="914"/>
      <c r="H31" s="914"/>
      <c r="I31" s="914"/>
      <c r="J31" s="914"/>
      <c r="K31" s="914"/>
      <c r="L31" s="915"/>
    </row>
    <row r="32" spans="1:12" x14ac:dyDescent="0.25">
      <c r="A32" s="93"/>
      <c r="B32" s="72" t="s">
        <v>576</v>
      </c>
      <c r="C32" s="350">
        <v>3.7</v>
      </c>
      <c r="D32" s="350">
        <v>3.8</v>
      </c>
      <c r="E32" s="350">
        <v>3.6</v>
      </c>
      <c r="F32" s="350">
        <v>3.3</v>
      </c>
      <c r="G32" s="350">
        <v>3.1</v>
      </c>
      <c r="H32" s="350">
        <v>4.5</v>
      </c>
      <c r="I32" s="350">
        <v>2.6</v>
      </c>
      <c r="J32" s="350">
        <v>4.5</v>
      </c>
      <c r="K32" s="84" t="s">
        <v>832</v>
      </c>
      <c r="L32" s="344">
        <v>1</v>
      </c>
    </row>
    <row r="33" spans="1:12" x14ac:dyDescent="0.25">
      <c r="A33" s="93"/>
      <c r="B33" s="72" t="s">
        <v>28</v>
      </c>
      <c r="C33" s="350">
        <v>2.2999999999999998</v>
      </c>
      <c r="D33" s="350">
        <v>2.2999999999999998</v>
      </c>
      <c r="E33" s="350">
        <v>2.2000000000000002</v>
      </c>
      <c r="F33" s="350">
        <v>2</v>
      </c>
      <c r="G33" s="350">
        <v>1.8</v>
      </c>
      <c r="H33" s="350">
        <v>2.7</v>
      </c>
      <c r="I33" s="350">
        <v>1.6</v>
      </c>
      <c r="J33" s="350">
        <v>2.8</v>
      </c>
      <c r="K33" s="84" t="s">
        <v>832</v>
      </c>
      <c r="L33" s="344">
        <v>1</v>
      </c>
    </row>
    <row r="34" spans="1:12" x14ac:dyDescent="0.25">
      <c r="A34" s="93"/>
      <c r="B34" s="72" t="s">
        <v>29</v>
      </c>
      <c r="C34" s="350">
        <v>1.5</v>
      </c>
      <c r="D34" s="350">
        <v>1.5</v>
      </c>
      <c r="E34" s="350">
        <v>1.4</v>
      </c>
      <c r="F34" s="350">
        <v>1.3</v>
      </c>
      <c r="G34" s="350">
        <v>1.3</v>
      </c>
      <c r="H34" s="350">
        <v>1.7</v>
      </c>
      <c r="I34" s="350">
        <v>1</v>
      </c>
      <c r="J34" s="350">
        <v>1.7</v>
      </c>
      <c r="K34" s="84" t="s">
        <v>832</v>
      </c>
      <c r="L34" s="344">
        <v>1</v>
      </c>
    </row>
    <row r="35" spans="1:12" x14ac:dyDescent="0.25">
      <c r="A35" s="93"/>
      <c r="B35" s="72" t="s">
        <v>577</v>
      </c>
      <c r="C35" s="239">
        <v>150400</v>
      </c>
      <c r="D35" s="239">
        <v>149900</v>
      </c>
      <c r="E35" s="239">
        <v>141100</v>
      </c>
      <c r="F35" s="239">
        <v>126300</v>
      </c>
      <c r="G35" s="239">
        <v>129400</v>
      </c>
      <c r="H35" s="239">
        <v>168700</v>
      </c>
      <c r="I35" s="239">
        <v>98000</v>
      </c>
      <c r="J35" s="239">
        <v>158100</v>
      </c>
      <c r="K35" s="84" t="s">
        <v>50</v>
      </c>
      <c r="L35" s="344">
        <v>1</v>
      </c>
    </row>
    <row r="36" spans="1:12" x14ac:dyDescent="0.25">
      <c r="A36" s="93"/>
      <c r="B36" s="72" t="s">
        <v>578</v>
      </c>
      <c r="C36" s="350">
        <v>1.9</v>
      </c>
      <c r="D36" s="350">
        <v>2</v>
      </c>
      <c r="E36" s="350">
        <v>2</v>
      </c>
      <c r="F36" s="350">
        <v>2</v>
      </c>
      <c r="G36" s="350">
        <v>1.7</v>
      </c>
      <c r="H36" s="350">
        <v>2.2999999999999998</v>
      </c>
      <c r="I36" s="350">
        <v>1.5</v>
      </c>
      <c r="J36" s="350">
        <v>2.4</v>
      </c>
      <c r="K36" s="84" t="s">
        <v>50</v>
      </c>
      <c r="L36" s="344">
        <v>1</v>
      </c>
    </row>
    <row r="37" spans="1:12" x14ac:dyDescent="0.25">
      <c r="A37" s="93"/>
      <c r="B37" s="896" t="s">
        <v>33</v>
      </c>
      <c r="C37" s="897"/>
      <c r="D37" s="897"/>
      <c r="E37" s="897"/>
      <c r="F37" s="897"/>
      <c r="G37" s="897"/>
      <c r="H37" s="897"/>
      <c r="I37" s="897"/>
      <c r="J37" s="897"/>
      <c r="K37" s="897"/>
      <c r="L37" s="898"/>
    </row>
    <row r="38" spans="1:12" x14ac:dyDescent="0.25">
      <c r="A38" s="93"/>
      <c r="B38" s="74" t="s">
        <v>579</v>
      </c>
      <c r="C38" s="350" t="s">
        <v>580</v>
      </c>
      <c r="D38" s="350" t="s">
        <v>580</v>
      </c>
      <c r="E38" s="350" t="s">
        <v>580</v>
      </c>
      <c r="F38" s="350" t="s">
        <v>580</v>
      </c>
      <c r="G38" s="350" t="s">
        <v>580</v>
      </c>
      <c r="H38" s="350" t="s">
        <v>580</v>
      </c>
      <c r="I38" s="350" t="s">
        <v>580</v>
      </c>
      <c r="J38" s="350" t="s">
        <v>580</v>
      </c>
      <c r="K38" s="344"/>
      <c r="L38" s="345"/>
    </row>
    <row r="39" spans="1:12" x14ac:dyDescent="0.25">
      <c r="A39" s="93"/>
      <c r="B39" s="74" t="s">
        <v>581</v>
      </c>
      <c r="C39" s="350" t="s">
        <v>582</v>
      </c>
      <c r="D39" s="350" t="s">
        <v>582</v>
      </c>
      <c r="E39" s="350" t="s">
        <v>582</v>
      </c>
      <c r="F39" s="350" t="s">
        <v>582</v>
      </c>
      <c r="G39" s="350" t="s">
        <v>584</v>
      </c>
      <c r="H39" s="350" t="s">
        <v>582</v>
      </c>
      <c r="I39" s="350" t="s">
        <v>584</v>
      </c>
      <c r="J39" s="350" t="s">
        <v>582</v>
      </c>
      <c r="K39" s="344"/>
      <c r="L39" s="345"/>
    </row>
    <row r="40" spans="1:12" x14ac:dyDescent="0.25">
      <c r="A40" s="93"/>
      <c r="B40" s="74" t="s">
        <v>583</v>
      </c>
      <c r="C40" s="350" t="s">
        <v>582</v>
      </c>
      <c r="D40" s="350" t="s">
        <v>582</v>
      </c>
      <c r="E40" s="350" t="s">
        <v>582</v>
      </c>
      <c r="F40" s="350" t="s">
        <v>582</v>
      </c>
      <c r="G40" s="350" t="s">
        <v>584</v>
      </c>
      <c r="H40" s="350" t="s">
        <v>582</v>
      </c>
      <c r="I40" s="350" t="s">
        <v>584</v>
      </c>
      <c r="J40" s="350" t="s">
        <v>582</v>
      </c>
      <c r="K40" s="344"/>
      <c r="L40" s="345"/>
    </row>
    <row r="41" spans="1:12" ht="24" x14ac:dyDescent="0.25">
      <c r="A41" s="93"/>
      <c r="B41" s="74" t="s">
        <v>585</v>
      </c>
      <c r="C41" s="355">
        <v>1.1599999999999999</v>
      </c>
      <c r="D41" s="355">
        <v>1.1599999999999999</v>
      </c>
      <c r="E41" s="355">
        <v>1.1000000000000001</v>
      </c>
      <c r="F41" s="355">
        <v>1</v>
      </c>
      <c r="G41" s="355">
        <v>0.95</v>
      </c>
      <c r="H41" s="355">
        <v>1.36</v>
      </c>
      <c r="I41" s="355">
        <v>0.81</v>
      </c>
      <c r="J41" s="355">
        <v>1.37</v>
      </c>
      <c r="K41" s="84" t="s">
        <v>832</v>
      </c>
      <c r="L41" s="345">
        <v>1</v>
      </c>
    </row>
    <row r="42" spans="1:12" x14ac:dyDescent="0.25">
      <c r="A42" s="93"/>
      <c r="B42" s="74" t="s">
        <v>28</v>
      </c>
      <c r="C42" s="355">
        <v>0.7</v>
      </c>
      <c r="D42" s="355">
        <v>0.71</v>
      </c>
      <c r="E42" s="355">
        <v>0.68</v>
      </c>
      <c r="F42" s="355">
        <v>0.62</v>
      </c>
      <c r="G42" s="355">
        <v>0.56000000000000005</v>
      </c>
      <c r="H42" s="355">
        <v>0.84</v>
      </c>
      <c r="I42" s="355">
        <v>0.49</v>
      </c>
      <c r="J42" s="355">
        <v>0.84</v>
      </c>
      <c r="K42" s="344" t="s">
        <v>834</v>
      </c>
      <c r="L42" s="345"/>
    </row>
    <row r="43" spans="1:12" x14ac:dyDescent="0.25">
      <c r="A43" s="95"/>
      <c r="B43" s="74" t="s">
        <v>29</v>
      </c>
      <c r="C43" s="355">
        <v>0.46</v>
      </c>
      <c r="D43" s="355">
        <v>0.45</v>
      </c>
      <c r="E43" s="355">
        <v>0.42</v>
      </c>
      <c r="F43" s="355">
        <v>0.38</v>
      </c>
      <c r="G43" s="355">
        <v>0.39</v>
      </c>
      <c r="H43" s="355">
        <v>0.53</v>
      </c>
      <c r="I43" s="355">
        <v>0.32</v>
      </c>
      <c r="J43" s="355">
        <v>0.53</v>
      </c>
      <c r="K43" s="344" t="s">
        <v>834</v>
      </c>
      <c r="L43" s="345"/>
    </row>
    <row r="44" spans="1:12" x14ac:dyDescent="0.25">
      <c r="A44" s="95"/>
      <c r="B44" s="74" t="s">
        <v>586</v>
      </c>
      <c r="C44" s="239">
        <v>46600</v>
      </c>
      <c r="D44" s="239">
        <v>45800</v>
      </c>
      <c r="E44" s="239">
        <v>43200</v>
      </c>
      <c r="F44" s="239">
        <v>38700</v>
      </c>
      <c r="G44" s="239">
        <v>38000</v>
      </c>
      <c r="H44" s="239">
        <v>53000</v>
      </c>
      <c r="I44" s="239">
        <v>29600</v>
      </c>
      <c r="J44" s="239">
        <v>49900</v>
      </c>
      <c r="K44" s="84" t="s">
        <v>50</v>
      </c>
      <c r="L44" s="345"/>
    </row>
    <row r="45" spans="1:12" x14ac:dyDescent="0.25">
      <c r="A45" s="95"/>
      <c r="B45" s="74" t="s">
        <v>587</v>
      </c>
      <c r="C45" s="355">
        <v>0.6</v>
      </c>
      <c r="D45" s="355">
        <v>0.6</v>
      </c>
      <c r="E45" s="355">
        <v>0.6</v>
      </c>
      <c r="F45" s="355">
        <v>0.6</v>
      </c>
      <c r="G45" s="355">
        <v>0.51</v>
      </c>
      <c r="H45" s="355">
        <v>0.69</v>
      </c>
      <c r="I45" s="355">
        <v>0.45</v>
      </c>
      <c r="J45" s="355">
        <v>0.75</v>
      </c>
      <c r="K45" s="84" t="s">
        <v>50</v>
      </c>
      <c r="L45" s="345"/>
    </row>
    <row r="46" spans="1:12" ht="36" x14ac:dyDescent="0.25">
      <c r="A46" s="95"/>
      <c r="B46" s="74" t="s">
        <v>628</v>
      </c>
      <c r="C46" s="371">
        <v>7.0000000000000007E-2</v>
      </c>
      <c r="D46" s="371">
        <v>6.8000000000000005E-2</v>
      </c>
      <c r="E46" s="371">
        <v>6.5000000000000002E-2</v>
      </c>
      <c r="F46" s="371">
        <v>5.8999999999999997E-2</v>
      </c>
      <c r="G46" s="371">
        <v>0.06</v>
      </c>
      <c r="H46" s="371">
        <v>8.1000000000000003E-2</v>
      </c>
      <c r="I46" s="371">
        <v>4.9000000000000002E-2</v>
      </c>
      <c r="J46" s="371">
        <v>8.1000000000000003E-2</v>
      </c>
      <c r="K46" s="370" t="s">
        <v>55</v>
      </c>
      <c r="L46" s="239"/>
    </row>
    <row r="47" spans="1:12" x14ac:dyDescent="0.25">
      <c r="A47" s="95"/>
      <c r="B47" s="93"/>
      <c r="C47" s="394"/>
      <c r="D47" s="394"/>
      <c r="E47" s="394"/>
      <c r="F47" s="394"/>
      <c r="G47" s="394"/>
      <c r="H47" s="394"/>
      <c r="I47" s="394"/>
      <c r="J47" s="394"/>
      <c r="K47" s="93"/>
      <c r="L47" s="93"/>
    </row>
    <row r="48" spans="1:12" x14ac:dyDescent="0.25">
      <c r="A48" s="95"/>
      <c r="B48" s="93"/>
      <c r="C48" s="394"/>
      <c r="D48" s="394"/>
      <c r="E48" s="394"/>
      <c r="F48" s="394"/>
      <c r="G48" s="394"/>
      <c r="H48" s="394"/>
      <c r="I48" s="394"/>
      <c r="J48" s="394"/>
      <c r="K48" s="93"/>
      <c r="L48" s="93"/>
    </row>
    <row r="49" spans="1:12" x14ac:dyDescent="0.25">
      <c r="A49" s="95" t="s">
        <v>125</v>
      </c>
      <c r="B49" s="93"/>
      <c r="C49" s="356"/>
      <c r="D49" s="356"/>
      <c r="E49" s="356"/>
      <c r="F49" s="356"/>
      <c r="G49" s="356"/>
      <c r="H49" s="356"/>
      <c r="I49" s="93"/>
      <c r="J49" s="93"/>
      <c r="K49" s="93"/>
      <c r="L49" s="93"/>
    </row>
    <row r="50" spans="1:12" x14ac:dyDescent="0.25">
      <c r="A50" s="357">
        <v>1</v>
      </c>
      <c r="B50" s="887" t="s">
        <v>645</v>
      </c>
      <c r="C50" s="887"/>
      <c r="D50" s="887"/>
      <c r="E50" s="887"/>
      <c r="F50" s="887"/>
      <c r="G50" s="887"/>
      <c r="H50" s="887"/>
      <c r="I50" s="887"/>
      <c r="J50" s="887"/>
      <c r="K50" s="887"/>
      <c r="L50" s="887"/>
    </row>
    <row r="51" spans="1:12" x14ac:dyDescent="0.25">
      <c r="A51" s="95" t="s">
        <v>38</v>
      </c>
      <c r="B51" s="93"/>
      <c r="C51" s="356"/>
      <c r="D51" s="356"/>
      <c r="E51" s="356"/>
      <c r="F51" s="356"/>
      <c r="G51" s="356"/>
      <c r="H51" s="356"/>
      <c r="I51" s="93"/>
      <c r="J51" s="93"/>
      <c r="K51" s="93"/>
      <c r="L51" s="93"/>
    </row>
    <row r="52" spans="1:12" x14ac:dyDescent="0.25">
      <c r="A52" s="357" t="s">
        <v>39</v>
      </c>
      <c r="B52" s="887" t="s">
        <v>682</v>
      </c>
      <c r="C52" s="887"/>
      <c r="D52" s="887"/>
      <c r="E52" s="887"/>
      <c r="F52" s="887"/>
      <c r="G52" s="887"/>
      <c r="H52" s="887"/>
      <c r="I52" s="887"/>
      <c r="J52" s="887"/>
      <c r="K52" s="887"/>
      <c r="L52" s="887"/>
    </row>
    <row r="53" spans="1:12" x14ac:dyDescent="0.25">
      <c r="A53" s="357" t="s">
        <v>15</v>
      </c>
      <c r="B53" s="93" t="s">
        <v>655</v>
      </c>
      <c r="C53" s="93"/>
      <c r="D53" s="93"/>
      <c r="E53" s="93"/>
      <c r="F53" s="93"/>
      <c r="G53" s="93"/>
      <c r="H53" s="93"/>
      <c r="I53" s="93"/>
      <c r="J53" s="93"/>
      <c r="K53" s="93"/>
      <c r="L53" s="93"/>
    </row>
    <row r="54" spans="1:12" x14ac:dyDescent="0.25">
      <c r="A54" s="357" t="s">
        <v>20</v>
      </c>
      <c r="B54" s="887" t="s">
        <v>678</v>
      </c>
      <c r="C54" s="887"/>
      <c r="D54" s="887"/>
      <c r="E54" s="887"/>
      <c r="F54" s="887"/>
      <c r="G54" s="887"/>
      <c r="H54" s="887"/>
      <c r="I54" s="887"/>
      <c r="J54" s="887"/>
      <c r="K54" s="887"/>
      <c r="L54" s="887"/>
    </row>
    <row r="55" spans="1:12" x14ac:dyDescent="0.25">
      <c r="A55" s="357" t="s">
        <v>23</v>
      </c>
      <c r="B55" s="887" t="s">
        <v>649</v>
      </c>
      <c r="C55" s="887"/>
      <c r="D55" s="887"/>
      <c r="E55" s="887"/>
      <c r="F55" s="887"/>
      <c r="G55" s="887"/>
      <c r="H55" s="887"/>
      <c r="I55" s="887"/>
      <c r="J55" s="887"/>
      <c r="K55" s="887"/>
      <c r="L55" s="887"/>
    </row>
    <row r="56" spans="1:12" x14ac:dyDescent="0.25">
      <c r="A56" s="357" t="s">
        <v>44</v>
      </c>
      <c r="B56" s="887" t="s">
        <v>650</v>
      </c>
      <c r="C56" s="887"/>
      <c r="D56" s="887"/>
      <c r="E56" s="887"/>
      <c r="F56" s="887"/>
      <c r="G56" s="887"/>
      <c r="H56" s="887"/>
      <c r="I56" s="887"/>
      <c r="J56" s="887"/>
      <c r="K56" s="887"/>
      <c r="L56" s="887"/>
    </row>
    <row r="57" spans="1:12" x14ac:dyDescent="0.25">
      <c r="A57" s="357" t="s">
        <v>46</v>
      </c>
      <c r="B57" s="887" t="s">
        <v>683</v>
      </c>
      <c r="C57" s="887"/>
      <c r="D57" s="887"/>
      <c r="E57" s="887"/>
      <c r="F57" s="887"/>
      <c r="G57" s="887"/>
      <c r="H57" s="887"/>
      <c r="I57" s="887"/>
      <c r="J57" s="887"/>
      <c r="K57" s="887"/>
      <c r="L57" s="887"/>
    </row>
    <row r="58" spans="1:12" x14ac:dyDescent="0.25">
      <c r="A58" s="357" t="s">
        <v>31</v>
      </c>
      <c r="B58" s="338" t="s">
        <v>652</v>
      </c>
      <c r="C58" s="93"/>
      <c r="D58" s="93"/>
      <c r="E58" s="93"/>
      <c r="F58" s="93"/>
      <c r="G58" s="93"/>
      <c r="H58" s="93"/>
      <c r="I58" s="93"/>
      <c r="J58" s="93"/>
      <c r="K58" s="93"/>
      <c r="L58" s="93"/>
    </row>
    <row r="59" spans="1:12" x14ac:dyDescent="0.25">
      <c r="A59" s="357" t="s">
        <v>35</v>
      </c>
      <c r="B59" s="887" t="s">
        <v>638</v>
      </c>
      <c r="C59" s="887"/>
      <c r="D59" s="887"/>
      <c r="E59" s="887"/>
      <c r="F59" s="887"/>
      <c r="G59" s="887"/>
      <c r="H59" s="887"/>
      <c r="I59" s="887"/>
      <c r="J59" s="887"/>
      <c r="K59" s="887"/>
      <c r="L59" s="887"/>
    </row>
    <row r="60" spans="1:12" x14ac:dyDescent="0.25">
      <c r="A60" s="357" t="s">
        <v>65</v>
      </c>
      <c r="B60" s="887" t="s">
        <v>653</v>
      </c>
      <c r="C60" s="887"/>
      <c r="D60" s="887"/>
      <c r="E60" s="887"/>
      <c r="F60" s="887"/>
      <c r="G60" s="887"/>
      <c r="H60" s="887"/>
      <c r="I60" s="887"/>
      <c r="J60" s="93"/>
      <c r="K60" s="93"/>
      <c r="L60" s="93"/>
    </row>
    <row r="61" spans="1:12" x14ac:dyDescent="0.25">
      <c r="A61" s="357" t="s">
        <v>50</v>
      </c>
      <c r="B61" s="887" t="s">
        <v>640</v>
      </c>
      <c r="C61" s="887"/>
      <c r="D61" s="887"/>
      <c r="E61" s="887"/>
      <c r="F61" s="887"/>
      <c r="G61" s="887"/>
      <c r="H61" s="887"/>
      <c r="I61" s="887"/>
      <c r="J61" s="887"/>
      <c r="K61" s="887"/>
      <c r="L61" s="887"/>
    </row>
    <row r="62" spans="1:12" x14ac:dyDescent="0.25">
      <c r="A62" s="357" t="s">
        <v>55</v>
      </c>
      <c r="B62" s="919" t="s">
        <v>641</v>
      </c>
      <c r="C62" s="919"/>
      <c r="D62" s="919"/>
      <c r="E62" s="919"/>
      <c r="F62" s="919"/>
      <c r="G62" s="919"/>
      <c r="H62" s="919"/>
      <c r="I62" s="919"/>
      <c r="J62" s="919"/>
      <c r="K62" s="919"/>
      <c r="L62" s="919"/>
    </row>
    <row r="63" spans="1:12" x14ac:dyDescent="0.25">
      <c r="A63" s="481" t="s">
        <v>67</v>
      </c>
      <c r="B63" s="919" t="s">
        <v>826</v>
      </c>
      <c r="C63" s="919"/>
      <c r="D63" s="919"/>
      <c r="E63" s="919"/>
      <c r="F63" s="919"/>
      <c r="G63" s="919"/>
      <c r="H63" s="919"/>
      <c r="I63" s="919"/>
      <c r="J63" s="919"/>
      <c r="K63" s="919"/>
      <c r="L63" s="919"/>
    </row>
  </sheetData>
  <mergeCells count="18">
    <mergeCell ref="B59:L59"/>
    <mergeCell ref="B60:I60"/>
    <mergeCell ref="B63:L63"/>
    <mergeCell ref="C3:L3"/>
    <mergeCell ref="G4:H4"/>
    <mergeCell ref="I4:J4"/>
    <mergeCell ref="J19:L19"/>
    <mergeCell ref="B25:L25"/>
    <mergeCell ref="B55:L55"/>
    <mergeCell ref="B61:L61"/>
    <mergeCell ref="B62:L62"/>
    <mergeCell ref="B31:L31"/>
    <mergeCell ref="B37:L37"/>
    <mergeCell ref="B50:L50"/>
    <mergeCell ref="B52:L52"/>
    <mergeCell ref="B54:L54"/>
    <mergeCell ref="B56:L56"/>
    <mergeCell ref="B57:L57"/>
  </mergeCells>
  <hyperlinks>
    <hyperlink ref="H1" location="Index" display="Back to 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63"/>
  <sheetViews>
    <sheetView showGridLines="0" workbookViewId="0">
      <selection activeCell="B47" sqref="B47"/>
    </sheetView>
  </sheetViews>
  <sheetFormatPr defaultRowHeight="15" x14ac:dyDescent="0.25"/>
  <cols>
    <col min="1" max="1" width="2.7109375" customWidth="1"/>
    <col min="2" max="2" width="38.28515625" customWidth="1"/>
    <col min="3" max="12" width="10.5703125" customWidth="1"/>
  </cols>
  <sheetData>
    <row r="1" spans="1:12" ht="20.25" x14ac:dyDescent="0.3">
      <c r="A1" s="93"/>
      <c r="B1" s="346" t="s">
        <v>681</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43" t="s">
        <v>0</v>
      </c>
      <c r="C3" s="862" t="s">
        <v>901</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35" t="s">
        <v>6</v>
      </c>
      <c r="C5" s="336"/>
      <c r="D5" s="336"/>
      <c r="E5" s="336"/>
      <c r="F5" s="336"/>
      <c r="G5" s="336" t="s">
        <v>7</v>
      </c>
      <c r="H5" s="336" t="s">
        <v>8</v>
      </c>
      <c r="I5" s="336" t="s">
        <v>7</v>
      </c>
      <c r="J5" s="336" t="s">
        <v>8</v>
      </c>
      <c r="K5" s="336"/>
      <c r="L5" s="337"/>
    </row>
    <row r="6" spans="1:12" x14ac:dyDescent="0.25">
      <c r="A6" s="93"/>
      <c r="B6" s="74" t="s">
        <v>534</v>
      </c>
      <c r="C6" s="347">
        <v>3</v>
      </c>
      <c r="D6" s="347">
        <v>3</v>
      </c>
      <c r="E6" s="347">
        <v>3</v>
      </c>
      <c r="F6" s="347">
        <v>3</v>
      </c>
      <c r="G6" s="347">
        <v>3</v>
      </c>
      <c r="H6" s="347">
        <v>3</v>
      </c>
      <c r="I6" s="347">
        <v>2.9</v>
      </c>
      <c r="J6" s="347">
        <v>3</v>
      </c>
      <c r="K6" s="345" t="s">
        <v>39</v>
      </c>
      <c r="L6" s="344"/>
    </row>
    <row r="7" spans="1:12" x14ac:dyDescent="0.25">
      <c r="A7" s="93"/>
      <c r="B7" s="74" t="s">
        <v>562</v>
      </c>
      <c r="C7" s="347">
        <v>15</v>
      </c>
      <c r="D7" s="347">
        <v>15</v>
      </c>
      <c r="E7" s="347">
        <v>15</v>
      </c>
      <c r="F7" s="347">
        <v>14.8</v>
      </c>
      <c r="G7" s="239">
        <v>15</v>
      </c>
      <c r="H7" s="239">
        <v>15</v>
      </c>
      <c r="I7" s="239">
        <v>15</v>
      </c>
      <c r="J7" s="239">
        <v>15</v>
      </c>
      <c r="K7" s="345" t="s">
        <v>626</v>
      </c>
      <c r="L7" s="345">
        <v>1</v>
      </c>
    </row>
    <row r="8" spans="1:12" x14ac:dyDescent="0.25">
      <c r="A8" s="93"/>
      <c r="B8" s="79" t="s">
        <v>564</v>
      </c>
      <c r="C8" s="347">
        <v>14.2</v>
      </c>
      <c r="D8" s="347">
        <v>14.2</v>
      </c>
      <c r="E8" s="347">
        <v>14.3</v>
      </c>
      <c r="F8" s="347">
        <v>14.1</v>
      </c>
      <c r="G8" s="239">
        <v>13</v>
      </c>
      <c r="H8" s="239">
        <v>14</v>
      </c>
      <c r="I8" s="239">
        <v>13</v>
      </c>
      <c r="J8" s="239">
        <v>14</v>
      </c>
      <c r="K8" s="348" t="s">
        <v>626</v>
      </c>
      <c r="L8" s="348">
        <v>1</v>
      </c>
    </row>
    <row r="9" spans="1:12" x14ac:dyDescent="0.25">
      <c r="A9" s="93"/>
      <c r="B9" s="74" t="s">
        <v>565</v>
      </c>
      <c r="C9" s="347">
        <v>84.2</v>
      </c>
      <c r="D9" s="347">
        <v>84.2</v>
      </c>
      <c r="E9" s="347">
        <v>84.2</v>
      </c>
      <c r="F9" s="347">
        <v>84.4</v>
      </c>
      <c r="G9" s="239">
        <v>72</v>
      </c>
      <c r="H9" s="239">
        <v>85</v>
      </c>
      <c r="I9" s="239">
        <v>71</v>
      </c>
      <c r="J9" s="239">
        <v>85</v>
      </c>
      <c r="K9" s="345" t="s">
        <v>627</v>
      </c>
      <c r="L9" s="345">
        <v>1</v>
      </c>
    </row>
    <row r="10" spans="1:12" x14ac:dyDescent="0.25">
      <c r="A10" s="93"/>
      <c r="B10" s="74" t="s">
        <v>566</v>
      </c>
      <c r="C10" s="347">
        <v>85</v>
      </c>
      <c r="D10" s="347">
        <v>85</v>
      </c>
      <c r="E10" s="347">
        <v>84.9</v>
      </c>
      <c r="F10" s="347">
        <v>85.1</v>
      </c>
      <c r="G10" s="239">
        <v>74</v>
      </c>
      <c r="H10" s="239">
        <v>85</v>
      </c>
      <c r="I10" s="239">
        <v>73</v>
      </c>
      <c r="J10" s="239">
        <v>86</v>
      </c>
      <c r="K10" s="345" t="s">
        <v>627</v>
      </c>
      <c r="L10" s="345">
        <v>1</v>
      </c>
    </row>
    <row r="11" spans="1:12" ht="24" x14ac:dyDescent="0.25">
      <c r="A11" s="93"/>
      <c r="B11" s="74" t="s">
        <v>568</v>
      </c>
      <c r="C11" s="347">
        <v>1.7</v>
      </c>
      <c r="D11" s="347">
        <v>1.7</v>
      </c>
      <c r="E11" s="347">
        <v>1.7</v>
      </c>
      <c r="F11" s="347">
        <v>1.7</v>
      </c>
      <c r="G11" s="239">
        <v>2</v>
      </c>
      <c r="H11" s="239">
        <v>13</v>
      </c>
      <c r="I11" s="239">
        <v>2</v>
      </c>
      <c r="J11" s="239">
        <v>14</v>
      </c>
      <c r="K11" s="345" t="s">
        <v>20</v>
      </c>
      <c r="L11" s="345">
        <v>1</v>
      </c>
    </row>
    <row r="12" spans="1:12" x14ac:dyDescent="0.25">
      <c r="A12" s="93"/>
      <c r="B12" s="74" t="s">
        <v>570</v>
      </c>
      <c r="C12" s="215">
        <v>0.18</v>
      </c>
      <c r="D12" s="215">
        <v>0.18</v>
      </c>
      <c r="E12" s="215">
        <v>0.18</v>
      </c>
      <c r="F12" s="215">
        <v>0.18</v>
      </c>
      <c r="G12" s="215">
        <v>0.18</v>
      </c>
      <c r="H12" s="215">
        <v>0.18</v>
      </c>
      <c r="I12" s="215">
        <v>0.17</v>
      </c>
      <c r="J12" s="215">
        <v>0.18</v>
      </c>
      <c r="K12" s="345" t="s">
        <v>97</v>
      </c>
      <c r="L12" s="345"/>
    </row>
    <row r="13" spans="1:12" x14ac:dyDescent="0.25">
      <c r="A13" s="93"/>
      <c r="B13" s="74" t="s">
        <v>571</v>
      </c>
      <c r="C13" s="349">
        <v>1</v>
      </c>
      <c r="D13" s="349">
        <v>1</v>
      </c>
      <c r="E13" s="349">
        <v>1</v>
      </c>
      <c r="F13" s="349">
        <v>1</v>
      </c>
      <c r="G13" s="349">
        <v>1</v>
      </c>
      <c r="H13" s="349">
        <v>1</v>
      </c>
      <c r="I13" s="349">
        <v>1</v>
      </c>
      <c r="J13" s="349">
        <v>1</v>
      </c>
      <c r="K13" s="345" t="s">
        <v>65</v>
      </c>
      <c r="L13" s="345"/>
    </row>
    <row r="14" spans="1:12" x14ac:dyDescent="0.25">
      <c r="A14" s="93"/>
      <c r="B14" s="74" t="s">
        <v>13</v>
      </c>
      <c r="C14" s="345">
        <v>4</v>
      </c>
      <c r="D14" s="345">
        <v>4</v>
      </c>
      <c r="E14" s="345">
        <v>4</v>
      </c>
      <c r="F14" s="345">
        <v>4</v>
      </c>
      <c r="G14" s="345">
        <v>4</v>
      </c>
      <c r="H14" s="345">
        <v>4</v>
      </c>
      <c r="I14" s="345">
        <v>4</v>
      </c>
      <c r="J14" s="345">
        <v>4</v>
      </c>
      <c r="K14" s="345"/>
      <c r="L14" s="345"/>
    </row>
    <row r="15" spans="1:12" x14ac:dyDescent="0.25">
      <c r="A15" s="93"/>
      <c r="B15" s="72" t="s">
        <v>95</v>
      </c>
      <c r="C15" s="350">
        <v>4</v>
      </c>
      <c r="D15" s="350">
        <v>4</v>
      </c>
      <c r="E15" s="350">
        <v>4</v>
      </c>
      <c r="F15" s="350">
        <v>4</v>
      </c>
      <c r="G15" s="350">
        <v>3.4</v>
      </c>
      <c r="H15" s="350">
        <v>4.5999999999999996</v>
      </c>
      <c r="I15" s="350">
        <v>3</v>
      </c>
      <c r="J15" s="350">
        <v>5</v>
      </c>
      <c r="K15" s="344"/>
      <c r="L15" s="345"/>
    </row>
    <row r="16" spans="1:12" x14ac:dyDescent="0.25">
      <c r="A16" s="93"/>
      <c r="B16" s="72" t="s">
        <v>16</v>
      </c>
      <c r="C16" s="345">
        <v>25</v>
      </c>
      <c r="D16" s="345">
        <v>25</v>
      </c>
      <c r="E16" s="345">
        <v>25</v>
      </c>
      <c r="F16" s="345">
        <v>25</v>
      </c>
      <c r="G16" s="345">
        <v>20</v>
      </c>
      <c r="H16" s="345">
        <v>35</v>
      </c>
      <c r="I16" s="345">
        <v>20</v>
      </c>
      <c r="J16" s="345">
        <v>35</v>
      </c>
      <c r="K16" s="344"/>
      <c r="L16" s="345">
        <v>1</v>
      </c>
    </row>
    <row r="17" spans="1:12" x14ac:dyDescent="0.25">
      <c r="A17" s="93"/>
      <c r="B17" s="72" t="s">
        <v>18</v>
      </c>
      <c r="C17" s="345">
        <v>1</v>
      </c>
      <c r="D17" s="345">
        <v>1</v>
      </c>
      <c r="E17" s="345">
        <v>1</v>
      </c>
      <c r="F17" s="345">
        <v>1</v>
      </c>
      <c r="G17" s="345">
        <v>0.5</v>
      </c>
      <c r="H17" s="345">
        <v>1.5</v>
      </c>
      <c r="I17" s="345">
        <v>0.5</v>
      </c>
      <c r="J17" s="345">
        <v>1.5</v>
      </c>
      <c r="K17" s="344"/>
      <c r="L17" s="345">
        <v>1</v>
      </c>
    </row>
    <row r="18" spans="1:12" x14ac:dyDescent="0.25">
      <c r="A18" s="93"/>
      <c r="B18" s="82" t="s">
        <v>572</v>
      </c>
      <c r="C18" s="350">
        <v>1</v>
      </c>
      <c r="D18" s="350">
        <v>1</v>
      </c>
      <c r="E18" s="350">
        <v>1</v>
      </c>
      <c r="F18" s="350">
        <v>1</v>
      </c>
      <c r="G18" s="350">
        <v>0.9</v>
      </c>
      <c r="H18" s="350">
        <v>1.2</v>
      </c>
      <c r="I18" s="350">
        <v>0.8</v>
      </c>
      <c r="J18" s="350">
        <v>1.3</v>
      </c>
      <c r="K18" s="344"/>
      <c r="L18" s="345"/>
    </row>
    <row r="19" spans="1:12" x14ac:dyDescent="0.25">
      <c r="A19" s="93"/>
      <c r="B19" s="351" t="s">
        <v>423</v>
      </c>
      <c r="C19" s="352"/>
      <c r="D19" s="352"/>
      <c r="E19" s="352"/>
      <c r="F19" s="352"/>
      <c r="G19" s="352"/>
      <c r="H19" s="352"/>
      <c r="I19" s="352"/>
      <c r="J19" s="916"/>
      <c r="K19" s="916"/>
      <c r="L19" s="917"/>
    </row>
    <row r="20" spans="1:12" x14ac:dyDescent="0.25">
      <c r="A20" s="93"/>
      <c r="B20" s="72" t="s">
        <v>22</v>
      </c>
      <c r="C20" s="345" t="s">
        <v>201</v>
      </c>
      <c r="D20" s="345" t="s">
        <v>201</v>
      </c>
      <c r="E20" s="345" t="s">
        <v>201</v>
      </c>
      <c r="F20" s="345" t="s">
        <v>201</v>
      </c>
      <c r="G20" s="345" t="s">
        <v>201</v>
      </c>
      <c r="H20" s="345" t="s">
        <v>201</v>
      </c>
      <c r="I20" s="345" t="s">
        <v>201</v>
      </c>
      <c r="J20" s="345" t="s">
        <v>201</v>
      </c>
      <c r="K20" s="344"/>
      <c r="L20" s="344"/>
    </row>
    <row r="21" spans="1:12" x14ac:dyDescent="0.25">
      <c r="A21" s="93"/>
      <c r="B21" s="72" t="s">
        <v>24</v>
      </c>
      <c r="C21" s="345">
        <v>10</v>
      </c>
      <c r="D21" s="345">
        <v>10</v>
      </c>
      <c r="E21" s="345">
        <v>10</v>
      </c>
      <c r="F21" s="345">
        <v>10</v>
      </c>
      <c r="G21" s="345">
        <v>10</v>
      </c>
      <c r="H21" s="345">
        <v>10</v>
      </c>
      <c r="I21" s="345">
        <v>10</v>
      </c>
      <c r="J21" s="345">
        <v>10</v>
      </c>
      <c r="K21" s="344" t="s">
        <v>23</v>
      </c>
      <c r="L21" s="344">
        <v>1</v>
      </c>
    </row>
    <row r="22" spans="1:12" x14ac:dyDescent="0.25">
      <c r="A22" s="93"/>
      <c r="B22" s="72" t="s">
        <v>98</v>
      </c>
      <c r="C22" s="345">
        <v>50</v>
      </c>
      <c r="D22" s="345">
        <v>50</v>
      </c>
      <c r="E22" s="345">
        <v>50</v>
      </c>
      <c r="F22" s="345">
        <v>50</v>
      </c>
      <c r="G22" s="345">
        <v>50</v>
      </c>
      <c r="H22" s="345">
        <v>50</v>
      </c>
      <c r="I22" s="345">
        <v>50</v>
      </c>
      <c r="J22" s="345">
        <v>50</v>
      </c>
      <c r="K22" s="344" t="s">
        <v>23</v>
      </c>
      <c r="L22" s="344">
        <v>1</v>
      </c>
    </row>
    <row r="23" spans="1:12" x14ac:dyDescent="0.25">
      <c r="A23" s="93"/>
      <c r="B23" s="72" t="s">
        <v>99</v>
      </c>
      <c r="C23" s="345">
        <v>0.25</v>
      </c>
      <c r="D23" s="345">
        <v>0.25</v>
      </c>
      <c r="E23" s="345">
        <v>0.25</v>
      </c>
      <c r="F23" s="345">
        <v>0.25</v>
      </c>
      <c r="G23" s="345">
        <v>0.25</v>
      </c>
      <c r="H23" s="345">
        <v>0.25</v>
      </c>
      <c r="I23" s="345">
        <v>0.25</v>
      </c>
      <c r="J23" s="345">
        <v>0.25</v>
      </c>
      <c r="K23" s="344" t="s">
        <v>31</v>
      </c>
      <c r="L23" s="344">
        <v>1</v>
      </c>
    </row>
    <row r="24" spans="1:12" x14ac:dyDescent="0.25">
      <c r="A24" s="93"/>
      <c r="B24" s="72" t="s">
        <v>100</v>
      </c>
      <c r="C24" s="345">
        <v>0.5</v>
      </c>
      <c r="D24" s="345">
        <v>0.5</v>
      </c>
      <c r="E24" s="345">
        <v>0.5</v>
      </c>
      <c r="F24" s="345">
        <v>0.5</v>
      </c>
      <c r="G24" s="345">
        <v>0.5</v>
      </c>
      <c r="H24" s="345">
        <v>0.5</v>
      </c>
      <c r="I24" s="345">
        <v>0.5</v>
      </c>
      <c r="J24" s="345">
        <v>0.5</v>
      </c>
      <c r="K24" s="344" t="s">
        <v>97</v>
      </c>
      <c r="L24" s="344">
        <v>1</v>
      </c>
    </row>
    <row r="25" spans="1:12" x14ac:dyDescent="0.25">
      <c r="A25" s="93"/>
      <c r="B25" s="913" t="s">
        <v>102</v>
      </c>
      <c r="C25" s="914"/>
      <c r="D25" s="914"/>
      <c r="E25" s="914"/>
      <c r="F25" s="914"/>
      <c r="G25" s="914"/>
      <c r="H25" s="914"/>
      <c r="I25" s="914"/>
      <c r="J25" s="914"/>
      <c r="K25" s="914"/>
      <c r="L25" s="915"/>
    </row>
    <row r="26" spans="1:12" x14ac:dyDescent="0.25">
      <c r="A26" s="93"/>
      <c r="B26" s="72" t="s">
        <v>148</v>
      </c>
      <c r="C26" s="211">
        <v>95.5</v>
      </c>
      <c r="D26" s="211">
        <v>96.4</v>
      </c>
      <c r="E26" s="211">
        <v>99.1</v>
      </c>
      <c r="F26" s="211">
        <v>99.8</v>
      </c>
      <c r="G26" s="211">
        <v>90.9</v>
      </c>
      <c r="H26" s="211">
        <v>99.8</v>
      </c>
      <c r="I26" s="211">
        <v>95.5</v>
      </c>
      <c r="J26" s="211">
        <v>99.9</v>
      </c>
      <c r="K26" s="84" t="s">
        <v>711</v>
      </c>
      <c r="L26" s="344">
        <v>1</v>
      </c>
    </row>
    <row r="27" spans="1:12" x14ac:dyDescent="0.25">
      <c r="A27" s="93"/>
      <c r="B27" s="72" t="s">
        <v>104</v>
      </c>
      <c r="C27" s="239">
        <v>90</v>
      </c>
      <c r="D27" s="239">
        <v>72</v>
      </c>
      <c r="E27" s="239">
        <v>55</v>
      </c>
      <c r="F27" s="239">
        <v>44</v>
      </c>
      <c r="G27" s="239">
        <v>55</v>
      </c>
      <c r="H27" s="239">
        <v>90</v>
      </c>
      <c r="I27" s="239">
        <v>44</v>
      </c>
      <c r="J27" s="239">
        <v>55</v>
      </c>
      <c r="K27" s="84" t="s">
        <v>711</v>
      </c>
      <c r="L27" s="344">
        <v>1</v>
      </c>
    </row>
    <row r="28" spans="1:12" x14ac:dyDescent="0.25">
      <c r="A28" s="93"/>
      <c r="B28" s="72" t="s">
        <v>105</v>
      </c>
      <c r="C28" s="239">
        <v>16</v>
      </c>
      <c r="D28" s="239">
        <v>11</v>
      </c>
      <c r="E28" s="239">
        <v>8</v>
      </c>
      <c r="F28" s="239">
        <v>4</v>
      </c>
      <c r="G28" s="239">
        <v>4</v>
      </c>
      <c r="H28" s="239">
        <v>16</v>
      </c>
      <c r="I28" s="239">
        <v>2</v>
      </c>
      <c r="J28" s="239">
        <v>16</v>
      </c>
      <c r="K28" s="84" t="s">
        <v>711</v>
      </c>
      <c r="L28" s="344">
        <v>1</v>
      </c>
    </row>
    <row r="29" spans="1:12" x14ac:dyDescent="0.25">
      <c r="A29" s="93"/>
      <c r="B29" s="72" t="s">
        <v>106</v>
      </c>
      <c r="C29" s="239">
        <v>1</v>
      </c>
      <c r="D29" s="239">
        <v>1</v>
      </c>
      <c r="E29" s="239">
        <v>1</v>
      </c>
      <c r="F29" s="239">
        <v>1</v>
      </c>
      <c r="G29" s="239">
        <v>1</v>
      </c>
      <c r="H29" s="239">
        <v>3</v>
      </c>
      <c r="I29" s="239">
        <v>0</v>
      </c>
      <c r="J29" s="239">
        <v>1</v>
      </c>
      <c r="K29" s="84" t="s">
        <v>711</v>
      </c>
      <c r="L29" s="344">
        <v>1</v>
      </c>
    </row>
    <row r="30" spans="1:12" x14ac:dyDescent="0.25">
      <c r="A30" s="93"/>
      <c r="B30" s="374" t="s">
        <v>575</v>
      </c>
      <c r="C30" s="350">
        <v>2</v>
      </c>
      <c r="D30" s="350">
        <v>0.3</v>
      </c>
      <c r="E30" s="350">
        <v>0.3</v>
      </c>
      <c r="F30" s="350">
        <v>0.3</v>
      </c>
      <c r="G30" s="350">
        <v>0.1</v>
      </c>
      <c r="H30" s="350">
        <v>2</v>
      </c>
      <c r="I30" s="350">
        <v>0.1</v>
      </c>
      <c r="J30" s="350">
        <v>1</v>
      </c>
      <c r="K30" s="84" t="s">
        <v>711</v>
      </c>
      <c r="L30" s="344">
        <v>1</v>
      </c>
    </row>
    <row r="31" spans="1:12" x14ac:dyDescent="0.25">
      <c r="A31" s="93"/>
      <c r="B31" s="913" t="s">
        <v>25</v>
      </c>
      <c r="C31" s="914"/>
      <c r="D31" s="914"/>
      <c r="E31" s="914"/>
      <c r="F31" s="914"/>
      <c r="G31" s="914"/>
      <c r="H31" s="914"/>
      <c r="I31" s="914"/>
      <c r="J31" s="914"/>
      <c r="K31" s="914"/>
      <c r="L31" s="915"/>
    </row>
    <row r="32" spans="1:12" x14ac:dyDescent="0.25">
      <c r="A32" s="93"/>
      <c r="B32" s="72" t="s">
        <v>576</v>
      </c>
      <c r="C32" s="350">
        <v>7</v>
      </c>
      <c r="D32" s="350">
        <v>6.8</v>
      </c>
      <c r="E32" s="350">
        <v>6.4</v>
      </c>
      <c r="F32" s="350">
        <v>6.2</v>
      </c>
      <c r="G32" s="350">
        <v>5.9</v>
      </c>
      <c r="H32" s="350">
        <v>8</v>
      </c>
      <c r="I32" s="350">
        <v>5.2</v>
      </c>
      <c r="J32" s="350">
        <v>8.4</v>
      </c>
      <c r="K32" s="84" t="s">
        <v>833</v>
      </c>
      <c r="L32" s="344">
        <v>1</v>
      </c>
    </row>
    <row r="33" spans="1:12" x14ac:dyDescent="0.25">
      <c r="A33" s="93"/>
      <c r="B33" s="72" t="s">
        <v>28</v>
      </c>
      <c r="C33" s="350">
        <v>3.9</v>
      </c>
      <c r="D33" s="350">
        <v>3.8</v>
      </c>
      <c r="E33" s="350">
        <v>3.6</v>
      </c>
      <c r="F33" s="350">
        <v>3.6</v>
      </c>
      <c r="G33" s="350">
        <v>3.3</v>
      </c>
      <c r="H33" s="350">
        <v>4.5</v>
      </c>
      <c r="I33" s="350">
        <v>3</v>
      </c>
      <c r="J33" s="350">
        <v>4.9000000000000004</v>
      </c>
      <c r="K33" s="344" t="s">
        <v>834</v>
      </c>
      <c r="L33" s="344"/>
    </row>
    <row r="34" spans="1:12" x14ac:dyDescent="0.25">
      <c r="A34" s="93"/>
      <c r="B34" s="72" t="s">
        <v>29</v>
      </c>
      <c r="C34" s="350">
        <v>3</v>
      </c>
      <c r="D34" s="350">
        <v>3</v>
      </c>
      <c r="E34" s="350">
        <v>2.8</v>
      </c>
      <c r="F34" s="350">
        <v>2.6</v>
      </c>
      <c r="G34" s="350">
        <v>2.6</v>
      </c>
      <c r="H34" s="350">
        <v>3.5</v>
      </c>
      <c r="I34" s="350">
        <v>2.1</v>
      </c>
      <c r="J34" s="350">
        <v>3.6</v>
      </c>
      <c r="K34" s="344" t="s">
        <v>834</v>
      </c>
      <c r="L34" s="344"/>
    </row>
    <row r="35" spans="1:12" x14ac:dyDescent="0.25">
      <c r="A35" s="93"/>
      <c r="B35" s="72" t="s">
        <v>577</v>
      </c>
      <c r="C35" s="239">
        <v>323800</v>
      </c>
      <c r="D35" s="239">
        <v>318200</v>
      </c>
      <c r="E35" s="239">
        <v>306800</v>
      </c>
      <c r="F35" s="239">
        <v>298000</v>
      </c>
      <c r="G35" s="239">
        <v>276300</v>
      </c>
      <c r="H35" s="239">
        <v>365100</v>
      </c>
      <c r="I35" s="239">
        <v>235200</v>
      </c>
      <c r="J35" s="239">
        <v>378700</v>
      </c>
      <c r="K35" s="344" t="s">
        <v>50</v>
      </c>
      <c r="L35" s="344"/>
    </row>
    <row r="36" spans="1:12" x14ac:dyDescent="0.25">
      <c r="A36" s="93"/>
      <c r="B36" s="72" t="s">
        <v>578</v>
      </c>
      <c r="C36" s="350">
        <v>4</v>
      </c>
      <c r="D36" s="350">
        <v>4</v>
      </c>
      <c r="E36" s="350">
        <v>4</v>
      </c>
      <c r="F36" s="350">
        <v>4</v>
      </c>
      <c r="G36" s="350">
        <v>3.4</v>
      </c>
      <c r="H36" s="350">
        <v>4.5999999999999996</v>
      </c>
      <c r="I36" s="350">
        <v>3</v>
      </c>
      <c r="J36" s="350">
        <v>5.0999999999999996</v>
      </c>
      <c r="K36" s="344" t="s">
        <v>50</v>
      </c>
      <c r="L36" s="344"/>
    </row>
    <row r="37" spans="1:12" x14ac:dyDescent="0.25">
      <c r="A37" s="93"/>
      <c r="B37" s="896" t="s">
        <v>33</v>
      </c>
      <c r="C37" s="897"/>
      <c r="D37" s="897"/>
      <c r="E37" s="897"/>
      <c r="F37" s="897"/>
      <c r="G37" s="897"/>
      <c r="H37" s="897"/>
      <c r="I37" s="897"/>
      <c r="J37" s="897"/>
      <c r="K37" s="897"/>
      <c r="L37" s="898"/>
    </row>
    <row r="38" spans="1:12" x14ac:dyDescent="0.25">
      <c r="A38" s="93"/>
      <c r="B38" s="74" t="s">
        <v>579</v>
      </c>
      <c r="C38" s="350" t="s">
        <v>580</v>
      </c>
      <c r="D38" s="350" t="s">
        <v>580</v>
      </c>
      <c r="E38" s="350" t="s">
        <v>580</v>
      </c>
      <c r="F38" s="350" t="s">
        <v>580</v>
      </c>
      <c r="G38" s="350" t="s">
        <v>580</v>
      </c>
      <c r="H38" s="350" t="s">
        <v>580</v>
      </c>
      <c r="I38" s="350" t="s">
        <v>580</v>
      </c>
      <c r="J38" s="350" t="s">
        <v>580</v>
      </c>
      <c r="K38" s="84"/>
      <c r="L38" s="344"/>
    </row>
    <row r="39" spans="1:12" x14ac:dyDescent="0.25">
      <c r="A39" s="93"/>
      <c r="B39" s="74" t="s">
        <v>581</v>
      </c>
      <c r="C39" s="350" t="s">
        <v>582</v>
      </c>
      <c r="D39" s="350" t="s">
        <v>582</v>
      </c>
      <c r="E39" s="350" t="s">
        <v>582</v>
      </c>
      <c r="F39" s="350" t="s">
        <v>582</v>
      </c>
      <c r="G39" s="350" t="s">
        <v>584</v>
      </c>
      <c r="H39" s="350" t="s">
        <v>582</v>
      </c>
      <c r="I39" s="350" t="s">
        <v>584</v>
      </c>
      <c r="J39" s="350" t="s">
        <v>582</v>
      </c>
      <c r="K39" s="84"/>
      <c r="L39" s="344"/>
    </row>
    <row r="40" spans="1:12" x14ac:dyDescent="0.25">
      <c r="A40" s="93"/>
      <c r="B40" s="74" t="s">
        <v>583</v>
      </c>
      <c r="C40" s="350" t="s">
        <v>582</v>
      </c>
      <c r="D40" s="350" t="s">
        <v>582</v>
      </c>
      <c r="E40" s="350" t="s">
        <v>582</v>
      </c>
      <c r="F40" s="350" t="s">
        <v>582</v>
      </c>
      <c r="G40" s="350" t="s">
        <v>584</v>
      </c>
      <c r="H40" s="350" t="s">
        <v>582</v>
      </c>
      <c r="I40" s="350" t="s">
        <v>584</v>
      </c>
      <c r="J40" s="350" t="s">
        <v>582</v>
      </c>
      <c r="K40" s="84"/>
      <c r="L40" s="344"/>
    </row>
    <row r="41" spans="1:12" x14ac:dyDescent="0.25">
      <c r="A41" s="93"/>
      <c r="B41" s="74" t="s">
        <v>585</v>
      </c>
      <c r="C41" s="355">
        <v>1.05</v>
      </c>
      <c r="D41" s="355">
        <v>1.02</v>
      </c>
      <c r="E41" s="355">
        <v>0.97</v>
      </c>
      <c r="F41" s="355">
        <v>0.92</v>
      </c>
      <c r="G41" s="355">
        <v>0.89</v>
      </c>
      <c r="H41" s="355">
        <v>1.2</v>
      </c>
      <c r="I41" s="355">
        <v>0.77</v>
      </c>
      <c r="J41" s="355">
        <v>1.25</v>
      </c>
      <c r="K41" s="84" t="s">
        <v>833</v>
      </c>
      <c r="L41" s="344">
        <v>1</v>
      </c>
    </row>
    <row r="42" spans="1:12" x14ac:dyDescent="0.25">
      <c r="A42" s="93"/>
      <c r="B42" s="74" t="s">
        <v>28</v>
      </c>
      <c r="C42" s="355">
        <v>0.59</v>
      </c>
      <c r="D42" s="355">
        <v>0.57999999999999996</v>
      </c>
      <c r="E42" s="355">
        <v>0.55000000000000004</v>
      </c>
      <c r="F42" s="355">
        <v>0.53</v>
      </c>
      <c r="G42" s="355">
        <v>0.5</v>
      </c>
      <c r="H42" s="355">
        <v>0.68</v>
      </c>
      <c r="I42" s="355">
        <v>0.45</v>
      </c>
      <c r="J42" s="355">
        <v>0.72</v>
      </c>
      <c r="K42" s="344" t="s">
        <v>834</v>
      </c>
      <c r="L42" s="344"/>
    </row>
    <row r="43" spans="1:12" x14ac:dyDescent="0.25">
      <c r="A43" s="95"/>
      <c r="B43" s="74" t="s">
        <v>29</v>
      </c>
      <c r="C43" s="355">
        <v>0.46</v>
      </c>
      <c r="D43" s="355">
        <v>0.44</v>
      </c>
      <c r="E43" s="355">
        <v>0.42</v>
      </c>
      <c r="F43" s="355">
        <v>0.38</v>
      </c>
      <c r="G43" s="355">
        <v>0.39</v>
      </c>
      <c r="H43" s="355">
        <v>0.52</v>
      </c>
      <c r="I43" s="355">
        <v>0.32</v>
      </c>
      <c r="J43" s="355">
        <v>0.53</v>
      </c>
      <c r="K43" s="344" t="s">
        <v>834</v>
      </c>
      <c r="L43" s="344"/>
    </row>
    <row r="44" spans="1:12" x14ac:dyDescent="0.25">
      <c r="A44" s="95"/>
      <c r="B44" s="74" t="s">
        <v>586</v>
      </c>
      <c r="C44" s="239">
        <v>48600</v>
      </c>
      <c r="D44" s="239">
        <v>47700</v>
      </c>
      <c r="E44" s="239">
        <v>46100</v>
      </c>
      <c r="F44" s="239">
        <v>44100</v>
      </c>
      <c r="G44" s="239">
        <v>40800</v>
      </c>
      <c r="H44" s="239">
        <v>55300</v>
      </c>
      <c r="I44" s="239">
        <v>34200</v>
      </c>
      <c r="J44" s="239">
        <v>56500</v>
      </c>
      <c r="K44" s="344" t="s">
        <v>50</v>
      </c>
      <c r="L44" s="344"/>
    </row>
    <row r="45" spans="1:12" x14ac:dyDescent="0.25">
      <c r="A45" s="95"/>
      <c r="B45" s="74" t="s">
        <v>587</v>
      </c>
      <c r="C45" s="355">
        <v>0.6</v>
      </c>
      <c r="D45" s="355">
        <v>0.6</v>
      </c>
      <c r="E45" s="355">
        <v>0.6</v>
      </c>
      <c r="F45" s="355">
        <v>0.6</v>
      </c>
      <c r="G45" s="355">
        <v>0.51</v>
      </c>
      <c r="H45" s="355">
        <v>0.69</v>
      </c>
      <c r="I45" s="355">
        <v>0.45</v>
      </c>
      <c r="J45" s="355">
        <v>0.75</v>
      </c>
      <c r="K45" s="344" t="s">
        <v>50</v>
      </c>
      <c r="L45" s="344"/>
    </row>
    <row r="46" spans="1:12" ht="24" x14ac:dyDescent="0.25">
      <c r="A46" s="95"/>
      <c r="B46" s="74" t="s">
        <v>628</v>
      </c>
      <c r="C46" s="371">
        <v>0.08</v>
      </c>
      <c r="D46" s="371">
        <v>7.8E-2</v>
      </c>
      <c r="E46" s="371">
        <v>7.3999999999999996E-2</v>
      </c>
      <c r="F46" s="371">
        <v>6.7000000000000004E-2</v>
      </c>
      <c r="G46" s="371">
        <v>6.8000000000000005E-2</v>
      </c>
      <c r="H46" s="371">
        <v>9.1999999999999998E-2</v>
      </c>
      <c r="I46" s="371">
        <v>5.6000000000000001E-2</v>
      </c>
      <c r="J46" s="371">
        <v>9.2999999999999999E-2</v>
      </c>
      <c r="K46" s="370" t="s">
        <v>55</v>
      </c>
      <c r="L46" s="370"/>
    </row>
    <row r="47" spans="1:12" x14ac:dyDescent="0.25">
      <c r="A47" s="95"/>
      <c r="B47" s="93"/>
      <c r="C47" s="394"/>
      <c r="D47" s="394"/>
      <c r="E47" s="394"/>
      <c r="F47" s="394"/>
      <c r="G47" s="394"/>
      <c r="H47" s="394"/>
      <c r="I47" s="394"/>
      <c r="J47" s="394"/>
      <c r="K47" s="93"/>
      <c r="L47" s="93"/>
    </row>
    <row r="48" spans="1:12" x14ac:dyDescent="0.25">
      <c r="A48" s="95"/>
      <c r="B48" s="93"/>
      <c r="C48" s="394"/>
      <c r="D48" s="394"/>
      <c r="E48" s="394"/>
      <c r="F48" s="394"/>
      <c r="G48" s="394"/>
      <c r="H48" s="394"/>
      <c r="I48" s="394"/>
      <c r="J48" s="394"/>
      <c r="K48" s="93"/>
      <c r="L48" s="93"/>
    </row>
    <row r="49" spans="1:12" x14ac:dyDescent="0.25">
      <c r="A49" s="95" t="s">
        <v>125</v>
      </c>
      <c r="B49" s="93"/>
      <c r="C49" s="356"/>
      <c r="D49" s="356"/>
      <c r="E49" s="356"/>
      <c r="F49" s="356"/>
      <c r="G49" s="356"/>
      <c r="H49" s="356"/>
      <c r="I49" s="93"/>
      <c r="J49" s="93"/>
      <c r="K49" s="93"/>
      <c r="L49" s="93"/>
    </row>
    <row r="50" spans="1:12" x14ac:dyDescent="0.25">
      <c r="A50" s="357">
        <v>1</v>
      </c>
      <c r="B50" s="887" t="s">
        <v>677</v>
      </c>
      <c r="C50" s="887"/>
      <c r="D50" s="887"/>
      <c r="E50" s="887"/>
      <c r="F50" s="887"/>
      <c r="G50" s="887"/>
      <c r="H50" s="887"/>
      <c r="I50" s="887"/>
      <c r="J50" s="887"/>
      <c r="K50" s="887"/>
      <c r="L50" s="887"/>
    </row>
    <row r="51" spans="1:12" x14ac:dyDescent="0.25">
      <c r="A51" s="95" t="s">
        <v>38</v>
      </c>
      <c r="B51" s="93"/>
      <c r="C51" s="356"/>
      <c r="D51" s="356"/>
      <c r="E51" s="356"/>
      <c r="F51" s="356"/>
      <c r="G51" s="356"/>
      <c r="H51" s="356"/>
      <c r="I51" s="93"/>
      <c r="J51" s="93"/>
      <c r="K51" s="93"/>
      <c r="L51" s="93"/>
    </row>
    <row r="52" spans="1:12" x14ac:dyDescent="0.25">
      <c r="A52" s="357" t="s">
        <v>39</v>
      </c>
      <c r="B52" s="887" t="s">
        <v>630</v>
      </c>
      <c r="C52" s="887"/>
      <c r="D52" s="887"/>
      <c r="E52" s="887"/>
      <c r="F52" s="887"/>
      <c r="G52" s="887"/>
      <c r="H52" s="887"/>
      <c r="I52" s="887"/>
      <c r="J52" s="887"/>
      <c r="K52" s="887"/>
      <c r="L52" s="887"/>
    </row>
    <row r="53" spans="1:12" x14ac:dyDescent="0.25">
      <c r="A53" s="357" t="s">
        <v>15</v>
      </c>
      <c r="B53" s="93" t="s">
        <v>631</v>
      </c>
      <c r="C53" s="93"/>
      <c r="D53" s="93"/>
      <c r="E53" s="93"/>
      <c r="F53" s="93"/>
      <c r="G53" s="93"/>
      <c r="H53" s="93"/>
      <c r="I53" s="93"/>
      <c r="J53" s="93"/>
      <c r="K53" s="93"/>
      <c r="L53" s="93"/>
    </row>
    <row r="54" spans="1:12" x14ac:dyDescent="0.25">
      <c r="A54" s="357" t="s">
        <v>20</v>
      </c>
      <c r="B54" s="887" t="s">
        <v>678</v>
      </c>
      <c r="C54" s="887"/>
      <c r="D54" s="887"/>
      <c r="E54" s="887"/>
      <c r="F54" s="887"/>
      <c r="G54" s="887"/>
      <c r="H54" s="887"/>
      <c r="I54" s="887"/>
      <c r="J54" s="887"/>
      <c r="K54" s="887"/>
      <c r="L54" s="887"/>
    </row>
    <row r="55" spans="1:12" x14ac:dyDescent="0.25">
      <c r="A55" s="357" t="s">
        <v>23</v>
      </c>
      <c r="B55" s="887" t="s">
        <v>634</v>
      </c>
      <c r="C55" s="887"/>
      <c r="D55" s="887"/>
      <c r="E55" s="887"/>
      <c r="F55" s="887"/>
      <c r="G55" s="887"/>
      <c r="H55" s="887"/>
      <c r="I55" s="887"/>
      <c r="J55" s="887"/>
      <c r="K55" s="887"/>
      <c r="L55" s="887"/>
    </row>
    <row r="56" spans="1:12" x14ac:dyDescent="0.25">
      <c r="A56" s="357" t="s">
        <v>44</v>
      </c>
      <c r="B56" s="887" t="s">
        <v>635</v>
      </c>
      <c r="C56" s="887"/>
      <c r="D56" s="887"/>
      <c r="E56" s="887"/>
      <c r="F56" s="887"/>
      <c r="G56" s="887"/>
      <c r="H56" s="887"/>
      <c r="I56" s="887"/>
      <c r="J56" s="887"/>
      <c r="K56" s="887"/>
      <c r="L56" s="887"/>
    </row>
    <row r="57" spans="1:12" x14ac:dyDescent="0.25">
      <c r="A57" s="357" t="s">
        <v>46</v>
      </c>
      <c r="B57" s="887" t="s">
        <v>679</v>
      </c>
      <c r="C57" s="887"/>
      <c r="D57" s="887"/>
      <c r="E57" s="887"/>
      <c r="F57" s="887"/>
      <c r="G57" s="887"/>
      <c r="H57" s="887"/>
      <c r="I57" s="887"/>
      <c r="J57" s="887"/>
      <c r="K57" s="887"/>
      <c r="L57" s="887"/>
    </row>
    <row r="58" spans="1:12" x14ac:dyDescent="0.25">
      <c r="A58" s="357" t="s">
        <v>31</v>
      </c>
      <c r="B58" s="338" t="s">
        <v>637</v>
      </c>
      <c r="C58" s="93"/>
      <c r="D58" s="93"/>
      <c r="E58" s="93"/>
      <c r="F58" s="93"/>
      <c r="G58" s="93"/>
      <c r="H58" s="93"/>
      <c r="I58" s="93"/>
      <c r="J58" s="93"/>
      <c r="K58" s="93"/>
      <c r="L58" s="93"/>
    </row>
    <row r="59" spans="1:12" x14ac:dyDescent="0.25">
      <c r="A59" s="357" t="s">
        <v>35</v>
      </c>
      <c r="B59" s="887" t="s">
        <v>680</v>
      </c>
      <c r="C59" s="887"/>
      <c r="D59" s="887"/>
      <c r="E59" s="887"/>
      <c r="F59" s="887"/>
      <c r="G59" s="887"/>
      <c r="H59" s="887"/>
      <c r="I59" s="887"/>
      <c r="J59" s="887"/>
      <c r="K59" s="887"/>
      <c r="L59" s="887"/>
    </row>
    <row r="60" spans="1:12" x14ac:dyDescent="0.25">
      <c r="A60" s="357" t="s">
        <v>65</v>
      </c>
      <c r="B60" s="887" t="s">
        <v>653</v>
      </c>
      <c r="C60" s="887"/>
      <c r="D60" s="887"/>
      <c r="E60" s="887"/>
      <c r="F60" s="887"/>
      <c r="G60" s="887"/>
      <c r="H60" s="887"/>
      <c r="I60" s="887"/>
      <c r="J60" s="93"/>
      <c r="K60" s="93"/>
      <c r="L60" s="93"/>
    </row>
    <row r="61" spans="1:12" x14ac:dyDescent="0.25">
      <c r="A61" s="357" t="s">
        <v>50</v>
      </c>
      <c r="B61" s="887" t="s">
        <v>640</v>
      </c>
      <c r="C61" s="887"/>
      <c r="D61" s="887"/>
      <c r="E61" s="887"/>
      <c r="F61" s="887"/>
      <c r="G61" s="887"/>
      <c r="H61" s="887"/>
      <c r="I61" s="887"/>
      <c r="J61" s="887"/>
      <c r="K61" s="887"/>
      <c r="L61" s="887"/>
    </row>
    <row r="62" spans="1:12" x14ac:dyDescent="0.25">
      <c r="A62" s="357" t="s">
        <v>55</v>
      </c>
      <c r="B62" s="919" t="s">
        <v>641</v>
      </c>
      <c r="C62" s="919"/>
      <c r="D62" s="919"/>
      <c r="E62" s="919"/>
      <c r="F62" s="919"/>
      <c r="G62" s="919"/>
      <c r="H62" s="919"/>
      <c r="I62" s="919"/>
      <c r="J62" s="919"/>
      <c r="K62" s="919"/>
      <c r="L62" s="919"/>
    </row>
    <row r="63" spans="1:12" x14ac:dyDescent="0.25">
      <c r="A63" s="481" t="s">
        <v>67</v>
      </c>
      <c r="B63" s="919" t="s">
        <v>826</v>
      </c>
      <c r="C63" s="919"/>
      <c r="D63" s="919"/>
      <c r="E63" s="919"/>
      <c r="F63" s="919"/>
      <c r="G63" s="919"/>
      <c r="H63" s="919"/>
      <c r="I63" s="919"/>
      <c r="J63" s="919"/>
      <c r="K63" s="919"/>
      <c r="L63" s="919"/>
    </row>
  </sheetData>
  <mergeCells count="18">
    <mergeCell ref="B59:L59"/>
    <mergeCell ref="B60:I60"/>
    <mergeCell ref="B63:L63"/>
    <mergeCell ref="B56:L56"/>
    <mergeCell ref="C3:L3"/>
    <mergeCell ref="G4:H4"/>
    <mergeCell ref="I4:J4"/>
    <mergeCell ref="J19:L19"/>
    <mergeCell ref="B25:L25"/>
    <mergeCell ref="B31:L31"/>
    <mergeCell ref="B37:L37"/>
    <mergeCell ref="B50:L50"/>
    <mergeCell ref="B61:L61"/>
    <mergeCell ref="B62:L62"/>
    <mergeCell ref="B52:L52"/>
    <mergeCell ref="B54:L54"/>
    <mergeCell ref="B55:L55"/>
    <mergeCell ref="B57:L57"/>
  </mergeCells>
  <hyperlinks>
    <hyperlink ref="H1" location="Index" display="Back to 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61"/>
  <sheetViews>
    <sheetView showGridLines="0"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20.25" x14ac:dyDescent="0.3">
      <c r="A1" s="93"/>
      <c r="B1" s="346" t="s">
        <v>687</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84" t="s">
        <v>0</v>
      </c>
      <c r="C3" s="862" t="s">
        <v>921</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75" t="s">
        <v>6</v>
      </c>
      <c r="C5" s="376"/>
      <c r="D5" s="376"/>
      <c r="E5" s="376"/>
      <c r="F5" s="376"/>
      <c r="G5" s="376" t="s">
        <v>7</v>
      </c>
      <c r="H5" s="376" t="s">
        <v>8</v>
      </c>
      <c r="I5" s="376" t="s">
        <v>7</v>
      </c>
      <c r="J5" s="376" t="s">
        <v>8</v>
      </c>
      <c r="K5" s="376"/>
      <c r="L5" s="377"/>
    </row>
    <row r="6" spans="1:12" x14ac:dyDescent="0.25">
      <c r="A6" s="93"/>
      <c r="B6" s="74" t="s">
        <v>356</v>
      </c>
      <c r="C6" s="347">
        <v>6.9</v>
      </c>
      <c r="D6" s="347">
        <v>6.9</v>
      </c>
      <c r="E6" s="347">
        <v>6.9</v>
      </c>
      <c r="F6" s="347">
        <v>6.9</v>
      </c>
      <c r="G6" s="347">
        <v>5.3</v>
      </c>
      <c r="H6" s="347">
        <v>6.9</v>
      </c>
      <c r="I6" s="347">
        <v>5.3</v>
      </c>
      <c r="J6" s="347">
        <v>6.9</v>
      </c>
      <c r="K6" s="386" t="s">
        <v>39</v>
      </c>
      <c r="L6" s="385">
        <v>1</v>
      </c>
    </row>
    <row r="7" spans="1:12" x14ac:dyDescent="0.25">
      <c r="A7" s="93"/>
      <c r="B7" s="74" t="s">
        <v>85</v>
      </c>
      <c r="C7" s="347">
        <v>114.9</v>
      </c>
      <c r="D7" s="347">
        <v>114.9</v>
      </c>
      <c r="E7" s="347">
        <v>114.9</v>
      </c>
      <c r="F7" s="347">
        <v>114.9</v>
      </c>
      <c r="G7" s="387">
        <v>89</v>
      </c>
      <c r="H7" s="387">
        <v>115</v>
      </c>
      <c r="I7" s="387">
        <v>89</v>
      </c>
      <c r="J7" s="387">
        <v>115</v>
      </c>
      <c r="K7" s="386" t="s">
        <v>700</v>
      </c>
      <c r="L7" s="386">
        <v>1</v>
      </c>
    </row>
    <row r="8" spans="1:12" x14ac:dyDescent="0.25">
      <c r="A8" s="93"/>
      <c r="B8" s="79" t="s">
        <v>132</v>
      </c>
      <c r="C8" s="347">
        <v>114.9</v>
      </c>
      <c r="D8" s="347">
        <v>114.9</v>
      </c>
      <c r="E8" s="347">
        <v>114.9</v>
      </c>
      <c r="F8" s="347">
        <v>114.9</v>
      </c>
      <c r="G8" s="387">
        <v>89</v>
      </c>
      <c r="H8" s="387">
        <v>115</v>
      </c>
      <c r="I8" s="387">
        <v>89</v>
      </c>
      <c r="J8" s="387">
        <v>115</v>
      </c>
      <c r="K8" s="348" t="s">
        <v>700</v>
      </c>
      <c r="L8" s="348">
        <v>1</v>
      </c>
    </row>
    <row r="9" spans="1:12" x14ac:dyDescent="0.25">
      <c r="A9" s="93"/>
      <c r="B9" s="74" t="s">
        <v>568</v>
      </c>
      <c r="C9" s="347">
        <v>2</v>
      </c>
      <c r="D9" s="347">
        <v>2</v>
      </c>
      <c r="E9" s="347">
        <v>2</v>
      </c>
      <c r="F9" s="347">
        <v>2</v>
      </c>
      <c r="G9" s="387">
        <v>2</v>
      </c>
      <c r="H9" s="387">
        <v>28</v>
      </c>
      <c r="I9" s="387">
        <v>2</v>
      </c>
      <c r="J9" s="387">
        <v>28</v>
      </c>
      <c r="K9" s="386" t="s">
        <v>23</v>
      </c>
      <c r="L9" s="386">
        <v>1</v>
      </c>
    </row>
    <row r="10" spans="1:12" x14ac:dyDescent="0.25">
      <c r="A10" s="93"/>
      <c r="B10" s="74" t="s">
        <v>690</v>
      </c>
      <c r="C10" s="347">
        <v>2.2999999999999998</v>
      </c>
      <c r="D10" s="347">
        <v>2.2999999999999998</v>
      </c>
      <c r="E10" s="347">
        <v>2.2999999999999998</v>
      </c>
      <c r="F10" s="347">
        <v>2.2999999999999998</v>
      </c>
      <c r="G10" s="347">
        <v>2.2000000000000002</v>
      </c>
      <c r="H10" s="347">
        <v>2.5</v>
      </c>
      <c r="I10" s="347">
        <v>1.8</v>
      </c>
      <c r="J10" s="347">
        <v>2.5</v>
      </c>
      <c r="K10" s="386" t="s">
        <v>710</v>
      </c>
      <c r="L10" s="386"/>
    </row>
    <row r="11" spans="1:12" x14ac:dyDescent="0.25">
      <c r="A11" s="93"/>
      <c r="B11" s="74" t="s">
        <v>13</v>
      </c>
      <c r="C11" s="347">
        <v>3</v>
      </c>
      <c r="D11" s="347">
        <v>3</v>
      </c>
      <c r="E11" s="347">
        <v>3</v>
      </c>
      <c r="F11" s="347">
        <v>3</v>
      </c>
      <c r="G11" s="347">
        <v>3</v>
      </c>
      <c r="H11" s="347">
        <v>3</v>
      </c>
      <c r="I11" s="347">
        <v>3</v>
      </c>
      <c r="J11" s="347">
        <v>3</v>
      </c>
      <c r="K11" s="386"/>
      <c r="L11" s="386"/>
    </row>
    <row r="12" spans="1:12" x14ac:dyDescent="0.25">
      <c r="A12" s="93"/>
      <c r="B12" s="72" t="s">
        <v>95</v>
      </c>
      <c r="C12" s="347">
        <v>2</v>
      </c>
      <c r="D12" s="347">
        <v>2</v>
      </c>
      <c r="E12" s="347">
        <v>2</v>
      </c>
      <c r="F12" s="347">
        <v>2</v>
      </c>
      <c r="G12" s="347">
        <v>1.7</v>
      </c>
      <c r="H12" s="347">
        <v>2.2999999999999998</v>
      </c>
      <c r="I12" s="347">
        <v>1.5</v>
      </c>
      <c r="J12" s="347">
        <v>2.5</v>
      </c>
      <c r="K12" s="385"/>
      <c r="L12" s="386"/>
    </row>
    <row r="13" spans="1:12" x14ac:dyDescent="0.25">
      <c r="A13" s="93"/>
      <c r="B13" s="72" t="s">
        <v>16</v>
      </c>
      <c r="C13" s="367">
        <v>25</v>
      </c>
      <c r="D13" s="367">
        <v>25</v>
      </c>
      <c r="E13" s="367">
        <v>25</v>
      </c>
      <c r="F13" s="367">
        <v>25</v>
      </c>
      <c r="G13" s="367">
        <v>20</v>
      </c>
      <c r="H13" s="367">
        <v>35</v>
      </c>
      <c r="I13" s="367">
        <v>20</v>
      </c>
      <c r="J13" s="367">
        <v>35</v>
      </c>
      <c r="K13" s="385"/>
      <c r="L13" s="386">
        <v>1</v>
      </c>
    </row>
    <row r="14" spans="1:12" x14ac:dyDescent="0.25">
      <c r="A14" s="93"/>
      <c r="B14" s="72" t="s">
        <v>18</v>
      </c>
      <c r="C14" s="367">
        <v>1</v>
      </c>
      <c r="D14" s="367">
        <v>1</v>
      </c>
      <c r="E14" s="367">
        <v>1</v>
      </c>
      <c r="F14" s="367">
        <v>1</v>
      </c>
      <c r="G14" s="367">
        <v>0.5</v>
      </c>
      <c r="H14" s="367">
        <v>1.5</v>
      </c>
      <c r="I14" s="367">
        <v>0.5</v>
      </c>
      <c r="J14" s="367">
        <v>1.5</v>
      </c>
      <c r="K14" s="385"/>
      <c r="L14" s="386">
        <v>1</v>
      </c>
    </row>
    <row r="15" spans="1:12" x14ac:dyDescent="0.25">
      <c r="A15" s="93"/>
      <c r="B15" s="82" t="s">
        <v>695</v>
      </c>
      <c r="C15" s="367">
        <v>0.2</v>
      </c>
      <c r="D15" s="367">
        <v>0.2</v>
      </c>
      <c r="E15" s="367">
        <v>0.2</v>
      </c>
      <c r="F15" s="367">
        <v>0.2</v>
      </c>
      <c r="G15" s="367">
        <v>0.2</v>
      </c>
      <c r="H15" s="367">
        <v>0.3</v>
      </c>
      <c r="I15" s="367">
        <v>0.2</v>
      </c>
      <c r="J15" s="367">
        <v>0.3</v>
      </c>
      <c r="K15" s="385" t="s">
        <v>97</v>
      </c>
      <c r="L15" s="386"/>
    </row>
    <row r="16" spans="1:12" x14ac:dyDescent="0.25">
      <c r="A16" s="93"/>
      <c r="B16" s="383" t="s">
        <v>423</v>
      </c>
      <c r="C16" s="393"/>
      <c r="D16" s="393"/>
      <c r="E16" s="393"/>
      <c r="F16" s="393"/>
      <c r="G16" s="393"/>
      <c r="H16" s="393"/>
      <c r="I16" s="393"/>
      <c r="J16" s="393"/>
      <c r="K16" s="381"/>
      <c r="L16" s="382"/>
    </row>
    <row r="17" spans="1:12" x14ac:dyDescent="0.25">
      <c r="A17" s="93"/>
      <c r="B17" s="72" t="s">
        <v>22</v>
      </c>
      <c r="C17" s="367" t="s">
        <v>201</v>
      </c>
      <c r="D17" s="367" t="s">
        <v>201</v>
      </c>
      <c r="E17" s="367" t="s">
        <v>201</v>
      </c>
      <c r="F17" s="367" t="s">
        <v>201</v>
      </c>
      <c r="G17" s="367" t="s">
        <v>201</v>
      </c>
      <c r="H17" s="367" t="s">
        <v>201</v>
      </c>
      <c r="I17" s="367" t="s">
        <v>201</v>
      </c>
      <c r="J17" s="367" t="s">
        <v>201</v>
      </c>
      <c r="K17" s="385"/>
      <c r="L17" s="385"/>
    </row>
    <row r="18" spans="1:12" x14ac:dyDescent="0.25">
      <c r="A18" s="93"/>
      <c r="B18" s="72" t="s">
        <v>24</v>
      </c>
      <c r="C18" s="364">
        <v>10</v>
      </c>
      <c r="D18" s="364">
        <v>10</v>
      </c>
      <c r="E18" s="364">
        <v>10</v>
      </c>
      <c r="F18" s="364">
        <v>10</v>
      </c>
      <c r="G18" s="364">
        <v>10</v>
      </c>
      <c r="H18" s="364">
        <v>10</v>
      </c>
      <c r="I18" s="364">
        <v>10</v>
      </c>
      <c r="J18" s="364">
        <v>10</v>
      </c>
      <c r="K18" s="385" t="s">
        <v>44</v>
      </c>
      <c r="L18" s="385">
        <v>1</v>
      </c>
    </row>
    <row r="19" spans="1:12" x14ac:dyDescent="0.25">
      <c r="A19" s="93"/>
      <c r="B19" s="72" t="s">
        <v>98</v>
      </c>
      <c r="C19" s="366">
        <v>20</v>
      </c>
      <c r="D19" s="366">
        <v>20</v>
      </c>
      <c r="E19" s="366">
        <v>20</v>
      </c>
      <c r="F19" s="366">
        <v>20</v>
      </c>
      <c r="G19" s="366">
        <v>20</v>
      </c>
      <c r="H19" s="366">
        <v>20</v>
      </c>
      <c r="I19" s="366">
        <v>20</v>
      </c>
      <c r="J19" s="366">
        <v>20</v>
      </c>
      <c r="K19" s="385" t="s">
        <v>44</v>
      </c>
      <c r="L19" s="385">
        <v>1</v>
      </c>
    </row>
    <row r="20" spans="1:12" x14ac:dyDescent="0.25">
      <c r="A20" s="93"/>
      <c r="B20" s="72" t="s">
        <v>99</v>
      </c>
      <c r="C20" s="367">
        <v>0.25</v>
      </c>
      <c r="D20" s="367">
        <v>0.25</v>
      </c>
      <c r="E20" s="367">
        <v>0.25</v>
      </c>
      <c r="F20" s="367">
        <v>0.25</v>
      </c>
      <c r="G20" s="367">
        <v>0.25</v>
      </c>
      <c r="H20" s="367">
        <v>0.25</v>
      </c>
      <c r="I20" s="367">
        <v>0.25</v>
      </c>
      <c r="J20" s="367">
        <v>0.25</v>
      </c>
      <c r="K20" s="385" t="s">
        <v>35</v>
      </c>
      <c r="L20" s="385">
        <v>1</v>
      </c>
    </row>
    <row r="21" spans="1:12" x14ac:dyDescent="0.25">
      <c r="A21" s="93"/>
      <c r="B21" s="72" t="s">
        <v>100</v>
      </c>
      <c r="C21" s="367">
        <v>0.5</v>
      </c>
      <c r="D21" s="367">
        <v>0.5</v>
      </c>
      <c r="E21" s="367">
        <v>0.5</v>
      </c>
      <c r="F21" s="367">
        <v>0.5</v>
      </c>
      <c r="G21" s="367">
        <v>0.5</v>
      </c>
      <c r="H21" s="367">
        <v>0.5</v>
      </c>
      <c r="I21" s="367">
        <v>0.5</v>
      </c>
      <c r="J21" s="367">
        <v>0.5</v>
      </c>
      <c r="K21" s="385"/>
      <c r="L21" s="385">
        <v>1</v>
      </c>
    </row>
    <row r="22" spans="1:12" x14ac:dyDescent="0.25">
      <c r="A22" s="93"/>
      <c r="B22" s="380" t="s">
        <v>102</v>
      </c>
      <c r="C22" s="381"/>
      <c r="D22" s="381"/>
      <c r="E22" s="381"/>
      <c r="F22" s="381"/>
      <c r="G22" s="381"/>
      <c r="H22" s="381"/>
      <c r="I22" s="381"/>
      <c r="J22" s="381"/>
      <c r="K22" s="381"/>
      <c r="L22" s="382"/>
    </row>
    <row r="23" spans="1:12" x14ac:dyDescent="0.25">
      <c r="A23" s="93"/>
      <c r="B23" s="72" t="s">
        <v>148</v>
      </c>
      <c r="C23" s="367">
        <v>98</v>
      </c>
      <c r="D23" s="367">
        <v>98</v>
      </c>
      <c r="E23" s="367">
        <v>98</v>
      </c>
      <c r="F23" s="367">
        <v>98</v>
      </c>
      <c r="G23" s="367">
        <v>89.9</v>
      </c>
      <c r="H23" s="367">
        <v>99</v>
      </c>
      <c r="I23" s="367">
        <v>98</v>
      </c>
      <c r="J23" s="367">
        <v>99</v>
      </c>
      <c r="K23" s="84" t="s">
        <v>31</v>
      </c>
      <c r="L23" s="385">
        <v>1</v>
      </c>
    </row>
    <row r="24" spans="1:12" x14ac:dyDescent="0.25">
      <c r="A24" s="93"/>
      <c r="B24" s="72" t="s">
        <v>104</v>
      </c>
      <c r="C24" s="364">
        <v>90</v>
      </c>
      <c r="D24" s="364">
        <v>63</v>
      </c>
      <c r="E24" s="364">
        <v>49</v>
      </c>
      <c r="F24" s="364">
        <v>41</v>
      </c>
      <c r="G24" s="364">
        <v>41</v>
      </c>
      <c r="H24" s="364">
        <v>81</v>
      </c>
      <c r="I24" s="364">
        <v>28</v>
      </c>
      <c r="J24" s="364">
        <v>41</v>
      </c>
      <c r="K24" s="353" t="s">
        <v>65</v>
      </c>
      <c r="L24" s="385"/>
    </row>
    <row r="25" spans="1:12" x14ac:dyDescent="0.25">
      <c r="A25" s="93"/>
      <c r="B25" s="72" t="s">
        <v>105</v>
      </c>
      <c r="C25" s="364">
        <v>16</v>
      </c>
      <c r="D25" s="364">
        <v>11</v>
      </c>
      <c r="E25" s="364">
        <v>8</v>
      </c>
      <c r="F25" s="364">
        <v>4</v>
      </c>
      <c r="G25" s="364">
        <v>4</v>
      </c>
      <c r="H25" s="364">
        <v>16</v>
      </c>
      <c r="I25" s="364">
        <v>2</v>
      </c>
      <c r="J25" s="364">
        <v>16</v>
      </c>
      <c r="K25" s="385" t="s">
        <v>65</v>
      </c>
      <c r="L25" s="385"/>
    </row>
    <row r="26" spans="1:12" x14ac:dyDescent="0.25">
      <c r="A26" s="93"/>
      <c r="B26" s="72" t="s">
        <v>106</v>
      </c>
      <c r="C26" s="364">
        <v>4</v>
      </c>
      <c r="D26" s="364">
        <v>3</v>
      </c>
      <c r="E26" s="364">
        <v>3</v>
      </c>
      <c r="F26" s="364">
        <v>1</v>
      </c>
      <c r="G26" s="364">
        <v>1</v>
      </c>
      <c r="H26" s="364">
        <v>4</v>
      </c>
      <c r="I26" s="364">
        <v>1</v>
      </c>
      <c r="J26" s="364">
        <v>4</v>
      </c>
      <c r="K26" s="385" t="s">
        <v>65</v>
      </c>
      <c r="L26" s="385"/>
    </row>
    <row r="27" spans="1:12" x14ac:dyDescent="0.25">
      <c r="A27" s="93"/>
      <c r="B27" s="72" t="s">
        <v>575</v>
      </c>
      <c r="C27" s="367">
        <v>2</v>
      </c>
      <c r="D27" s="367">
        <v>0.3</v>
      </c>
      <c r="E27" s="367">
        <v>0.3</v>
      </c>
      <c r="F27" s="367">
        <v>0.3</v>
      </c>
      <c r="G27" s="367">
        <v>0.1</v>
      </c>
      <c r="H27" s="367">
        <v>2</v>
      </c>
      <c r="I27" s="367">
        <v>0.1</v>
      </c>
      <c r="J27" s="367">
        <v>1</v>
      </c>
      <c r="K27" s="84" t="s">
        <v>65</v>
      </c>
      <c r="L27" s="385"/>
    </row>
    <row r="28" spans="1:12" x14ac:dyDescent="0.25">
      <c r="A28" s="93"/>
      <c r="B28" s="380" t="s">
        <v>25</v>
      </c>
      <c r="C28" s="381"/>
      <c r="D28" s="381"/>
      <c r="E28" s="381"/>
      <c r="F28" s="381"/>
      <c r="G28" s="381"/>
      <c r="H28" s="381"/>
      <c r="I28" s="381"/>
      <c r="J28" s="381"/>
      <c r="K28" s="381"/>
      <c r="L28" s="382"/>
    </row>
    <row r="29" spans="1:12" x14ac:dyDescent="0.25">
      <c r="A29" s="93"/>
      <c r="B29" s="72" t="s">
        <v>696</v>
      </c>
      <c r="C29" s="368">
        <v>0.7</v>
      </c>
      <c r="D29" s="368">
        <v>0.68</v>
      </c>
      <c r="E29" s="368">
        <v>0.65</v>
      </c>
      <c r="F29" s="368">
        <v>0.59</v>
      </c>
      <c r="G29" s="368">
        <v>0.6</v>
      </c>
      <c r="H29" s="368">
        <v>0.81</v>
      </c>
      <c r="I29" s="368">
        <v>0.49</v>
      </c>
      <c r="J29" s="368">
        <v>0.81</v>
      </c>
      <c r="K29" s="84" t="s">
        <v>711</v>
      </c>
      <c r="L29" s="385"/>
    </row>
    <row r="30" spans="1:12" x14ac:dyDescent="0.25">
      <c r="A30" s="93"/>
      <c r="B30" s="72" t="s">
        <v>28</v>
      </c>
      <c r="C30" s="368">
        <v>0.41</v>
      </c>
      <c r="D30" s="368">
        <v>0.4</v>
      </c>
      <c r="E30" s="368">
        <v>0.38</v>
      </c>
      <c r="F30" s="368">
        <v>0.34</v>
      </c>
      <c r="G30" s="368">
        <v>0.35</v>
      </c>
      <c r="H30" s="368">
        <v>0.47</v>
      </c>
      <c r="I30" s="368">
        <v>0.28000000000000003</v>
      </c>
      <c r="J30" s="368">
        <v>0.47</v>
      </c>
      <c r="K30" s="84" t="s">
        <v>711</v>
      </c>
      <c r="L30" s="385"/>
    </row>
    <row r="31" spans="1:12" x14ac:dyDescent="0.25">
      <c r="A31" s="93"/>
      <c r="B31" s="72" t="s">
        <v>29</v>
      </c>
      <c r="C31" s="368">
        <v>0.3</v>
      </c>
      <c r="D31" s="368">
        <v>0.28999999999999998</v>
      </c>
      <c r="E31" s="368">
        <v>0.27</v>
      </c>
      <c r="F31" s="368">
        <v>0.25</v>
      </c>
      <c r="G31" s="368">
        <v>0.25</v>
      </c>
      <c r="H31" s="368">
        <v>0.34</v>
      </c>
      <c r="I31" s="368">
        <v>0.21</v>
      </c>
      <c r="J31" s="368">
        <v>0.34</v>
      </c>
      <c r="K31" s="84" t="s">
        <v>711</v>
      </c>
      <c r="L31" s="385"/>
    </row>
    <row r="32" spans="1:12" x14ac:dyDescent="0.25">
      <c r="A32" s="93"/>
      <c r="B32" s="72" t="s">
        <v>697</v>
      </c>
      <c r="C32" s="517">
        <v>32800</v>
      </c>
      <c r="D32" s="517">
        <v>32200</v>
      </c>
      <c r="E32" s="517">
        <v>31200</v>
      </c>
      <c r="F32" s="517">
        <v>29300</v>
      </c>
      <c r="G32" s="517">
        <v>35800</v>
      </c>
      <c r="H32" s="517">
        <v>37300</v>
      </c>
      <c r="I32" s="517">
        <v>29300</v>
      </c>
      <c r="J32" s="517">
        <v>37600</v>
      </c>
      <c r="K32" s="84"/>
      <c r="L32" s="385"/>
    </row>
    <row r="33" spans="1:12" x14ac:dyDescent="0.25">
      <c r="A33" s="93"/>
      <c r="B33" s="72" t="s">
        <v>698</v>
      </c>
      <c r="C33" s="365">
        <v>1</v>
      </c>
      <c r="D33" s="365">
        <v>1</v>
      </c>
      <c r="E33" s="365">
        <v>1</v>
      </c>
      <c r="F33" s="365">
        <v>1</v>
      </c>
      <c r="G33" s="365">
        <v>0.8</v>
      </c>
      <c r="H33" s="365">
        <v>1.1000000000000001</v>
      </c>
      <c r="I33" s="365">
        <v>0.7</v>
      </c>
      <c r="J33" s="365">
        <v>1.2</v>
      </c>
      <c r="K33" s="84"/>
      <c r="L33" s="385"/>
    </row>
    <row r="34" spans="1:12" x14ac:dyDescent="0.25">
      <c r="A34" s="93"/>
      <c r="B34" s="380" t="s">
        <v>33</v>
      </c>
      <c r="C34" s="381"/>
      <c r="D34" s="381"/>
      <c r="E34" s="381"/>
      <c r="F34" s="381"/>
      <c r="G34" s="381"/>
      <c r="H34" s="381"/>
      <c r="I34" s="381"/>
      <c r="J34" s="381"/>
      <c r="K34" s="381"/>
      <c r="L34" s="382"/>
    </row>
    <row r="35" spans="1:12" x14ac:dyDescent="0.25">
      <c r="A35" s="93"/>
      <c r="B35" s="72" t="s">
        <v>581</v>
      </c>
      <c r="C35" s="367" t="s">
        <v>582</v>
      </c>
      <c r="D35" s="367" t="s">
        <v>582</v>
      </c>
      <c r="E35" s="367" t="s">
        <v>582</v>
      </c>
      <c r="F35" s="367" t="s">
        <v>582</v>
      </c>
      <c r="G35" s="367" t="s">
        <v>584</v>
      </c>
      <c r="H35" s="367" t="s">
        <v>582</v>
      </c>
      <c r="I35" s="367" t="s">
        <v>584</v>
      </c>
      <c r="J35" s="367" t="s">
        <v>582</v>
      </c>
      <c r="K35" s="385" t="s">
        <v>426</v>
      </c>
      <c r="L35" s="386"/>
    </row>
    <row r="36" spans="1:12" x14ac:dyDescent="0.25">
      <c r="A36" s="93"/>
      <c r="B36" s="72" t="s">
        <v>583</v>
      </c>
      <c r="C36" s="367" t="s">
        <v>582</v>
      </c>
      <c r="D36" s="367" t="s">
        <v>582</v>
      </c>
      <c r="E36" s="367" t="s">
        <v>582</v>
      </c>
      <c r="F36" s="367" t="s">
        <v>582</v>
      </c>
      <c r="G36" s="367" t="s">
        <v>584</v>
      </c>
      <c r="H36" s="367" t="s">
        <v>582</v>
      </c>
      <c r="I36" s="367" t="s">
        <v>584</v>
      </c>
      <c r="J36" s="367" t="s">
        <v>582</v>
      </c>
      <c r="K36" s="385" t="s">
        <v>426</v>
      </c>
      <c r="L36" s="386"/>
    </row>
    <row r="37" spans="1:12" x14ac:dyDescent="0.25">
      <c r="A37" s="93"/>
      <c r="B37" s="72" t="s">
        <v>585</v>
      </c>
      <c r="C37" s="390">
        <v>0.81</v>
      </c>
      <c r="D37" s="390">
        <v>0.79</v>
      </c>
      <c r="E37" s="390">
        <v>0.75</v>
      </c>
      <c r="F37" s="390">
        <v>0.68</v>
      </c>
      <c r="G37" s="390">
        <v>0.69</v>
      </c>
      <c r="H37" s="390">
        <v>0.93</v>
      </c>
      <c r="I37" s="390">
        <v>0.56000000000000005</v>
      </c>
      <c r="J37" s="390">
        <v>0.94</v>
      </c>
      <c r="K37" s="385" t="s">
        <v>426</v>
      </c>
      <c r="L37" s="386">
        <v>1</v>
      </c>
    </row>
    <row r="38" spans="1:12" x14ac:dyDescent="0.25">
      <c r="A38" s="93"/>
      <c r="B38" s="72" t="s">
        <v>28</v>
      </c>
      <c r="C38" s="390">
        <v>0.47</v>
      </c>
      <c r="D38" s="390">
        <v>0.46</v>
      </c>
      <c r="E38" s="390">
        <v>0.43</v>
      </c>
      <c r="F38" s="390">
        <v>0.39</v>
      </c>
      <c r="G38" s="390">
        <v>0.4</v>
      </c>
      <c r="H38" s="390">
        <v>0.54</v>
      </c>
      <c r="I38" s="390">
        <v>0.32</v>
      </c>
      <c r="J38" s="390">
        <v>0.54</v>
      </c>
      <c r="K38" s="385" t="s">
        <v>67</v>
      </c>
      <c r="L38" s="386"/>
    </row>
    <row r="39" spans="1:12" x14ac:dyDescent="0.25">
      <c r="A39" s="93"/>
      <c r="B39" s="72" t="s">
        <v>29</v>
      </c>
      <c r="C39" s="390">
        <v>0.34</v>
      </c>
      <c r="D39" s="390">
        <v>0.33</v>
      </c>
      <c r="E39" s="390">
        <v>0.32</v>
      </c>
      <c r="F39" s="390">
        <v>0.28999999999999998</v>
      </c>
      <c r="G39" s="390">
        <v>0.28999999999999998</v>
      </c>
      <c r="H39" s="390">
        <v>0.39</v>
      </c>
      <c r="I39" s="390">
        <v>0.24</v>
      </c>
      <c r="J39" s="390">
        <v>0.39</v>
      </c>
      <c r="K39" s="385" t="s">
        <v>67</v>
      </c>
      <c r="L39" s="386"/>
    </row>
    <row r="40" spans="1:12" x14ac:dyDescent="0.25">
      <c r="A40" s="93"/>
      <c r="B40" s="72" t="s">
        <v>586</v>
      </c>
      <c r="C40" s="517">
        <v>37700</v>
      </c>
      <c r="D40" s="517">
        <v>37100</v>
      </c>
      <c r="E40" s="517">
        <v>35900</v>
      </c>
      <c r="F40" s="517">
        <v>33700</v>
      </c>
      <c r="G40" s="517">
        <v>31700</v>
      </c>
      <c r="H40" s="517">
        <v>42900</v>
      </c>
      <c r="I40" s="517">
        <v>26000</v>
      </c>
      <c r="J40" s="517">
        <v>43300</v>
      </c>
      <c r="K40" s="385"/>
      <c r="L40" s="386"/>
    </row>
    <row r="41" spans="1:12" x14ac:dyDescent="0.25">
      <c r="A41" s="95"/>
      <c r="B41" s="72" t="s">
        <v>587</v>
      </c>
      <c r="C41" s="350">
        <v>2.5</v>
      </c>
      <c r="D41" s="350">
        <v>2.7</v>
      </c>
      <c r="E41" s="350">
        <v>3.4</v>
      </c>
      <c r="F41" s="350">
        <v>3.7</v>
      </c>
      <c r="G41" s="350">
        <v>2.4</v>
      </c>
      <c r="H41" s="350">
        <v>3</v>
      </c>
      <c r="I41" s="350">
        <v>2.9</v>
      </c>
      <c r="J41" s="350">
        <v>4.3</v>
      </c>
      <c r="K41" s="385"/>
      <c r="L41" s="385"/>
    </row>
    <row r="42" spans="1:12" x14ac:dyDescent="0.25">
      <c r="A42" s="95"/>
      <c r="B42" s="212" t="s">
        <v>278</v>
      </c>
      <c r="C42" s="350">
        <v>1.4</v>
      </c>
      <c r="D42" s="350">
        <v>1.6</v>
      </c>
      <c r="E42" s="350">
        <v>2.2999999999999998</v>
      </c>
      <c r="F42" s="350">
        <v>2.6</v>
      </c>
      <c r="G42" s="350">
        <v>1.5</v>
      </c>
      <c r="H42" s="350">
        <v>1.7</v>
      </c>
      <c r="I42" s="350">
        <v>2.1</v>
      </c>
      <c r="J42" s="350">
        <v>2.9</v>
      </c>
      <c r="K42" s="385" t="s">
        <v>20</v>
      </c>
      <c r="L42" s="385"/>
    </row>
    <row r="43" spans="1:12" x14ac:dyDescent="0.25">
      <c r="A43" s="95"/>
      <c r="B43" s="212" t="s">
        <v>279</v>
      </c>
      <c r="C43" s="350">
        <v>1.1000000000000001</v>
      </c>
      <c r="D43" s="350">
        <v>1.1000000000000001</v>
      </c>
      <c r="E43" s="350">
        <v>1.1000000000000001</v>
      </c>
      <c r="F43" s="350">
        <v>1.1000000000000001</v>
      </c>
      <c r="G43" s="350">
        <v>0.9</v>
      </c>
      <c r="H43" s="350">
        <v>1.3</v>
      </c>
      <c r="I43" s="350">
        <v>0.8</v>
      </c>
      <c r="J43" s="350">
        <v>1.4</v>
      </c>
      <c r="K43" s="385"/>
      <c r="L43" s="386"/>
    </row>
    <row r="44" spans="1:12" ht="24" x14ac:dyDescent="0.25">
      <c r="A44" s="95"/>
      <c r="B44" s="72" t="s">
        <v>628</v>
      </c>
      <c r="C44" s="391">
        <v>0.02</v>
      </c>
      <c r="D44" s="391">
        <v>0.02</v>
      </c>
      <c r="E44" s="391">
        <v>1.9E-2</v>
      </c>
      <c r="F44" s="391">
        <v>1.7000000000000001E-2</v>
      </c>
      <c r="G44" s="391">
        <v>1.7000000000000001E-2</v>
      </c>
      <c r="H44" s="391">
        <v>2.3E-2</v>
      </c>
      <c r="I44" s="391">
        <v>1.4E-2</v>
      </c>
      <c r="J44" s="391">
        <v>2.3E-2</v>
      </c>
      <c r="K44" s="385" t="s">
        <v>67</v>
      </c>
      <c r="L44" s="386"/>
    </row>
    <row r="45" spans="1:12" x14ac:dyDescent="0.25">
      <c r="A45" s="95"/>
      <c r="B45" s="93"/>
      <c r="C45" s="394"/>
      <c r="D45" s="394"/>
      <c r="E45" s="394"/>
      <c r="F45" s="394"/>
      <c r="G45" s="394"/>
      <c r="H45" s="394"/>
      <c r="I45" s="394"/>
      <c r="J45" s="394"/>
      <c r="K45" s="93"/>
      <c r="L45" s="93"/>
    </row>
    <row r="46" spans="1:12" x14ac:dyDescent="0.25">
      <c r="A46" s="95"/>
      <c r="B46" s="93"/>
      <c r="C46" s="394"/>
      <c r="D46" s="394"/>
      <c r="E46" s="394"/>
      <c r="F46" s="394"/>
      <c r="G46" s="394"/>
      <c r="H46" s="394"/>
      <c r="I46" s="394"/>
      <c r="J46" s="394"/>
      <c r="K46" s="93"/>
      <c r="L46" s="93"/>
    </row>
    <row r="47" spans="1:12" x14ac:dyDescent="0.25">
      <c r="A47" s="95" t="s">
        <v>125</v>
      </c>
      <c r="B47" s="93"/>
      <c r="C47" s="356"/>
      <c r="D47" s="356"/>
      <c r="E47" s="356"/>
      <c r="F47" s="356"/>
      <c r="G47" s="356"/>
      <c r="H47" s="356"/>
      <c r="I47" s="93"/>
      <c r="J47" s="93"/>
      <c r="K47" s="93"/>
      <c r="L47" s="93"/>
    </row>
    <row r="48" spans="1:12" x14ac:dyDescent="0.25">
      <c r="A48" s="357">
        <v>1</v>
      </c>
      <c r="B48" s="887" t="s">
        <v>645</v>
      </c>
      <c r="C48" s="887"/>
      <c r="D48" s="887"/>
      <c r="E48" s="887"/>
      <c r="F48" s="887"/>
      <c r="G48" s="887"/>
      <c r="H48" s="887"/>
      <c r="I48" s="887"/>
      <c r="J48" s="887"/>
      <c r="K48" s="887"/>
      <c r="L48" s="887"/>
    </row>
    <row r="49" spans="1:12" x14ac:dyDescent="0.25">
      <c r="A49" s="95" t="s">
        <v>38</v>
      </c>
      <c r="B49" s="93"/>
      <c r="C49" s="356"/>
      <c r="D49" s="356"/>
      <c r="E49" s="356"/>
      <c r="F49" s="356"/>
      <c r="G49" s="356"/>
      <c r="H49" s="356"/>
      <c r="I49" s="93"/>
      <c r="J49" s="93"/>
      <c r="K49" s="93"/>
      <c r="L49" s="93"/>
    </row>
    <row r="50" spans="1:12" x14ac:dyDescent="0.25">
      <c r="A50" s="357" t="s">
        <v>39</v>
      </c>
      <c r="B50" s="887" t="s">
        <v>704</v>
      </c>
      <c r="C50" s="887"/>
      <c r="D50" s="887"/>
      <c r="E50" s="887"/>
      <c r="F50" s="887"/>
      <c r="G50" s="887"/>
      <c r="H50" s="887"/>
      <c r="I50" s="887"/>
      <c r="J50" s="887"/>
      <c r="K50" s="887"/>
      <c r="L50" s="887"/>
    </row>
    <row r="51" spans="1:12" x14ac:dyDescent="0.25">
      <c r="A51" s="357" t="s">
        <v>15</v>
      </c>
      <c r="B51" s="378" t="s">
        <v>631</v>
      </c>
      <c r="C51" s="93"/>
      <c r="D51" s="93"/>
      <c r="E51" s="93"/>
      <c r="F51" s="93"/>
      <c r="G51" s="93"/>
      <c r="H51" s="93"/>
      <c r="I51" s="93"/>
      <c r="J51" s="93"/>
      <c r="K51" s="93"/>
      <c r="L51" s="93"/>
    </row>
    <row r="52" spans="1:12" x14ac:dyDescent="0.25">
      <c r="A52" s="357" t="s">
        <v>20</v>
      </c>
      <c r="B52" s="887" t="s">
        <v>714</v>
      </c>
      <c r="C52" s="918"/>
      <c r="D52" s="918"/>
      <c r="E52" s="918"/>
      <c r="F52" s="918"/>
      <c r="G52" s="918"/>
      <c r="H52" s="918"/>
      <c r="I52" s="918"/>
      <c r="J52" s="918"/>
      <c r="K52" s="918"/>
      <c r="L52" s="918"/>
    </row>
    <row r="53" spans="1:12" x14ac:dyDescent="0.25">
      <c r="A53" s="357" t="s">
        <v>23</v>
      </c>
      <c r="B53" s="887" t="s">
        <v>715</v>
      </c>
      <c r="C53" s="887"/>
      <c r="D53" s="887"/>
      <c r="E53" s="887"/>
      <c r="F53" s="887"/>
      <c r="G53" s="887"/>
      <c r="H53" s="887"/>
      <c r="I53" s="887"/>
      <c r="J53" s="887"/>
      <c r="K53" s="887"/>
      <c r="L53" s="887"/>
    </row>
    <row r="54" spans="1:12" x14ac:dyDescent="0.25">
      <c r="A54" s="357" t="s">
        <v>44</v>
      </c>
      <c r="B54" s="887" t="s">
        <v>706</v>
      </c>
      <c r="C54" s="887"/>
      <c r="D54" s="887"/>
      <c r="E54" s="887"/>
      <c r="F54" s="887"/>
      <c r="G54" s="887"/>
      <c r="H54" s="887"/>
      <c r="I54" s="887"/>
      <c r="J54" s="887"/>
      <c r="K54" s="887"/>
      <c r="L54" s="887"/>
    </row>
    <row r="55" spans="1:12" x14ac:dyDescent="0.25">
      <c r="A55" s="357" t="s">
        <v>46</v>
      </c>
      <c r="B55" s="887" t="s">
        <v>694</v>
      </c>
      <c r="C55" s="887"/>
      <c r="D55" s="887"/>
      <c r="E55" s="887"/>
      <c r="F55" s="887"/>
      <c r="G55" s="887"/>
      <c r="H55" s="887"/>
      <c r="I55" s="887"/>
      <c r="J55" s="887"/>
      <c r="K55" s="887"/>
      <c r="L55" s="887"/>
    </row>
    <row r="56" spans="1:12" x14ac:dyDescent="0.25">
      <c r="A56" s="357" t="s">
        <v>31</v>
      </c>
      <c r="B56" s="887" t="s">
        <v>716</v>
      </c>
      <c r="C56" s="887"/>
      <c r="D56" s="887"/>
      <c r="E56" s="887"/>
      <c r="F56" s="887"/>
      <c r="G56" s="887"/>
      <c r="H56" s="887"/>
      <c r="I56" s="887"/>
      <c r="J56" s="887"/>
      <c r="K56" s="887"/>
      <c r="L56" s="887"/>
    </row>
    <row r="57" spans="1:12" x14ac:dyDescent="0.25">
      <c r="A57" s="357" t="s">
        <v>35</v>
      </c>
      <c r="B57" s="378" t="s">
        <v>637</v>
      </c>
      <c r="C57" s="93"/>
      <c r="D57" s="93"/>
      <c r="E57" s="93"/>
      <c r="F57" s="93"/>
      <c r="G57" s="93"/>
      <c r="H57" s="93"/>
      <c r="I57" s="93"/>
      <c r="J57" s="93"/>
      <c r="K57" s="93"/>
      <c r="L57" s="93"/>
    </row>
    <row r="58" spans="1:12" x14ac:dyDescent="0.25">
      <c r="A58" s="357" t="s">
        <v>65</v>
      </c>
      <c r="B58" s="887" t="s">
        <v>717</v>
      </c>
      <c r="C58" s="887"/>
      <c r="D58" s="887"/>
      <c r="E58" s="887"/>
      <c r="F58" s="887"/>
      <c r="G58" s="887"/>
      <c r="H58" s="887"/>
      <c r="I58" s="887"/>
      <c r="J58" s="887"/>
      <c r="K58" s="93"/>
      <c r="L58" s="93"/>
    </row>
    <row r="59" spans="1:12" x14ac:dyDescent="0.25">
      <c r="A59" s="357" t="s">
        <v>50</v>
      </c>
      <c r="B59" s="93" t="s">
        <v>713</v>
      </c>
      <c r="C59" s="93"/>
      <c r="D59" s="93"/>
      <c r="E59" s="93"/>
      <c r="F59" s="93"/>
      <c r="G59" s="93"/>
      <c r="H59" s="93"/>
      <c r="I59" s="93"/>
      <c r="J59" s="93"/>
      <c r="K59" s="93"/>
      <c r="L59" s="93"/>
    </row>
    <row r="60" spans="1:12" x14ac:dyDescent="0.25">
      <c r="A60" s="357" t="s">
        <v>55</v>
      </c>
      <c r="B60" s="93" t="s">
        <v>718</v>
      </c>
      <c r="C60" s="93"/>
      <c r="D60" s="93"/>
      <c r="E60" s="93"/>
      <c r="F60" s="93"/>
      <c r="G60" s="93"/>
      <c r="H60" s="93"/>
      <c r="I60" s="93"/>
      <c r="J60" s="93"/>
      <c r="K60" s="93"/>
      <c r="L60" s="93"/>
    </row>
    <row r="61" spans="1:12" x14ac:dyDescent="0.25">
      <c r="A61" s="357" t="s">
        <v>67</v>
      </c>
      <c r="B61" s="919" t="s">
        <v>641</v>
      </c>
      <c r="C61" s="919"/>
      <c r="D61" s="919"/>
      <c r="E61" s="919"/>
      <c r="F61" s="919"/>
      <c r="G61" s="919"/>
      <c r="H61" s="919"/>
      <c r="I61" s="919"/>
      <c r="J61" s="919"/>
      <c r="K61" s="919"/>
      <c r="L61" s="919"/>
    </row>
  </sheetData>
  <mergeCells count="12">
    <mergeCell ref="B61:L61"/>
    <mergeCell ref="C3:L3"/>
    <mergeCell ref="G4:H4"/>
    <mergeCell ref="I4:J4"/>
    <mergeCell ref="B48:L48"/>
    <mergeCell ref="B50:L50"/>
    <mergeCell ref="B52:L52"/>
    <mergeCell ref="B53:L53"/>
    <mergeCell ref="B54:L54"/>
    <mergeCell ref="B55:L55"/>
    <mergeCell ref="B56:L56"/>
    <mergeCell ref="B58:J58"/>
  </mergeCells>
  <hyperlinks>
    <hyperlink ref="H1" location="Index" display="Back to 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60"/>
  <sheetViews>
    <sheetView showGridLines="0" zoomScaleNormal="100"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20.25" x14ac:dyDescent="0.3">
      <c r="A1" s="93"/>
      <c r="B1" s="346" t="s">
        <v>687</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84" t="s">
        <v>0</v>
      </c>
      <c r="C3" s="862" t="s">
        <v>922</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75" t="s">
        <v>6</v>
      </c>
      <c r="C5" s="376"/>
      <c r="D5" s="376"/>
      <c r="E5" s="376"/>
      <c r="F5" s="376"/>
      <c r="G5" s="376" t="s">
        <v>7</v>
      </c>
      <c r="H5" s="376" t="s">
        <v>8</v>
      </c>
      <c r="I5" s="376" t="s">
        <v>7</v>
      </c>
      <c r="J5" s="376" t="s">
        <v>8</v>
      </c>
      <c r="K5" s="376"/>
      <c r="L5" s="377"/>
    </row>
    <row r="6" spans="1:12" x14ac:dyDescent="0.25">
      <c r="A6" s="93"/>
      <c r="B6" s="74" t="s">
        <v>356</v>
      </c>
      <c r="C6" s="347">
        <v>6</v>
      </c>
      <c r="D6" s="347">
        <v>6</v>
      </c>
      <c r="E6" s="347">
        <v>6</v>
      </c>
      <c r="F6" s="347">
        <v>6</v>
      </c>
      <c r="G6" s="347">
        <v>5.4</v>
      </c>
      <c r="H6" s="347">
        <v>6</v>
      </c>
      <c r="I6" s="347">
        <v>5.4</v>
      </c>
      <c r="J6" s="347">
        <v>6</v>
      </c>
      <c r="K6" s="348" t="s">
        <v>39</v>
      </c>
      <c r="L6" s="348">
        <v>1</v>
      </c>
    </row>
    <row r="7" spans="1:12" x14ac:dyDescent="0.25">
      <c r="A7" s="93"/>
      <c r="B7" s="74" t="s">
        <v>85</v>
      </c>
      <c r="C7" s="347">
        <v>100.1</v>
      </c>
      <c r="D7" s="347">
        <v>100.1</v>
      </c>
      <c r="E7" s="347">
        <v>100.1</v>
      </c>
      <c r="F7" s="347">
        <v>100.1</v>
      </c>
      <c r="G7" s="387">
        <v>90</v>
      </c>
      <c r="H7" s="387">
        <v>100</v>
      </c>
      <c r="I7" s="387">
        <v>90</v>
      </c>
      <c r="J7" s="387">
        <v>100</v>
      </c>
      <c r="K7" s="386" t="s">
        <v>700</v>
      </c>
      <c r="L7" s="386">
        <v>1</v>
      </c>
    </row>
    <row r="8" spans="1:12" x14ac:dyDescent="0.25">
      <c r="A8" s="93"/>
      <c r="B8" s="79" t="s">
        <v>132</v>
      </c>
      <c r="C8" s="347">
        <v>100.1</v>
      </c>
      <c r="D8" s="347">
        <v>100.1</v>
      </c>
      <c r="E8" s="347">
        <v>100.1</v>
      </c>
      <c r="F8" s="347">
        <v>100.1</v>
      </c>
      <c r="G8" s="387">
        <v>90</v>
      </c>
      <c r="H8" s="387">
        <v>100</v>
      </c>
      <c r="I8" s="387">
        <v>90</v>
      </c>
      <c r="J8" s="387">
        <v>100</v>
      </c>
      <c r="K8" s="386" t="s">
        <v>700</v>
      </c>
      <c r="L8" s="386">
        <v>1</v>
      </c>
    </row>
    <row r="9" spans="1:12" x14ac:dyDescent="0.25">
      <c r="A9" s="93"/>
      <c r="B9" s="74" t="s">
        <v>568</v>
      </c>
      <c r="C9" s="347">
        <v>1.7</v>
      </c>
      <c r="D9" s="347">
        <v>1.7</v>
      </c>
      <c r="E9" s="347">
        <v>1.7</v>
      </c>
      <c r="F9" s="347">
        <v>1.7</v>
      </c>
      <c r="G9" s="387">
        <v>2</v>
      </c>
      <c r="H9" s="387">
        <v>12</v>
      </c>
      <c r="I9" s="387">
        <v>2</v>
      </c>
      <c r="J9" s="387">
        <v>12</v>
      </c>
      <c r="K9" s="386" t="s">
        <v>23</v>
      </c>
      <c r="L9" s="386">
        <v>1</v>
      </c>
    </row>
    <row r="10" spans="1:12" x14ac:dyDescent="0.25">
      <c r="A10" s="93"/>
      <c r="B10" s="74" t="s">
        <v>690</v>
      </c>
      <c r="C10" s="347">
        <v>2.1</v>
      </c>
      <c r="D10" s="347">
        <v>2.1</v>
      </c>
      <c r="E10" s="347">
        <v>2.1</v>
      </c>
      <c r="F10" s="347">
        <v>2.1</v>
      </c>
      <c r="G10" s="347">
        <v>1.8</v>
      </c>
      <c r="H10" s="347">
        <v>2.2999999999999998</v>
      </c>
      <c r="I10" s="347">
        <v>1.4</v>
      </c>
      <c r="J10" s="347">
        <v>2.2999999999999998</v>
      </c>
      <c r="K10" s="386" t="s">
        <v>710</v>
      </c>
      <c r="L10" s="386"/>
    </row>
    <row r="11" spans="1:12" x14ac:dyDescent="0.25">
      <c r="A11" s="93"/>
      <c r="B11" s="74" t="s">
        <v>13</v>
      </c>
      <c r="C11" s="347">
        <v>3</v>
      </c>
      <c r="D11" s="347">
        <v>3</v>
      </c>
      <c r="E11" s="347">
        <v>3</v>
      </c>
      <c r="F11" s="347">
        <v>3</v>
      </c>
      <c r="G11" s="347">
        <v>3</v>
      </c>
      <c r="H11" s="347">
        <v>3</v>
      </c>
      <c r="I11" s="347">
        <v>3</v>
      </c>
      <c r="J11" s="347">
        <v>3</v>
      </c>
      <c r="K11" s="386"/>
      <c r="L11" s="386"/>
    </row>
    <row r="12" spans="1:12" x14ac:dyDescent="0.25">
      <c r="A12" s="93"/>
      <c r="B12" s="72" t="s">
        <v>95</v>
      </c>
      <c r="C12" s="347">
        <v>3</v>
      </c>
      <c r="D12" s="347">
        <v>3</v>
      </c>
      <c r="E12" s="347">
        <v>3</v>
      </c>
      <c r="F12" s="347">
        <v>3</v>
      </c>
      <c r="G12" s="347">
        <v>2.6</v>
      </c>
      <c r="H12" s="347">
        <v>3.5</v>
      </c>
      <c r="I12" s="347">
        <v>2.2999999999999998</v>
      </c>
      <c r="J12" s="347">
        <v>3.8</v>
      </c>
      <c r="K12" s="386"/>
      <c r="L12" s="386"/>
    </row>
    <row r="13" spans="1:12" x14ac:dyDescent="0.25">
      <c r="A13" s="93"/>
      <c r="B13" s="72" t="s">
        <v>16</v>
      </c>
      <c r="C13" s="367">
        <v>25</v>
      </c>
      <c r="D13" s="367">
        <v>25</v>
      </c>
      <c r="E13" s="367">
        <v>25</v>
      </c>
      <c r="F13" s="367">
        <v>25</v>
      </c>
      <c r="G13" s="367">
        <v>20</v>
      </c>
      <c r="H13" s="367">
        <v>35</v>
      </c>
      <c r="I13" s="367">
        <v>20</v>
      </c>
      <c r="J13" s="367">
        <v>35</v>
      </c>
      <c r="K13" s="385"/>
      <c r="L13" s="386">
        <v>1</v>
      </c>
    </row>
    <row r="14" spans="1:12" x14ac:dyDescent="0.25">
      <c r="A14" s="93"/>
      <c r="B14" s="72" t="s">
        <v>18</v>
      </c>
      <c r="C14" s="367">
        <v>1</v>
      </c>
      <c r="D14" s="367">
        <v>1</v>
      </c>
      <c r="E14" s="367">
        <v>1</v>
      </c>
      <c r="F14" s="367">
        <v>1</v>
      </c>
      <c r="G14" s="367">
        <v>0.5</v>
      </c>
      <c r="H14" s="367">
        <v>1.5</v>
      </c>
      <c r="I14" s="367">
        <v>0.5</v>
      </c>
      <c r="J14" s="367">
        <v>1.5</v>
      </c>
      <c r="K14" s="385"/>
      <c r="L14" s="386">
        <v>1</v>
      </c>
    </row>
    <row r="15" spans="1:12" x14ac:dyDescent="0.25">
      <c r="A15" s="93"/>
      <c r="B15" s="82" t="s">
        <v>695</v>
      </c>
      <c r="C15" s="367">
        <v>0.2</v>
      </c>
      <c r="D15" s="367">
        <v>0.2</v>
      </c>
      <c r="E15" s="367">
        <v>0.2</v>
      </c>
      <c r="F15" s="367">
        <v>0.2</v>
      </c>
      <c r="G15" s="367">
        <v>0.1</v>
      </c>
      <c r="H15" s="367">
        <v>0.2</v>
      </c>
      <c r="I15" s="367">
        <v>0.1</v>
      </c>
      <c r="J15" s="367">
        <v>0.2</v>
      </c>
      <c r="K15" s="385"/>
      <c r="L15" s="386"/>
    </row>
    <row r="16" spans="1:12" x14ac:dyDescent="0.25">
      <c r="A16" s="93"/>
      <c r="B16" s="383" t="s">
        <v>423</v>
      </c>
      <c r="C16" s="381"/>
      <c r="D16" s="381"/>
      <c r="E16" s="381"/>
      <c r="F16" s="381"/>
      <c r="G16" s="381"/>
      <c r="H16" s="381"/>
      <c r="I16" s="381"/>
      <c r="J16" s="381"/>
      <c r="K16" s="381"/>
      <c r="L16" s="382"/>
    </row>
    <row r="17" spans="1:12" x14ac:dyDescent="0.25">
      <c r="A17" s="93"/>
      <c r="B17" s="72" t="s">
        <v>22</v>
      </c>
      <c r="C17" s="367" t="s">
        <v>201</v>
      </c>
      <c r="D17" s="367" t="s">
        <v>201</v>
      </c>
      <c r="E17" s="367" t="s">
        <v>201</v>
      </c>
      <c r="F17" s="367" t="s">
        <v>201</v>
      </c>
      <c r="G17" s="367" t="s">
        <v>201</v>
      </c>
      <c r="H17" s="367" t="s">
        <v>201</v>
      </c>
      <c r="I17" s="367" t="s">
        <v>201</v>
      </c>
      <c r="J17" s="367" t="s">
        <v>201</v>
      </c>
      <c r="K17" s="385"/>
      <c r="L17" s="385"/>
    </row>
    <row r="18" spans="1:12" x14ac:dyDescent="0.25">
      <c r="A18" s="93"/>
      <c r="B18" s="72" t="s">
        <v>24</v>
      </c>
      <c r="C18" s="367">
        <v>10</v>
      </c>
      <c r="D18" s="367">
        <v>10</v>
      </c>
      <c r="E18" s="367">
        <v>10</v>
      </c>
      <c r="F18" s="367">
        <v>10</v>
      </c>
      <c r="G18" s="367">
        <v>10</v>
      </c>
      <c r="H18" s="367">
        <v>10</v>
      </c>
      <c r="I18" s="367">
        <v>10</v>
      </c>
      <c r="J18" s="367">
        <v>10</v>
      </c>
      <c r="K18" s="385" t="s">
        <v>44</v>
      </c>
      <c r="L18" s="385">
        <v>1</v>
      </c>
    </row>
    <row r="19" spans="1:12" x14ac:dyDescent="0.25">
      <c r="A19" s="93"/>
      <c r="B19" s="72" t="s">
        <v>98</v>
      </c>
      <c r="C19" s="367">
        <v>40</v>
      </c>
      <c r="D19" s="367">
        <v>40</v>
      </c>
      <c r="E19" s="367">
        <v>40</v>
      </c>
      <c r="F19" s="367">
        <v>40</v>
      </c>
      <c r="G19" s="367">
        <v>40</v>
      </c>
      <c r="H19" s="367">
        <v>40</v>
      </c>
      <c r="I19" s="367">
        <v>40</v>
      </c>
      <c r="J19" s="367">
        <v>40</v>
      </c>
      <c r="K19" s="385" t="s">
        <v>44</v>
      </c>
      <c r="L19" s="385">
        <v>1</v>
      </c>
    </row>
    <row r="20" spans="1:12" x14ac:dyDescent="0.25">
      <c r="A20" s="93"/>
      <c r="B20" s="72" t="s">
        <v>99</v>
      </c>
      <c r="C20" s="367">
        <v>0.25</v>
      </c>
      <c r="D20" s="367">
        <v>0.25</v>
      </c>
      <c r="E20" s="367">
        <v>0.25</v>
      </c>
      <c r="F20" s="367">
        <v>0.25</v>
      </c>
      <c r="G20" s="367">
        <v>0.25</v>
      </c>
      <c r="H20" s="367">
        <v>0.25</v>
      </c>
      <c r="I20" s="367">
        <v>0.25</v>
      </c>
      <c r="J20" s="367">
        <v>0.25</v>
      </c>
      <c r="K20" s="385" t="s">
        <v>35</v>
      </c>
      <c r="L20" s="385">
        <v>1</v>
      </c>
    </row>
    <row r="21" spans="1:12" x14ac:dyDescent="0.25">
      <c r="A21" s="93"/>
      <c r="B21" s="72" t="s">
        <v>100</v>
      </c>
      <c r="C21" s="367">
        <v>0.5</v>
      </c>
      <c r="D21" s="367">
        <v>0.5</v>
      </c>
      <c r="E21" s="367">
        <v>0.5</v>
      </c>
      <c r="F21" s="367">
        <v>0.5</v>
      </c>
      <c r="G21" s="367">
        <v>0.5</v>
      </c>
      <c r="H21" s="367">
        <v>0.5</v>
      </c>
      <c r="I21" s="367">
        <v>0.5</v>
      </c>
      <c r="J21" s="367">
        <v>0.5</v>
      </c>
      <c r="K21" s="385" t="s">
        <v>97</v>
      </c>
      <c r="L21" s="385">
        <v>1</v>
      </c>
    </row>
    <row r="22" spans="1:12" x14ac:dyDescent="0.25">
      <c r="A22" s="93"/>
      <c r="B22" s="380" t="s">
        <v>102</v>
      </c>
      <c r="C22" s="381"/>
      <c r="D22" s="381"/>
      <c r="E22" s="381"/>
      <c r="F22" s="381"/>
      <c r="G22" s="381"/>
      <c r="H22" s="381"/>
      <c r="I22" s="381"/>
      <c r="J22" s="381"/>
      <c r="K22" s="381"/>
      <c r="L22" s="382"/>
    </row>
    <row r="23" spans="1:12" x14ac:dyDescent="0.25">
      <c r="A23" s="93"/>
      <c r="B23" s="72" t="s">
        <v>148</v>
      </c>
      <c r="C23" s="367">
        <v>98.3</v>
      </c>
      <c r="D23" s="367">
        <v>98.3</v>
      </c>
      <c r="E23" s="367">
        <v>98.3</v>
      </c>
      <c r="F23" s="367">
        <v>98.3</v>
      </c>
      <c r="G23" s="367">
        <v>91.3</v>
      </c>
      <c r="H23" s="367">
        <v>99.1</v>
      </c>
      <c r="I23" s="367">
        <v>98.3</v>
      </c>
      <c r="J23" s="367">
        <v>99.1</v>
      </c>
      <c r="K23" s="84" t="s">
        <v>31</v>
      </c>
      <c r="L23" s="385">
        <v>1</v>
      </c>
    </row>
    <row r="24" spans="1:12" x14ac:dyDescent="0.25">
      <c r="A24" s="93"/>
      <c r="B24" s="72" t="s">
        <v>104</v>
      </c>
      <c r="C24" s="364">
        <v>90</v>
      </c>
      <c r="D24" s="364">
        <v>54</v>
      </c>
      <c r="E24" s="364">
        <v>42</v>
      </c>
      <c r="F24" s="364">
        <v>35</v>
      </c>
      <c r="G24" s="364">
        <v>35</v>
      </c>
      <c r="H24" s="364">
        <v>70</v>
      </c>
      <c r="I24" s="364">
        <v>25</v>
      </c>
      <c r="J24" s="364">
        <v>35</v>
      </c>
      <c r="K24" s="84" t="s">
        <v>31</v>
      </c>
      <c r="L24" s="385">
        <v>1</v>
      </c>
    </row>
    <row r="25" spans="1:12" x14ac:dyDescent="0.25">
      <c r="A25" s="93"/>
      <c r="B25" s="72" t="s">
        <v>105</v>
      </c>
      <c r="C25" s="364">
        <v>0</v>
      </c>
      <c r="D25" s="364">
        <v>0</v>
      </c>
      <c r="E25" s="364">
        <v>0</v>
      </c>
      <c r="F25" s="364">
        <v>0</v>
      </c>
      <c r="G25" s="364">
        <v>0</v>
      </c>
      <c r="H25" s="364">
        <v>0</v>
      </c>
      <c r="I25" s="364">
        <v>0</v>
      </c>
      <c r="J25" s="364">
        <v>0</v>
      </c>
      <c r="K25" s="84" t="s">
        <v>31</v>
      </c>
      <c r="L25" s="385">
        <v>1</v>
      </c>
    </row>
    <row r="26" spans="1:12" x14ac:dyDescent="0.25">
      <c r="A26" s="93"/>
      <c r="B26" s="72" t="s">
        <v>106</v>
      </c>
      <c r="C26" s="364">
        <v>1</v>
      </c>
      <c r="D26" s="364">
        <v>1</v>
      </c>
      <c r="E26" s="364">
        <v>1</v>
      </c>
      <c r="F26" s="364">
        <v>1</v>
      </c>
      <c r="G26" s="364">
        <v>1</v>
      </c>
      <c r="H26" s="364">
        <v>3</v>
      </c>
      <c r="I26" s="364">
        <v>0</v>
      </c>
      <c r="J26" s="364">
        <v>1</v>
      </c>
      <c r="K26" s="84" t="s">
        <v>31</v>
      </c>
      <c r="L26" s="385">
        <v>1</v>
      </c>
    </row>
    <row r="27" spans="1:12" x14ac:dyDescent="0.25">
      <c r="A27" s="93"/>
      <c r="B27" s="72" t="s">
        <v>575</v>
      </c>
      <c r="C27" s="367">
        <v>2</v>
      </c>
      <c r="D27" s="367">
        <v>0.3</v>
      </c>
      <c r="E27" s="367">
        <v>0.3</v>
      </c>
      <c r="F27" s="367">
        <v>0.3</v>
      </c>
      <c r="G27" s="367">
        <v>0.1</v>
      </c>
      <c r="H27" s="367">
        <v>2</v>
      </c>
      <c r="I27" s="367">
        <v>0.1</v>
      </c>
      <c r="J27" s="367">
        <v>1</v>
      </c>
      <c r="K27" s="392" t="s">
        <v>31</v>
      </c>
      <c r="L27" s="385">
        <v>1</v>
      </c>
    </row>
    <row r="28" spans="1:12" x14ac:dyDescent="0.25">
      <c r="A28" s="93"/>
      <c r="B28" s="380" t="s">
        <v>25</v>
      </c>
      <c r="C28" s="381"/>
      <c r="D28" s="381"/>
      <c r="E28" s="381"/>
      <c r="F28" s="381"/>
      <c r="G28" s="381"/>
      <c r="H28" s="381"/>
      <c r="I28" s="381"/>
      <c r="J28" s="381"/>
      <c r="K28" s="381"/>
      <c r="L28" s="382"/>
    </row>
    <row r="29" spans="1:12" x14ac:dyDescent="0.25">
      <c r="A29" s="93"/>
      <c r="B29" s="72" t="s">
        <v>696</v>
      </c>
      <c r="C29" s="368">
        <v>0.74</v>
      </c>
      <c r="D29" s="368">
        <v>0.72</v>
      </c>
      <c r="E29" s="368">
        <v>0.69</v>
      </c>
      <c r="F29" s="368">
        <v>0.67</v>
      </c>
      <c r="G29" s="368">
        <v>0.63</v>
      </c>
      <c r="H29" s="368">
        <v>0.9</v>
      </c>
      <c r="I29" s="368">
        <v>0.56999999999999995</v>
      </c>
      <c r="J29" s="368">
        <v>0.91</v>
      </c>
      <c r="K29" s="84" t="s">
        <v>711</v>
      </c>
      <c r="L29" s="385"/>
    </row>
    <row r="30" spans="1:12" x14ac:dyDescent="0.25">
      <c r="A30" s="93"/>
      <c r="B30" s="72" t="s">
        <v>28</v>
      </c>
      <c r="C30" s="368">
        <v>0.45</v>
      </c>
      <c r="D30" s="368">
        <v>0.44</v>
      </c>
      <c r="E30" s="368">
        <v>0.42</v>
      </c>
      <c r="F30" s="368">
        <v>0.43</v>
      </c>
      <c r="G30" s="368">
        <v>0.38</v>
      </c>
      <c r="H30" s="368">
        <v>0.56999999999999995</v>
      </c>
      <c r="I30" s="368">
        <v>0.36</v>
      </c>
      <c r="J30" s="368">
        <v>0.56999999999999995</v>
      </c>
      <c r="K30" s="84" t="s">
        <v>711</v>
      </c>
      <c r="L30" s="385"/>
    </row>
    <row r="31" spans="1:12" x14ac:dyDescent="0.25">
      <c r="A31" s="93"/>
      <c r="B31" s="72" t="s">
        <v>29</v>
      </c>
      <c r="C31" s="368">
        <v>0.28999999999999998</v>
      </c>
      <c r="D31" s="368">
        <v>0.28000000000000003</v>
      </c>
      <c r="E31" s="368">
        <v>0.27</v>
      </c>
      <c r="F31" s="368">
        <v>0.24</v>
      </c>
      <c r="G31" s="368">
        <v>0.25</v>
      </c>
      <c r="H31" s="368">
        <v>0.33</v>
      </c>
      <c r="I31" s="368">
        <v>0.2</v>
      </c>
      <c r="J31" s="368">
        <v>0.34</v>
      </c>
      <c r="K31" s="84" t="s">
        <v>711</v>
      </c>
      <c r="L31" s="385"/>
    </row>
    <row r="32" spans="1:12" x14ac:dyDescent="0.25">
      <c r="A32" s="93"/>
      <c r="B32" s="72" t="s">
        <v>697</v>
      </c>
      <c r="C32" s="517">
        <v>34000</v>
      </c>
      <c r="D32" s="517">
        <v>33000</v>
      </c>
      <c r="E32" s="517">
        <v>31300</v>
      </c>
      <c r="F32" s="517">
        <v>29200</v>
      </c>
      <c r="G32" s="517">
        <v>31700</v>
      </c>
      <c r="H32" s="517">
        <v>39200</v>
      </c>
      <c r="I32" s="517">
        <v>25600</v>
      </c>
      <c r="J32" s="517">
        <v>37400</v>
      </c>
      <c r="K32" s="84" t="s">
        <v>46</v>
      </c>
      <c r="L32" s="385"/>
    </row>
    <row r="33" spans="1:12" x14ac:dyDescent="0.25">
      <c r="A33" s="93"/>
      <c r="B33" s="72" t="s">
        <v>698</v>
      </c>
      <c r="C33" s="365">
        <v>0.5</v>
      </c>
      <c r="D33" s="365">
        <v>0.5</v>
      </c>
      <c r="E33" s="365">
        <v>0.5</v>
      </c>
      <c r="F33" s="365">
        <v>0.5</v>
      </c>
      <c r="G33" s="365">
        <v>0.4</v>
      </c>
      <c r="H33" s="365">
        <v>0.6</v>
      </c>
      <c r="I33" s="365">
        <v>0.4</v>
      </c>
      <c r="J33" s="365">
        <v>0.6</v>
      </c>
      <c r="K33" s="84" t="s">
        <v>46</v>
      </c>
      <c r="L33" s="385"/>
    </row>
    <row r="34" spans="1:12" x14ac:dyDescent="0.25">
      <c r="A34" s="93"/>
      <c r="B34" s="380" t="s">
        <v>33</v>
      </c>
      <c r="C34" s="381"/>
      <c r="D34" s="381"/>
      <c r="E34" s="381"/>
      <c r="F34" s="381"/>
      <c r="G34" s="381"/>
      <c r="H34" s="381"/>
      <c r="I34" s="381"/>
      <c r="J34" s="381"/>
      <c r="K34" s="381"/>
      <c r="L34" s="382"/>
    </row>
    <row r="35" spans="1:12" x14ac:dyDescent="0.25">
      <c r="A35" s="93"/>
      <c r="B35" s="72" t="s">
        <v>581</v>
      </c>
      <c r="C35" s="367" t="s">
        <v>582</v>
      </c>
      <c r="D35" s="367" t="s">
        <v>582</v>
      </c>
      <c r="E35" s="367" t="s">
        <v>582</v>
      </c>
      <c r="F35" s="367" t="s">
        <v>582</v>
      </c>
      <c r="G35" s="367" t="s">
        <v>584</v>
      </c>
      <c r="H35" s="367" t="s">
        <v>582</v>
      </c>
      <c r="I35" s="367" t="s">
        <v>584</v>
      </c>
      <c r="J35" s="367" t="s">
        <v>582</v>
      </c>
      <c r="K35" s="385" t="s">
        <v>50</v>
      </c>
      <c r="L35" s="386"/>
    </row>
    <row r="36" spans="1:12" x14ac:dyDescent="0.25">
      <c r="A36" s="93"/>
      <c r="B36" s="72" t="s">
        <v>583</v>
      </c>
      <c r="C36" s="367" t="s">
        <v>582</v>
      </c>
      <c r="D36" s="367" t="s">
        <v>582</v>
      </c>
      <c r="E36" s="367" t="s">
        <v>582</v>
      </c>
      <c r="F36" s="367" t="s">
        <v>582</v>
      </c>
      <c r="G36" s="367" t="s">
        <v>584</v>
      </c>
      <c r="H36" s="367" t="s">
        <v>582</v>
      </c>
      <c r="I36" s="367" t="s">
        <v>584</v>
      </c>
      <c r="J36" s="367" t="s">
        <v>582</v>
      </c>
      <c r="K36" s="385" t="s">
        <v>50</v>
      </c>
      <c r="L36" s="386"/>
    </row>
    <row r="37" spans="1:12" x14ac:dyDescent="0.25">
      <c r="A37" s="93"/>
      <c r="B37" s="72" t="s">
        <v>585</v>
      </c>
      <c r="C37" s="390">
        <v>0.74</v>
      </c>
      <c r="D37" s="390">
        <v>0.72</v>
      </c>
      <c r="E37" s="390">
        <v>0.69</v>
      </c>
      <c r="F37" s="390">
        <v>0.67</v>
      </c>
      <c r="G37" s="390">
        <v>0.63</v>
      </c>
      <c r="H37" s="390">
        <v>0.9</v>
      </c>
      <c r="I37" s="390">
        <v>0.56999999999999995</v>
      </c>
      <c r="J37" s="390">
        <v>0.91</v>
      </c>
      <c r="K37" s="385" t="s">
        <v>426</v>
      </c>
      <c r="L37" s="386">
        <v>1</v>
      </c>
    </row>
    <row r="38" spans="1:12" x14ac:dyDescent="0.25">
      <c r="A38" s="93"/>
      <c r="B38" s="72" t="s">
        <v>28</v>
      </c>
      <c r="C38" s="390">
        <v>0.45</v>
      </c>
      <c r="D38" s="390">
        <v>0.44</v>
      </c>
      <c r="E38" s="390">
        <v>0.42</v>
      </c>
      <c r="F38" s="390">
        <v>0.43</v>
      </c>
      <c r="G38" s="390">
        <v>0.38</v>
      </c>
      <c r="H38" s="390">
        <v>0.56999999999999995</v>
      </c>
      <c r="I38" s="390">
        <v>0.36</v>
      </c>
      <c r="J38" s="390">
        <v>0.56999999999999995</v>
      </c>
      <c r="K38" s="385" t="s">
        <v>67</v>
      </c>
      <c r="L38" s="386"/>
    </row>
    <row r="39" spans="1:12" x14ac:dyDescent="0.25">
      <c r="A39" s="93"/>
      <c r="B39" s="72" t="s">
        <v>29</v>
      </c>
      <c r="C39" s="390">
        <v>0.28999999999999998</v>
      </c>
      <c r="D39" s="390">
        <v>0.28000000000000003</v>
      </c>
      <c r="E39" s="390">
        <v>0.27</v>
      </c>
      <c r="F39" s="390">
        <v>0.24</v>
      </c>
      <c r="G39" s="390">
        <v>0.25</v>
      </c>
      <c r="H39" s="390">
        <v>0.34</v>
      </c>
      <c r="I39" s="390">
        <v>0.2</v>
      </c>
      <c r="J39" s="390">
        <v>0.34</v>
      </c>
      <c r="K39" s="385" t="s">
        <v>67</v>
      </c>
      <c r="L39" s="386"/>
    </row>
    <row r="40" spans="1:12" x14ac:dyDescent="0.25">
      <c r="A40" s="93"/>
      <c r="B40" s="72" t="s">
        <v>586</v>
      </c>
      <c r="C40" s="517">
        <v>34000</v>
      </c>
      <c r="D40" s="517">
        <v>33100</v>
      </c>
      <c r="E40" s="517">
        <v>31300</v>
      </c>
      <c r="F40" s="517">
        <v>29300</v>
      </c>
      <c r="G40" s="517">
        <v>28300</v>
      </c>
      <c r="H40" s="517">
        <v>39300</v>
      </c>
      <c r="I40" s="517">
        <v>22900</v>
      </c>
      <c r="J40" s="517">
        <v>37500</v>
      </c>
      <c r="K40" s="385"/>
      <c r="L40" s="386"/>
    </row>
    <row r="41" spans="1:12" x14ac:dyDescent="0.25">
      <c r="A41" s="95"/>
      <c r="B41" s="72" t="s">
        <v>587</v>
      </c>
      <c r="C41" s="350">
        <v>1.8</v>
      </c>
      <c r="D41" s="350">
        <v>1.9</v>
      </c>
      <c r="E41" s="350">
        <v>2.6</v>
      </c>
      <c r="F41" s="350">
        <v>2.9</v>
      </c>
      <c r="G41" s="350">
        <v>1.6</v>
      </c>
      <c r="H41" s="350">
        <v>2.2000000000000002</v>
      </c>
      <c r="I41" s="350">
        <v>2.1</v>
      </c>
      <c r="J41" s="350">
        <v>3.3</v>
      </c>
      <c r="K41" s="385"/>
      <c r="L41" s="385"/>
    </row>
    <row r="42" spans="1:12" x14ac:dyDescent="0.25">
      <c r="A42" s="95"/>
      <c r="B42" s="212" t="s">
        <v>278</v>
      </c>
      <c r="C42" s="350">
        <v>1.3</v>
      </c>
      <c r="D42" s="350">
        <v>1.4</v>
      </c>
      <c r="E42" s="350">
        <v>2.1</v>
      </c>
      <c r="F42" s="350">
        <v>2.4</v>
      </c>
      <c r="G42" s="350">
        <v>1.2</v>
      </c>
      <c r="H42" s="350">
        <v>1.6</v>
      </c>
      <c r="I42" s="350">
        <v>1.7</v>
      </c>
      <c r="J42" s="350">
        <v>2.7</v>
      </c>
      <c r="K42" s="385" t="s">
        <v>20</v>
      </c>
      <c r="L42" s="385"/>
    </row>
    <row r="43" spans="1:12" x14ac:dyDescent="0.25">
      <c r="A43" s="95"/>
      <c r="B43" s="212" t="s">
        <v>279</v>
      </c>
      <c r="C43" s="350">
        <v>0.5</v>
      </c>
      <c r="D43" s="350">
        <v>0.5</v>
      </c>
      <c r="E43" s="350">
        <v>0.5</v>
      </c>
      <c r="F43" s="350">
        <v>0.5</v>
      </c>
      <c r="G43" s="350">
        <v>0.4</v>
      </c>
      <c r="H43" s="350">
        <v>0.6</v>
      </c>
      <c r="I43" s="350">
        <v>0.4</v>
      </c>
      <c r="J43" s="350">
        <v>0.6</v>
      </c>
      <c r="K43" s="385"/>
      <c r="L43" s="386"/>
    </row>
    <row r="44" spans="1:12" ht="24" x14ac:dyDescent="0.25">
      <c r="A44" s="95"/>
      <c r="B44" s="72" t="s">
        <v>628</v>
      </c>
      <c r="C44" s="391">
        <v>4.0000000000000001E-3</v>
      </c>
      <c r="D44" s="391">
        <v>4.0000000000000001E-3</v>
      </c>
      <c r="E44" s="391">
        <v>4.0000000000000001E-3</v>
      </c>
      <c r="F44" s="391">
        <v>3.0000000000000001E-3</v>
      </c>
      <c r="G44" s="391">
        <v>3.0000000000000001E-3</v>
      </c>
      <c r="H44" s="391">
        <v>5.0000000000000001E-3</v>
      </c>
      <c r="I44" s="391">
        <v>3.0000000000000001E-3</v>
      </c>
      <c r="J44" s="391">
        <v>5.0000000000000001E-3</v>
      </c>
      <c r="K44" s="385" t="s">
        <v>67</v>
      </c>
      <c r="L44" s="386"/>
    </row>
    <row r="45" spans="1:12" x14ac:dyDescent="0.25">
      <c r="A45" s="95"/>
      <c r="B45" s="93"/>
      <c r="C45" s="394"/>
      <c r="D45" s="394"/>
      <c r="E45" s="394"/>
      <c r="F45" s="394"/>
      <c r="G45" s="394"/>
      <c r="H45" s="394"/>
      <c r="I45" s="394"/>
      <c r="J45" s="394"/>
      <c r="K45" s="93"/>
      <c r="L45" s="93"/>
    </row>
    <row r="46" spans="1:12" x14ac:dyDescent="0.25">
      <c r="A46" s="95"/>
      <c r="B46" s="93"/>
      <c r="C46" s="394"/>
      <c r="D46" s="394"/>
      <c r="E46" s="394"/>
      <c r="F46" s="394"/>
      <c r="G46" s="394"/>
      <c r="H46" s="394"/>
      <c r="I46" s="394"/>
      <c r="J46" s="394"/>
      <c r="K46" s="93"/>
      <c r="L46" s="93"/>
    </row>
    <row r="47" spans="1:12" x14ac:dyDescent="0.25">
      <c r="A47" s="95" t="s">
        <v>125</v>
      </c>
      <c r="B47" s="93"/>
      <c r="C47" s="356"/>
      <c r="D47" s="356"/>
      <c r="E47" s="356"/>
      <c r="F47" s="356"/>
      <c r="G47" s="356"/>
      <c r="H47" s="356"/>
      <c r="I47" s="93"/>
      <c r="J47" s="93"/>
      <c r="K47" s="93"/>
      <c r="L47" s="93"/>
    </row>
    <row r="48" spans="1:12" x14ac:dyDescent="0.25">
      <c r="A48" s="357">
        <v>1</v>
      </c>
      <c r="B48" s="887" t="s">
        <v>645</v>
      </c>
      <c r="C48" s="887"/>
      <c r="D48" s="887"/>
      <c r="E48" s="887"/>
      <c r="F48" s="887"/>
      <c r="G48" s="887"/>
      <c r="H48" s="887"/>
      <c r="I48" s="887"/>
      <c r="J48" s="887"/>
      <c r="K48" s="887"/>
      <c r="L48" s="887"/>
    </row>
    <row r="49" spans="1:12" x14ac:dyDescent="0.25">
      <c r="A49" s="95" t="s">
        <v>38</v>
      </c>
      <c r="B49" s="93"/>
      <c r="C49" s="356"/>
      <c r="D49" s="356"/>
      <c r="E49" s="356"/>
      <c r="F49" s="356"/>
      <c r="G49" s="356"/>
      <c r="H49" s="356"/>
      <c r="I49" s="93"/>
      <c r="J49" s="93"/>
      <c r="K49" s="93"/>
      <c r="L49" s="93"/>
    </row>
    <row r="50" spans="1:12" x14ac:dyDescent="0.25">
      <c r="A50" s="357" t="s">
        <v>39</v>
      </c>
      <c r="B50" s="887" t="s">
        <v>704</v>
      </c>
      <c r="C50" s="887"/>
      <c r="D50" s="887"/>
      <c r="E50" s="887"/>
      <c r="F50" s="887"/>
      <c r="G50" s="887"/>
      <c r="H50" s="887"/>
      <c r="I50" s="887"/>
      <c r="J50" s="887"/>
      <c r="K50" s="887"/>
      <c r="L50" s="887"/>
    </row>
    <row r="51" spans="1:12" x14ac:dyDescent="0.25">
      <c r="A51" s="357" t="s">
        <v>15</v>
      </c>
      <c r="B51" s="93" t="s">
        <v>631</v>
      </c>
      <c r="C51" s="93"/>
      <c r="D51" s="93"/>
      <c r="E51" s="93"/>
      <c r="F51" s="93"/>
      <c r="G51" s="93"/>
      <c r="H51" s="93"/>
      <c r="I51" s="93"/>
      <c r="J51" s="93"/>
      <c r="K51" s="93"/>
      <c r="L51" s="93"/>
    </row>
    <row r="52" spans="1:12" x14ac:dyDescent="0.25">
      <c r="A52" s="357" t="s">
        <v>20</v>
      </c>
      <c r="B52" s="887" t="s">
        <v>692</v>
      </c>
      <c r="C52" s="918"/>
      <c r="D52" s="918"/>
      <c r="E52" s="918"/>
      <c r="F52" s="918"/>
      <c r="G52" s="918"/>
      <c r="H52" s="918"/>
      <c r="I52" s="918"/>
      <c r="J52" s="918"/>
      <c r="K52" s="918"/>
      <c r="L52" s="918"/>
    </row>
    <row r="53" spans="1:12" x14ac:dyDescent="0.25">
      <c r="A53" s="357" t="s">
        <v>23</v>
      </c>
      <c r="B53" s="887" t="s">
        <v>712</v>
      </c>
      <c r="C53" s="887"/>
      <c r="D53" s="887"/>
      <c r="E53" s="887"/>
      <c r="F53" s="887"/>
      <c r="G53" s="887"/>
      <c r="H53" s="887"/>
      <c r="I53" s="887"/>
      <c r="J53" s="887"/>
      <c r="K53" s="887"/>
      <c r="L53" s="887"/>
    </row>
    <row r="54" spans="1:12" x14ac:dyDescent="0.25">
      <c r="A54" s="357" t="s">
        <v>44</v>
      </c>
      <c r="B54" s="887" t="s">
        <v>706</v>
      </c>
      <c r="C54" s="887"/>
      <c r="D54" s="887"/>
      <c r="E54" s="887"/>
      <c r="F54" s="887"/>
      <c r="G54" s="887"/>
      <c r="H54" s="887"/>
      <c r="I54" s="887"/>
      <c r="J54" s="887"/>
      <c r="K54" s="887"/>
      <c r="L54" s="887"/>
    </row>
    <row r="55" spans="1:12" x14ac:dyDescent="0.25">
      <c r="A55" s="357" t="s">
        <v>46</v>
      </c>
      <c r="B55" s="887" t="s">
        <v>694</v>
      </c>
      <c r="C55" s="887"/>
      <c r="D55" s="887"/>
      <c r="E55" s="887"/>
      <c r="F55" s="887"/>
      <c r="G55" s="887"/>
      <c r="H55" s="887"/>
      <c r="I55" s="887"/>
      <c r="J55" s="887"/>
      <c r="K55" s="887"/>
      <c r="L55" s="887"/>
    </row>
    <row r="56" spans="1:12" x14ac:dyDescent="0.25">
      <c r="A56" s="357" t="s">
        <v>31</v>
      </c>
      <c r="B56" s="887" t="s">
        <v>707</v>
      </c>
      <c r="C56" s="887"/>
      <c r="D56" s="887"/>
      <c r="E56" s="887"/>
      <c r="F56" s="887"/>
      <c r="G56" s="887"/>
      <c r="H56" s="887"/>
      <c r="I56" s="887"/>
      <c r="J56" s="887"/>
      <c r="K56" s="887"/>
      <c r="L56" s="887"/>
    </row>
    <row r="57" spans="1:12" x14ac:dyDescent="0.25">
      <c r="A57" s="357" t="s">
        <v>65</v>
      </c>
      <c r="B57" s="378" t="s">
        <v>637</v>
      </c>
      <c r="C57" s="93"/>
      <c r="D57" s="93"/>
      <c r="E57" s="93"/>
      <c r="F57" s="93"/>
      <c r="G57" s="93"/>
      <c r="H57" s="93"/>
      <c r="I57" s="93"/>
      <c r="J57" s="93"/>
      <c r="K57" s="93"/>
      <c r="L57" s="93"/>
    </row>
    <row r="58" spans="1:12" x14ac:dyDescent="0.25">
      <c r="A58" s="357" t="s">
        <v>50</v>
      </c>
      <c r="B58" s="378" t="s">
        <v>713</v>
      </c>
      <c r="C58" s="93"/>
      <c r="D58" s="93"/>
      <c r="E58" s="378"/>
      <c r="F58" s="378"/>
      <c r="G58" s="378"/>
      <c r="H58" s="378"/>
      <c r="I58" s="378"/>
      <c r="J58" s="378"/>
      <c r="K58" s="378"/>
      <c r="L58" s="378"/>
    </row>
    <row r="59" spans="1:12" x14ac:dyDescent="0.25">
      <c r="A59" s="356" t="s">
        <v>55</v>
      </c>
      <c r="B59" s="93" t="s">
        <v>709</v>
      </c>
      <c r="C59" s="93"/>
      <c r="D59" s="93"/>
      <c r="E59" s="93"/>
      <c r="F59" s="93"/>
      <c r="G59" s="93"/>
      <c r="H59" s="93"/>
      <c r="I59" s="93"/>
      <c r="J59" s="93"/>
      <c r="K59" s="93"/>
      <c r="L59" s="93"/>
    </row>
    <row r="60" spans="1:12" x14ac:dyDescent="0.25">
      <c r="A60" s="357" t="s">
        <v>67</v>
      </c>
      <c r="B60" s="919" t="s">
        <v>641</v>
      </c>
      <c r="C60" s="919"/>
      <c r="D60" s="919"/>
      <c r="E60" s="919"/>
      <c r="F60" s="919"/>
      <c r="G60" s="919"/>
      <c r="H60" s="919"/>
      <c r="I60" s="919"/>
      <c r="J60" s="919"/>
      <c r="K60" s="919"/>
      <c r="L60" s="919"/>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75"/>
  <sheetViews>
    <sheetView showGridLines="0" topLeftCell="A19" zoomScaleNormal="100" workbookViewId="0">
      <selection activeCell="B47" sqref="B47"/>
    </sheetView>
  </sheetViews>
  <sheetFormatPr defaultRowHeight="15" x14ac:dyDescent="0.25"/>
  <cols>
    <col min="1" max="1" width="9.140625" style="2"/>
    <col min="2" max="2" width="3.7109375" style="93" customWidth="1"/>
    <col min="3" max="3" width="41.140625" style="93" customWidth="1"/>
    <col min="4" max="4" width="9" style="93" customWidth="1"/>
    <col min="5" max="5" width="7.5703125" style="93" customWidth="1"/>
    <col min="6" max="6" width="7.42578125" style="93" customWidth="1"/>
    <col min="7" max="8" width="6.85546875" style="93" customWidth="1"/>
    <col min="9" max="9" width="7.28515625" style="93" customWidth="1"/>
    <col min="10" max="10" width="8.42578125" style="93" customWidth="1"/>
    <col min="11" max="11" width="8.140625" style="93" customWidth="1"/>
    <col min="12" max="12" width="6.5703125" style="93" customWidth="1"/>
    <col min="13" max="13" width="8.7109375" style="93" customWidth="1"/>
    <col min="14" max="14" width="4.42578125" style="93" customWidth="1"/>
    <col min="15" max="18" width="0" style="2" hidden="1" customWidth="1"/>
    <col min="19" max="19" width="30.140625" style="2" customWidth="1"/>
    <col min="20" max="20" width="10.28515625" style="2" customWidth="1"/>
    <col min="21" max="21" width="9.7109375" style="2" customWidth="1"/>
    <col min="22" max="22" width="10" style="2" customWidth="1"/>
    <col min="23" max="23" width="7.85546875" style="2" customWidth="1"/>
    <col min="24" max="24" width="7.140625" style="2" customWidth="1"/>
    <col min="25" max="25" width="7.7109375" style="2" customWidth="1"/>
    <col min="26" max="16384" width="9.140625" style="2"/>
  </cols>
  <sheetData>
    <row r="1" spans="3:25" ht="20.25" x14ac:dyDescent="0.3">
      <c r="C1" s="97"/>
      <c r="D1" s="877"/>
      <c r="E1" s="877"/>
      <c r="F1" s="877"/>
      <c r="G1" s="877"/>
      <c r="H1" s="878"/>
      <c r="I1" s="877"/>
      <c r="J1" s="877"/>
      <c r="K1" s="877"/>
      <c r="L1" s="877"/>
      <c r="S1" s="1"/>
      <c r="T1" s="1"/>
      <c r="U1" s="1"/>
      <c r="V1" s="1"/>
      <c r="W1" s="1"/>
      <c r="X1" s="1"/>
      <c r="Y1" s="1"/>
    </row>
    <row r="2" spans="3:25" x14ac:dyDescent="0.25">
      <c r="S2" s="1"/>
      <c r="T2" s="1"/>
      <c r="U2" s="1"/>
      <c r="V2" s="1"/>
      <c r="W2" s="1"/>
      <c r="X2" s="1"/>
      <c r="Y2" s="1"/>
    </row>
    <row r="3" spans="3:25" ht="15" customHeight="1" x14ac:dyDescent="0.25">
      <c r="C3" s="98" t="s">
        <v>0</v>
      </c>
      <c r="D3" s="862" t="s">
        <v>887</v>
      </c>
      <c r="E3" s="863"/>
      <c r="F3" s="863"/>
      <c r="G3" s="863"/>
      <c r="H3" s="863"/>
      <c r="I3" s="863"/>
      <c r="J3" s="863"/>
      <c r="K3" s="863"/>
      <c r="L3" s="863"/>
      <c r="M3" s="864"/>
      <c r="S3" s="168"/>
      <c r="T3" s="879"/>
      <c r="U3" s="880"/>
      <c r="V3" s="880"/>
      <c r="W3" s="880"/>
      <c r="X3" s="880"/>
      <c r="Y3" s="880"/>
    </row>
    <row r="4" spans="3:25" ht="25.5" customHeight="1" x14ac:dyDescent="0.25">
      <c r="C4" s="99"/>
      <c r="D4" s="100">
        <v>2015</v>
      </c>
      <c r="E4" s="100">
        <v>2020</v>
      </c>
      <c r="F4" s="100">
        <v>2030</v>
      </c>
      <c r="G4" s="100">
        <v>2050</v>
      </c>
      <c r="H4" s="862" t="s">
        <v>2</v>
      </c>
      <c r="I4" s="881"/>
      <c r="J4" s="862" t="s">
        <v>3</v>
      </c>
      <c r="K4" s="881"/>
      <c r="L4" s="100" t="s">
        <v>4</v>
      </c>
      <c r="M4" s="100" t="s">
        <v>5</v>
      </c>
      <c r="S4" s="135"/>
      <c r="T4" s="172"/>
      <c r="U4" s="172"/>
      <c r="V4" s="172"/>
      <c r="W4" s="172"/>
      <c r="X4" s="172"/>
      <c r="Y4" s="172"/>
    </row>
    <row r="5" spans="3:25" ht="15" customHeight="1" x14ac:dyDescent="0.25">
      <c r="C5" s="169" t="s">
        <v>6</v>
      </c>
      <c r="D5" s="170"/>
      <c r="E5" s="170"/>
      <c r="F5" s="170"/>
      <c r="G5" s="170"/>
      <c r="H5" s="170" t="s">
        <v>7</v>
      </c>
      <c r="I5" s="170" t="s">
        <v>8</v>
      </c>
      <c r="J5" s="170" t="s">
        <v>7</v>
      </c>
      <c r="K5" s="170" t="s">
        <v>8</v>
      </c>
      <c r="L5" s="170"/>
      <c r="M5" s="171"/>
      <c r="S5" s="875"/>
      <c r="T5" s="875"/>
      <c r="U5" s="875"/>
      <c r="V5" s="875"/>
      <c r="W5" s="875"/>
      <c r="X5" s="875"/>
      <c r="Y5" s="875"/>
    </row>
    <row r="6" spans="3:25" ht="15" customHeight="1" x14ac:dyDescent="0.25">
      <c r="C6" s="105" t="s">
        <v>9</v>
      </c>
      <c r="D6" s="157">
        <v>300</v>
      </c>
      <c r="E6" s="157">
        <v>300</v>
      </c>
      <c r="F6" s="157">
        <v>300</v>
      </c>
      <c r="G6" s="158"/>
      <c r="H6" s="108">
        <v>200</v>
      </c>
      <c r="I6" s="108">
        <v>400</v>
      </c>
      <c r="J6" s="108">
        <v>200</v>
      </c>
      <c r="K6" s="108">
        <v>400</v>
      </c>
      <c r="L6" s="108"/>
      <c r="M6" s="108"/>
      <c r="S6" s="166"/>
      <c r="T6" s="882"/>
      <c r="U6" s="883"/>
      <c r="V6" s="883"/>
      <c r="W6" s="883"/>
      <c r="X6" s="883"/>
      <c r="Y6" s="883"/>
    </row>
    <row r="7" spans="3:25" ht="24" x14ac:dyDescent="0.25">
      <c r="C7" s="105" t="s">
        <v>138</v>
      </c>
      <c r="D7" s="115" t="s">
        <v>143</v>
      </c>
      <c r="E7" s="115" t="s">
        <v>143</v>
      </c>
      <c r="F7" s="115" t="s">
        <v>143</v>
      </c>
      <c r="G7" s="115"/>
      <c r="H7" s="115" t="s">
        <v>145</v>
      </c>
      <c r="I7" s="115" t="s">
        <v>146</v>
      </c>
      <c r="J7" s="112"/>
      <c r="K7" s="109"/>
      <c r="L7" s="109" t="s">
        <v>177</v>
      </c>
      <c r="M7" s="181">
        <f t="shared" ref="M7:M12" si="0">$B$41</f>
        <v>7</v>
      </c>
      <c r="S7" s="166"/>
      <c r="T7" s="113"/>
      <c r="U7" s="113"/>
      <c r="V7" s="113"/>
      <c r="W7" s="113"/>
      <c r="X7" s="113"/>
      <c r="Y7" s="113"/>
    </row>
    <row r="8" spans="3:25" ht="24" x14ac:dyDescent="0.25">
      <c r="C8" s="114" t="s">
        <v>140</v>
      </c>
      <c r="D8" s="115" t="s">
        <v>143</v>
      </c>
      <c r="E8" s="115" t="s">
        <v>143</v>
      </c>
      <c r="F8" s="115" t="s">
        <v>143</v>
      </c>
      <c r="G8" s="115"/>
      <c r="H8" s="115" t="s">
        <v>145</v>
      </c>
      <c r="I8" s="115" t="s">
        <v>146</v>
      </c>
      <c r="J8" s="115"/>
      <c r="K8" s="115"/>
      <c r="L8" s="115" t="s">
        <v>177</v>
      </c>
      <c r="M8" s="181">
        <f t="shared" si="0"/>
        <v>7</v>
      </c>
      <c r="S8" s="166"/>
      <c r="T8" s="113"/>
      <c r="U8" s="113"/>
      <c r="V8" s="113"/>
      <c r="W8" s="113"/>
      <c r="X8" s="113"/>
      <c r="Y8" s="113"/>
    </row>
    <row r="9" spans="3:25" x14ac:dyDescent="0.25">
      <c r="C9" s="105" t="s">
        <v>141</v>
      </c>
      <c r="D9" s="115" t="s">
        <v>143</v>
      </c>
      <c r="E9" s="115" t="s">
        <v>143</v>
      </c>
      <c r="F9" s="115" t="s">
        <v>143</v>
      </c>
      <c r="G9" s="115"/>
      <c r="H9" s="115" t="s">
        <v>143</v>
      </c>
      <c r="I9" s="115" t="s">
        <v>143</v>
      </c>
      <c r="J9" s="115"/>
      <c r="K9" s="115"/>
      <c r="L9" s="115" t="s">
        <v>151</v>
      </c>
      <c r="M9" s="181">
        <f t="shared" si="0"/>
        <v>7</v>
      </c>
      <c r="S9" s="166"/>
      <c r="T9" s="113"/>
      <c r="U9" s="118"/>
      <c r="V9" s="118"/>
      <c r="W9" s="118"/>
      <c r="X9" s="113"/>
      <c r="Y9" s="113"/>
    </row>
    <row r="10" spans="3:25" x14ac:dyDescent="0.25">
      <c r="C10" s="105" t="s">
        <v>142</v>
      </c>
      <c r="D10" s="115" t="s">
        <v>143</v>
      </c>
      <c r="E10" s="115" t="s">
        <v>143</v>
      </c>
      <c r="F10" s="115" t="s">
        <v>143</v>
      </c>
      <c r="G10" s="115"/>
      <c r="H10" s="115" t="s">
        <v>143</v>
      </c>
      <c r="I10" s="115" t="s">
        <v>143</v>
      </c>
      <c r="J10" s="115"/>
      <c r="K10" s="115"/>
      <c r="L10" s="115" t="s">
        <v>151</v>
      </c>
      <c r="M10" s="181">
        <f t="shared" si="0"/>
        <v>7</v>
      </c>
      <c r="S10" s="166"/>
      <c r="T10" s="113"/>
      <c r="U10" s="113"/>
      <c r="V10" s="113"/>
      <c r="W10" s="113"/>
      <c r="X10" s="113"/>
      <c r="Y10" s="113"/>
    </row>
    <row r="11" spans="3:25" x14ac:dyDescent="0.25">
      <c r="C11" s="105" t="s">
        <v>13</v>
      </c>
      <c r="D11" s="115" t="s">
        <v>143</v>
      </c>
      <c r="E11" s="115" t="s">
        <v>143</v>
      </c>
      <c r="F11" s="115" t="s">
        <v>143</v>
      </c>
      <c r="G11" s="115"/>
      <c r="H11" s="115" t="s">
        <v>143</v>
      </c>
      <c r="I11" s="115" t="s">
        <v>143</v>
      </c>
      <c r="J11" s="115"/>
      <c r="K11" s="115"/>
      <c r="L11" s="115" t="s">
        <v>151</v>
      </c>
      <c r="M11" s="181">
        <f t="shared" si="0"/>
        <v>7</v>
      </c>
      <c r="S11" s="67"/>
      <c r="T11" s="118"/>
      <c r="U11" s="118"/>
      <c r="V11" s="118"/>
      <c r="W11" s="118"/>
      <c r="X11" s="118"/>
      <c r="Y11" s="113"/>
    </row>
    <row r="12" spans="3:25" x14ac:dyDescent="0.25">
      <c r="C12" s="99" t="s">
        <v>95</v>
      </c>
      <c r="D12" s="115" t="s">
        <v>143</v>
      </c>
      <c r="E12" s="115" t="s">
        <v>143</v>
      </c>
      <c r="F12" s="115" t="s">
        <v>143</v>
      </c>
      <c r="G12" s="115"/>
      <c r="H12" s="115" t="s">
        <v>143</v>
      </c>
      <c r="I12" s="115" t="s">
        <v>143</v>
      </c>
      <c r="J12" s="108"/>
      <c r="K12" s="108"/>
      <c r="L12" s="108" t="s">
        <v>151</v>
      </c>
      <c r="M12" s="181">
        <f t="shared" si="0"/>
        <v>7</v>
      </c>
      <c r="S12" s="67"/>
      <c r="T12" s="118"/>
      <c r="U12" s="118"/>
      <c r="V12" s="118"/>
      <c r="W12" s="118"/>
      <c r="X12" s="118"/>
      <c r="Y12" s="113"/>
    </row>
    <row r="13" spans="3:25" x14ac:dyDescent="0.25">
      <c r="C13" s="99" t="s">
        <v>16</v>
      </c>
      <c r="D13" s="108">
        <v>15</v>
      </c>
      <c r="E13" s="108">
        <v>15</v>
      </c>
      <c r="F13" s="108">
        <v>15</v>
      </c>
      <c r="G13" s="108"/>
      <c r="H13" s="108"/>
      <c r="I13" s="108"/>
      <c r="J13" s="108"/>
      <c r="K13" s="108"/>
      <c r="L13" s="108"/>
      <c r="M13" s="111" t="s">
        <v>313</v>
      </c>
      <c r="S13" s="166"/>
      <c r="T13" s="113"/>
      <c r="U13" s="113"/>
      <c r="V13" s="113"/>
      <c r="W13" s="113"/>
      <c r="X13" s="113"/>
      <c r="Y13" s="113"/>
    </row>
    <row r="14" spans="3:25" x14ac:dyDescent="0.25">
      <c r="C14" s="99" t="s">
        <v>18</v>
      </c>
      <c r="D14" s="108">
        <v>0.5</v>
      </c>
      <c r="E14" s="108">
        <v>0.5</v>
      </c>
      <c r="F14" s="108">
        <v>0.5</v>
      </c>
      <c r="G14" s="108"/>
      <c r="H14" s="108"/>
      <c r="I14" s="108"/>
      <c r="J14" s="108"/>
      <c r="K14" s="108"/>
      <c r="L14" s="108"/>
      <c r="M14" s="159">
        <f>$B$41</f>
        <v>7</v>
      </c>
      <c r="S14" s="166"/>
      <c r="T14" s="113"/>
      <c r="U14" s="113"/>
      <c r="V14" s="113"/>
      <c r="W14" s="113"/>
      <c r="X14" s="113"/>
      <c r="Y14" s="113"/>
    </row>
    <row r="15" spans="3:25" x14ac:dyDescent="0.25">
      <c r="C15" s="119" t="s">
        <v>19</v>
      </c>
      <c r="D15" s="115" t="s">
        <v>143</v>
      </c>
      <c r="E15" s="115" t="s">
        <v>143</v>
      </c>
      <c r="F15" s="115" t="s">
        <v>143</v>
      </c>
      <c r="G15" s="115"/>
      <c r="H15" s="115" t="s">
        <v>143</v>
      </c>
      <c r="I15" s="115" t="s">
        <v>143</v>
      </c>
      <c r="J15" s="108"/>
      <c r="K15" s="108"/>
      <c r="L15" s="108" t="s">
        <v>151</v>
      </c>
      <c r="M15" s="115"/>
      <c r="S15" s="166"/>
      <c r="T15" s="113"/>
      <c r="U15" s="113"/>
      <c r="V15" s="113"/>
      <c r="W15" s="113"/>
      <c r="X15" s="113"/>
      <c r="Y15" s="113"/>
    </row>
    <row r="16" spans="3:25" x14ac:dyDescent="0.25">
      <c r="C16" s="865" t="s">
        <v>21</v>
      </c>
      <c r="D16" s="866"/>
      <c r="E16" s="866"/>
      <c r="F16" s="866"/>
      <c r="G16" s="866"/>
      <c r="H16" s="866"/>
      <c r="I16" s="866"/>
      <c r="J16" s="866"/>
      <c r="K16" s="866"/>
      <c r="L16" s="866"/>
      <c r="M16" s="867"/>
      <c r="S16" s="166"/>
      <c r="T16" s="113"/>
      <c r="U16" s="113"/>
      <c r="V16" s="113"/>
      <c r="W16" s="113"/>
      <c r="X16" s="113"/>
      <c r="Y16" s="113"/>
    </row>
    <row r="17" spans="3:25" x14ac:dyDescent="0.25">
      <c r="C17" s="99" t="s">
        <v>22</v>
      </c>
      <c r="D17" s="115" t="s">
        <v>143</v>
      </c>
      <c r="E17" s="115" t="s">
        <v>143</v>
      </c>
      <c r="F17" s="115" t="s">
        <v>143</v>
      </c>
      <c r="G17" s="115"/>
      <c r="H17" s="115" t="s">
        <v>143</v>
      </c>
      <c r="I17" s="115" t="s">
        <v>143</v>
      </c>
      <c r="J17" s="108"/>
      <c r="K17" s="108"/>
      <c r="L17" s="108" t="s">
        <v>151</v>
      </c>
      <c r="M17" s="159">
        <f>$B$41</f>
        <v>7</v>
      </c>
      <c r="S17" s="166"/>
      <c r="T17" s="113"/>
      <c r="U17" s="113"/>
      <c r="V17" s="113"/>
      <c r="W17" s="113"/>
      <c r="X17" s="113"/>
      <c r="Y17" s="113"/>
    </row>
    <row r="18" spans="3:25" x14ac:dyDescent="0.25">
      <c r="C18" s="99" t="s">
        <v>24</v>
      </c>
      <c r="D18" s="115" t="s">
        <v>143</v>
      </c>
      <c r="E18" s="115" t="s">
        <v>143</v>
      </c>
      <c r="F18" s="115" t="s">
        <v>143</v>
      </c>
      <c r="G18" s="115"/>
      <c r="H18" s="115" t="s">
        <v>143</v>
      </c>
      <c r="I18" s="115" t="s">
        <v>143</v>
      </c>
      <c r="J18" s="108"/>
      <c r="K18" s="108"/>
      <c r="L18" s="108" t="s">
        <v>151</v>
      </c>
      <c r="M18" s="159">
        <f>$B$41</f>
        <v>7</v>
      </c>
      <c r="S18" s="166"/>
      <c r="T18" s="113"/>
      <c r="U18" s="113"/>
      <c r="V18" s="113"/>
      <c r="W18" s="113"/>
      <c r="X18" s="113"/>
      <c r="Y18" s="113"/>
    </row>
    <row r="19" spans="3:25" x14ac:dyDescent="0.25">
      <c r="C19" s="99" t="s">
        <v>98</v>
      </c>
      <c r="D19" s="115" t="s">
        <v>143</v>
      </c>
      <c r="E19" s="115" t="s">
        <v>143</v>
      </c>
      <c r="F19" s="115" t="s">
        <v>143</v>
      </c>
      <c r="G19" s="115"/>
      <c r="H19" s="115" t="s">
        <v>143</v>
      </c>
      <c r="I19" s="115" t="s">
        <v>143</v>
      </c>
      <c r="J19" s="108"/>
      <c r="K19" s="108"/>
      <c r="L19" s="108" t="s">
        <v>151</v>
      </c>
      <c r="M19" s="159">
        <f>$B$41</f>
        <v>7</v>
      </c>
      <c r="S19" s="166"/>
      <c r="T19" s="113"/>
      <c r="U19" s="113"/>
      <c r="V19" s="113"/>
      <c r="W19" s="113"/>
      <c r="X19" s="113"/>
      <c r="Y19" s="113"/>
    </row>
    <row r="20" spans="3:25" x14ac:dyDescent="0.25">
      <c r="C20" s="99" t="s">
        <v>99</v>
      </c>
      <c r="D20" s="115" t="s">
        <v>143</v>
      </c>
      <c r="E20" s="115" t="s">
        <v>143</v>
      </c>
      <c r="F20" s="115" t="s">
        <v>143</v>
      </c>
      <c r="G20" s="115"/>
      <c r="H20" s="115" t="s">
        <v>143</v>
      </c>
      <c r="I20" s="115" t="s">
        <v>143</v>
      </c>
      <c r="J20" s="108"/>
      <c r="K20" s="108"/>
      <c r="L20" s="108" t="s">
        <v>151</v>
      </c>
      <c r="M20" s="159">
        <f>$B$41</f>
        <v>7</v>
      </c>
      <c r="S20" s="166"/>
      <c r="T20" s="113"/>
      <c r="U20" s="113"/>
      <c r="V20" s="113"/>
      <c r="W20" s="113"/>
      <c r="X20" s="113"/>
      <c r="Y20" s="113"/>
    </row>
    <row r="21" spans="3:25" x14ac:dyDescent="0.25">
      <c r="C21" s="99" t="s">
        <v>100</v>
      </c>
      <c r="D21" s="115" t="s">
        <v>143</v>
      </c>
      <c r="E21" s="115" t="s">
        <v>143</v>
      </c>
      <c r="F21" s="115" t="s">
        <v>143</v>
      </c>
      <c r="G21" s="115"/>
      <c r="H21" s="115" t="s">
        <v>143</v>
      </c>
      <c r="I21" s="115" t="s">
        <v>143</v>
      </c>
      <c r="J21" s="108"/>
      <c r="K21" s="108"/>
      <c r="L21" s="108" t="s">
        <v>151</v>
      </c>
      <c r="M21" s="159">
        <f>$B$41</f>
        <v>7</v>
      </c>
      <c r="S21" s="166"/>
      <c r="T21" s="113"/>
      <c r="U21" s="113"/>
      <c r="V21" s="113"/>
      <c r="W21" s="113"/>
      <c r="X21" s="113"/>
      <c r="Y21" s="113"/>
    </row>
    <row r="22" spans="3:25" x14ac:dyDescent="0.25">
      <c r="C22" s="865" t="s">
        <v>102</v>
      </c>
      <c r="D22" s="866"/>
      <c r="E22" s="866"/>
      <c r="F22" s="866"/>
      <c r="G22" s="866"/>
      <c r="H22" s="866"/>
      <c r="I22" s="866"/>
      <c r="J22" s="866"/>
      <c r="K22" s="866"/>
      <c r="L22" s="866"/>
      <c r="M22" s="867"/>
      <c r="S22" s="875"/>
      <c r="T22" s="875"/>
      <c r="U22" s="875"/>
      <c r="V22" s="875"/>
      <c r="W22" s="875"/>
      <c r="X22" s="875"/>
      <c r="Y22" s="875"/>
    </row>
    <row r="23" spans="3:25" x14ac:dyDescent="0.25">
      <c r="C23" s="99" t="s">
        <v>148</v>
      </c>
      <c r="D23" s="115" t="s">
        <v>143</v>
      </c>
      <c r="E23" s="115" t="s">
        <v>143</v>
      </c>
      <c r="F23" s="115" t="s">
        <v>143</v>
      </c>
      <c r="G23" s="115"/>
      <c r="H23" s="115" t="s">
        <v>143</v>
      </c>
      <c r="I23" s="115" t="s">
        <v>143</v>
      </c>
      <c r="J23" s="108"/>
      <c r="K23" s="108"/>
      <c r="L23" s="115" t="s">
        <v>178</v>
      </c>
      <c r="M23" s="159">
        <f>$B$42</f>
        <v>8</v>
      </c>
      <c r="S23" s="166"/>
      <c r="T23" s="113"/>
      <c r="U23" s="113"/>
      <c r="V23" s="113"/>
      <c r="W23" s="113"/>
      <c r="X23" s="113"/>
      <c r="Y23" s="113"/>
    </row>
    <row r="24" spans="3:25" ht="15" customHeight="1" x14ac:dyDescent="0.25">
      <c r="C24" s="99" t="s">
        <v>104</v>
      </c>
      <c r="D24" s="115" t="s">
        <v>143</v>
      </c>
      <c r="E24" s="115" t="s">
        <v>143</v>
      </c>
      <c r="F24" s="115" t="s">
        <v>143</v>
      </c>
      <c r="G24" s="115"/>
      <c r="H24" s="115" t="s">
        <v>143</v>
      </c>
      <c r="I24" s="115" t="s">
        <v>143</v>
      </c>
      <c r="J24" s="108"/>
      <c r="K24" s="108"/>
      <c r="L24" s="115" t="s">
        <v>178</v>
      </c>
      <c r="M24" s="159">
        <f>$B$42</f>
        <v>8</v>
      </c>
      <c r="S24" s="166"/>
      <c r="T24" s="113"/>
      <c r="U24" s="113"/>
      <c r="V24" s="113"/>
      <c r="W24" s="113"/>
      <c r="X24" s="113"/>
      <c r="Y24" s="113"/>
    </row>
    <row r="25" spans="3:25" x14ac:dyDescent="0.25">
      <c r="C25" s="99" t="s">
        <v>105</v>
      </c>
      <c r="D25" s="115" t="s">
        <v>143</v>
      </c>
      <c r="E25" s="115" t="s">
        <v>143</v>
      </c>
      <c r="F25" s="115" t="s">
        <v>143</v>
      </c>
      <c r="G25" s="115"/>
      <c r="H25" s="115" t="s">
        <v>143</v>
      </c>
      <c r="I25" s="115" t="s">
        <v>143</v>
      </c>
      <c r="J25" s="120"/>
      <c r="K25" s="120"/>
      <c r="L25" s="115" t="s">
        <v>178</v>
      </c>
      <c r="M25" s="159">
        <f>$B$42</f>
        <v>8</v>
      </c>
      <c r="S25" s="166"/>
      <c r="T25" s="121"/>
      <c r="U25" s="121"/>
      <c r="V25" s="121"/>
      <c r="W25" s="121"/>
      <c r="X25" s="113"/>
      <c r="Y25" s="113"/>
    </row>
    <row r="26" spans="3:25" x14ac:dyDescent="0.25">
      <c r="C26" s="99" t="s">
        <v>106</v>
      </c>
      <c r="D26" s="115" t="s">
        <v>143</v>
      </c>
      <c r="E26" s="115" t="s">
        <v>143</v>
      </c>
      <c r="F26" s="115" t="s">
        <v>143</v>
      </c>
      <c r="G26" s="115"/>
      <c r="H26" s="115" t="s">
        <v>143</v>
      </c>
      <c r="I26" s="115" t="s">
        <v>143</v>
      </c>
      <c r="J26" s="122"/>
      <c r="K26" s="122"/>
      <c r="L26" s="115" t="s">
        <v>178</v>
      </c>
      <c r="M26" s="159">
        <f>$B$42</f>
        <v>8</v>
      </c>
      <c r="S26" s="875"/>
      <c r="T26" s="875"/>
      <c r="U26" s="875"/>
      <c r="V26" s="875"/>
      <c r="W26" s="875"/>
      <c r="X26" s="875"/>
      <c r="Y26" s="875"/>
    </row>
    <row r="27" spans="3:25" x14ac:dyDescent="0.25">
      <c r="C27" s="865" t="s">
        <v>546</v>
      </c>
      <c r="D27" s="866"/>
      <c r="E27" s="866"/>
      <c r="F27" s="866"/>
      <c r="G27" s="866"/>
      <c r="H27" s="866"/>
      <c r="I27" s="866"/>
      <c r="J27" s="866"/>
      <c r="K27" s="866"/>
      <c r="L27" s="866"/>
      <c r="M27" s="867"/>
      <c r="S27" s="166"/>
      <c r="T27" s="113"/>
      <c r="U27" s="113"/>
      <c r="V27" s="113"/>
      <c r="W27" s="113"/>
      <c r="X27" s="113"/>
      <c r="Y27" s="113"/>
    </row>
    <row r="28" spans="3:25" ht="16.5" customHeight="1" x14ac:dyDescent="0.25">
      <c r="C28" s="99" t="s">
        <v>26</v>
      </c>
      <c r="D28" s="160">
        <v>0.23577125574777952</v>
      </c>
      <c r="E28" s="160">
        <f>D28</f>
        <v>0.23577125574777952</v>
      </c>
      <c r="F28" s="160">
        <f>D28</f>
        <v>0.23577125574777952</v>
      </c>
      <c r="G28" s="160"/>
      <c r="H28" s="160">
        <v>0.14824797843665768</v>
      </c>
      <c r="I28" s="160">
        <v>0.33692722371967654</v>
      </c>
      <c r="J28" s="160"/>
      <c r="K28" s="160"/>
      <c r="L28" s="108" t="s">
        <v>179</v>
      </c>
      <c r="M28" s="111" t="s">
        <v>313</v>
      </c>
      <c r="S28" s="166"/>
      <c r="T28" s="127"/>
      <c r="U28" s="127"/>
      <c r="V28" s="127"/>
      <c r="W28" s="127"/>
      <c r="X28" s="113"/>
      <c r="Y28" s="113"/>
    </row>
    <row r="29" spans="3:25" ht="16.5" customHeight="1" x14ac:dyDescent="0.25">
      <c r="C29" s="99" t="s">
        <v>28</v>
      </c>
      <c r="D29" s="108" t="s">
        <v>149</v>
      </c>
      <c r="E29" s="108" t="s">
        <v>149</v>
      </c>
      <c r="F29" s="108" t="s">
        <v>149</v>
      </c>
      <c r="G29" s="108"/>
      <c r="H29" s="108" t="s">
        <v>149</v>
      </c>
      <c r="I29" s="108" t="s">
        <v>149</v>
      </c>
      <c r="J29" s="108"/>
      <c r="K29" s="108"/>
      <c r="L29" s="108"/>
      <c r="M29" s="108"/>
      <c r="S29" s="166"/>
      <c r="T29" s="127"/>
      <c r="U29" s="127"/>
      <c r="V29" s="127"/>
      <c r="W29" s="127"/>
      <c r="X29" s="113"/>
      <c r="Y29" s="113"/>
    </row>
    <row r="30" spans="3:25" ht="16.5" customHeight="1" x14ac:dyDescent="0.25">
      <c r="C30" s="99" t="s">
        <v>29</v>
      </c>
      <c r="D30" s="108" t="s">
        <v>149</v>
      </c>
      <c r="E30" s="108" t="s">
        <v>149</v>
      </c>
      <c r="F30" s="108" t="s">
        <v>149</v>
      </c>
      <c r="G30" s="108"/>
      <c r="H30" s="108" t="s">
        <v>149</v>
      </c>
      <c r="I30" s="108" t="s">
        <v>149</v>
      </c>
      <c r="J30" s="108"/>
      <c r="K30" s="108"/>
      <c r="L30" s="108"/>
      <c r="M30" s="108"/>
      <c r="S30" s="166"/>
      <c r="T30" s="127"/>
      <c r="U30" s="127"/>
      <c r="V30" s="127"/>
      <c r="W30" s="127"/>
      <c r="X30" s="113"/>
      <c r="Y30" s="113"/>
    </row>
    <row r="31" spans="3:25" ht="15" customHeight="1" x14ac:dyDescent="0.25">
      <c r="C31" s="99" t="s">
        <v>30</v>
      </c>
      <c r="D31" s="115" t="s">
        <v>143</v>
      </c>
      <c r="E31" s="115" t="s">
        <v>143</v>
      </c>
      <c r="F31" s="115" t="s">
        <v>143</v>
      </c>
      <c r="G31" s="115"/>
      <c r="H31" s="115" t="s">
        <v>143</v>
      </c>
      <c r="I31" s="111" t="s">
        <v>799</v>
      </c>
      <c r="J31" s="108"/>
      <c r="K31" s="108"/>
      <c r="L31" s="108" t="s">
        <v>180</v>
      </c>
      <c r="M31" s="159">
        <f>$B$41</f>
        <v>7</v>
      </c>
      <c r="S31" s="875"/>
      <c r="T31" s="875"/>
      <c r="U31" s="875"/>
      <c r="V31" s="875"/>
      <c r="W31" s="875"/>
      <c r="X31" s="875"/>
      <c r="Y31" s="875"/>
    </row>
    <row r="32" spans="3:25" x14ac:dyDescent="0.25">
      <c r="C32" s="99" t="s">
        <v>32</v>
      </c>
      <c r="D32" s="115" t="s">
        <v>143</v>
      </c>
      <c r="E32" s="115" t="s">
        <v>143</v>
      </c>
      <c r="F32" s="115" t="s">
        <v>143</v>
      </c>
      <c r="G32" s="108"/>
      <c r="H32" s="115" t="s">
        <v>143</v>
      </c>
      <c r="I32" s="115" t="s">
        <v>143</v>
      </c>
      <c r="J32" s="108"/>
      <c r="K32" s="108"/>
      <c r="L32" s="108" t="s">
        <v>181</v>
      </c>
      <c r="M32" s="159">
        <f>$B$41</f>
        <v>7</v>
      </c>
      <c r="S32" s="166"/>
      <c r="T32" s="118"/>
      <c r="U32" s="118"/>
      <c r="V32" s="118"/>
      <c r="W32" s="118"/>
      <c r="X32" s="118"/>
      <c r="Y32" s="113"/>
    </row>
    <row r="33" spans="1:25" x14ac:dyDescent="0.25">
      <c r="C33" s="865" t="s">
        <v>33</v>
      </c>
      <c r="D33" s="866"/>
      <c r="E33" s="866"/>
      <c r="F33" s="866"/>
      <c r="G33" s="866"/>
      <c r="H33" s="866"/>
      <c r="I33" s="866"/>
      <c r="J33" s="866"/>
      <c r="K33" s="866"/>
      <c r="L33" s="866"/>
      <c r="M33" s="867"/>
      <c r="S33" s="166"/>
      <c r="T33" s="113"/>
      <c r="U33" s="113"/>
      <c r="V33" s="113"/>
      <c r="W33" s="113"/>
      <c r="X33" s="113"/>
      <c r="Y33" s="113"/>
    </row>
    <row r="34" spans="1:25" x14ac:dyDescent="0.25">
      <c r="C34" s="99"/>
      <c r="D34" s="108"/>
      <c r="E34" s="108"/>
      <c r="F34" s="108"/>
      <c r="G34" s="108"/>
      <c r="H34" s="108"/>
      <c r="I34" s="108"/>
      <c r="J34" s="108"/>
      <c r="K34" s="108"/>
      <c r="L34" s="115"/>
      <c r="M34" s="109"/>
      <c r="S34" s="166"/>
      <c r="T34" s="113"/>
      <c r="U34" s="113"/>
      <c r="V34" s="113"/>
      <c r="W34" s="113"/>
      <c r="X34" s="113"/>
      <c r="Y34" s="113"/>
    </row>
    <row r="35" spans="1:25" ht="15" customHeight="1" x14ac:dyDescent="0.25">
      <c r="C35" s="99"/>
      <c r="D35" s="108"/>
      <c r="E35" s="108"/>
      <c r="F35" s="108"/>
      <c r="G35" s="108"/>
      <c r="H35" s="108"/>
      <c r="I35" s="108"/>
      <c r="J35" s="108"/>
      <c r="K35" s="108"/>
      <c r="L35" s="108"/>
      <c r="M35" s="115"/>
      <c r="S35" s="166"/>
      <c r="T35" s="113"/>
      <c r="U35" s="113"/>
      <c r="V35" s="113"/>
      <c r="W35" s="113"/>
      <c r="X35" s="113"/>
      <c r="Y35" s="113"/>
    </row>
    <row r="36" spans="1:25" x14ac:dyDescent="0.25">
      <c r="C36" s="99"/>
      <c r="D36" s="120"/>
      <c r="E36" s="120"/>
      <c r="F36" s="120"/>
      <c r="G36" s="120"/>
      <c r="H36" s="120"/>
      <c r="I36" s="120"/>
      <c r="J36" s="120"/>
      <c r="K36" s="120"/>
      <c r="L36" s="108"/>
      <c r="M36" s="115"/>
      <c r="S36" s="166"/>
      <c r="T36" s="121"/>
      <c r="U36" s="121"/>
      <c r="V36" s="121"/>
      <c r="W36" s="121"/>
      <c r="X36" s="113"/>
      <c r="Y36" s="113"/>
    </row>
    <row r="37" spans="1:25" x14ac:dyDescent="0.25">
      <c r="B37" s="95" t="s">
        <v>125</v>
      </c>
      <c r="D37" s="165"/>
      <c r="E37" s="165"/>
      <c r="F37" s="165"/>
      <c r="G37" s="165"/>
      <c r="H37" s="165"/>
      <c r="I37" s="165"/>
      <c r="J37" s="165"/>
      <c r="K37" s="165"/>
      <c r="L37" s="165"/>
      <c r="M37" s="165"/>
    </row>
    <row r="38" spans="1:25" x14ac:dyDescent="0.25">
      <c r="B38" s="161">
        <v>4</v>
      </c>
      <c r="C38" s="876" t="s">
        <v>182</v>
      </c>
      <c r="D38" s="873"/>
      <c r="E38" s="873"/>
      <c r="F38" s="873"/>
      <c r="G38" s="873"/>
      <c r="H38" s="873"/>
      <c r="I38" s="873"/>
      <c r="J38" s="873"/>
      <c r="K38" s="873"/>
      <c r="L38" s="873"/>
      <c r="M38" s="873"/>
    </row>
    <row r="39" spans="1:25" ht="26.25" customHeight="1" x14ac:dyDescent="0.25">
      <c r="B39" s="161">
        <v>5</v>
      </c>
      <c r="C39" s="876" t="s">
        <v>183</v>
      </c>
      <c r="D39" s="873"/>
      <c r="E39" s="873"/>
      <c r="F39" s="873"/>
      <c r="G39" s="873"/>
      <c r="H39" s="873"/>
      <c r="I39" s="873"/>
      <c r="J39" s="873"/>
      <c r="K39" s="873"/>
      <c r="L39" s="873"/>
      <c r="M39" s="873"/>
    </row>
    <row r="40" spans="1:25" x14ac:dyDescent="0.25">
      <c r="B40" s="162">
        <v>6</v>
      </c>
      <c r="C40" s="876" t="s">
        <v>184</v>
      </c>
      <c r="D40" s="873"/>
      <c r="E40" s="873"/>
      <c r="F40" s="873"/>
      <c r="G40" s="873"/>
      <c r="H40" s="873"/>
      <c r="I40" s="873"/>
      <c r="J40" s="873"/>
      <c r="K40" s="873"/>
      <c r="L40" s="873"/>
      <c r="M40" s="873"/>
    </row>
    <row r="41" spans="1:25" x14ac:dyDescent="0.25">
      <c r="B41" s="161">
        <v>7</v>
      </c>
      <c r="C41" s="876" t="s">
        <v>152</v>
      </c>
      <c r="D41" s="873"/>
      <c r="E41" s="873"/>
      <c r="F41" s="873"/>
      <c r="G41" s="873"/>
      <c r="H41" s="873"/>
      <c r="I41" s="873"/>
      <c r="J41" s="873"/>
      <c r="K41" s="873"/>
      <c r="L41" s="873"/>
      <c r="M41" s="873"/>
    </row>
    <row r="42" spans="1:25" x14ac:dyDescent="0.25">
      <c r="B42" s="161">
        <v>8</v>
      </c>
      <c r="C42" s="876" t="s">
        <v>185</v>
      </c>
      <c r="D42" s="873"/>
      <c r="E42" s="873"/>
      <c r="F42" s="873"/>
      <c r="G42" s="873"/>
      <c r="H42" s="873"/>
      <c r="I42" s="873"/>
      <c r="J42" s="873"/>
      <c r="K42" s="873"/>
      <c r="L42" s="873"/>
      <c r="M42" s="873"/>
    </row>
    <row r="43" spans="1:25" x14ac:dyDescent="0.25">
      <c r="B43" s="163" t="s">
        <v>38</v>
      </c>
      <c r="C43" s="164"/>
      <c r="D43" s="164"/>
      <c r="E43" s="164"/>
      <c r="F43" s="164"/>
      <c r="G43" s="164"/>
      <c r="H43" s="164"/>
      <c r="I43" s="164"/>
      <c r="J43" s="164"/>
      <c r="K43" s="164"/>
      <c r="L43" s="164"/>
      <c r="M43" s="164"/>
    </row>
    <row r="44" spans="1:25" x14ac:dyDescent="0.25">
      <c r="B44" s="89" t="s">
        <v>39</v>
      </c>
      <c r="C44" s="857" t="s">
        <v>186</v>
      </c>
      <c r="D44" s="857"/>
      <c r="E44" s="857"/>
      <c r="F44" s="857"/>
      <c r="G44" s="857"/>
      <c r="H44" s="857"/>
      <c r="I44" s="857"/>
      <c r="J44" s="857"/>
      <c r="K44" s="857"/>
      <c r="L44" s="857"/>
      <c r="M44" s="857"/>
    </row>
    <row r="45" spans="1:25" ht="24" customHeight="1" x14ac:dyDescent="0.25">
      <c r="B45" s="89" t="s">
        <v>15</v>
      </c>
      <c r="C45" s="874" t="s">
        <v>187</v>
      </c>
      <c r="D45" s="857"/>
      <c r="E45" s="857"/>
      <c r="F45" s="857"/>
      <c r="G45" s="857"/>
      <c r="H45" s="857"/>
      <c r="I45" s="857"/>
      <c r="J45" s="857"/>
      <c r="K45" s="857"/>
      <c r="L45" s="857"/>
      <c r="M45" s="857"/>
    </row>
    <row r="46" spans="1:25" s="93" customFormat="1" ht="27" customHeight="1" x14ac:dyDescent="0.25">
      <c r="A46" s="2"/>
      <c r="B46" s="89" t="s">
        <v>20</v>
      </c>
      <c r="C46" s="857" t="s">
        <v>188</v>
      </c>
      <c r="D46" s="857"/>
      <c r="E46" s="857"/>
      <c r="F46" s="857"/>
      <c r="G46" s="857"/>
      <c r="H46" s="857"/>
      <c r="I46" s="857"/>
      <c r="J46" s="857"/>
      <c r="K46" s="857"/>
      <c r="L46" s="857"/>
      <c r="M46" s="857"/>
      <c r="O46" s="2"/>
      <c r="P46" s="2"/>
      <c r="Q46" s="2"/>
      <c r="R46" s="2"/>
      <c r="S46" s="2"/>
      <c r="T46" s="2"/>
      <c r="U46" s="2"/>
      <c r="V46" s="2"/>
      <c r="W46" s="2"/>
      <c r="X46" s="2"/>
      <c r="Y46" s="2"/>
    </row>
    <row r="47" spans="1:25" s="93" customFormat="1" ht="28.5" customHeight="1" x14ac:dyDescent="0.25">
      <c r="A47" s="2"/>
      <c r="B47" s="89" t="s">
        <v>23</v>
      </c>
      <c r="C47" s="857" t="s">
        <v>189</v>
      </c>
      <c r="D47" s="857"/>
      <c r="E47" s="857"/>
      <c r="F47" s="857"/>
      <c r="G47" s="857"/>
      <c r="H47" s="857"/>
      <c r="I47" s="857"/>
      <c r="J47" s="857"/>
      <c r="K47" s="857"/>
      <c r="L47" s="857"/>
      <c r="M47" s="857"/>
      <c r="O47" s="2"/>
      <c r="P47" s="2"/>
      <c r="Q47" s="2"/>
      <c r="R47" s="2"/>
      <c r="S47" s="2"/>
      <c r="T47" s="2"/>
      <c r="U47" s="2"/>
      <c r="V47" s="2"/>
      <c r="W47" s="2"/>
      <c r="X47" s="2"/>
      <c r="Y47" s="2"/>
    </row>
    <row r="48" spans="1:25" s="93" customFormat="1" ht="25.5" customHeight="1" x14ac:dyDescent="0.25">
      <c r="A48" s="2"/>
      <c r="B48" s="89" t="s">
        <v>44</v>
      </c>
      <c r="C48" s="857" t="s">
        <v>190</v>
      </c>
      <c r="D48" s="857"/>
      <c r="E48" s="857"/>
      <c r="F48" s="857"/>
      <c r="G48" s="857"/>
      <c r="H48" s="857"/>
      <c r="I48" s="857"/>
      <c r="J48" s="857"/>
      <c r="K48" s="857"/>
      <c r="L48" s="857"/>
      <c r="M48" s="857"/>
      <c r="O48" s="2"/>
      <c r="P48" s="2"/>
      <c r="Q48" s="2"/>
      <c r="R48" s="2"/>
      <c r="S48" s="2"/>
      <c r="T48" s="2"/>
      <c r="U48" s="2"/>
      <c r="V48" s="2"/>
      <c r="W48" s="2"/>
      <c r="X48" s="2"/>
      <c r="Y48" s="2"/>
    </row>
    <row r="49" spans="1:25" s="93" customFormat="1" x14ac:dyDescent="0.25">
      <c r="A49" s="2"/>
      <c r="B49" s="89" t="s">
        <v>46</v>
      </c>
      <c r="C49" s="874" t="s">
        <v>191</v>
      </c>
      <c r="D49" s="857"/>
      <c r="E49" s="857"/>
      <c r="F49" s="857"/>
      <c r="G49" s="857"/>
      <c r="H49" s="857"/>
      <c r="I49" s="857"/>
      <c r="J49" s="857"/>
      <c r="K49" s="857"/>
      <c r="L49" s="857"/>
      <c r="M49" s="857"/>
      <c r="O49" s="2"/>
      <c r="P49" s="2"/>
      <c r="Q49" s="2"/>
      <c r="R49" s="2"/>
      <c r="S49" s="2"/>
      <c r="T49" s="2"/>
      <c r="U49" s="2"/>
      <c r="V49" s="2"/>
      <c r="W49" s="2"/>
      <c r="X49" s="2"/>
      <c r="Y49" s="2"/>
    </row>
    <row r="50" spans="1:25" s="93" customFormat="1" x14ac:dyDescent="0.25">
      <c r="A50" s="2"/>
      <c r="B50" s="89" t="s">
        <v>31</v>
      </c>
      <c r="C50" s="874" t="s">
        <v>192</v>
      </c>
      <c r="D50" s="857"/>
      <c r="E50" s="857"/>
      <c r="F50" s="857"/>
      <c r="G50" s="857"/>
      <c r="H50" s="857"/>
      <c r="I50" s="857"/>
      <c r="J50" s="857"/>
      <c r="K50" s="857"/>
      <c r="L50" s="857"/>
      <c r="M50" s="857"/>
      <c r="O50" s="2"/>
      <c r="P50" s="2"/>
      <c r="Q50" s="2"/>
      <c r="R50" s="2"/>
      <c r="S50" s="2"/>
      <c r="T50" s="2"/>
      <c r="U50" s="2"/>
      <c r="V50" s="2"/>
      <c r="W50" s="2"/>
      <c r="X50" s="2"/>
      <c r="Y50" s="2"/>
    </row>
    <row r="51" spans="1:25" s="93" customFormat="1" x14ac:dyDescent="0.25">
      <c r="A51" s="2"/>
      <c r="B51" s="173"/>
      <c r="C51" s="874"/>
      <c r="D51" s="857"/>
      <c r="E51" s="857"/>
      <c r="F51" s="857"/>
      <c r="G51" s="857"/>
      <c r="H51" s="857"/>
      <c r="I51" s="857"/>
      <c r="J51" s="857"/>
      <c r="K51" s="857"/>
      <c r="L51" s="857"/>
      <c r="M51" s="857"/>
      <c r="O51" s="2"/>
      <c r="P51" s="2"/>
      <c r="Q51" s="2"/>
      <c r="R51" s="2"/>
      <c r="S51" s="2"/>
      <c r="T51" s="2"/>
      <c r="U51" s="2"/>
      <c r="V51" s="2"/>
      <c r="W51" s="2"/>
      <c r="X51" s="2"/>
      <c r="Y51" s="2"/>
    </row>
    <row r="52" spans="1:25" s="93" customFormat="1" x14ac:dyDescent="0.25">
      <c r="A52" s="2"/>
      <c r="B52" s="173"/>
      <c r="C52" s="857"/>
      <c r="D52" s="857"/>
      <c r="E52" s="857"/>
      <c r="F52" s="857"/>
      <c r="G52" s="857"/>
      <c r="H52" s="857"/>
      <c r="I52" s="857"/>
      <c r="J52" s="857"/>
      <c r="K52" s="857"/>
      <c r="L52" s="857"/>
      <c r="M52" s="857"/>
      <c r="O52" s="2"/>
      <c r="P52" s="2"/>
      <c r="Q52" s="2"/>
      <c r="R52" s="2"/>
      <c r="S52" s="2"/>
      <c r="T52" s="2"/>
      <c r="U52" s="2"/>
      <c r="V52" s="2"/>
      <c r="W52" s="2"/>
      <c r="X52" s="2"/>
      <c r="Y52" s="2"/>
    </row>
    <row r="53" spans="1:25" s="93" customFormat="1" x14ac:dyDescent="0.25">
      <c r="A53" s="2"/>
      <c r="B53" s="173"/>
      <c r="C53" s="857"/>
      <c r="D53" s="857"/>
      <c r="E53" s="857"/>
      <c r="F53" s="857"/>
      <c r="G53" s="857"/>
      <c r="H53" s="857"/>
      <c r="I53" s="857"/>
      <c r="J53" s="857"/>
      <c r="K53" s="857"/>
      <c r="L53" s="857"/>
      <c r="M53" s="857"/>
      <c r="O53" s="2"/>
      <c r="P53" s="2"/>
      <c r="Q53" s="2"/>
      <c r="R53" s="2"/>
      <c r="S53" s="2"/>
      <c r="T53" s="2"/>
      <c r="U53" s="2"/>
      <c r="V53" s="2"/>
      <c r="W53" s="2"/>
      <c r="X53" s="2"/>
      <c r="Y53" s="2"/>
    </row>
    <row r="54" spans="1:25" s="93" customFormat="1" x14ac:dyDescent="0.25">
      <c r="A54" s="2"/>
      <c r="B54" s="173"/>
      <c r="C54" s="165"/>
      <c r="D54" s="165"/>
      <c r="E54" s="165"/>
      <c r="F54" s="165"/>
      <c r="G54" s="165"/>
      <c r="H54" s="165"/>
      <c r="I54" s="165"/>
      <c r="J54" s="165"/>
      <c r="K54" s="165"/>
      <c r="L54" s="165"/>
      <c r="M54" s="165"/>
      <c r="O54" s="2"/>
      <c r="P54" s="2"/>
      <c r="Q54" s="2"/>
      <c r="R54" s="2"/>
      <c r="S54" s="2"/>
      <c r="T54" s="2"/>
      <c r="U54" s="2"/>
      <c r="V54" s="2"/>
      <c r="W54" s="2"/>
      <c r="X54" s="2"/>
      <c r="Y54" s="2"/>
    </row>
    <row r="55" spans="1:25" s="93" customFormat="1" x14ac:dyDescent="0.25">
      <c r="A55" s="2"/>
      <c r="B55" s="173"/>
      <c r="C55" s="857"/>
      <c r="D55" s="857"/>
      <c r="E55" s="857"/>
      <c r="F55" s="857"/>
      <c r="G55" s="857"/>
      <c r="H55" s="857"/>
      <c r="I55" s="857"/>
      <c r="J55" s="857"/>
      <c r="K55" s="857"/>
      <c r="L55" s="857"/>
      <c r="M55" s="857"/>
      <c r="O55" s="2"/>
      <c r="P55" s="2"/>
      <c r="Q55" s="2"/>
      <c r="R55" s="2"/>
      <c r="S55" s="2"/>
      <c r="T55" s="2"/>
      <c r="U55" s="2"/>
      <c r="V55" s="2"/>
      <c r="W55" s="2"/>
      <c r="X55" s="2"/>
      <c r="Y55" s="2"/>
    </row>
    <row r="56" spans="1:25" s="93" customFormat="1" x14ac:dyDescent="0.25">
      <c r="A56" s="2"/>
      <c r="B56" s="173"/>
      <c r="C56" s="857"/>
      <c r="D56" s="857"/>
      <c r="E56" s="857"/>
      <c r="F56" s="857"/>
      <c r="G56" s="857"/>
      <c r="H56" s="857"/>
      <c r="I56" s="857"/>
      <c r="J56" s="857"/>
      <c r="K56" s="857"/>
      <c r="L56" s="857"/>
      <c r="M56" s="857"/>
      <c r="O56" s="2"/>
      <c r="P56" s="2"/>
      <c r="Q56" s="2"/>
      <c r="R56" s="2"/>
      <c r="S56" s="2"/>
      <c r="T56" s="2"/>
      <c r="U56" s="2"/>
      <c r="V56" s="2"/>
      <c r="W56" s="2"/>
      <c r="X56" s="2"/>
      <c r="Y56" s="2"/>
    </row>
    <row r="71" spans="1:25" s="93" customFormat="1" x14ac:dyDescent="0.25">
      <c r="A71" s="2"/>
      <c r="C71" s="857"/>
      <c r="D71" s="872"/>
      <c r="E71" s="872"/>
      <c r="F71" s="872"/>
      <c r="G71" s="872"/>
      <c r="H71" s="872"/>
      <c r="I71" s="872"/>
      <c r="J71" s="872"/>
      <c r="K71" s="872"/>
      <c r="L71" s="872"/>
      <c r="M71" s="872"/>
      <c r="O71" s="2"/>
      <c r="P71" s="2"/>
      <c r="Q71" s="2"/>
      <c r="R71" s="2"/>
      <c r="S71" s="2"/>
      <c r="T71" s="2"/>
      <c r="U71" s="2"/>
      <c r="V71" s="2"/>
      <c r="W71" s="2"/>
      <c r="X71" s="2"/>
      <c r="Y71" s="2"/>
    </row>
    <row r="74" spans="1:25" s="93" customFormat="1" x14ac:dyDescent="0.25">
      <c r="A74" s="2"/>
      <c r="D74" s="130"/>
      <c r="E74" s="130"/>
      <c r="O74" s="2"/>
      <c r="P74" s="2"/>
      <c r="Q74" s="2"/>
      <c r="R74" s="2"/>
      <c r="S74" s="2"/>
      <c r="T74" s="2"/>
      <c r="U74" s="2"/>
      <c r="V74" s="2"/>
      <c r="W74" s="2"/>
      <c r="X74" s="2"/>
      <c r="Y74" s="2"/>
    </row>
    <row r="75" spans="1:25" s="93" customFormat="1" x14ac:dyDescent="0.25">
      <c r="A75" s="2"/>
      <c r="D75" s="131"/>
      <c r="E75" s="131"/>
      <c r="F75" s="131"/>
      <c r="O75" s="2"/>
      <c r="P75" s="2"/>
      <c r="Q75" s="2"/>
      <c r="R75" s="2"/>
      <c r="S75" s="2"/>
      <c r="T75" s="2"/>
      <c r="U75" s="2"/>
      <c r="V75" s="2"/>
      <c r="W75" s="2"/>
      <c r="X75" s="2"/>
      <c r="Y75" s="2"/>
    </row>
  </sheetData>
  <mergeCells count="32">
    <mergeCell ref="C27:M27"/>
    <mergeCell ref="D1:L1"/>
    <mergeCell ref="D3:M3"/>
    <mergeCell ref="T3:Y3"/>
    <mergeCell ref="H4:I4"/>
    <mergeCell ref="J4:K4"/>
    <mergeCell ref="S5:Y5"/>
    <mergeCell ref="T6:Y6"/>
    <mergeCell ref="C16:M16"/>
    <mergeCell ref="C22:M22"/>
    <mergeCell ref="S22:Y22"/>
    <mergeCell ref="S26:Y26"/>
    <mergeCell ref="C47:M47"/>
    <mergeCell ref="S31:Y31"/>
    <mergeCell ref="C33:M33"/>
    <mergeCell ref="C38:M38"/>
    <mergeCell ref="C39:M39"/>
    <mergeCell ref="C40:M40"/>
    <mergeCell ref="C41:M41"/>
    <mergeCell ref="C42:M42"/>
    <mergeCell ref="C44:M44"/>
    <mergeCell ref="C45:M45"/>
    <mergeCell ref="C46:M46"/>
    <mergeCell ref="C55:M55"/>
    <mergeCell ref="C56:M56"/>
    <mergeCell ref="C71:M71"/>
    <mergeCell ref="C48:M48"/>
    <mergeCell ref="C49:M49"/>
    <mergeCell ref="C50:M50"/>
    <mergeCell ref="C51:M51"/>
    <mergeCell ref="C52:M52"/>
    <mergeCell ref="C53:M53"/>
  </mergeCells>
  <hyperlinks>
    <hyperlink ref="H1" location="Index" display="Back to 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workbookViewId="0">
      <selection activeCell="B47" sqref="B47"/>
    </sheetView>
  </sheetViews>
  <sheetFormatPr defaultRowHeight="15" x14ac:dyDescent="0.25"/>
  <cols>
    <col min="1" max="1" width="3"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20.25" x14ac:dyDescent="0.3">
      <c r="A1" s="93"/>
      <c r="B1" s="346" t="s">
        <v>687</v>
      </c>
      <c r="C1" s="95"/>
      <c r="D1" s="93"/>
      <c r="E1" s="93"/>
      <c r="F1" s="93"/>
      <c r="G1" s="93"/>
      <c r="H1" s="680" t="s">
        <v>850</v>
      </c>
      <c r="I1" s="93"/>
      <c r="J1" s="93"/>
      <c r="K1" s="93"/>
      <c r="L1" s="93"/>
    </row>
    <row r="2" spans="1:12" x14ac:dyDescent="0.25">
      <c r="A2" s="93"/>
      <c r="B2" s="93"/>
      <c r="C2" s="93"/>
      <c r="D2" s="93"/>
      <c r="E2" s="93"/>
      <c r="F2" s="93"/>
      <c r="G2" s="93"/>
      <c r="H2" s="93"/>
      <c r="I2" s="93"/>
      <c r="J2" s="93"/>
      <c r="K2" s="93"/>
      <c r="L2" s="93"/>
    </row>
    <row r="3" spans="1:12" x14ac:dyDescent="0.25">
      <c r="A3" s="93"/>
      <c r="B3" s="384" t="s">
        <v>0</v>
      </c>
      <c r="C3" s="862" t="s">
        <v>923</v>
      </c>
      <c r="D3" s="910"/>
      <c r="E3" s="910"/>
      <c r="F3" s="910"/>
      <c r="G3" s="910"/>
      <c r="H3" s="910"/>
      <c r="I3" s="910"/>
      <c r="J3" s="910"/>
      <c r="K3" s="910"/>
      <c r="L3" s="911"/>
    </row>
    <row r="4" spans="1:12" x14ac:dyDescent="0.25">
      <c r="A4" s="93"/>
      <c r="B4" s="99"/>
      <c r="C4" s="100">
        <v>2015</v>
      </c>
      <c r="D4" s="100">
        <v>2020</v>
      </c>
      <c r="E4" s="100">
        <v>2030</v>
      </c>
      <c r="F4" s="100">
        <v>2050</v>
      </c>
      <c r="G4" s="862" t="s">
        <v>2</v>
      </c>
      <c r="H4" s="881"/>
      <c r="I4" s="862" t="s">
        <v>3</v>
      </c>
      <c r="J4" s="881"/>
      <c r="K4" s="100" t="s">
        <v>4</v>
      </c>
      <c r="L4" s="100" t="s">
        <v>5</v>
      </c>
    </row>
    <row r="5" spans="1:12" x14ac:dyDescent="0.25">
      <c r="A5" s="93"/>
      <c r="B5" s="375" t="s">
        <v>6</v>
      </c>
      <c r="C5" s="376"/>
      <c r="D5" s="376"/>
      <c r="E5" s="376"/>
      <c r="F5" s="376"/>
      <c r="G5" s="376" t="s">
        <v>7</v>
      </c>
      <c r="H5" s="376" t="s">
        <v>8</v>
      </c>
      <c r="I5" s="376" t="s">
        <v>7</v>
      </c>
      <c r="J5" s="376" t="s">
        <v>8</v>
      </c>
      <c r="K5" s="376"/>
      <c r="L5" s="377"/>
    </row>
    <row r="6" spans="1:12" x14ac:dyDescent="0.25">
      <c r="A6" s="93"/>
      <c r="B6" s="74" t="s">
        <v>356</v>
      </c>
      <c r="C6" s="347">
        <v>6.1</v>
      </c>
      <c r="D6" s="347">
        <v>6.1</v>
      </c>
      <c r="E6" s="347">
        <v>6.1</v>
      </c>
      <c r="F6" s="347">
        <v>6.1</v>
      </c>
      <c r="G6" s="347">
        <v>5.4</v>
      </c>
      <c r="H6" s="347">
        <v>6.1</v>
      </c>
      <c r="I6" s="347">
        <v>5.4</v>
      </c>
      <c r="J6" s="347">
        <v>6.1</v>
      </c>
      <c r="K6" s="348" t="s">
        <v>39</v>
      </c>
      <c r="L6" s="348">
        <v>1</v>
      </c>
    </row>
    <row r="7" spans="1:12" x14ac:dyDescent="0.25">
      <c r="A7" s="93"/>
      <c r="B7" s="74" t="s">
        <v>85</v>
      </c>
      <c r="C7" s="347">
        <v>102.1</v>
      </c>
      <c r="D7" s="347">
        <v>102.1</v>
      </c>
      <c r="E7" s="347">
        <v>102.1</v>
      </c>
      <c r="F7" s="347">
        <v>102.1</v>
      </c>
      <c r="G7" s="387">
        <v>89</v>
      </c>
      <c r="H7" s="387">
        <v>102</v>
      </c>
      <c r="I7" s="387">
        <v>89</v>
      </c>
      <c r="J7" s="387">
        <v>102</v>
      </c>
      <c r="K7" s="386" t="s">
        <v>700</v>
      </c>
      <c r="L7" s="386">
        <v>1</v>
      </c>
    </row>
    <row r="8" spans="1:12" x14ac:dyDescent="0.25">
      <c r="A8" s="93"/>
      <c r="B8" s="79" t="s">
        <v>132</v>
      </c>
      <c r="C8" s="347">
        <v>102.1</v>
      </c>
      <c r="D8" s="347">
        <v>102.1</v>
      </c>
      <c r="E8" s="347">
        <v>102.1</v>
      </c>
      <c r="F8" s="347">
        <v>3</v>
      </c>
      <c r="G8" s="387">
        <v>89</v>
      </c>
      <c r="H8" s="387">
        <v>102</v>
      </c>
      <c r="I8" s="387">
        <v>89</v>
      </c>
      <c r="J8" s="387">
        <v>102</v>
      </c>
      <c r="K8" s="386" t="s">
        <v>700</v>
      </c>
      <c r="L8" s="386">
        <v>1</v>
      </c>
    </row>
    <row r="9" spans="1:12" x14ac:dyDescent="0.25">
      <c r="A9" s="93"/>
      <c r="B9" s="74" t="s">
        <v>568</v>
      </c>
      <c r="C9" s="347">
        <v>1.7</v>
      </c>
      <c r="D9" s="347">
        <v>1.7</v>
      </c>
      <c r="E9" s="347">
        <v>1.7</v>
      </c>
      <c r="F9" s="347">
        <v>1.7</v>
      </c>
      <c r="G9" s="387">
        <v>2</v>
      </c>
      <c r="H9" s="387">
        <v>14</v>
      </c>
      <c r="I9" s="387">
        <v>2</v>
      </c>
      <c r="J9" s="387">
        <v>14</v>
      </c>
      <c r="K9" s="386" t="s">
        <v>23</v>
      </c>
      <c r="L9" s="386">
        <v>1</v>
      </c>
    </row>
    <row r="10" spans="1:12" x14ac:dyDescent="0.25">
      <c r="A10" s="93"/>
      <c r="B10" s="74" t="s">
        <v>690</v>
      </c>
      <c r="C10" s="347">
        <v>2.1</v>
      </c>
      <c r="D10" s="347">
        <v>2.1</v>
      </c>
      <c r="E10" s="347">
        <v>2.1</v>
      </c>
      <c r="F10" s="347">
        <v>2.1</v>
      </c>
      <c r="G10" s="347">
        <v>1.9</v>
      </c>
      <c r="H10" s="347">
        <v>2.2999999999999998</v>
      </c>
      <c r="I10" s="347">
        <v>1.5</v>
      </c>
      <c r="J10" s="347">
        <v>2.2999999999999998</v>
      </c>
      <c r="K10" s="386" t="s">
        <v>701</v>
      </c>
      <c r="L10" s="386"/>
    </row>
    <row r="11" spans="1:12" x14ac:dyDescent="0.25">
      <c r="A11" s="93"/>
      <c r="B11" s="74" t="s">
        <v>13</v>
      </c>
      <c r="C11" s="347">
        <v>4</v>
      </c>
      <c r="D11" s="347">
        <v>4</v>
      </c>
      <c r="E11" s="347">
        <v>4</v>
      </c>
      <c r="F11" s="347">
        <v>4</v>
      </c>
      <c r="G11" s="347">
        <v>4</v>
      </c>
      <c r="H11" s="347">
        <v>4</v>
      </c>
      <c r="I11" s="347">
        <v>4</v>
      </c>
      <c r="J11" s="347">
        <v>4</v>
      </c>
      <c r="K11" s="369"/>
      <c r="L11" s="386"/>
    </row>
    <row r="12" spans="1:12" x14ac:dyDescent="0.25">
      <c r="A12" s="93"/>
      <c r="B12" s="72" t="s">
        <v>95</v>
      </c>
      <c r="C12" s="347">
        <v>4</v>
      </c>
      <c r="D12" s="347">
        <v>4</v>
      </c>
      <c r="E12" s="347">
        <v>4</v>
      </c>
      <c r="F12" s="347">
        <v>4</v>
      </c>
      <c r="G12" s="347">
        <v>3.4</v>
      </c>
      <c r="H12" s="347">
        <v>4.5999999999999996</v>
      </c>
      <c r="I12" s="347">
        <v>3</v>
      </c>
      <c r="J12" s="347">
        <v>5</v>
      </c>
      <c r="K12" s="386"/>
      <c r="L12" s="386"/>
    </row>
    <row r="13" spans="1:12" x14ac:dyDescent="0.25">
      <c r="A13" s="93"/>
      <c r="B13" s="72" t="s">
        <v>16</v>
      </c>
      <c r="C13" s="367">
        <v>25</v>
      </c>
      <c r="D13" s="367">
        <v>25</v>
      </c>
      <c r="E13" s="367">
        <v>25</v>
      </c>
      <c r="F13" s="367">
        <v>25</v>
      </c>
      <c r="G13" s="367">
        <v>20</v>
      </c>
      <c r="H13" s="367">
        <v>35</v>
      </c>
      <c r="I13" s="367">
        <v>20</v>
      </c>
      <c r="J13" s="367">
        <v>35</v>
      </c>
      <c r="K13" s="385"/>
      <c r="L13" s="386">
        <v>1</v>
      </c>
    </row>
    <row r="14" spans="1:12" x14ac:dyDescent="0.25">
      <c r="A14" s="93"/>
      <c r="B14" s="72" t="s">
        <v>18</v>
      </c>
      <c r="C14" s="367">
        <v>1</v>
      </c>
      <c r="D14" s="367">
        <v>1</v>
      </c>
      <c r="E14" s="367">
        <v>1</v>
      </c>
      <c r="F14" s="367">
        <v>1</v>
      </c>
      <c r="G14" s="367">
        <v>0.5</v>
      </c>
      <c r="H14" s="367">
        <v>1.5</v>
      </c>
      <c r="I14" s="367">
        <v>0.5</v>
      </c>
      <c r="J14" s="367">
        <v>1.5</v>
      </c>
      <c r="K14" s="385"/>
      <c r="L14" s="386">
        <v>1</v>
      </c>
    </row>
    <row r="15" spans="1:12" x14ac:dyDescent="0.25">
      <c r="A15" s="93"/>
      <c r="B15" s="82" t="s">
        <v>572</v>
      </c>
      <c r="C15" s="367">
        <v>0.2</v>
      </c>
      <c r="D15" s="367">
        <v>0.2</v>
      </c>
      <c r="E15" s="367">
        <v>0.2</v>
      </c>
      <c r="F15" s="367">
        <v>0.2</v>
      </c>
      <c r="G15" s="367">
        <v>0.2</v>
      </c>
      <c r="H15" s="367">
        <v>0.3</v>
      </c>
      <c r="I15" s="367">
        <v>0.2</v>
      </c>
      <c r="J15" s="367">
        <v>0.3</v>
      </c>
      <c r="K15" s="385"/>
      <c r="L15" s="386"/>
    </row>
    <row r="16" spans="1:12" x14ac:dyDescent="0.25">
      <c r="A16" s="93"/>
      <c r="B16" s="383" t="s">
        <v>423</v>
      </c>
      <c r="C16" s="381"/>
      <c r="D16" s="381"/>
      <c r="E16" s="381"/>
      <c r="F16" s="381"/>
      <c r="G16" s="381"/>
      <c r="H16" s="381"/>
      <c r="I16" s="381"/>
      <c r="J16" s="381"/>
      <c r="K16" s="381"/>
      <c r="L16" s="382"/>
    </row>
    <row r="17" spans="1:12" x14ac:dyDescent="0.25">
      <c r="A17" s="93"/>
      <c r="B17" s="72" t="s">
        <v>22</v>
      </c>
      <c r="C17" s="367" t="s">
        <v>201</v>
      </c>
      <c r="D17" s="367" t="s">
        <v>201</v>
      </c>
      <c r="E17" s="367" t="s">
        <v>201</v>
      </c>
      <c r="F17" s="367" t="s">
        <v>201</v>
      </c>
      <c r="G17" s="367" t="s">
        <v>201</v>
      </c>
      <c r="H17" s="367" t="s">
        <v>201</v>
      </c>
      <c r="I17" s="367" t="s">
        <v>201</v>
      </c>
      <c r="J17" s="367" t="s">
        <v>201</v>
      </c>
      <c r="K17" s="385"/>
      <c r="L17" s="385"/>
    </row>
    <row r="18" spans="1:12" x14ac:dyDescent="0.25">
      <c r="A18" s="93"/>
      <c r="B18" s="72" t="s">
        <v>24</v>
      </c>
      <c r="C18" s="367">
        <v>10</v>
      </c>
      <c r="D18" s="367">
        <v>10</v>
      </c>
      <c r="E18" s="367">
        <v>10</v>
      </c>
      <c r="F18" s="367">
        <v>10</v>
      </c>
      <c r="G18" s="367">
        <v>10</v>
      </c>
      <c r="H18" s="367">
        <v>10</v>
      </c>
      <c r="I18" s="367">
        <v>10</v>
      </c>
      <c r="J18" s="367">
        <v>10</v>
      </c>
      <c r="K18" s="385" t="s">
        <v>44</v>
      </c>
      <c r="L18" s="385">
        <v>1</v>
      </c>
    </row>
    <row r="19" spans="1:12" x14ac:dyDescent="0.25">
      <c r="A19" s="93"/>
      <c r="B19" s="72" t="s">
        <v>98</v>
      </c>
      <c r="C19" s="367">
        <v>50</v>
      </c>
      <c r="D19" s="367">
        <v>50</v>
      </c>
      <c r="E19" s="367">
        <v>50</v>
      </c>
      <c r="F19" s="367">
        <v>50</v>
      </c>
      <c r="G19" s="367">
        <v>50</v>
      </c>
      <c r="H19" s="367">
        <v>50</v>
      </c>
      <c r="I19" s="367">
        <v>50</v>
      </c>
      <c r="J19" s="367">
        <v>50</v>
      </c>
      <c r="K19" s="385" t="s">
        <v>44</v>
      </c>
      <c r="L19" s="385">
        <v>1</v>
      </c>
    </row>
    <row r="20" spans="1:12" x14ac:dyDescent="0.25">
      <c r="A20" s="93"/>
      <c r="B20" s="72" t="s">
        <v>99</v>
      </c>
      <c r="C20" s="367">
        <v>0.25</v>
      </c>
      <c r="D20" s="367">
        <v>0.25</v>
      </c>
      <c r="E20" s="367">
        <v>0.25</v>
      </c>
      <c r="F20" s="367">
        <v>0.25</v>
      </c>
      <c r="G20" s="367">
        <v>0.25</v>
      </c>
      <c r="H20" s="367">
        <v>0.25</v>
      </c>
      <c r="I20" s="367">
        <v>0.25</v>
      </c>
      <c r="J20" s="367">
        <v>0.25</v>
      </c>
      <c r="K20" s="385" t="s">
        <v>35</v>
      </c>
      <c r="L20" s="385">
        <v>1</v>
      </c>
    </row>
    <row r="21" spans="1:12" x14ac:dyDescent="0.25">
      <c r="A21" s="93"/>
      <c r="B21" s="72" t="s">
        <v>100</v>
      </c>
      <c r="C21" s="367">
        <v>0.5</v>
      </c>
      <c r="D21" s="367">
        <v>0.5</v>
      </c>
      <c r="E21" s="367">
        <v>0.5</v>
      </c>
      <c r="F21" s="367">
        <v>0.5</v>
      </c>
      <c r="G21" s="367">
        <v>0.5</v>
      </c>
      <c r="H21" s="367">
        <v>0.5</v>
      </c>
      <c r="I21" s="367">
        <v>0.5</v>
      </c>
      <c r="J21" s="367">
        <v>0.5</v>
      </c>
      <c r="K21" s="385" t="s">
        <v>97</v>
      </c>
      <c r="L21" s="385">
        <v>1</v>
      </c>
    </row>
    <row r="22" spans="1:12" x14ac:dyDescent="0.25">
      <c r="A22" s="93"/>
      <c r="B22" s="380" t="s">
        <v>102</v>
      </c>
      <c r="C22" s="381"/>
      <c r="D22" s="381"/>
      <c r="E22" s="381"/>
      <c r="F22" s="381"/>
      <c r="G22" s="381"/>
      <c r="H22" s="381"/>
      <c r="I22" s="381"/>
      <c r="J22" s="381"/>
      <c r="K22" s="381"/>
      <c r="L22" s="382"/>
    </row>
    <row r="23" spans="1:12" x14ac:dyDescent="0.25">
      <c r="A23" s="93"/>
      <c r="B23" s="72" t="s">
        <v>148</v>
      </c>
      <c r="C23" s="367">
        <v>95.5</v>
      </c>
      <c r="D23" s="367">
        <v>96.4</v>
      </c>
      <c r="E23" s="367">
        <v>99.1</v>
      </c>
      <c r="F23" s="367">
        <v>99.8</v>
      </c>
      <c r="G23" s="367">
        <v>90.9</v>
      </c>
      <c r="H23" s="367">
        <v>99.8</v>
      </c>
      <c r="I23" s="367">
        <v>95.5</v>
      </c>
      <c r="J23" s="367">
        <v>99.9</v>
      </c>
      <c r="K23" s="84" t="s">
        <v>31</v>
      </c>
      <c r="L23" s="385">
        <v>1</v>
      </c>
    </row>
    <row r="24" spans="1:12" x14ac:dyDescent="0.25">
      <c r="A24" s="93"/>
      <c r="B24" s="72" t="s">
        <v>104</v>
      </c>
      <c r="C24" s="364">
        <v>90</v>
      </c>
      <c r="D24" s="364">
        <v>72</v>
      </c>
      <c r="E24" s="364">
        <v>73</v>
      </c>
      <c r="F24" s="364">
        <v>73</v>
      </c>
      <c r="G24" s="364">
        <v>36</v>
      </c>
      <c r="H24" s="364">
        <v>90</v>
      </c>
      <c r="I24" s="364">
        <v>18</v>
      </c>
      <c r="J24" s="364">
        <v>73</v>
      </c>
      <c r="K24" s="84" t="s">
        <v>31</v>
      </c>
      <c r="L24" s="385">
        <v>1</v>
      </c>
    </row>
    <row r="25" spans="1:12" x14ac:dyDescent="0.25">
      <c r="A25" s="93"/>
      <c r="B25" s="72" t="s">
        <v>105</v>
      </c>
      <c r="C25" s="364">
        <v>16</v>
      </c>
      <c r="D25" s="364">
        <v>11</v>
      </c>
      <c r="E25" s="364">
        <v>8</v>
      </c>
      <c r="F25" s="364">
        <v>4</v>
      </c>
      <c r="G25" s="364">
        <v>4</v>
      </c>
      <c r="H25" s="364">
        <v>16</v>
      </c>
      <c r="I25" s="364">
        <v>2</v>
      </c>
      <c r="J25" s="364">
        <v>16</v>
      </c>
      <c r="K25" s="84" t="s">
        <v>31</v>
      </c>
      <c r="L25" s="385">
        <v>1</v>
      </c>
    </row>
    <row r="26" spans="1:12" x14ac:dyDescent="0.25">
      <c r="A26" s="93"/>
      <c r="B26" s="72" t="s">
        <v>106</v>
      </c>
      <c r="C26" s="364">
        <v>4</v>
      </c>
      <c r="D26" s="364">
        <v>3</v>
      </c>
      <c r="E26" s="364">
        <v>2</v>
      </c>
      <c r="F26" s="364">
        <v>1</v>
      </c>
      <c r="G26" s="364">
        <v>1</v>
      </c>
      <c r="H26" s="364">
        <v>4</v>
      </c>
      <c r="I26" s="364">
        <v>1</v>
      </c>
      <c r="J26" s="364">
        <v>4</v>
      </c>
      <c r="K26" s="84" t="s">
        <v>31</v>
      </c>
      <c r="L26" s="385">
        <v>1</v>
      </c>
    </row>
    <row r="27" spans="1:12" x14ac:dyDescent="0.25">
      <c r="A27" s="93"/>
      <c r="B27" s="388" t="s">
        <v>575</v>
      </c>
      <c r="C27" s="367">
        <v>2</v>
      </c>
      <c r="D27" s="367">
        <v>0.3</v>
      </c>
      <c r="E27" s="367">
        <v>0.3</v>
      </c>
      <c r="F27" s="367">
        <v>0.3</v>
      </c>
      <c r="G27" s="367">
        <v>0.1</v>
      </c>
      <c r="H27" s="367">
        <v>2</v>
      </c>
      <c r="I27" s="367">
        <v>0.1</v>
      </c>
      <c r="J27" s="367">
        <v>1</v>
      </c>
      <c r="K27" s="84" t="s">
        <v>31</v>
      </c>
      <c r="L27" s="385">
        <v>1</v>
      </c>
    </row>
    <row r="28" spans="1:12" x14ac:dyDescent="0.25">
      <c r="A28" s="93"/>
      <c r="B28" s="380" t="s">
        <v>25</v>
      </c>
      <c r="C28" s="389"/>
      <c r="D28" s="389"/>
      <c r="E28" s="389"/>
      <c r="F28" s="389"/>
      <c r="G28" s="389"/>
      <c r="H28" s="389"/>
      <c r="I28" s="389"/>
      <c r="J28" s="389"/>
      <c r="K28" s="381"/>
      <c r="L28" s="382"/>
    </row>
    <row r="29" spans="1:12" x14ac:dyDescent="0.25">
      <c r="A29" s="93"/>
      <c r="B29" s="72" t="s">
        <v>696</v>
      </c>
      <c r="C29" s="368">
        <v>0.91</v>
      </c>
      <c r="D29" s="368">
        <v>0.89</v>
      </c>
      <c r="E29" s="368">
        <v>0.84</v>
      </c>
      <c r="F29" s="368">
        <v>0.76</v>
      </c>
      <c r="G29" s="368">
        <v>0.77</v>
      </c>
      <c r="H29" s="368">
        <v>1.0900000000000001</v>
      </c>
      <c r="I29" s="368">
        <v>0.63</v>
      </c>
      <c r="J29" s="368">
        <v>1.1000000000000001</v>
      </c>
      <c r="K29" s="84" t="s">
        <v>702</v>
      </c>
      <c r="L29" s="385"/>
    </row>
    <row r="30" spans="1:12" x14ac:dyDescent="0.25">
      <c r="A30" s="93"/>
      <c r="B30" s="72" t="s">
        <v>28</v>
      </c>
      <c r="C30" s="368">
        <v>0.44</v>
      </c>
      <c r="D30" s="368">
        <v>0.43</v>
      </c>
      <c r="E30" s="368">
        <v>0.41</v>
      </c>
      <c r="F30" s="368">
        <v>0.37</v>
      </c>
      <c r="G30" s="368">
        <v>0.37</v>
      </c>
      <c r="H30" s="368">
        <v>0.56000000000000005</v>
      </c>
      <c r="I30" s="368">
        <v>0.31</v>
      </c>
      <c r="J30" s="368">
        <v>0.56000000000000005</v>
      </c>
      <c r="K30" s="84" t="s">
        <v>702</v>
      </c>
      <c r="L30" s="385"/>
    </row>
    <row r="31" spans="1:12" x14ac:dyDescent="0.25">
      <c r="A31" s="93"/>
      <c r="B31" s="72" t="s">
        <v>29</v>
      </c>
      <c r="C31" s="368">
        <v>0.47</v>
      </c>
      <c r="D31" s="368">
        <v>0.46</v>
      </c>
      <c r="E31" s="368">
        <v>0.43</v>
      </c>
      <c r="F31" s="368">
        <v>0.39</v>
      </c>
      <c r="G31" s="368">
        <v>0.4</v>
      </c>
      <c r="H31" s="368">
        <v>0.54</v>
      </c>
      <c r="I31" s="368">
        <v>0.32</v>
      </c>
      <c r="J31" s="368">
        <v>0.54</v>
      </c>
      <c r="K31" s="84" t="s">
        <v>702</v>
      </c>
      <c r="L31" s="385"/>
    </row>
    <row r="32" spans="1:12" x14ac:dyDescent="0.25">
      <c r="A32" s="93"/>
      <c r="B32" s="72" t="s">
        <v>697</v>
      </c>
      <c r="C32" s="517">
        <v>52900</v>
      </c>
      <c r="D32" s="517">
        <v>51300</v>
      </c>
      <c r="E32" s="517">
        <v>48400</v>
      </c>
      <c r="F32" s="517">
        <v>43300</v>
      </c>
      <c r="G32" s="517">
        <v>50200</v>
      </c>
      <c r="H32" s="517">
        <v>60200</v>
      </c>
      <c r="I32" s="517">
        <v>38000</v>
      </c>
      <c r="J32" s="517">
        <v>56200</v>
      </c>
      <c r="K32" s="84" t="s">
        <v>46</v>
      </c>
      <c r="L32" s="385"/>
    </row>
    <row r="33" spans="1:12" x14ac:dyDescent="0.25">
      <c r="A33" s="93"/>
      <c r="B33" s="72" t="s">
        <v>698</v>
      </c>
      <c r="C33" s="365">
        <v>0.6</v>
      </c>
      <c r="D33" s="365">
        <v>0.6</v>
      </c>
      <c r="E33" s="365">
        <v>0.6</v>
      </c>
      <c r="F33" s="365">
        <v>0.6</v>
      </c>
      <c r="G33" s="365">
        <v>0.5</v>
      </c>
      <c r="H33" s="365">
        <v>0.7</v>
      </c>
      <c r="I33" s="365">
        <v>0.4</v>
      </c>
      <c r="J33" s="365">
        <v>0.7</v>
      </c>
      <c r="K33" s="84" t="s">
        <v>46</v>
      </c>
      <c r="L33" s="385"/>
    </row>
    <row r="34" spans="1:12" x14ac:dyDescent="0.25">
      <c r="A34" s="93"/>
      <c r="B34" s="380" t="s">
        <v>33</v>
      </c>
      <c r="C34" s="381"/>
      <c r="D34" s="381"/>
      <c r="E34" s="381"/>
      <c r="F34" s="381"/>
      <c r="G34" s="381"/>
      <c r="H34" s="381"/>
      <c r="I34" s="381"/>
      <c r="J34" s="381"/>
      <c r="K34" s="381"/>
      <c r="L34" s="382"/>
    </row>
    <row r="35" spans="1:12" x14ac:dyDescent="0.25">
      <c r="A35" s="93"/>
      <c r="B35" s="72" t="s">
        <v>581</v>
      </c>
      <c r="C35" s="367" t="s">
        <v>582</v>
      </c>
      <c r="D35" s="367" t="s">
        <v>582</v>
      </c>
      <c r="E35" s="367" t="s">
        <v>582</v>
      </c>
      <c r="F35" s="367" t="s">
        <v>582</v>
      </c>
      <c r="G35" s="367" t="s">
        <v>584</v>
      </c>
      <c r="H35" s="367" t="s">
        <v>582</v>
      </c>
      <c r="I35" s="367" t="s">
        <v>584</v>
      </c>
      <c r="J35" s="367" t="s">
        <v>582</v>
      </c>
      <c r="K35" s="84"/>
      <c r="L35" s="385"/>
    </row>
    <row r="36" spans="1:12" x14ac:dyDescent="0.25">
      <c r="A36" s="93"/>
      <c r="B36" s="72" t="s">
        <v>583</v>
      </c>
      <c r="C36" s="367" t="s">
        <v>582</v>
      </c>
      <c r="D36" s="367" t="s">
        <v>582</v>
      </c>
      <c r="E36" s="367" t="s">
        <v>582</v>
      </c>
      <c r="F36" s="367" t="s">
        <v>582</v>
      </c>
      <c r="G36" s="367" t="s">
        <v>584</v>
      </c>
      <c r="H36" s="367" t="s">
        <v>582</v>
      </c>
      <c r="I36" s="367" t="s">
        <v>584</v>
      </c>
      <c r="J36" s="367" t="s">
        <v>582</v>
      </c>
      <c r="K36" s="84"/>
      <c r="L36" s="385"/>
    </row>
    <row r="37" spans="1:12" x14ac:dyDescent="0.25">
      <c r="A37" s="93"/>
      <c r="B37" s="72" t="s">
        <v>585</v>
      </c>
      <c r="C37" s="390">
        <v>0.93</v>
      </c>
      <c r="D37" s="390">
        <v>0.9</v>
      </c>
      <c r="E37" s="390">
        <v>0.86</v>
      </c>
      <c r="F37" s="390">
        <v>0.78</v>
      </c>
      <c r="G37" s="390">
        <v>0.79</v>
      </c>
      <c r="H37" s="390">
        <v>1.1200000000000001</v>
      </c>
      <c r="I37" s="390">
        <v>0.64</v>
      </c>
      <c r="J37" s="390">
        <v>1.1200000000000001</v>
      </c>
      <c r="K37" s="84" t="s">
        <v>703</v>
      </c>
      <c r="L37" s="385">
        <v>1</v>
      </c>
    </row>
    <row r="38" spans="1:12" x14ac:dyDescent="0.25">
      <c r="A38" s="93"/>
      <c r="B38" s="72" t="s">
        <v>28</v>
      </c>
      <c r="C38" s="390">
        <v>0.45</v>
      </c>
      <c r="D38" s="390">
        <v>0.44</v>
      </c>
      <c r="E38" s="390">
        <v>0.42</v>
      </c>
      <c r="F38" s="390">
        <v>0.38</v>
      </c>
      <c r="G38" s="390">
        <v>0.38</v>
      </c>
      <c r="H38" s="390">
        <v>0.56999999999999995</v>
      </c>
      <c r="I38" s="390">
        <v>0.31</v>
      </c>
      <c r="J38" s="390">
        <v>0.56999999999999995</v>
      </c>
      <c r="K38" s="385" t="s">
        <v>55</v>
      </c>
      <c r="L38" s="385"/>
    </row>
    <row r="39" spans="1:12" x14ac:dyDescent="0.25">
      <c r="A39" s="93"/>
      <c r="B39" s="72" t="s">
        <v>29</v>
      </c>
      <c r="C39" s="390">
        <v>0.48</v>
      </c>
      <c r="D39" s="390">
        <v>0.46</v>
      </c>
      <c r="E39" s="390">
        <v>0.44</v>
      </c>
      <c r="F39" s="390">
        <v>0.4</v>
      </c>
      <c r="G39" s="390">
        <v>0.41</v>
      </c>
      <c r="H39" s="390">
        <v>0.55000000000000004</v>
      </c>
      <c r="I39" s="390">
        <v>0.33</v>
      </c>
      <c r="J39" s="390">
        <v>0.55000000000000004</v>
      </c>
      <c r="K39" s="385" t="s">
        <v>55</v>
      </c>
      <c r="L39" s="385"/>
    </row>
    <row r="40" spans="1:12" x14ac:dyDescent="0.25">
      <c r="A40" s="93"/>
      <c r="B40" s="72" t="s">
        <v>586</v>
      </c>
      <c r="C40" s="517">
        <v>54000</v>
      </c>
      <c r="D40" s="517">
        <v>52400</v>
      </c>
      <c r="E40" s="517">
        <v>49400</v>
      </c>
      <c r="F40" s="517">
        <v>44200</v>
      </c>
      <c r="G40" s="517">
        <v>44800</v>
      </c>
      <c r="H40" s="517">
        <v>61600</v>
      </c>
      <c r="I40" s="517">
        <v>33900</v>
      </c>
      <c r="J40" s="517">
        <v>57500</v>
      </c>
      <c r="K40" s="385"/>
      <c r="L40" s="385"/>
    </row>
    <row r="41" spans="1:12" x14ac:dyDescent="0.25">
      <c r="A41" s="95"/>
      <c r="B41" s="72" t="s">
        <v>587</v>
      </c>
      <c r="C41" s="350">
        <v>1.9</v>
      </c>
      <c r="D41" s="350">
        <v>2.1</v>
      </c>
      <c r="E41" s="350">
        <v>2.7</v>
      </c>
      <c r="F41" s="350">
        <v>3.1</v>
      </c>
      <c r="G41" s="350">
        <v>1.8</v>
      </c>
      <c r="H41" s="350">
        <v>2.2999999999999998</v>
      </c>
      <c r="I41" s="350">
        <v>2.2000000000000002</v>
      </c>
      <c r="J41" s="350">
        <v>3.5</v>
      </c>
      <c r="K41" s="385"/>
      <c r="L41" s="385"/>
    </row>
    <row r="42" spans="1:12" x14ac:dyDescent="0.25">
      <c r="A42" s="95"/>
      <c r="B42" s="212" t="s">
        <v>278</v>
      </c>
      <c r="C42" s="350">
        <v>1.3</v>
      </c>
      <c r="D42" s="350">
        <v>1.5</v>
      </c>
      <c r="E42" s="350">
        <v>2.1</v>
      </c>
      <c r="F42" s="350">
        <v>2.5</v>
      </c>
      <c r="G42" s="350">
        <v>1.3</v>
      </c>
      <c r="H42" s="350">
        <v>1.6</v>
      </c>
      <c r="I42" s="350">
        <v>1.7</v>
      </c>
      <c r="J42" s="350">
        <v>2.7</v>
      </c>
      <c r="K42" s="385" t="s">
        <v>20</v>
      </c>
      <c r="L42" s="385"/>
    </row>
    <row r="43" spans="1:12" x14ac:dyDescent="0.25">
      <c r="A43" s="95"/>
      <c r="B43" s="212" t="s">
        <v>279</v>
      </c>
      <c r="C43" s="350">
        <v>0.6</v>
      </c>
      <c r="D43" s="350">
        <v>0.6</v>
      </c>
      <c r="E43" s="350">
        <v>0.6</v>
      </c>
      <c r="F43" s="350">
        <v>0.6</v>
      </c>
      <c r="G43" s="350">
        <v>0.5</v>
      </c>
      <c r="H43" s="350">
        <v>0.7</v>
      </c>
      <c r="I43" s="350">
        <v>0.5</v>
      </c>
      <c r="J43" s="350">
        <v>0.8</v>
      </c>
      <c r="K43" s="385"/>
      <c r="L43" s="385"/>
    </row>
    <row r="44" spans="1:12" ht="24" x14ac:dyDescent="0.25">
      <c r="A44" s="95"/>
      <c r="B44" s="72" t="s">
        <v>628</v>
      </c>
      <c r="C44" s="391">
        <v>0.08</v>
      </c>
      <c r="D44" s="391">
        <v>7.8E-2</v>
      </c>
      <c r="E44" s="391">
        <v>7.3999999999999996E-2</v>
      </c>
      <c r="F44" s="391">
        <v>6.7000000000000004E-2</v>
      </c>
      <c r="G44" s="391">
        <v>6.8000000000000005E-2</v>
      </c>
      <c r="H44" s="391">
        <v>9.1999999999999998E-2</v>
      </c>
      <c r="I44" s="391">
        <v>5.6000000000000001E-2</v>
      </c>
      <c r="J44" s="391">
        <v>9.2999999999999999E-2</v>
      </c>
      <c r="K44" s="385" t="s">
        <v>55</v>
      </c>
      <c r="L44" s="385"/>
    </row>
    <row r="45" spans="1:12" x14ac:dyDescent="0.25">
      <c r="A45" s="95"/>
      <c r="B45" s="93"/>
      <c r="C45" s="394"/>
      <c r="D45" s="394"/>
      <c r="E45" s="394"/>
      <c r="F45" s="394"/>
      <c r="G45" s="394"/>
      <c r="H45" s="394"/>
      <c r="I45" s="394"/>
      <c r="J45" s="394"/>
      <c r="K45" s="93"/>
      <c r="L45" s="93"/>
    </row>
    <row r="46" spans="1:12" x14ac:dyDescent="0.25">
      <c r="A46" s="95"/>
      <c r="B46" s="93"/>
      <c r="C46" s="394"/>
      <c r="D46" s="394"/>
      <c r="E46" s="394"/>
      <c r="F46" s="394"/>
      <c r="G46" s="394"/>
      <c r="H46" s="394"/>
      <c r="I46" s="394"/>
      <c r="J46" s="394"/>
      <c r="K46" s="93"/>
      <c r="L46" s="93"/>
    </row>
    <row r="47" spans="1:12" x14ac:dyDescent="0.25">
      <c r="A47" s="95" t="s">
        <v>125</v>
      </c>
      <c r="B47" s="93"/>
      <c r="C47" s="356"/>
      <c r="D47" s="356"/>
      <c r="E47" s="356"/>
      <c r="F47" s="356"/>
      <c r="G47" s="356"/>
      <c r="H47" s="356"/>
      <c r="I47" s="93"/>
      <c r="J47" s="93"/>
      <c r="K47" s="93"/>
      <c r="L47" s="93"/>
    </row>
    <row r="48" spans="1:12" x14ac:dyDescent="0.25">
      <c r="A48" s="357">
        <v>1</v>
      </c>
      <c r="B48" s="887" t="s">
        <v>645</v>
      </c>
      <c r="C48" s="887"/>
      <c r="D48" s="887"/>
      <c r="E48" s="887"/>
      <c r="F48" s="887"/>
      <c r="G48" s="887"/>
      <c r="H48" s="887"/>
      <c r="I48" s="887"/>
      <c r="J48" s="887"/>
      <c r="K48" s="887"/>
      <c r="L48" s="887"/>
    </row>
    <row r="49" spans="1:12" x14ac:dyDescent="0.25">
      <c r="A49" s="95" t="s">
        <v>38</v>
      </c>
      <c r="B49" s="93"/>
      <c r="C49" s="356"/>
      <c r="D49" s="356"/>
      <c r="E49" s="356"/>
      <c r="F49" s="356"/>
      <c r="G49" s="356"/>
      <c r="H49" s="356"/>
      <c r="I49" s="93"/>
      <c r="J49" s="93"/>
      <c r="K49" s="93"/>
      <c r="L49" s="93"/>
    </row>
    <row r="50" spans="1:12" x14ac:dyDescent="0.25">
      <c r="A50" s="357" t="s">
        <v>39</v>
      </c>
      <c r="B50" s="887" t="s">
        <v>704</v>
      </c>
      <c r="C50" s="887"/>
      <c r="D50" s="887"/>
      <c r="E50" s="887"/>
      <c r="F50" s="887"/>
      <c r="G50" s="887"/>
      <c r="H50" s="887"/>
      <c r="I50" s="887"/>
      <c r="J50" s="887"/>
      <c r="K50" s="887"/>
      <c r="L50" s="887"/>
    </row>
    <row r="51" spans="1:12" x14ac:dyDescent="0.25">
      <c r="A51" s="357" t="s">
        <v>15</v>
      </c>
      <c r="B51" s="93" t="s">
        <v>631</v>
      </c>
      <c r="C51" s="93"/>
      <c r="D51" s="93"/>
      <c r="E51" s="93"/>
      <c r="F51" s="93"/>
      <c r="G51" s="93"/>
      <c r="H51" s="93"/>
      <c r="I51" s="93"/>
      <c r="J51" s="93"/>
      <c r="K51" s="93"/>
      <c r="L51" s="93"/>
    </row>
    <row r="52" spans="1:12" x14ac:dyDescent="0.25">
      <c r="A52" s="357" t="s">
        <v>20</v>
      </c>
      <c r="B52" s="887" t="s">
        <v>705</v>
      </c>
      <c r="C52" s="918"/>
      <c r="D52" s="918"/>
      <c r="E52" s="918"/>
      <c r="F52" s="918"/>
      <c r="G52" s="918"/>
      <c r="H52" s="918"/>
      <c r="I52" s="918"/>
      <c r="J52" s="918"/>
      <c r="K52" s="918"/>
      <c r="L52" s="918"/>
    </row>
    <row r="53" spans="1:12" x14ac:dyDescent="0.25">
      <c r="A53" s="357" t="s">
        <v>23</v>
      </c>
      <c r="B53" s="887" t="s">
        <v>678</v>
      </c>
      <c r="C53" s="887"/>
      <c r="D53" s="887"/>
      <c r="E53" s="887"/>
      <c r="F53" s="887"/>
      <c r="G53" s="887"/>
      <c r="H53" s="887"/>
      <c r="I53" s="887"/>
      <c r="J53" s="887"/>
      <c r="K53" s="887"/>
      <c r="L53" s="887"/>
    </row>
    <row r="54" spans="1:12" x14ac:dyDescent="0.25">
      <c r="A54" s="357" t="s">
        <v>44</v>
      </c>
      <c r="B54" s="887" t="s">
        <v>706</v>
      </c>
      <c r="C54" s="887"/>
      <c r="D54" s="887"/>
      <c r="E54" s="887"/>
      <c r="F54" s="887"/>
      <c r="G54" s="887"/>
      <c r="H54" s="887"/>
      <c r="I54" s="887"/>
      <c r="J54" s="887"/>
      <c r="K54" s="887"/>
      <c r="L54" s="887"/>
    </row>
    <row r="55" spans="1:12" x14ac:dyDescent="0.25">
      <c r="A55" s="357" t="s">
        <v>46</v>
      </c>
      <c r="B55" s="887" t="s">
        <v>694</v>
      </c>
      <c r="C55" s="887"/>
      <c r="D55" s="887"/>
      <c r="E55" s="887"/>
      <c r="F55" s="887"/>
      <c r="G55" s="887"/>
      <c r="H55" s="887"/>
      <c r="I55" s="887"/>
      <c r="J55" s="887"/>
      <c r="K55" s="887"/>
      <c r="L55" s="887"/>
    </row>
    <row r="56" spans="1:12" x14ac:dyDescent="0.25">
      <c r="A56" s="357" t="s">
        <v>31</v>
      </c>
      <c r="B56" s="887" t="s">
        <v>707</v>
      </c>
      <c r="C56" s="887"/>
      <c r="D56" s="887"/>
      <c r="E56" s="887"/>
      <c r="F56" s="887"/>
      <c r="G56" s="887"/>
      <c r="H56" s="887"/>
      <c r="I56" s="887"/>
      <c r="J56" s="887"/>
      <c r="K56" s="887"/>
      <c r="L56" s="887"/>
    </row>
    <row r="57" spans="1:12" x14ac:dyDescent="0.25">
      <c r="A57" s="357"/>
      <c r="B57" s="378" t="s">
        <v>637</v>
      </c>
      <c r="C57" s="93"/>
      <c r="D57" s="93"/>
      <c r="E57" s="93"/>
      <c r="F57" s="93"/>
      <c r="G57" s="93"/>
      <c r="H57" s="93"/>
      <c r="I57" s="93"/>
      <c r="J57" s="93"/>
      <c r="K57" s="93"/>
      <c r="L57" s="93"/>
    </row>
    <row r="58" spans="1:12" x14ac:dyDescent="0.25">
      <c r="A58" s="357" t="s">
        <v>65</v>
      </c>
      <c r="B58" s="378" t="s">
        <v>708</v>
      </c>
      <c r="C58" s="93"/>
      <c r="D58" s="93"/>
      <c r="E58" s="93"/>
      <c r="F58" s="93"/>
      <c r="G58" s="93"/>
      <c r="H58" s="93"/>
      <c r="I58" s="93"/>
      <c r="J58" s="93"/>
      <c r="K58" s="93"/>
      <c r="L58" s="93"/>
    </row>
    <row r="59" spans="1:12" x14ac:dyDescent="0.25">
      <c r="A59" s="357" t="s">
        <v>50</v>
      </c>
      <c r="B59" s="93" t="s">
        <v>709</v>
      </c>
      <c r="C59" s="93"/>
      <c r="D59" s="93"/>
      <c r="E59" s="93"/>
      <c r="F59" s="93"/>
      <c r="G59" s="93"/>
      <c r="H59" s="93"/>
      <c r="I59" s="93"/>
      <c r="J59" s="93"/>
      <c r="K59" s="93"/>
      <c r="L59" s="93"/>
    </row>
    <row r="60" spans="1:12" x14ac:dyDescent="0.25">
      <c r="A60" s="357" t="s">
        <v>55</v>
      </c>
      <c r="B60" s="919" t="s">
        <v>641</v>
      </c>
      <c r="C60" s="919"/>
      <c r="D60" s="919"/>
      <c r="E60" s="919"/>
      <c r="F60" s="919"/>
      <c r="G60" s="919"/>
      <c r="H60" s="919"/>
      <c r="I60" s="919"/>
      <c r="J60" s="919"/>
      <c r="K60" s="919"/>
      <c r="L60" s="919"/>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31"/>
  <sheetViews>
    <sheetView showGridLines="0" zoomScale="85" zoomScaleNormal="85" workbookViewId="0">
      <selection activeCell="B47" sqref="B47"/>
    </sheetView>
  </sheetViews>
  <sheetFormatPr defaultRowHeight="15" x14ac:dyDescent="0.25"/>
  <cols>
    <col min="2" max="2" width="21.85546875" customWidth="1"/>
  </cols>
  <sheetData>
    <row r="1" spans="1:8" ht="20.25" x14ac:dyDescent="0.3">
      <c r="A1" s="577"/>
      <c r="B1" s="589" t="s">
        <v>971</v>
      </c>
      <c r="C1" s="577"/>
      <c r="D1" s="577"/>
      <c r="E1" s="577"/>
      <c r="F1" s="577"/>
      <c r="G1" s="577"/>
      <c r="H1" s="555" t="s">
        <v>850</v>
      </c>
    </row>
    <row r="3" spans="1:8" x14ac:dyDescent="0.25">
      <c r="A3" s="590"/>
      <c r="B3" s="579" t="s">
        <v>0</v>
      </c>
      <c r="C3" s="892" t="s">
        <v>972</v>
      </c>
      <c r="D3" s="893"/>
      <c r="E3" s="893"/>
      <c r="F3" s="893"/>
      <c r="G3" s="893"/>
      <c r="H3" s="894"/>
    </row>
    <row r="4" spans="1:8" x14ac:dyDescent="0.25">
      <c r="A4" s="590"/>
      <c r="B4" s="591"/>
      <c r="C4" s="581">
        <v>2015</v>
      </c>
      <c r="D4" s="581">
        <v>2020</v>
      </c>
      <c r="E4" s="581">
        <v>2030</v>
      </c>
      <c r="F4" s="581">
        <v>2050</v>
      </c>
      <c r="G4" s="581" t="s">
        <v>4</v>
      </c>
      <c r="H4" s="581" t="s">
        <v>5</v>
      </c>
    </row>
    <row r="5" spans="1:8" x14ac:dyDescent="0.25">
      <c r="A5" s="590"/>
      <c r="B5" s="865" t="s">
        <v>6</v>
      </c>
      <c r="C5" s="866"/>
      <c r="D5" s="866"/>
      <c r="E5" s="866"/>
      <c r="F5" s="866"/>
      <c r="G5" s="866"/>
      <c r="H5" s="867"/>
    </row>
    <row r="6" spans="1:8" ht="24" x14ac:dyDescent="0.25">
      <c r="A6" s="590"/>
      <c r="B6" s="592" t="s">
        <v>973</v>
      </c>
      <c r="C6" s="584">
        <v>37</v>
      </c>
      <c r="D6" s="584">
        <v>40</v>
      </c>
      <c r="E6" s="583"/>
      <c r="F6" s="583"/>
      <c r="G6" s="583"/>
      <c r="H6" s="583">
        <v>1</v>
      </c>
    </row>
    <row r="7" spans="1:8" ht="24" x14ac:dyDescent="0.25">
      <c r="A7" s="590"/>
      <c r="B7" s="580" t="s">
        <v>974</v>
      </c>
      <c r="C7" s="584">
        <v>120</v>
      </c>
      <c r="D7" s="584">
        <v>120</v>
      </c>
      <c r="E7" s="597"/>
      <c r="F7" s="597"/>
      <c r="G7" s="597"/>
      <c r="H7" s="583">
        <v>1</v>
      </c>
    </row>
    <row r="8" spans="1:8" x14ac:dyDescent="0.25">
      <c r="A8" s="590"/>
      <c r="B8" s="580" t="s">
        <v>975</v>
      </c>
      <c r="C8" s="583">
        <v>20</v>
      </c>
      <c r="D8" s="583">
        <v>22</v>
      </c>
      <c r="E8" s="585"/>
      <c r="F8" s="585"/>
      <c r="G8" s="583" t="s">
        <v>39</v>
      </c>
      <c r="H8" s="596">
        <v>1</v>
      </c>
    </row>
    <row r="9" spans="1:8" x14ac:dyDescent="0.25">
      <c r="A9" s="590"/>
      <c r="B9" s="580" t="s">
        <v>976</v>
      </c>
      <c r="C9" s="583">
        <v>1</v>
      </c>
      <c r="D9" s="583">
        <v>1</v>
      </c>
      <c r="E9" s="585"/>
      <c r="F9" s="585"/>
      <c r="G9" s="585"/>
      <c r="H9" s="596">
        <v>1</v>
      </c>
    </row>
    <row r="10" spans="1:8" x14ac:dyDescent="0.25">
      <c r="A10" s="590"/>
      <c r="B10" s="580" t="s">
        <v>977</v>
      </c>
      <c r="C10" s="583">
        <v>4</v>
      </c>
      <c r="D10" s="583">
        <v>3</v>
      </c>
      <c r="E10" s="585"/>
      <c r="F10" s="585"/>
      <c r="G10" s="585"/>
      <c r="H10" s="596">
        <v>1</v>
      </c>
    </row>
    <row r="11" spans="1:8" ht="24" x14ac:dyDescent="0.25">
      <c r="A11" s="590"/>
      <c r="B11" s="580" t="s">
        <v>95</v>
      </c>
      <c r="C11" s="583">
        <v>3</v>
      </c>
      <c r="D11" s="583">
        <v>2</v>
      </c>
      <c r="E11" s="585"/>
      <c r="F11" s="585"/>
      <c r="G11" s="585"/>
      <c r="H11" s="596">
        <v>1</v>
      </c>
    </row>
    <row r="12" spans="1:8" x14ac:dyDescent="0.25">
      <c r="A12" s="590"/>
      <c r="B12" s="580" t="s">
        <v>16</v>
      </c>
      <c r="C12" s="583">
        <v>15</v>
      </c>
      <c r="D12" s="583">
        <v>15</v>
      </c>
      <c r="E12" s="585"/>
      <c r="F12" s="585"/>
      <c r="G12" s="585"/>
      <c r="H12" s="596">
        <v>1</v>
      </c>
    </row>
    <row r="13" spans="1:8" x14ac:dyDescent="0.25">
      <c r="A13" s="590"/>
      <c r="B13" s="580" t="s">
        <v>18</v>
      </c>
      <c r="C13" s="588">
        <v>0.4</v>
      </c>
      <c r="D13" s="588" t="s">
        <v>978</v>
      </c>
      <c r="E13" s="583"/>
      <c r="F13" s="583"/>
      <c r="G13" s="583" t="s">
        <v>15</v>
      </c>
      <c r="H13" s="583">
        <v>1</v>
      </c>
    </row>
    <row r="14" spans="1:8" x14ac:dyDescent="0.25">
      <c r="A14" s="590"/>
      <c r="B14" s="865" t="s">
        <v>102</v>
      </c>
      <c r="C14" s="906"/>
      <c r="D14" s="906"/>
      <c r="E14" s="906"/>
      <c r="F14" s="906"/>
      <c r="G14" s="906"/>
      <c r="H14" s="907"/>
    </row>
    <row r="15" spans="1:8" ht="24" x14ac:dyDescent="0.25">
      <c r="A15" s="590"/>
      <c r="B15" s="582" t="s">
        <v>979</v>
      </c>
      <c r="C15" s="583">
        <v>0</v>
      </c>
      <c r="D15" s="585">
        <v>0</v>
      </c>
      <c r="E15" s="585"/>
      <c r="F15" s="585"/>
      <c r="G15" s="585"/>
      <c r="H15" s="596">
        <v>1</v>
      </c>
    </row>
    <row r="16" spans="1:8" x14ac:dyDescent="0.25">
      <c r="A16" s="590"/>
      <c r="B16" s="580" t="s">
        <v>980</v>
      </c>
      <c r="C16" s="583">
        <v>130</v>
      </c>
      <c r="D16" s="585">
        <v>100</v>
      </c>
      <c r="E16" s="585"/>
      <c r="F16" s="585"/>
      <c r="G16" s="585"/>
      <c r="H16" s="596">
        <v>1</v>
      </c>
    </row>
    <row r="17" spans="1:8" x14ac:dyDescent="0.25">
      <c r="A17" s="590"/>
      <c r="B17" s="580" t="s">
        <v>981</v>
      </c>
      <c r="C17" s="583">
        <v>0</v>
      </c>
      <c r="D17" s="585">
        <v>0</v>
      </c>
      <c r="E17" s="585"/>
      <c r="F17" s="585"/>
      <c r="G17" s="585"/>
      <c r="H17" s="596">
        <v>1</v>
      </c>
    </row>
    <row r="18" spans="1:8" x14ac:dyDescent="0.25">
      <c r="A18" s="590"/>
      <c r="B18" s="580" t="s">
        <v>982</v>
      </c>
      <c r="C18" s="583">
        <v>0</v>
      </c>
      <c r="D18" s="585">
        <v>0</v>
      </c>
      <c r="E18" s="585"/>
      <c r="F18" s="585"/>
      <c r="G18" s="583"/>
      <c r="H18" s="596">
        <v>1</v>
      </c>
    </row>
    <row r="19" spans="1:8" x14ac:dyDescent="0.25">
      <c r="A19" s="590"/>
      <c r="B19" s="865" t="s">
        <v>723</v>
      </c>
      <c r="C19" s="866"/>
      <c r="D19" s="866"/>
      <c r="E19" s="866"/>
      <c r="F19" s="866"/>
      <c r="G19" s="866"/>
      <c r="H19" s="867"/>
    </row>
    <row r="20" spans="1:8" ht="24" x14ac:dyDescent="0.25">
      <c r="A20" s="590"/>
      <c r="B20" s="580" t="s">
        <v>983</v>
      </c>
      <c r="C20" s="598">
        <v>5</v>
      </c>
      <c r="D20" s="598">
        <v>3.8</v>
      </c>
      <c r="E20" s="584"/>
      <c r="F20" s="584"/>
      <c r="G20" s="584" t="s">
        <v>984</v>
      </c>
      <c r="H20" s="594">
        <v>1</v>
      </c>
    </row>
    <row r="21" spans="1:8" x14ac:dyDescent="0.25">
      <c r="A21" s="590"/>
      <c r="B21" s="580" t="s">
        <v>30</v>
      </c>
      <c r="C21" s="588">
        <v>32000</v>
      </c>
      <c r="D21" s="588">
        <v>32000</v>
      </c>
      <c r="E21" s="588"/>
      <c r="F21" s="588"/>
      <c r="G21" s="588" t="s">
        <v>985</v>
      </c>
      <c r="H21" s="583">
        <v>1</v>
      </c>
    </row>
    <row r="22" spans="1:8" x14ac:dyDescent="0.25">
      <c r="A22" s="590"/>
      <c r="B22" s="580" t="s">
        <v>32</v>
      </c>
      <c r="C22" s="588">
        <v>26</v>
      </c>
      <c r="D22" s="588">
        <v>21</v>
      </c>
      <c r="E22" s="583"/>
      <c r="F22" s="583"/>
      <c r="G22" s="588" t="s">
        <v>985</v>
      </c>
      <c r="H22" s="583">
        <v>1</v>
      </c>
    </row>
    <row r="23" spans="1:8" x14ac:dyDescent="0.25">
      <c r="A23" s="590"/>
      <c r="B23" s="578"/>
      <c r="C23" s="590"/>
      <c r="D23" s="590"/>
      <c r="E23" s="590"/>
      <c r="F23" s="590"/>
      <c r="G23" s="590"/>
      <c r="H23" s="590"/>
    </row>
    <row r="24" spans="1:8" x14ac:dyDescent="0.25">
      <c r="A24" s="593" t="s">
        <v>125</v>
      </c>
      <c r="B24" s="578"/>
      <c r="C24" s="590"/>
      <c r="D24" s="590"/>
      <c r="E24" s="590"/>
      <c r="F24" s="590"/>
      <c r="G24" s="590"/>
      <c r="H24" s="590"/>
    </row>
    <row r="25" spans="1:8" x14ac:dyDescent="0.25">
      <c r="A25" s="586">
        <v>1</v>
      </c>
      <c r="B25" s="578" t="s">
        <v>986</v>
      </c>
      <c r="C25" s="590"/>
      <c r="D25" s="590"/>
      <c r="E25" s="590"/>
      <c r="F25" s="590"/>
      <c r="G25" s="590"/>
      <c r="H25" s="590"/>
    </row>
    <row r="26" spans="1:8" x14ac:dyDescent="0.25">
      <c r="A26" s="593" t="s">
        <v>38</v>
      </c>
      <c r="B26" s="578"/>
      <c r="C26" s="590"/>
      <c r="D26" s="590"/>
      <c r="E26" s="590"/>
      <c r="F26" s="590"/>
      <c r="G26" s="590"/>
      <c r="H26" s="590"/>
    </row>
    <row r="27" spans="1:8" x14ac:dyDescent="0.25">
      <c r="A27" s="595" t="s">
        <v>39</v>
      </c>
      <c r="B27" s="857" t="s">
        <v>987</v>
      </c>
      <c r="C27" s="873"/>
      <c r="D27" s="873"/>
      <c r="E27" s="873"/>
      <c r="F27" s="873"/>
      <c r="G27" s="873"/>
      <c r="H27" s="873"/>
    </row>
    <row r="28" spans="1:8" x14ac:dyDescent="0.25">
      <c r="A28" s="587" t="s">
        <v>15</v>
      </c>
      <c r="B28" s="857" t="s">
        <v>988</v>
      </c>
      <c r="C28" s="857"/>
      <c r="D28" s="857"/>
      <c r="E28" s="857"/>
      <c r="F28" s="857"/>
      <c r="G28" s="857"/>
      <c r="H28" s="857"/>
    </row>
    <row r="29" spans="1:8" x14ac:dyDescent="0.25">
      <c r="A29" s="587" t="s">
        <v>20</v>
      </c>
      <c r="B29" s="857" t="s">
        <v>989</v>
      </c>
      <c r="C29" s="857"/>
      <c r="D29" s="857"/>
      <c r="E29" s="857"/>
      <c r="F29" s="857"/>
      <c r="G29" s="857"/>
      <c r="H29" s="857"/>
    </row>
    <row r="30" spans="1:8" x14ac:dyDescent="0.25">
      <c r="A30" s="587" t="s">
        <v>23</v>
      </c>
      <c r="B30" s="857" t="s">
        <v>990</v>
      </c>
      <c r="C30" s="857"/>
      <c r="D30" s="857"/>
      <c r="E30" s="857"/>
      <c r="F30" s="857"/>
      <c r="G30" s="857"/>
      <c r="H30" s="857"/>
    </row>
    <row r="31" spans="1:8" x14ac:dyDescent="0.25">
      <c r="A31" s="587" t="s">
        <v>44</v>
      </c>
      <c r="B31" s="857" t="s">
        <v>928</v>
      </c>
      <c r="C31" s="857"/>
      <c r="D31" s="857"/>
      <c r="E31" s="857"/>
      <c r="F31" s="857"/>
      <c r="G31" s="857"/>
      <c r="H31" s="857"/>
    </row>
  </sheetData>
  <mergeCells count="9">
    <mergeCell ref="B29:H29"/>
    <mergeCell ref="B30:H30"/>
    <mergeCell ref="B31:H31"/>
    <mergeCell ref="C3:H3"/>
    <mergeCell ref="B5:H5"/>
    <mergeCell ref="B14:H14"/>
    <mergeCell ref="B19:H19"/>
    <mergeCell ref="B27:H27"/>
    <mergeCell ref="B28:H28"/>
  </mergeCells>
  <hyperlinks>
    <hyperlink ref="H1" location="Index" display="Back to Index"/>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B47" sqref="B47"/>
    </sheetView>
  </sheetViews>
  <sheetFormatPr defaultRowHeight="15" x14ac:dyDescent="0.25"/>
  <cols>
    <col min="1" max="1" width="2.42578125" customWidth="1"/>
    <col min="2" max="2" width="35.7109375" customWidth="1"/>
    <col min="3" max="10" width="7" customWidth="1"/>
    <col min="11" max="11" width="7.42578125" bestFit="1" customWidth="1"/>
    <col min="12" max="12" width="7" bestFit="1" customWidth="1"/>
  </cols>
  <sheetData>
    <row r="1" spans="1:12" x14ac:dyDescent="0.25">
      <c r="H1" s="555" t="s">
        <v>850</v>
      </c>
    </row>
    <row r="2" spans="1:12" x14ac:dyDescent="0.25">
      <c r="A2" s="300"/>
      <c r="B2" s="248"/>
      <c r="C2" s="248"/>
      <c r="D2" s="248"/>
      <c r="E2" s="248"/>
      <c r="F2" s="248"/>
      <c r="G2" s="248"/>
      <c r="H2" s="248"/>
      <c r="I2" s="248"/>
      <c r="J2" s="248"/>
      <c r="K2" s="248"/>
      <c r="L2" s="248"/>
    </row>
    <row r="3" spans="1:12" ht="15" customHeight="1" x14ac:dyDescent="0.25">
      <c r="A3" s="300"/>
      <c r="B3" s="330" t="s">
        <v>0</v>
      </c>
      <c r="C3" s="938" t="s">
        <v>904</v>
      </c>
      <c r="D3" s="939"/>
      <c r="E3" s="939"/>
      <c r="F3" s="939"/>
      <c r="G3" s="939"/>
      <c r="H3" s="939"/>
      <c r="I3" s="939"/>
      <c r="J3" s="939"/>
      <c r="K3" s="939"/>
      <c r="L3" s="940"/>
    </row>
    <row r="4" spans="1:12" ht="30" customHeight="1" x14ac:dyDescent="0.25">
      <c r="A4" s="300"/>
      <c r="B4" s="299"/>
      <c r="C4" s="329">
        <v>2015</v>
      </c>
      <c r="D4" s="329">
        <v>2020</v>
      </c>
      <c r="E4" s="329">
        <v>2030</v>
      </c>
      <c r="F4" s="329">
        <v>2050</v>
      </c>
      <c r="G4" s="938" t="s">
        <v>2</v>
      </c>
      <c r="H4" s="941"/>
      <c r="I4" s="938" t="s">
        <v>3</v>
      </c>
      <c r="J4" s="941"/>
      <c r="K4" s="328" t="s">
        <v>4</v>
      </c>
      <c r="L4" s="328" t="s">
        <v>5</v>
      </c>
    </row>
    <row r="5" spans="1:12" x14ac:dyDescent="0.25">
      <c r="A5" s="300"/>
      <c r="B5" s="327" t="s">
        <v>6</v>
      </c>
      <c r="C5" s="325"/>
      <c r="D5" s="325"/>
      <c r="E5" s="325"/>
      <c r="F5" s="325"/>
      <c r="G5" s="326" t="s">
        <v>7</v>
      </c>
      <c r="H5" s="326" t="s">
        <v>8</v>
      </c>
      <c r="I5" s="326" t="s">
        <v>7</v>
      </c>
      <c r="J5" s="326" t="s">
        <v>8</v>
      </c>
      <c r="K5" s="325"/>
      <c r="L5" s="324"/>
    </row>
    <row r="6" spans="1:12" x14ac:dyDescent="0.25">
      <c r="A6" s="300"/>
      <c r="B6" s="315" t="s">
        <v>534</v>
      </c>
      <c r="C6" s="323">
        <v>0.25</v>
      </c>
      <c r="D6" s="322">
        <v>2.5</v>
      </c>
      <c r="E6" s="321">
        <v>10</v>
      </c>
      <c r="F6" s="320">
        <v>20</v>
      </c>
      <c r="G6" s="319"/>
      <c r="H6" s="319"/>
      <c r="I6" s="319"/>
      <c r="J6" s="319"/>
      <c r="K6" s="302" t="s">
        <v>39</v>
      </c>
      <c r="L6" s="302" t="s">
        <v>533</v>
      </c>
    </row>
    <row r="7" spans="1:12" ht="30" customHeight="1" x14ac:dyDescent="0.25">
      <c r="A7" s="300"/>
      <c r="B7" s="315" t="s">
        <v>138</v>
      </c>
      <c r="C7" s="303">
        <v>56</v>
      </c>
      <c r="D7" s="303">
        <v>58</v>
      </c>
      <c r="E7" s="303">
        <v>60</v>
      </c>
      <c r="F7" s="303">
        <v>60</v>
      </c>
      <c r="G7" s="301"/>
      <c r="H7" s="318"/>
      <c r="I7" s="318"/>
      <c r="J7" s="301"/>
      <c r="K7" s="313"/>
      <c r="L7" s="313"/>
    </row>
    <row r="8" spans="1:12" ht="30" customHeight="1" x14ac:dyDescent="0.25">
      <c r="A8" s="300"/>
      <c r="B8" s="317" t="s">
        <v>140</v>
      </c>
      <c r="C8" s="303">
        <v>56</v>
      </c>
      <c r="D8" s="303">
        <v>58</v>
      </c>
      <c r="E8" s="303">
        <v>60</v>
      </c>
      <c r="F8" s="303">
        <v>60</v>
      </c>
      <c r="G8" s="303">
        <v>52</v>
      </c>
      <c r="H8" s="303">
        <v>60</v>
      </c>
      <c r="I8" s="303">
        <v>56</v>
      </c>
      <c r="J8" s="303">
        <v>62</v>
      </c>
      <c r="K8" s="303" t="s">
        <v>15</v>
      </c>
      <c r="L8" s="303" t="s">
        <v>533</v>
      </c>
    </row>
    <row r="9" spans="1:12" x14ac:dyDescent="0.25">
      <c r="A9" s="300"/>
      <c r="B9" s="315" t="s">
        <v>141</v>
      </c>
      <c r="C9" s="316" t="s">
        <v>149</v>
      </c>
      <c r="D9" s="316">
        <f>2500/1500</f>
        <v>1.6666666666666667</v>
      </c>
      <c r="E9" s="316">
        <f>10000/6200</f>
        <v>1.6129032258064515</v>
      </c>
      <c r="F9" s="316">
        <f>20000/12400</f>
        <v>1.6129032258064515</v>
      </c>
      <c r="G9" s="156"/>
      <c r="H9" s="156"/>
      <c r="I9" s="156"/>
      <c r="J9" s="156"/>
      <c r="K9" s="303" t="s">
        <v>532</v>
      </c>
      <c r="L9" s="303" t="s">
        <v>531</v>
      </c>
    </row>
    <row r="10" spans="1:12" x14ac:dyDescent="0.25">
      <c r="A10" s="300"/>
      <c r="B10" s="315" t="s">
        <v>142</v>
      </c>
      <c r="C10" s="303" t="s">
        <v>149</v>
      </c>
      <c r="D10" s="303" t="s">
        <v>149</v>
      </c>
      <c r="E10" s="303" t="s">
        <v>149</v>
      </c>
      <c r="F10" s="303" t="s">
        <v>149</v>
      </c>
      <c r="G10" s="156"/>
      <c r="H10" s="156"/>
      <c r="I10" s="156"/>
      <c r="J10" s="156"/>
      <c r="K10" s="303"/>
      <c r="L10" s="303"/>
    </row>
    <row r="11" spans="1:12" x14ac:dyDescent="0.25">
      <c r="A11" s="300"/>
      <c r="B11" s="315" t="s">
        <v>13</v>
      </c>
      <c r="C11" s="303"/>
      <c r="D11" s="303"/>
      <c r="E11" s="303"/>
      <c r="F11" s="303"/>
      <c r="G11" s="156"/>
      <c r="H11" s="156"/>
      <c r="I11" s="156"/>
      <c r="J11" s="156"/>
      <c r="K11" s="303"/>
      <c r="L11" s="303"/>
    </row>
    <row r="12" spans="1:12" x14ac:dyDescent="0.25">
      <c r="A12" s="300"/>
      <c r="B12" s="306" t="s">
        <v>95</v>
      </c>
      <c r="C12" s="303"/>
      <c r="D12" s="303"/>
      <c r="E12" s="303"/>
      <c r="F12" s="303"/>
      <c r="G12" s="124"/>
      <c r="H12" s="124"/>
      <c r="I12" s="124"/>
      <c r="J12" s="124"/>
      <c r="K12" s="302"/>
      <c r="L12" s="303"/>
    </row>
    <row r="13" spans="1:12" x14ac:dyDescent="0.25">
      <c r="A13" s="300"/>
      <c r="B13" s="306" t="s">
        <v>16</v>
      </c>
      <c r="C13" s="302">
        <v>15</v>
      </c>
      <c r="D13" s="302">
        <v>20</v>
      </c>
      <c r="E13" s="302">
        <v>20</v>
      </c>
      <c r="F13" s="302">
        <v>20</v>
      </c>
      <c r="G13" s="124"/>
      <c r="H13" s="124"/>
      <c r="I13" s="124"/>
      <c r="J13" s="124"/>
      <c r="K13" s="302" t="s">
        <v>23</v>
      </c>
      <c r="L13" s="303" t="s">
        <v>530</v>
      </c>
    </row>
    <row r="14" spans="1:12" x14ac:dyDescent="0.25">
      <c r="A14" s="300"/>
      <c r="B14" s="306" t="s">
        <v>18</v>
      </c>
      <c r="C14" s="302">
        <v>1</v>
      </c>
      <c r="D14" s="302">
        <v>1</v>
      </c>
      <c r="E14" s="302">
        <v>1</v>
      </c>
      <c r="F14" s="302">
        <v>1</v>
      </c>
      <c r="G14" s="124"/>
      <c r="H14" s="124"/>
      <c r="I14" s="124"/>
      <c r="J14" s="124"/>
      <c r="K14" s="302"/>
      <c r="L14" s="303"/>
    </row>
    <row r="15" spans="1:12" x14ac:dyDescent="0.25">
      <c r="A15" s="300"/>
      <c r="B15" s="304"/>
      <c r="C15" s="303"/>
      <c r="D15" s="303"/>
      <c r="E15" s="303"/>
      <c r="F15" s="303"/>
      <c r="G15" s="124"/>
      <c r="H15" s="124"/>
      <c r="I15" s="124"/>
      <c r="J15" s="124"/>
      <c r="K15" s="302"/>
      <c r="L15" s="303"/>
    </row>
    <row r="16" spans="1:12" x14ac:dyDescent="0.25">
      <c r="A16" s="300"/>
      <c r="B16" s="932" t="s">
        <v>21</v>
      </c>
      <c r="C16" s="933"/>
      <c r="D16" s="933"/>
      <c r="E16" s="933"/>
      <c r="F16" s="933"/>
      <c r="G16" s="933"/>
      <c r="H16" s="933"/>
      <c r="I16" s="933"/>
      <c r="J16" s="933"/>
      <c r="K16" s="933"/>
      <c r="L16" s="934"/>
    </row>
    <row r="17" spans="1:12" x14ac:dyDescent="0.25">
      <c r="A17" s="300"/>
      <c r="B17" s="306" t="s">
        <v>22</v>
      </c>
      <c r="C17" s="314"/>
      <c r="D17" s="314"/>
      <c r="E17" s="314"/>
      <c r="F17" s="314"/>
      <c r="G17" s="302"/>
      <c r="H17" s="302"/>
      <c r="I17" s="302"/>
      <c r="J17" s="302"/>
      <c r="K17" s="302"/>
      <c r="L17" s="124"/>
    </row>
    <row r="18" spans="1:12" x14ac:dyDescent="0.25">
      <c r="A18" s="300"/>
      <c r="B18" s="306" t="s">
        <v>24</v>
      </c>
      <c r="C18" s="291"/>
      <c r="D18" s="291"/>
      <c r="E18" s="291"/>
      <c r="F18" s="291"/>
      <c r="G18" s="302"/>
      <c r="H18" s="302"/>
      <c r="I18" s="302"/>
      <c r="J18" s="302"/>
      <c r="K18" s="302"/>
      <c r="L18" s="124"/>
    </row>
    <row r="19" spans="1:12" x14ac:dyDescent="0.25">
      <c r="A19" s="300"/>
      <c r="B19" s="306" t="s">
        <v>98</v>
      </c>
      <c r="C19" s="302">
        <v>70</v>
      </c>
      <c r="D19" s="302">
        <v>70</v>
      </c>
      <c r="E19" s="302">
        <v>70</v>
      </c>
      <c r="F19" s="302">
        <v>70</v>
      </c>
      <c r="G19" s="302"/>
      <c r="H19" s="302"/>
      <c r="I19" s="302"/>
      <c r="J19" s="302"/>
      <c r="K19" s="302"/>
      <c r="L19" s="124"/>
    </row>
    <row r="20" spans="1:12" x14ac:dyDescent="0.25">
      <c r="A20" s="300"/>
      <c r="B20" s="306" t="s">
        <v>99</v>
      </c>
      <c r="C20" s="302">
        <v>2.5000000000000001E-2</v>
      </c>
      <c r="D20" s="302">
        <v>2.5000000000000001E-2</v>
      </c>
      <c r="E20" s="302">
        <v>2.5000000000000001E-2</v>
      </c>
      <c r="F20" s="302">
        <v>2.5000000000000001E-2</v>
      </c>
      <c r="G20" s="302"/>
      <c r="H20" s="302"/>
      <c r="I20" s="302"/>
      <c r="J20" s="302"/>
      <c r="K20" s="302" t="s">
        <v>44</v>
      </c>
      <c r="L20" s="124"/>
    </row>
    <row r="21" spans="1:12" x14ac:dyDescent="0.25">
      <c r="A21" s="300"/>
      <c r="B21" s="306" t="s">
        <v>100</v>
      </c>
      <c r="C21" s="302">
        <v>25</v>
      </c>
      <c r="D21" s="302">
        <v>25</v>
      </c>
      <c r="E21" s="302">
        <v>25</v>
      </c>
      <c r="F21" s="302">
        <v>25</v>
      </c>
      <c r="G21" s="302"/>
      <c r="H21" s="302"/>
      <c r="I21" s="302"/>
      <c r="J21" s="302"/>
      <c r="K21" s="302" t="s">
        <v>44</v>
      </c>
      <c r="L21" s="302" t="s">
        <v>529</v>
      </c>
    </row>
    <row r="22" spans="1:12" x14ac:dyDescent="0.25">
      <c r="A22" s="300"/>
      <c r="B22" s="304"/>
      <c r="C22" s="303"/>
      <c r="D22" s="303"/>
      <c r="E22" s="303"/>
      <c r="F22" s="303"/>
      <c r="G22" s="303"/>
      <c r="H22" s="303"/>
      <c r="I22" s="303"/>
      <c r="J22" s="303"/>
      <c r="K22" s="303"/>
      <c r="L22" s="124"/>
    </row>
    <row r="23" spans="1:12" x14ac:dyDescent="0.25">
      <c r="A23" s="300"/>
      <c r="B23" s="932" t="s">
        <v>102</v>
      </c>
      <c r="C23" s="933"/>
      <c r="D23" s="933"/>
      <c r="E23" s="933"/>
      <c r="F23" s="933"/>
      <c r="G23" s="933"/>
      <c r="H23" s="933"/>
      <c r="I23" s="933"/>
      <c r="J23" s="933"/>
      <c r="K23" s="933"/>
      <c r="L23" s="934"/>
    </row>
    <row r="24" spans="1:12" x14ac:dyDescent="0.25">
      <c r="A24" s="300"/>
      <c r="B24" s="306" t="s">
        <v>148</v>
      </c>
      <c r="C24" s="302">
        <v>100</v>
      </c>
      <c r="D24" s="302">
        <v>100</v>
      </c>
      <c r="E24" s="302">
        <v>100</v>
      </c>
      <c r="F24" s="302">
        <v>100</v>
      </c>
      <c r="G24" s="302"/>
      <c r="H24" s="302"/>
      <c r="I24" s="302"/>
      <c r="J24" s="302"/>
      <c r="K24" s="303"/>
      <c r="L24" s="313">
        <v>3</v>
      </c>
    </row>
    <row r="25" spans="1:12" x14ac:dyDescent="0.25">
      <c r="A25" s="300"/>
      <c r="B25" s="306" t="s">
        <v>104</v>
      </c>
      <c r="C25" s="302">
        <v>1.3</v>
      </c>
      <c r="D25" s="302">
        <v>1.4</v>
      </c>
      <c r="E25" s="302">
        <v>1.5</v>
      </c>
      <c r="F25" s="302">
        <v>1.6</v>
      </c>
      <c r="G25" s="302"/>
      <c r="H25" s="302"/>
      <c r="I25" s="302"/>
      <c r="J25" s="302"/>
      <c r="K25" s="302"/>
      <c r="L25" s="303">
        <v>3</v>
      </c>
    </row>
    <row r="26" spans="1:12" x14ac:dyDescent="0.25">
      <c r="A26" s="300"/>
      <c r="B26" s="306" t="s">
        <v>105</v>
      </c>
      <c r="C26" s="312">
        <v>1.25</v>
      </c>
      <c r="D26" s="312">
        <v>1.25</v>
      </c>
      <c r="E26" s="312">
        <v>1.25</v>
      </c>
      <c r="F26" s="312">
        <v>1.25</v>
      </c>
      <c r="G26" s="312"/>
      <c r="H26" s="312"/>
      <c r="I26" s="312"/>
      <c r="J26" s="312"/>
      <c r="K26" s="302" t="s">
        <v>46</v>
      </c>
      <c r="L26" s="303">
        <v>7</v>
      </c>
    </row>
    <row r="27" spans="1:12" x14ac:dyDescent="0.25">
      <c r="A27" s="300"/>
      <c r="B27" s="306" t="s">
        <v>106</v>
      </c>
      <c r="C27" s="307" t="s">
        <v>201</v>
      </c>
      <c r="D27" s="307" t="s">
        <v>201</v>
      </c>
      <c r="E27" s="307" t="s">
        <v>201</v>
      </c>
      <c r="F27" s="307" t="s">
        <v>201</v>
      </c>
      <c r="G27" s="311"/>
      <c r="H27" s="311"/>
      <c r="I27" s="311"/>
      <c r="J27" s="311"/>
      <c r="K27" s="311" t="s">
        <v>46</v>
      </c>
      <c r="L27" s="303" t="s">
        <v>496</v>
      </c>
    </row>
    <row r="28" spans="1:12" x14ac:dyDescent="0.25">
      <c r="A28" s="300"/>
      <c r="B28" s="304"/>
      <c r="C28" s="310"/>
      <c r="D28" s="310"/>
      <c r="E28" s="310"/>
      <c r="F28" s="310"/>
      <c r="G28" s="308"/>
      <c r="H28" s="308"/>
      <c r="I28" s="308"/>
      <c r="J28" s="308"/>
      <c r="K28" s="308"/>
      <c r="L28" s="309"/>
    </row>
    <row r="29" spans="1:12" x14ac:dyDescent="0.25">
      <c r="A29" s="300"/>
      <c r="B29" s="932" t="s">
        <v>553</v>
      </c>
      <c r="C29" s="933"/>
      <c r="D29" s="933"/>
      <c r="E29" s="933"/>
      <c r="F29" s="933"/>
      <c r="G29" s="933"/>
      <c r="H29" s="933"/>
      <c r="I29" s="933"/>
      <c r="J29" s="933"/>
      <c r="K29" s="933"/>
      <c r="L29" s="934"/>
    </row>
    <row r="30" spans="1:12" x14ac:dyDescent="0.25">
      <c r="A30" s="300"/>
      <c r="B30" s="306" t="s">
        <v>26</v>
      </c>
      <c r="C30" s="302">
        <v>8.3000000000000007</v>
      </c>
      <c r="D30" s="302">
        <v>3.3</v>
      </c>
      <c r="E30" s="302">
        <v>2</v>
      </c>
      <c r="F30" s="302">
        <v>0.8</v>
      </c>
      <c r="G30" s="303">
        <v>2.7</v>
      </c>
      <c r="H30" s="303">
        <v>5.8</v>
      </c>
      <c r="I30" s="303">
        <v>0.4</v>
      </c>
      <c r="J30" s="303">
        <v>1.3</v>
      </c>
      <c r="K30" s="302" t="s">
        <v>528</v>
      </c>
      <c r="L30" s="302" t="s">
        <v>527</v>
      </c>
    </row>
    <row r="31" spans="1:12" x14ac:dyDescent="0.25">
      <c r="A31" s="300"/>
      <c r="B31" s="306" t="s">
        <v>28</v>
      </c>
      <c r="C31" s="303">
        <f>0.8*C30</f>
        <v>6.6400000000000006</v>
      </c>
      <c r="D31" s="308">
        <f>0.7*D30</f>
        <v>2.3099999999999996</v>
      </c>
      <c r="E31" s="303">
        <f>0.6*E30</f>
        <v>1.2</v>
      </c>
      <c r="F31" s="303">
        <f>0.58*F30</f>
        <v>0.46399999999999997</v>
      </c>
      <c r="G31" s="302"/>
      <c r="H31" s="302"/>
      <c r="I31" s="302"/>
      <c r="J31" s="302"/>
      <c r="K31" s="302" t="s">
        <v>31</v>
      </c>
      <c r="L31" s="302"/>
    </row>
    <row r="32" spans="1:12" x14ac:dyDescent="0.25">
      <c r="A32" s="300"/>
      <c r="B32" s="306" t="s">
        <v>29</v>
      </c>
      <c r="C32" s="303">
        <f>C30-C31</f>
        <v>1.6600000000000001</v>
      </c>
      <c r="D32" s="308">
        <f>D30-D31</f>
        <v>0.99000000000000021</v>
      </c>
      <c r="E32" s="303">
        <f>E30-E31</f>
        <v>0.8</v>
      </c>
      <c r="F32" s="303">
        <f>F30-F31</f>
        <v>0.33600000000000008</v>
      </c>
      <c r="G32" s="302"/>
      <c r="H32" s="302"/>
      <c r="I32" s="302"/>
      <c r="J32" s="302"/>
      <c r="K32" s="302" t="s">
        <v>31</v>
      </c>
      <c r="L32" s="302"/>
    </row>
    <row r="33" spans="1:13" x14ac:dyDescent="0.25">
      <c r="A33" s="300"/>
      <c r="B33" s="306" t="s">
        <v>30</v>
      </c>
      <c r="C33" s="307">
        <f t="shared" ref="C33:J33" si="0">0.05*C30*1000000</f>
        <v>415000.00000000006</v>
      </c>
      <c r="D33" s="307">
        <f t="shared" si="0"/>
        <v>165000</v>
      </c>
      <c r="E33" s="307">
        <f t="shared" si="0"/>
        <v>100000</v>
      </c>
      <c r="F33" s="307">
        <f t="shared" si="0"/>
        <v>40000.000000000007</v>
      </c>
      <c r="G33" s="307">
        <f t="shared" si="0"/>
        <v>135000</v>
      </c>
      <c r="H33" s="307">
        <f t="shared" si="0"/>
        <v>290000</v>
      </c>
      <c r="I33" s="307">
        <f t="shared" si="0"/>
        <v>20000.000000000004</v>
      </c>
      <c r="J33" s="307">
        <f t="shared" si="0"/>
        <v>65000</v>
      </c>
      <c r="K33" s="302" t="s">
        <v>55</v>
      </c>
      <c r="L33" s="302">
        <v>8</v>
      </c>
    </row>
    <row r="34" spans="1:13" x14ac:dyDescent="0.25">
      <c r="A34" s="300"/>
      <c r="B34" s="306" t="s">
        <v>32</v>
      </c>
      <c r="C34" s="305" t="s">
        <v>149</v>
      </c>
      <c r="D34" s="305"/>
      <c r="E34" s="305"/>
      <c r="F34" s="305"/>
      <c r="G34" s="302"/>
      <c r="H34" s="302"/>
      <c r="I34" s="302"/>
      <c r="J34" s="302"/>
      <c r="K34" s="302"/>
      <c r="L34" s="302"/>
    </row>
    <row r="35" spans="1:13" x14ac:dyDescent="0.25">
      <c r="A35" s="300"/>
      <c r="B35" s="304" t="s">
        <v>526</v>
      </c>
      <c r="C35" s="303" t="s">
        <v>149</v>
      </c>
      <c r="D35" s="303"/>
      <c r="E35" s="303"/>
      <c r="F35" s="303"/>
      <c r="G35" s="303"/>
      <c r="H35" s="303"/>
      <c r="I35" s="303"/>
      <c r="J35" s="303"/>
      <c r="K35" s="303"/>
      <c r="L35" s="302"/>
    </row>
    <row r="36" spans="1:13" x14ac:dyDescent="0.25">
      <c r="A36" s="300"/>
      <c r="B36" s="935"/>
      <c r="C36" s="936"/>
      <c r="D36" s="936"/>
      <c r="E36" s="936"/>
      <c r="F36" s="936"/>
      <c r="G36" s="936"/>
      <c r="H36" s="936"/>
      <c r="I36" s="936"/>
      <c r="J36" s="936"/>
      <c r="K36" s="936"/>
      <c r="L36" s="937"/>
    </row>
    <row r="37" spans="1:13" x14ac:dyDescent="0.25">
      <c r="A37" s="300"/>
      <c r="B37" s="932" t="s">
        <v>33</v>
      </c>
      <c r="C37" s="933"/>
      <c r="D37" s="933"/>
      <c r="E37" s="933"/>
      <c r="F37" s="933"/>
      <c r="G37" s="933"/>
      <c r="H37" s="933"/>
      <c r="I37" s="933"/>
      <c r="J37" s="933"/>
      <c r="K37" s="933"/>
      <c r="L37" s="934"/>
    </row>
    <row r="38" spans="1:13" x14ac:dyDescent="0.25">
      <c r="A38" s="300"/>
      <c r="B38" s="299"/>
      <c r="C38" s="124"/>
      <c r="D38" s="124"/>
      <c r="E38" s="124"/>
      <c r="F38" s="124"/>
      <c r="G38" s="124"/>
      <c r="H38" s="124"/>
      <c r="I38" s="124"/>
      <c r="J38" s="124"/>
      <c r="K38" s="156"/>
      <c r="L38" s="301"/>
    </row>
    <row r="39" spans="1:13" x14ac:dyDescent="0.25">
      <c r="A39" s="300"/>
      <c r="B39" s="299"/>
      <c r="C39" s="126"/>
      <c r="D39" s="126"/>
      <c r="E39" s="126"/>
      <c r="F39" s="126"/>
      <c r="G39" s="126"/>
      <c r="H39" s="126"/>
      <c r="I39" s="126"/>
      <c r="J39" s="126"/>
      <c r="K39" s="124"/>
      <c r="L39" s="156"/>
    </row>
    <row r="40" spans="1:13" x14ac:dyDescent="0.25">
      <c r="A40" s="290"/>
      <c r="B40" s="290"/>
      <c r="C40" s="118"/>
      <c r="D40" s="118"/>
      <c r="E40" s="118"/>
      <c r="F40" s="118"/>
      <c r="G40" s="118"/>
      <c r="H40" s="118"/>
      <c r="I40" s="118"/>
      <c r="J40" s="118"/>
      <c r="K40" s="113"/>
      <c r="L40" s="113"/>
      <c r="M40" s="2"/>
    </row>
    <row r="41" spans="1:13" ht="20.25" customHeight="1" x14ac:dyDescent="0.25">
      <c r="B41" s="296" t="s">
        <v>38</v>
      </c>
      <c r="C41" s="93"/>
      <c r="D41" s="93"/>
      <c r="E41" s="93"/>
      <c r="F41" s="93"/>
      <c r="G41" s="93"/>
      <c r="H41" s="93"/>
      <c r="I41" s="93"/>
      <c r="J41" s="93"/>
      <c r="K41" s="93"/>
      <c r="L41" s="93"/>
      <c r="M41" s="2"/>
    </row>
    <row r="42" spans="1:13" x14ac:dyDescent="0.25">
      <c r="A42" s="89" t="s">
        <v>39</v>
      </c>
      <c r="B42" s="289" t="s">
        <v>525</v>
      </c>
      <c r="C42" s="289"/>
      <c r="D42" s="289"/>
      <c r="E42" s="289"/>
      <c r="F42" s="289"/>
      <c r="G42" s="289"/>
      <c r="H42" s="289"/>
      <c r="I42" s="289"/>
      <c r="J42" s="289"/>
      <c r="K42" s="289"/>
      <c r="L42" s="289"/>
      <c r="M42" s="198"/>
    </row>
    <row r="43" spans="1:13" x14ac:dyDescent="0.25">
      <c r="A43" s="89" t="s">
        <v>15</v>
      </c>
      <c r="B43" s="298" t="s">
        <v>524</v>
      </c>
      <c r="C43" s="289"/>
      <c r="D43" s="289"/>
      <c r="E43" s="289"/>
      <c r="F43" s="289"/>
      <c r="G43" s="289"/>
      <c r="H43" s="289"/>
      <c r="I43" s="289"/>
      <c r="J43" s="289"/>
      <c r="K43" s="289"/>
      <c r="L43" s="289"/>
      <c r="M43" s="198"/>
    </row>
    <row r="44" spans="1:13" x14ac:dyDescent="0.25">
      <c r="A44" s="89" t="s">
        <v>20</v>
      </c>
      <c r="B44" s="289" t="s">
        <v>523</v>
      </c>
      <c r="C44" s="289"/>
      <c r="D44" s="289"/>
      <c r="E44" s="289"/>
      <c r="F44" s="289"/>
      <c r="G44" s="289"/>
      <c r="H44" s="289"/>
      <c r="I44" s="289"/>
      <c r="J44" s="289"/>
      <c r="K44" s="289"/>
      <c r="L44" s="289"/>
      <c r="M44" s="198"/>
    </row>
    <row r="45" spans="1:13" x14ac:dyDescent="0.25">
      <c r="A45" s="89" t="s">
        <v>23</v>
      </c>
      <c r="B45" s="289" t="s">
        <v>522</v>
      </c>
      <c r="C45" s="289"/>
      <c r="D45" s="289"/>
      <c r="E45" s="289"/>
      <c r="F45" s="289"/>
      <c r="G45" s="289"/>
      <c r="H45" s="289"/>
      <c r="I45" s="289"/>
      <c r="J45" s="289"/>
      <c r="K45" s="289"/>
      <c r="L45" s="289"/>
      <c r="M45" s="198"/>
    </row>
    <row r="46" spans="1:13" x14ac:dyDescent="0.25">
      <c r="A46" s="89" t="s">
        <v>44</v>
      </c>
      <c r="B46" s="289" t="s">
        <v>519</v>
      </c>
      <c r="C46" s="289"/>
      <c r="D46" s="289"/>
      <c r="E46" s="289"/>
      <c r="F46" s="289"/>
      <c r="G46" s="289"/>
      <c r="H46" s="289"/>
      <c r="I46" s="289"/>
      <c r="J46" s="289"/>
      <c r="K46" s="289"/>
      <c r="L46" s="289"/>
      <c r="M46" s="198"/>
    </row>
    <row r="47" spans="1:13" x14ac:dyDescent="0.25">
      <c r="A47" s="89" t="s">
        <v>46</v>
      </c>
      <c r="B47" s="289" t="s">
        <v>521</v>
      </c>
      <c r="C47" s="289"/>
      <c r="D47" s="289"/>
      <c r="E47" s="289"/>
      <c r="F47" s="289"/>
      <c r="G47" s="289"/>
      <c r="H47" s="289"/>
      <c r="I47" s="289"/>
      <c r="J47" s="289"/>
      <c r="K47" s="289"/>
      <c r="L47" s="289"/>
      <c r="M47" s="198"/>
    </row>
    <row r="48" spans="1:13" x14ac:dyDescent="0.25">
      <c r="A48" s="89" t="s">
        <v>31</v>
      </c>
      <c r="B48" s="289" t="s">
        <v>520</v>
      </c>
      <c r="C48" s="289"/>
      <c r="D48" s="289"/>
      <c r="E48" s="289"/>
      <c r="F48" s="289"/>
      <c r="G48" s="289"/>
      <c r="H48" s="289"/>
      <c r="I48" s="289"/>
      <c r="J48" s="289"/>
      <c r="K48" s="289"/>
      <c r="L48" s="289"/>
      <c r="M48" s="198"/>
    </row>
    <row r="49" spans="1:27" x14ac:dyDescent="0.25">
      <c r="A49" s="89" t="s">
        <v>35</v>
      </c>
      <c r="B49" s="289" t="s">
        <v>519</v>
      </c>
      <c r="C49" s="289"/>
      <c r="D49" s="289"/>
      <c r="E49" s="289"/>
      <c r="F49" s="289"/>
      <c r="G49" s="289"/>
      <c r="H49" s="289"/>
      <c r="I49" s="289"/>
      <c r="J49" s="289"/>
      <c r="K49" s="289"/>
      <c r="L49" s="289"/>
      <c r="M49" s="198"/>
    </row>
    <row r="50" spans="1:27" x14ac:dyDescent="0.25">
      <c r="A50" s="89" t="s">
        <v>65</v>
      </c>
      <c r="B50" s="289" t="s">
        <v>518</v>
      </c>
      <c r="C50" s="289"/>
      <c r="D50" s="289"/>
      <c r="E50" s="289"/>
      <c r="F50" s="289"/>
      <c r="G50" s="289"/>
      <c r="H50" s="289"/>
      <c r="I50" s="289"/>
      <c r="J50" s="289"/>
      <c r="K50" s="289"/>
      <c r="L50" s="289"/>
      <c r="M50" s="297"/>
    </row>
    <row r="51" spans="1:27" x14ac:dyDescent="0.25">
      <c r="A51" s="89" t="s">
        <v>50</v>
      </c>
      <c r="B51" s="289" t="s">
        <v>517</v>
      </c>
      <c r="C51" s="289"/>
      <c r="D51" s="289"/>
      <c r="E51" s="289"/>
      <c r="F51" s="289"/>
      <c r="G51" s="289"/>
      <c r="H51" s="289"/>
      <c r="I51" s="289"/>
      <c r="J51" s="289"/>
      <c r="K51" s="289"/>
      <c r="L51" s="289"/>
      <c r="M51" s="289"/>
      <c r="Q51" s="857"/>
      <c r="R51" s="857"/>
      <c r="S51" s="857"/>
      <c r="T51" s="857"/>
      <c r="U51" s="857"/>
      <c r="V51" s="857"/>
      <c r="W51" s="857"/>
      <c r="X51" s="857"/>
      <c r="Y51" s="857"/>
      <c r="Z51" s="857"/>
      <c r="AA51" s="857"/>
    </row>
    <row r="52" spans="1:27" x14ac:dyDescent="0.25">
      <c r="A52" s="89" t="s">
        <v>55</v>
      </c>
      <c r="B52" s="289" t="s">
        <v>516</v>
      </c>
      <c r="C52" s="289"/>
      <c r="D52" s="289"/>
      <c r="E52" s="289"/>
      <c r="F52" s="289"/>
      <c r="G52" s="289"/>
      <c r="H52" s="289"/>
      <c r="I52" s="289"/>
      <c r="J52" s="289"/>
      <c r="K52" s="289"/>
      <c r="L52" s="289"/>
      <c r="M52" s="289"/>
    </row>
    <row r="53" spans="1:27" x14ac:dyDescent="0.25">
      <c r="A53" s="89" t="s">
        <v>67</v>
      </c>
      <c r="B53" s="289" t="s">
        <v>515</v>
      </c>
      <c r="C53" s="289"/>
      <c r="D53" s="289"/>
      <c r="E53" s="289"/>
      <c r="F53" s="289"/>
      <c r="G53" s="289"/>
      <c r="H53" s="289"/>
      <c r="I53" s="289"/>
      <c r="J53" s="289"/>
      <c r="K53" s="289"/>
      <c r="L53" s="289"/>
      <c r="M53" s="198"/>
    </row>
    <row r="54" spans="1:27" x14ac:dyDescent="0.25">
      <c r="A54" s="89"/>
      <c r="B54" s="289"/>
      <c r="C54" s="289"/>
      <c r="D54" s="289"/>
      <c r="E54" s="289"/>
      <c r="F54" s="289"/>
      <c r="G54" s="289"/>
      <c r="H54" s="289"/>
      <c r="I54" s="289"/>
      <c r="J54" s="289"/>
      <c r="K54" s="289"/>
      <c r="L54" s="289"/>
      <c r="M54" s="198"/>
    </row>
    <row r="55" spans="1:27" x14ac:dyDescent="0.25">
      <c r="B55" s="296" t="s">
        <v>125</v>
      </c>
      <c r="C55" s="2"/>
      <c r="D55" s="2"/>
      <c r="E55" s="2"/>
      <c r="F55" s="2"/>
      <c r="G55" s="2"/>
      <c r="H55" s="2"/>
      <c r="I55" s="2"/>
      <c r="J55" s="2"/>
      <c r="K55" s="2"/>
      <c r="L55" s="2"/>
      <c r="M55" s="2"/>
    </row>
    <row r="56" spans="1:27" x14ac:dyDescent="0.25">
      <c r="A56" s="293" t="s">
        <v>514</v>
      </c>
      <c r="B56" s="292" t="s">
        <v>513</v>
      </c>
      <c r="C56" s="2"/>
      <c r="D56" s="2"/>
      <c r="E56" s="2"/>
      <c r="F56" s="2"/>
      <c r="G56" s="2"/>
      <c r="H56" s="2"/>
      <c r="I56" s="2"/>
      <c r="J56" s="2"/>
      <c r="K56" s="2"/>
      <c r="L56" s="2"/>
      <c r="M56" s="2"/>
    </row>
    <row r="57" spans="1:27" x14ac:dyDescent="0.25">
      <c r="A57" s="293" t="s">
        <v>512</v>
      </c>
      <c r="B57" s="295" t="s">
        <v>511</v>
      </c>
      <c r="C57" s="2"/>
      <c r="D57" s="2"/>
      <c r="E57" s="2"/>
      <c r="F57" s="2"/>
      <c r="G57" s="2"/>
      <c r="H57" s="2"/>
      <c r="I57" s="2"/>
      <c r="J57" s="2"/>
      <c r="K57" s="2"/>
      <c r="L57" s="2"/>
      <c r="M57" s="2"/>
    </row>
    <row r="58" spans="1:27" x14ac:dyDescent="0.25">
      <c r="A58" s="293" t="s">
        <v>510</v>
      </c>
      <c r="B58" s="292" t="s">
        <v>509</v>
      </c>
      <c r="C58" s="2"/>
      <c r="D58" s="2"/>
      <c r="E58" s="2"/>
      <c r="F58" s="2"/>
      <c r="G58" s="2"/>
      <c r="H58" s="2"/>
      <c r="I58" s="2"/>
      <c r="J58" s="2"/>
      <c r="K58" s="2"/>
      <c r="L58" s="2"/>
      <c r="M58" s="2"/>
    </row>
    <row r="59" spans="1:27" x14ac:dyDescent="0.25">
      <c r="A59" s="293" t="s">
        <v>508</v>
      </c>
      <c r="B59" s="292" t="s">
        <v>507</v>
      </c>
      <c r="C59" s="2"/>
      <c r="D59" s="2"/>
      <c r="E59" s="2"/>
      <c r="F59" s="2"/>
      <c r="G59" s="2"/>
      <c r="H59" s="2"/>
      <c r="I59" s="2"/>
      <c r="J59" s="2"/>
      <c r="K59" s="2"/>
      <c r="L59" s="2"/>
      <c r="M59" s="2"/>
    </row>
    <row r="60" spans="1:27" x14ac:dyDescent="0.25">
      <c r="A60" s="293" t="s">
        <v>506</v>
      </c>
      <c r="B60" s="292" t="s">
        <v>505</v>
      </c>
      <c r="C60" s="2"/>
      <c r="D60" s="2"/>
      <c r="E60" s="2"/>
      <c r="F60" s="2"/>
      <c r="G60" s="2"/>
      <c r="H60" s="2"/>
      <c r="I60" s="2"/>
      <c r="J60" s="2"/>
      <c r="K60" s="2"/>
      <c r="L60" s="2"/>
      <c r="M60" s="2"/>
    </row>
    <row r="61" spans="1:27" x14ac:dyDescent="0.25">
      <c r="A61" s="293" t="s">
        <v>504</v>
      </c>
      <c r="B61" s="292" t="s">
        <v>503</v>
      </c>
      <c r="C61" s="2"/>
      <c r="D61" s="2"/>
      <c r="E61" s="2"/>
      <c r="F61" s="2"/>
      <c r="G61" s="2"/>
      <c r="H61" s="2"/>
      <c r="I61" s="2"/>
      <c r="J61" s="2"/>
      <c r="K61" s="2"/>
      <c r="L61" s="2"/>
      <c r="M61" s="2"/>
    </row>
    <row r="62" spans="1:27" x14ac:dyDescent="0.25">
      <c r="A62" s="293" t="s">
        <v>502</v>
      </c>
      <c r="B62" s="292" t="s">
        <v>501</v>
      </c>
      <c r="C62" s="2"/>
      <c r="D62" s="2"/>
      <c r="E62" s="2"/>
      <c r="F62" s="2"/>
      <c r="G62" s="2"/>
      <c r="H62" s="2"/>
      <c r="I62" s="2"/>
      <c r="J62" s="2"/>
      <c r="K62" s="2"/>
      <c r="L62" s="2"/>
      <c r="M62" s="2"/>
    </row>
    <row r="63" spans="1:27" x14ac:dyDescent="0.25">
      <c r="A63" s="293" t="s">
        <v>500</v>
      </c>
      <c r="B63" s="295" t="s">
        <v>499</v>
      </c>
      <c r="C63" s="2"/>
      <c r="D63" s="2"/>
      <c r="E63" s="2"/>
      <c r="F63" s="2"/>
      <c r="G63" s="2"/>
      <c r="H63" s="2"/>
      <c r="I63" s="2"/>
      <c r="J63" s="2"/>
      <c r="K63" s="2"/>
      <c r="L63" s="2"/>
      <c r="M63" s="2"/>
    </row>
    <row r="64" spans="1:27" x14ac:dyDescent="0.25">
      <c r="A64" s="293" t="s">
        <v>498</v>
      </c>
      <c r="B64" s="294" t="s">
        <v>497</v>
      </c>
      <c r="C64" s="2"/>
      <c r="D64" s="2"/>
      <c r="E64" s="2"/>
      <c r="F64" s="2"/>
      <c r="G64" s="2"/>
      <c r="H64" s="2"/>
      <c r="I64" s="2"/>
      <c r="J64" s="2"/>
      <c r="K64" s="2"/>
      <c r="L64" s="2"/>
      <c r="M64" s="2"/>
    </row>
    <row r="65" spans="1:13" x14ac:dyDescent="0.25">
      <c r="A65" s="293" t="s">
        <v>496</v>
      </c>
      <c r="B65" s="292" t="s">
        <v>495</v>
      </c>
      <c r="C65" s="2"/>
      <c r="D65" s="2"/>
      <c r="E65" s="2"/>
      <c r="F65" s="2"/>
      <c r="G65" s="2"/>
      <c r="H65" s="2"/>
      <c r="I65" s="2"/>
      <c r="J65" s="2"/>
      <c r="K65" s="2"/>
      <c r="L65" s="2"/>
      <c r="M65" s="2"/>
    </row>
    <row r="66" spans="1:13" x14ac:dyDescent="0.25">
      <c r="A66" s="2"/>
      <c r="B66" s="2"/>
      <c r="C66" s="2"/>
      <c r="D66" s="2"/>
      <c r="E66" s="2"/>
      <c r="F66" s="2"/>
      <c r="G66" s="2"/>
      <c r="H66" s="2"/>
      <c r="I66" s="2"/>
      <c r="J66" s="2"/>
      <c r="K66" s="2"/>
      <c r="L66" s="2"/>
      <c r="M66" s="2"/>
    </row>
    <row r="67" spans="1:13" x14ac:dyDescent="0.25">
      <c r="A67" s="2"/>
      <c r="B67" s="2"/>
      <c r="C67" s="2"/>
      <c r="D67" s="2"/>
      <c r="E67" s="2"/>
      <c r="F67" s="2"/>
      <c r="G67" s="2"/>
      <c r="H67" s="2"/>
      <c r="I67" s="2"/>
      <c r="J67" s="2"/>
      <c r="K67" s="2"/>
      <c r="L67" s="2"/>
      <c r="M67" s="2"/>
    </row>
    <row r="68" spans="1:13" x14ac:dyDescent="0.25">
      <c r="A68" s="2"/>
      <c r="B68" s="2"/>
      <c r="C68" s="2"/>
      <c r="D68" s="2"/>
      <c r="E68" s="2"/>
      <c r="F68" s="2"/>
      <c r="G68" s="2"/>
      <c r="H68" s="2"/>
      <c r="I68" s="2"/>
      <c r="J68" s="2"/>
      <c r="K68" s="2"/>
      <c r="L68" s="2"/>
      <c r="M68" s="2"/>
    </row>
    <row r="69" spans="1:13" x14ac:dyDescent="0.25">
      <c r="A69" s="2"/>
      <c r="B69" s="2"/>
      <c r="C69" s="2"/>
      <c r="D69" s="2"/>
      <c r="E69" s="2"/>
      <c r="F69" s="2"/>
      <c r="G69" s="2"/>
      <c r="H69" s="2"/>
      <c r="I69" s="2"/>
      <c r="J69" s="2"/>
      <c r="K69" s="2"/>
      <c r="L69" s="2"/>
      <c r="M69" s="2"/>
    </row>
    <row r="70" spans="1:13" x14ac:dyDescent="0.25">
      <c r="A70" s="2"/>
      <c r="B70" s="2"/>
      <c r="C70" s="2"/>
      <c r="D70" s="2"/>
      <c r="E70" s="2"/>
      <c r="F70" s="2"/>
      <c r="G70" s="2"/>
      <c r="H70" s="2"/>
      <c r="I70" s="2"/>
      <c r="J70" s="2"/>
      <c r="K70" s="2"/>
      <c r="L70" s="2"/>
      <c r="M70" s="2"/>
    </row>
    <row r="71" spans="1:13" x14ac:dyDescent="0.25">
      <c r="A71" s="2"/>
      <c r="B71" s="2"/>
      <c r="C71" s="2"/>
      <c r="D71" s="2"/>
      <c r="E71" s="2"/>
      <c r="F71" s="2"/>
      <c r="G71" s="2"/>
      <c r="H71" s="2"/>
      <c r="I71" s="2"/>
      <c r="J71" s="2"/>
      <c r="K71" s="2"/>
      <c r="L71" s="2"/>
      <c r="M71" s="2"/>
    </row>
    <row r="72" spans="1:13" x14ac:dyDescent="0.25">
      <c r="A72" s="2"/>
      <c r="B72" s="2"/>
      <c r="C72" s="2"/>
      <c r="D72" s="2"/>
      <c r="E72" s="2"/>
      <c r="F72" s="2"/>
      <c r="G72" s="2"/>
      <c r="H72" s="2"/>
      <c r="I72" s="2"/>
      <c r="J72" s="2"/>
      <c r="K72" s="2"/>
      <c r="L72" s="2"/>
      <c r="M72" s="2"/>
    </row>
    <row r="73" spans="1:13" x14ac:dyDescent="0.25">
      <c r="A73" s="2"/>
      <c r="B73" s="2"/>
      <c r="C73" s="2"/>
      <c r="D73" s="2"/>
      <c r="E73" s="2"/>
      <c r="F73" s="2"/>
      <c r="G73" s="2"/>
      <c r="H73" s="2"/>
      <c r="I73" s="2"/>
      <c r="J73" s="2"/>
      <c r="K73" s="2"/>
      <c r="L73" s="2"/>
      <c r="M73" s="2"/>
    </row>
    <row r="74" spans="1:13" x14ac:dyDescent="0.25">
      <c r="A74" s="2"/>
      <c r="B74" s="2"/>
      <c r="C74" s="2"/>
      <c r="D74" s="2"/>
      <c r="E74" s="2"/>
      <c r="F74" s="2"/>
      <c r="G74" s="2"/>
      <c r="H74" s="2"/>
      <c r="I74" s="2"/>
      <c r="J74" s="2"/>
      <c r="K74" s="2"/>
      <c r="L74" s="2"/>
      <c r="M74" s="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M77" s="2"/>
    </row>
  </sheetData>
  <mergeCells count="9">
    <mergeCell ref="B29:L29"/>
    <mergeCell ref="B37:L37"/>
    <mergeCell ref="Q51:AA51"/>
    <mergeCell ref="B36:L36"/>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B47" sqref="B47"/>
    </sheetView>
  </sheetViews>
  <sheetFormatPr defaultRowHeight="15" x14ac:dyDescent="0.25"/>
  <cols>
    <col min="1" max="1" width="2.7109375" customWidth="1"/>
    <col min="2" max="2" width="35.7109375" customWidth="1"/>
    <col min="3" max="10" width="7" customWidth="1"/>
    <col min="11" max="11" width="5.140625" bestFit="1" customWidth="1"/>
    <col min="12" max="12" width="4" bestFit="1" customWidth="1"/>
  </cols>
  <sheetData>
    <row r="1" spans="1:12" x14ac:dyDescent="0.25">
      <c r="H1" s="555" t="s">
        <v>850</v>
      </c>
    </row>
    <row r="2" spans="1:12" x14ac:dyDescent="0.25">
      <c r="A2" s="248"/>
      <c r="B2" s="248"/>
      <c r="C2" s="248"/>
      <c r="D2" s="248"/>
      <c r="E2" s="248"/>
      <c r="F2" s="248"/>
      <c r="G2" s="248"/>
      <c r="H2" s="248"/>
      <c r="I2" s="248"/>
      <c r="J2" s="248"/>
      <c r="K2" s="248"/>
      <c r="L2" s="248"/>
    </row>
    <row r="3" spans="1:12" x14ac:dyDescent="0.25">
      <c r="A3" s="93"/>
      <c r="B3" s="330" t="s">
        <v>0</v>
      </c>
      <c r="C3" s="938" t="s">
        <v>905</v>
      </c>
      <c r="D3" s="939"/>
      <c r="E3" s="939"/>
      <c r="F3" s="939"/>
      <c r="G3" s="939"/>
      <c r="H3" s="939"/>
      <c r="I3" s="939"/>
      <c r="J3" s="939"/>
      <c r="K3" s="939"/>
      <c r="L3" s="940"/>
    </row>
    <row r="4" spans="1:12" ht="30" customHeight="1" x14ac:dyDescent="0.25">
      <c r="A4" s="93"/>
      <c r="B4" s="299"/>
      <c r="C4" s="329">
        <v>2015</v>
      </c>
      <c r="D4" s="329">
        <v>2020</v>
      </c>
      <c r="E4" s="329">
        <v>2030</v>
      </c>
      <c r="F4" s="329">
        <v>2050</v>
      </c>
      <c r="G4" s="938" t="s">
        <v>2</v>
      </c>
      <c r="H4" s="941"/>
      <c r="I4" s="938" t="s">
        <v>3</v>
      </c>
      <c r="J4" s="941"/>
      <c r="K4" s="328" t="s">
        <v>4</v>
      </c>
      <c r="L4" s="328" t="s">
        <v>5</v>
      </c>
    </row>
    <row r="5" spans="1:12" x14ac:dyDescent="0.25">
      <c r="A5" s="93"/>
      <c r="B5" s="327" t="s">
        <v>6</v>
      </c>
      <c r="C5" s="325"/>
      <c r="D5" s="325"/>
      <c r="E5" s="325"/>
      <c r="F5" s="325"/>
      <c r="G5" s="326" t="s">
        <v>7</v>
      </c>
      <c r="H5" s="326" t="s">
        <v>8</v>
      </c>
      <c r="I5" s="326" t="s">
        <v>7</v>
      </c>
      <c r="J5" s="326" t="s">
        <v>8</v>
      </c>
      <c r="K5" s="325"/>
      <c r="L5" s="324"/>
    </row>
    <row r="6" spans="1:12" x14ac:dyDescent="0.25">
      <c r="A6" s="93"/>
      <c r="B6" s="315" t="s">
        <v>534</v>
      </c>
      <c r="C6" s="323">
        <v>0.05</v>
      </c>
      <c r="D6" s="322">
        <v>0.1</v>
      </c>
      <c r="E6" s="321">
        <v>1</v>
      </c>
      <c r="F6" s="320">
        <v>2</v>
      </c>
      <c r="G6" s="319"/>
      <c r="H6" s="319"/>
      <c r="I6" s="319"/>
      <c r="J6" s="319"/>
      <c r="K6" s="302"/>
      <c r="L6" s="302">
        <v>5</v>
      </c>
    </row>
    <row r="7" spans="1:12" ht="24" x14ac:dyDescent="0.25">
      <c r="A7" s="93"/>
      <c r="B7" s="315" t="s">
        <v>138</v>
      </c>
      <c r="C7" s="303">
        <v>45</v>
      </c>
      <c r="D7" s="303">
        <v>50</v>
      </c>
      <c r="E7" s="303">
        <v>50</v>
      </c>
      <c r="F7" s="303">
        <v>50</v>
      </c>
      <c r="G7" s="301"/>
      <c r="H7" s="318"/>
      <c r="I7" s="318"/>
      <c r="J7" s="301"/>
      <c r="K7" s="313"/>
      <c r="L7" s="313">
        <v>5</v>
      </c>
    </row>
    <row r="8" spans="1:12" ht="36" x14ac:dyDescent="0.25">
      <c r="A8" s="93"/>
      <c r="B8" s="317" t="s">
        <v>140</v>
      </c>
      <c r="C8" s="303">
        <v>45</v>
      </c>
      <c r="D8" s="303">
        <v>50</v>
      </c>
      <c r="E8" s="303">
        <v>50</v>
      </c>
      <c r="F8" s="303">
        <v>50</v>
      </c>
      <c r="G8" s="303">
        <v>45</v>
      </c>
      <c r="H8" s="303">
        <v>52</v>
      </c>
      <c r="I8" s="303">
        <v>46</v>
      </c>
      <c r="J8" s="303">
        <v>53</v>
      </c>
      <c r="K8" s="303" t="s">
        <v>39</v>
      </c>
      <c r="L8" s="303" t="s">
        <v>312</v>
      </c>
    </row>
    <row r="9" spans="1:12" x14ac:dyDescent="0.25">
      <c r="A9" s="93"/>
      <c r="B9" s="315" t="s">
        <v>141</v>
      </c>
      <c r="C9" s="316" t="s">
        <v>149</v>
      </c>
      <c r="D9" s="316">
        <f>50/40</f>
        <v>1.25</v>
      </c>
      <c r="E9" s="316">
        <f>50/40</f>
        <v>1.25</v>
      </c>
      <c r="F9" s="316">
        <f>50/40</f>
        <v>1.25</v>
      </c>
      <c r="G9" s="156"/>
      <c r="H9" s="156"/>
      <c r="I9" s="156"/>
      <c r="J9" s="156"/>
      <c r="K9" s="303" t="s">
        <v>23</v>
      </c>
      <c r="L9" s="303"/>
    </row>
    <row r="10" spans="1:12" x14ac:dyDescent="0.25">
      <c r="A10" s="93"/>
      <c r="B10" s="315" t="s">
        <v>142</v>
      </c>
      <c r="C10" s="303" t="s">
        <v>149</v>
      </c>
      <c r="D10" s="303" t="s">
        <v>149</v>
      </c>
      <c r="E10" s="303" t="s">
        <v>149</v>
      </c>
      <c r="F10" s="303" t="s">
        <v>149</v>
      </c>
      <c r="G10" s="156"/>
      <c r="H10" s="156"/>
      <c r="I10" s="156"/>
      <c r="J10" s="156"/>
      <c r="K10" s="303"/>
      <c r="L10" s="303"/>
    </row>
    <row r="11" spans="1:12" x14ac:dyDescent="0.25">
      <c r="A11" s="93"/>
      <c r="B11" s="315" t="s">
        <v>13</v>
      </c>
      <c r="C11" s="303">
        <v>0.1</v>
      </c>
      <c r="D11" s="303">
        <v>0.1</v>
      </c>
      <c r="E11" s="303">
        <v>0.1</v>
      </c>
      <c r="F11" s="303">
        <v>0.1</v>
      </c>
      <c r="G11" s="156"/>
      <c r="H11" s="156"/>
      <c r="I11" s="156"/>
      <c r="J11" s="156"/>
      <c r="K11" s="303"/>
      <c r="L11" s="303"/>
    </row>
    <row r="12" spans="1:12" x14ac:dyDescent="0.25">
      <c r="A12" s="93"/>
      <c r="B12" s="306" t="s">
        <v>95</v>
      </c>
      <c r="C12" s="303"/>
      <c r="D12" s="303">
        <v>0.1</v>
      </c>
      <c r="E12" s="303">
        <v>0.1</v>
      </c>
      <c r="F12" s="303">
        <v>0.1</v>
      </c>
      <c r="G12" s="124"/>
      <c r="H12" s="124"/>
      <c r="I12" s="124"/>
      <c r="J12" s="124"/>
      <c r="K12" s="302"/>
      <c r="L12" s="303"/>
    </row>
    <row r="13" spans="1:12" x14ac:dyDescent="0.25">
      <c r="A13" s="93"/>
      <c r="B13" s="306" t="s">
        <v>16</v>
      </c>
      <c r="C13" s="302">
        <v>10</v>
      </c>
      <c r="D13" s="302">
        <v>10</v>
      </c>
      <c r="E13" s="302">
        <v>10</v>
      </c>
      <c r="F13" s="302">
        <v>10</v>
      </c>
      <c r="G13" s="124"/>
      <c r="H13" s="124"/>
      <c r="I13" s="124"/>
      <c r="J13" s="124"/>
      <c r="K13" s="302"/>
      <c r="L13" s="303">
        <v>5</v>
      </c>
    </row>
    <row r="14" spans="1:12" x14ac:dyDescent="0.25">
      <c r="A14" s="93"/>
      <c r="B14" s="306" t="s">
        <v>18</v>
      </c>
      <c r="C14" s="302">
        <v>1</v>
      </c>
      <c r="D14" s="302">
        <v>1</v>
      </c>
      <c r="E14" s="302">
        <v>1</v>
      </c>
      <c r="F14" s="302">
        <v>1</v>
      </c>
      <c r="G14" s="124"/>
      <c r="H14" s="124"/>
      <c r="I14" s="124"/>
      <c r="J14" s="124"/>
      <c r="K14" s="302"/>
      <c r="L14" s="303"/>
    </row>
    <row r="15" spans="1:12" x14ac:dyDescent="0.25">
      <c r="A15" s="93"/>
      <c r="B15" s="304"/>
      <c r="C15" s="303"/>
      <c r="D15" s="303"/>
      <c r="E15" s="303"/>
      <c r="F15" s="303"/>
      <c r="G15" s="124"/>
      <c r="H15" s="124"/>
      <c r="I15" s="124"/>
      <c r="J15" s="124"/>
      <c r="K15" s="302"/>
      <c r="L15" s="303"/>
    </row>
    <row r="16" spans="1:12" x14ac:dyDescent="0.25">
      <c r="A16" s="93"/>
      <c r="B16" s="935" t="s">
        <v>21</v>
      </c>
      <c r="C16" s="936"/>
      <c r="D16" s="936"/>
      <c r="E16" s="936"/>
      <c r="F16" s="936"/>
      <c r="G16" s="936"/>
      <c r="H16" s="936"/>
      <c r="I16" s="936"/>
      <c r="J16" s="936"/>
      <c r="K16" s="936"/>
      <c r="L16" s="937"/>
    </row>
    <row r="17" spans="1:14" x14ac:dyDescent="0.25">
      <c r="A17" s="93"/>
      <c r="B17" s="306" t="s">
        <v>22</v>
      </c>
      <c r="C17" s="314">
        <f>0.05/C6/2*100</f>
        <v>50</v>
      </c>
      <c r="D17" s="314">
        <f>0.05/D6/2*100</f>
        <v>25</v>
      </c>
      <c r="E17" s="314">
        <f>0.05/E6/2*100</f>
        <v>2.5</v>
      </c>
      <c r="F17" s="314">
        <f>0.05/F6/2*100</f>
        <v>1.25</v>
      </c>
      <c r="G17" s="302"/>
      <c r="H17" s="302"/>
      <c r="I17" s="302"/>
      <c r="J17" s="302"/>
      <c r="K17" s="302"/>
      <c r="L17" s="124"/>
    </row>
    <row r="18" spans="1:14" x14ac:dyDescent="0.25">
      <c r="A18" s="93"/>
      <c r="B18" s="306" t="s">
        <v>24</v>
      </c>
      <c r="C18" s="291"/>
      <c r="D18" s="291"/>
      <c r="E18" s="291"/>
      <c r="F18" s="291"/>
      <c r="G18" s="302"/>
      <c r="H18" s="302"/>
      <c r="I18" s="302"/>
      <c r="J18" s="302"/>
      <c r="K18" s="302"/>
      <c r="L18" s="124"/>
    </row>
    <row r="19" spans="1:14" x14ac:dyDescent="0.25">
      <c r="A19" s="93"/>
      <c r="B19" s="306" t="s">
        <v>98</v>
      </c>
      <c r="C19" s="302">
        <v>10</v>
      </c>
      <c r="D19" s="302">
        <v>10</v>
      </c>
      <c r="E19" s="302">
        <v>10</v>
      </c>
      <c r="F19" s="302">
        <v>10</v>
      </c>
      <c r="G19" s="302"/>
      <c r="H19" s="302"/>
      <c r="I19" s="302"/>
      <c r="J19" s="302"/>
      <c r="K19" s="302"/>
      <c r="L19" s="124"/>
    </row>
    <row r="20" spans="1:14" x14ac:dyDescent="0.25">
      <c r="A20" s="93"/>
      <c r="B20" s="306" t="s">
        <v>99</v>
      </c>
      <c r="C20" s="302">
        <v>0.01</v>
      </c>
      <c r="D20" s="302">
        <v>0.01</v>
      </c>
      <c r="E20" s="302">
        <v>0.01</v>
      </c>
      <c r="F20" s="302">
        <v>0.01</v>
      </c>
      <c r="G20" s="302"/>
      <c r="H20" s="302"/>
      <c r="I20" s="302"/>
      <c r="J20" s="302"/>
      <c r="K20" s="302"/>
      <c r="L20" s="124"/>
    </row>
    <row r="21" spans="1:14" x14ac:dyDescent="0.25">
      <c r="A21" s="93"/>
      <c r="B21" s="306" t="s">
        <v>100</v>
      </c>
      <c r="C21" s="302"/>
      <c r="D21" s="302"/>
      <c r="E21" s="302"/>
      <c r="F21" s="302"/>
      <c r="G21" s="302"/>
      <c r="H21" s="302"/>
      <c r="I21" s="302"/>
      <c r="J21" s="302"/>
      <c r="K21" s="302"/>
      <c r="L21" s="124"/>
    </row>
    <row r="22" spans="1:14" x14ac:dyDescent="0.25">
      <c r="A22" s="93"/>
      <c r="B22" s="304"/>
      <c r="C22" s="303"/>
      <c r="D22" s="303"/>
      <c r="E22" s="303"/>
      <c r="F22" s="303"/>
      <c r="G22" s="303"/>
      <c r="H22" s="303"/>
      <c r="I22" s="303"/>
      <c r="J22" s="303"/>
      <c r="K22" s="303"/>
      <c r="L22" s="124"/>
    </row>
    <row r="23" spans="1:14" x14ac:dyDescent="0.25">
      <c r="A23" s="93"/>
      <c r="B23" s="935" t="s">
        <v>102</v>
      </c>
      <c r="C23" s="936"/>
      <c r="D23" s="936"/>
      <c r="E23" s="936"/>
      <c r="F23" s="936"/>
      <c r="G23" s="936"/>
      <c r="H23" s="936"/>
      <c r="I23" s="936"/>
      <c r="J23" s="936"/>
      <c r="K23" s="936"/>
      <c r="L23" s="937"/>
    </row>
    <row r="24" spans="1:14" x14ac:dyDescent="0.25">
      <c r="A24" s="93"/>
      <c r="B24" s="306" t="s">
        <v>148</v>
      </c>
      <c r="C24" s="302">
        <v>100</v>
      </c>
      <c r="D24" s="302">
        <v>100</v>
      </c>
      <c r="E24" s="302">
        <v>100</v>
      </c>
      <c r="F24" s="302">
        <v>100</v>
      </c>
      <c r="G24" s="302"/>
      <c r="H24" s="302"/>
      <c r="I24" s="302"/>
      <c r="J24" s="302"/>
      <c r="K24" s="303"/>
      <c r="L24" s="313"/>
    </row>
    <row r="25" spans="1:14" x14ac:dyDescent="0.25">
      <c r="A25" s="93"/>
      <c r="B25" s="306" t="s">
        <v>104</v>
      </c>
      <c r="C25" s="302">
        <v>0</v>
      </c>
      <c r="D25" s="302">
        <v>0</v>
      </c>
      <c r="E25" s="302">
        <v>0</v>
      </c>
      <c r="F25" s="302">
        <v>0</v>
      </c>
      <c r="G25" s="302"/>
      <c r="H25" s="302"/>
      <c r="I25" s="302"/>
      <c r="J25" s="302"/>
      <c r="K25" s="302"/>
      <c r="L25" s="303"/>
    </row>
    <row r="26" spans="1:14" x14ac:dyDescent="0.25">
      <c r="A26" s="93"/>
      <c r="B26" s="306" t="s">
        <v>105</v>
      </c>
      <c r="C26" s="312">
        <v>0</v>
      </c>
      <c r="D26" s="312">
        <v>0</v>
      </c>
      <c r="E26" s="312">
        <v>0</v>
      </c>
      <c r="F26" s="312">
        <v>0</v>
      </c>
      <c r="G26" s="312"/>
      <c r="H26" s="312"/>
      <c r="I26" s="312"/>
      <c r="J26" s="312"/>
      <c r="K26" s="302"/>
      <c r="L26" s="303"/>
    </row>
    <row r="27" spans="1:14" x14ac:dyDescent="0.25">
      <c r="A27" s="93"/>
      <c r="B27" s="306" t="s">
        <v>106</v>
      </c>
      <c r="C27" s="307">
        <v>0</v>
      </c>
      <c r="D27" s="307">
        <v>0</v>
      </c>
      <c r="E27" s="307">
        <v>0</v>
      </c>
      <c r="F27" s="307">
        <v>0</v>
      </c>
      <c r="G27" s="311"/>
      <c r="H27" s="311"/>
      <c r="I27" s="311"/>
      <c r="J27" s="311"/>
      <c r="K27" s="311"/>
      <c r="L27" s="303"/>
    </row>
    <row r="28" spans="1:14" x14ac:dyDescent="0.25">
      <c r="A28" s="93"/>
      <c r="B28" s="304"/>
      <c r="C28" s="310"/>
      <c r="D28" s="310"/>
      <c r="E28" s="310"/>
      <c r="F28" s="310"/>
      <c r="G28" s="308"/>
      <c r="H28" s="308"/>
      <c r="I28" s="308"/>
      <c r="J28" s="308"/>
      <c r="K28" s="308"/>
      <c r="L28" s="309"/>
    </row>
    <row r="29" spans="1:14" x14ac:dyDescent="0.25">
      <c r="A29" s="93"/>
      <c r="B29" s="935" t="s">
        <v>548</v>
      </c>
      <c r="C29" s="936"/>
      <c r="D29" s="936"/>
      <c r="E29" s="936"/>
      <c r="F29" s="936"/>
      <c r="G29" s="936"/>
      <c r="H29" s="936"/>
      <c r="I29" s="936"/>
      <c r="J29" s="936"/>
      <c r="K29" s="936"/>
      <c r="L29" s="937"/>
    </row>
    <row r="30" spans="1:14" x14ac:dyDescent="0.25">
      <c r="A30" s="93"/>
      <c r="B30" s="306" t="s">
        <v>26</v>
      </c>
      <c r="C30" s="302">
        <v>1.9</v>
      </c>
      <c r="D30" s="302">
        <v>1.3</v>
      </c>
      <c r="E30" s="302">
        <v>1.1000000000000001</v>
      </c>
      <c r="F30" s="302">
        <v>0.8</v>
      </c>
      <c r="G30" s="303">
        <v>1.1000000000000001</v>
      </c>
      <c r="H30" s="303">
        <v>1.6</v>
      </c>
      <c r="I30" s="303">
        <v>0.5</v>
      </c>
      <c r="J30" s="303">
        <v>0.9</v>
      </c>
      <c r="K30" s="302" t="s">
        <v>15</v>
      </c>
      <c r="L30" s="302" t="s">
        <v>91</v>
      </c>
      <c r="N30" s="333"/>
    </row>
    <row r="31" spans="1:14" x14ac:dyDescent="0.25">
      <c r="A31" s="93"/>
      <c r="B31" s="306" t="s">
        <v>28</v>
      </c>
      <c r="C31" s="303">
        <v>1.6</v>
      </c>
      <c r="D31" s="308">
        <v>1</v>
      </c>
      <c r="E31" s="303">
        <v>0.8</v>
      </c>
      <c r="F31" s="303">
        <v>0.6</v>
      </c>
      <c r="G31" s="302"/>
      <c r="H31" s="302"/>
      <c r="I31" s="302"/>
      <c r="J31" s="302"/>
      <c r="K31" s="302"/>
      <c r="L31" s="302">
        <v>4</v>
      </c>
    </row>
    <row r="32" spans="1:14" x14ac:dyDescent="0.25">
      <c r="A32" s="93"/>
      <c r="B32" s="306" t="s">
        <v>29</v>
      </c>
      <c r="C32" s="303">
        <v>0.3</v>
      </c>
      <c r="D32" s="308">
        <v>0.3</v>
      </c>
      <c r="E32" s="303">
        <v>0.3</v>
      </c>
      <c r="F32" s="303">
        <v>0.2</v>
      </c>
      <c r="G32" s="302"/>
      <c r="H32" s="302"/>
      <c r="I32" s="302"/>
      <c r="J32" s="302"/>
      <c r="K32" s="302"/>
      <c r="L32" s="302">
        <v>4</v>
      </c>
    </row>
    <row r="33" spans="1:14" x14ac:dyDescent="0.25">
      <c r="A33" s="93"/>
      <c r="B33" s="306" t="s">
        <v>30</v>
      </c>
      <c r="C33" s="332">
        <f>C30*0.05*1000000</f>
        <v>95000</v>
      </c>
      <c r="D33" s="332">
        <f>D30*0.05*1000000</f>
        <v>65000</v>
      </c>
      <c r="E33" s="332">
        <f>E30*0.05*1000000</f>
        <v>55000.000000000007</v>
      </c>
      <c r="F33" s="332">
        <f>F30*0.05*1000000</f>
        <v>40000.000000000007</v>
      </c>
      <c r="G33" s="302"/>
      <c r="H33" s="302"/>
      <c r="I33" s="302"/>
      <c r="J33" s="302"/>
      <c r="K33" s="302" t="s">
        <v>20</v>
      </c>
      <c r="L33" s="302"/>
    </row>
    <row r="34" spans="1:14" x14ac:dyDescent="0.25">
      <c r="A34" s="93"/>
      <c r="B34" s="306" t="s">
        <v>32</v>
      </c>
      <c r="C34" s="305"/>
      <c r="D34" s="305"/>
      <c r="E34" s="305"/>
      <c r="F34" s="305"/>
      <c r="G34" s="302"/>
      <c r="H34" s="302"/>
      <c r="I34" s="302"/>
      <c r="J34" s="302"/>
      <c r="K34" s="302"/>
      <c r="L34" s="302"/>
      <c r="N34" s="331"/>
    </row>
    <row r="35" spans="1:14" x14ac:dyDescent="0.25">
      <c r="A35" s="93"/>
      <c r="B35" s="304"/>
      <c r="C35" s="303"/>
      <c r="D35" s="303"/>
      <c r="E35" s="303"/>
      <c r="F35" s="303"/>
      <c r="G35" s="303"/>
      <c r="H35" s="303"/>
      <c r="I35" s="303"/>
      <c r="J35" s="303"/>
      <c r="K35" s="303"/>
      <c r="L35" s="302"/>
    </row>
    <row r="36" spans="1:14" x14ac:dyDescent="0.25">
      <c r="A36" s="93"/>
      <c r="B36" s="935" t="s">
        <v>33</v>
      </c>
      <c r="C36" s="936"/>
      <c r="D36" s="936"/>
      <c r="E36" s="936"/>
      <c r="F36" s="936"/>
      <c r="G36" s="936"/>
      <c r="H36" s="936"/>
      <c r="I36" s="936"/>
      <c r="J36" s="936"/>
      <c r="K36" s="936"/>
      <c r="L36" s="937"/>
    </row>
    <row r="37" spans="1:14" x14ac:dyDescent="0.25">
      <c r="A37" s="93"/>
      <c r="B37" s="306" t="s">
        <v>542</v>
      </c>
      <c r="C37" s="302">
        <v>30</v>
      </c>
      <c r="D37" s="302">
        <v>35</v>
      </c>
      <c r="E37" s="302">
        <v>35</v>
      </c>
      <c r="F37" s="302">
        <v>35</v>
      </c>
      <c r="G37" s="302"/>
      <c r="H37" s="302"/>
      <c r="I37" s="302"/>
      <c r="J37" s="302"/>
      <c r="K37" s="303"/>
      <c r="L37" s="303">
        <v>5</v>
      </c>
    </row>
    <row r="38" spans="1:14" x14ac:dyDescent="0.25">
      <c r="A38" s="93"/>
      <c r="B38" s="290"/>
      <c r="C38" s="118"/>
      <c r="D38" s="118"/>
      <c r="E38" s="118"/>
      <c r="F38" s="118"/>
      <c r="G38" s="118"/>
      <c r="H38" s="118"/>
      <c r="I38" s="118"/>
      <c r="J38" s="118"/>
      <c r="K38" s="113"/>
      <c r="L38" s="113"/>
    </row>
    <row r="39" spans="1:14" x14ac:dyDescent="0.25">
      <c r="A39" s="95" t="s">
        <v>38</v>
      </c>
      <c r="B39" s="93"/>
      <c r="C39" s="93"/>
      <c r="D39" s="93"/>
      <c r="E39" s="93"/>
      <c r="F39" s="93"/>
      <c r="G39" s="93"/>
      <c r="H39" s="93"/>
      <c r="I39" s="93"/>
      <c r="J39" s="93"/>
      <c r="K39" s="93"/>
      <c r="L39" s="93"/>
    </row>
    <row r="40" spans="1:14" x14ac:dyDescent="0.25">
      <c r="A40" s="89" t="s">
        <v>39</v>
      </c>
      <c r="B40" s="857" t="s">
        <v>541</v>
      </c>
      <c r="C40" s="857"/>
      <c r="D40" s="857"/>
      <c r="E40" s="857"/>
      <c r="F40" s="857"/>
      <c r="G40" s="857"/>
      <c r="H40" s="857"/>
      <c r="I40" s="857"/>
      <c r="J40" s="857"/>
      <c r="K40" s="857"/>
      <c r="L40" s="857"/>
    </row>
    <row r="41" spans="1:14" x14ac:dyDescent="0.25">
      <c r="A41" s="89" t="s">
        <v>15</v>
      </c>
      <c r="B41" s="874" t="s">
        <v>540</v>
      </c>
      <c r="C41" s="857"/>
      <c r="D41" s="857"/>
      <c r="E41" s="857"/>
      <c r="F41" s="857"/>
      <c r="G41" s="857"/>
      <c r="H41" s="857"/>
      <c r="I41" s="857"/>
      <c r="J41" s="857"/>
      <c r="K41" s="857"/>
      <c r="L41" s="857"/>
    </row>
    <row r="42" spans="1:14" x14ac:dyDescent="0.25">
      <c r="A42" s="89" t="s">
        <v>20</v>
      </c>
      <c r="B42" s="857" t="s">
        <v>539</v>
      </c>
      <c r="C42" s="857"/>
      <c r="D42" s="857"/>
      <c r="E42" s="857"/>
      <c r="F42" s="857"/>
      <c r="G42" s="857"/>
      <c r="H42" s="857"/>
      <c r="I42" s="857"/>
      <c r="J42" s="857"/>
      <c r="K42" s="857"/>
      <c r="L42" s="857"/>
    </row>
    <row r="43" spans="1:14" x14ac:dyDescent="0.25">
      <c r="A43" s="89" t="s">
        <v>23</v>
      </c>
      <c r="B43" s="857" t="s">
        <v>515</v>
      </c>
      <c r="C43" s="857"/>
      <c r="D43" s="857"/>
      <c r="E43" s="857"/>
      <c r="F43" s="857"/>
      <c r="G43" s="857"/>
      <c r="H43" s="857"/>
      <c r="I43" s="857"/>
      <c r="J43" s="857"/>
      <c r="K43" s="857"/>
      <c r="L43" s="857"/>
    </row>
    <row r="44" spans="1:14" x14ac:dyDescent="0.25">
      <c r="A44" s="89"/>
      <c r="B44" s="288"/>
      <c r="C44" s="288"/>
      <c r="D44" s="288"/>
      <c r="E44" s="288"/>
      <c r="F44" s="288"/>
      <c r="G44" s="288"/>
      <c r="H44" s="288"/>
      <c r="I44" s="288"/>
      <c r="J44" s="288"/>
      <c r="K44" s="288"/>
      <c r="L44" s="288"/>
    </row>
    <row r="45" spans="1:14" x14ac:dyDescent="0.25">
      <c r="A45" s="95" t="s">
        <v>125</v>
      </c>
      <c r="B45" s="857"/>
      <c r="C45" s="857"/>
      <c r="D45" s="857"/>
      <c r="E45" s="857"/>
      <c r="F45" s="857"/>
      <c r="G45" s="857"/>
      <c r="H45" s="857"/>
      <c r="I45" s="857"/>
      <c r="J45" s="857"/>
      <c r="K45" s="857"/>
      <c r="L45" s="857"/>
    </row>
    <row r="46" spans="1:14" x14ac:dyDescent="0.25">
      <c r="A46" s="293" t="s">
        <v>510</v>
      </c>
      <c r="B46" s="857" t="s">
        <v>538</v>
      </c>
      <c r="C46" s="857"/>
      <c r="D46" s="857"/>
      <c r="E46" s="857"/>
      <c r="F46" s="857"/>
      <c r="G46" s="857"/>
      <c r="H46" s="857"/>
      <c r="I46" s="857"/>
      <c r="J46" s="857"/>
      <c r="K46" s="857"/>
      <c r="L46" s="857"/>
    </row>
    <row r="47" spans="1:14" x14ac:dyDescent="0.25">
      <c r="A47" s="293" t="s">
        <v>508</v>
      </c>
      <c r="B47" s="289" t="s">
        <v>537</v>
      </c>
      <c r="C47" s="288"/>
      <c r="D47" s="288"/>
      <c r="E47" s="288"/>
      <c r="F47" s="288"/>
      <c r="G47" s="288"/>
      <c r="H47" s="288"/>
      <c r="I47" s="288"/>
      <c r="J47" s="288"/>
      <c r="K47" s="288"/>
      <c r="L47" s="288"/>
    </row>
    <row r="48" spans="1:14" x14ac:dyDescent="0.25">
      <c r="A48" s="293" t="s">
        <v>506</v>
      </c>
      <c r="B48" s="857" t="s">
        <v>536</v>
      </c>
      <c r="C48" s="857"/>
      <c r="D48" s="857"/>
      <c r="E48" s="857"/>
      <c r="F48" s="857"/>
      <c r="G48" s="857"/>
      <c r="H48" s="857"/>
      <c r="I48" s="857"/>
      <c r="J48" s="857"/>
      <c r="K48" s="857"/>
      <c r="L48" s="857"/>
    </row>
    <row r="49" spans="1:12" x14ac:dyDescent="0.25">
      <c r="A49" s="293" t="s">
        <v>496</v>
      </c>
      <c r="B49" s="857" t="s">
        <v>535</v>
      </c>
      <c r="C49" s="857"/>
      <c r="D49" s="857"/>
      <c r="E49" s="857"/>
      <c r="F49" s="857"/>
      <c r="G49" s="857"/>
      <c r="H49" s="857"/>
      <c r="I49" s="857"/>
      <c r="J49" s="857"/>
      <c r="K49" s="857"/>
      <c r="L49" s="857"/>
    </row>
    <row r="50" spans="1:12" x14ac:dyDescent="0.25">
      <c r="A50" s="218"/>
      <c r="B50" s="857"/>
      <c r="C50" s="857"/>
      <c r="D50" s="857"/>
      <c r="E50" s="857"/>
      <c r="F50" s="857"/>
      <c r="G50" s="857"/>
      <c r="H50" s="857"/>
      <c r="I50" s="857"/>
      <c r="J50" s="857"/>
      <c r="K50" s="857"/>
      <c r="L50" s="857"/>
    </row>
    <row r="51" spans="1:12" x14ac:dyDescent="0.25">
      <c r="A51" s="218"/>
      <c r="B51" s="857"/>
      <c r="C51" s="857"/>
      <c r="D51" s="857"/>
      <c r="E51" s="857"/>
      <c r="F51" s="857"/>
      <c r="G51" s="857"/>
      <c r="H51" s="857"/>
      <c r="I51" s="857"/>
      <c r="J51" s="857"/>
      <c r="K51" s="857"/>
      <c r="L51" s="857"/>
    </row>
    <row r="52" spans="1:12" x14ac:dyDescent="0.25">
      <c r="A52" s="218"/>
      <c r="B52" s="857"/>
      <c r="C52" s="857"/>
      <c r="D52" s="857"/>
      <c r="E52" s="857"/>
      <c r="F52" s="857"/>
      <c r="G52" s="857"/>
      <c r="H52" s="857"/>
      <c r="I52" s="857"/>
      <c r="J52" s="857"/>
      <c r="K52" s="857"/>
      <c r="L52" s="857"/>
    </row>
    <row r="53" spans="1:12" x14ac:dyDescent="0.25">
      <c r="A53" s="218"/>
      <c r="B53" s="857"/>
      <c r="C53" s="857"/>
      <c r="D53" s="857"/>
      <c r="E53" s="857"/>
      <c r="F53" s="857"/>
      <c r="G53" s="857"/>
      <c r="H53" s="857"/>
      <c r="I53" s="857"/>
      <c r="J53" s="857"/>
      <c r="K53" s="857"/>
      <c r="L53" s="857"/>
    </row>
    <row r="54" spans="1:12" x14ac:dyDescent="0.25">
      <c r="A54" s="218"/>
      <c r="B54" s="857"/>
      <c r="C54" s="857"/>
      <c r="D54" s="857"/>
      <c r="E54" s="857"/>
      <c r="F54" s="857"/>
      <c r="G54" s="857"/>
      <c r="H54" s="857"/>
      <c r="I54" s="857"/>
      <c r="J54" s="857"/>
      <c r="K54" s="857"/>
      <c r="L54" s="857"/>
    </row>
    <row r="55" spans="1:12" ht="15" customHeight="1" x14ac:dyDescent="0.25"/>
  </sheetData>
  <mergeCells count="20">
    <mergeCell ref="B43:L43"/>
    <mergeCell ref="B45:L45"/>
    <mergeCell ref="B48:L48"/>
    <mergeCell ref="B46:L46"/>
    <mergeCell ref="B54:L54"/>
    <mergeCell ref="B49:L49"/>
    <mergeCell ref="B50:L50"/>
    <mergeCell ref="B51:L51"/>
    <mergeCell ref="B52:L52"/>
    <mergeCell ref="B53:L53"/>
    <mergeCell ref="B36:L36"/>
    <mergeCell ref="B40:L40"/>
    <mergeCell ref="B41:L41"/>
    <mergeCell ref="B42:L42"/>
    <mergeCell ref="B29:L29"/>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C17" sqref="C17"/>
    </sheetView>
  </sheetViews>
  <sheetFormatPr defaultColWidth="9.140625" defaultRowHeight="15" x14ac:dyDescent="0.25"/>
  <cols>
    <col min="1" max="1" width="3.28515625" style="2" customWidth="1"/>
    <col min="2" max="2" width="32" style="2" customWidth="1"/>
    <col min="3" max="13" width="6.7109375" style="2" customWidth="1"/>
    <col min="14" max="16384" width="9.140625" style="2"/>
  </cols>
  <sheetData>
    <row r="1" spans="1:48" x14ac:dyDescent="0.25">
      <c r="G1" s="558"/>
      <c r="H1" s="680" t="s">
        <v>850</v>
      </c>
    </row>
    <row r="2" spans="1:48"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1"/>
      <c r="B3" s="803" t="s">
        <v>0</v>
      </c>
      <c r="C3" s="944" t="s">
        <v>349</v>
      </c>
      <c r="D3" s="945"/>
      <c r="E3" s="945"/>
      <c r="F3" s="945"/>
      <c r="G3" s="945"/>
      <c r="H3" s="945"/>
      <c r="I3" s="945"/>
      <c r="J3" s="945"/>
      <c r="K3" s="945"/>
      <c r="L3" s="945"/>
      <c r="M3" s="943"/>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25">
      <c r="A4" s="1"/>
      <c r="B4" s="804" t="s">
        <v>1</v>
      </c>
      <c r="C4" s="805">
        <v>2015</v>
      </c>
      <c r="D4" s="805">
        <v>2020</v>
      </c>
      <c r="E4" s="805">
        <v>2030</v>
      </c>
      <c r="F4" s="805">
        <v>2040</v>
      </c>
      <c r="G4" s="806">
        <v>2050</v>
      </c>
      <c r="H4" s="942" t="s">
        <v>2</v>
      </c>
      <c r="I4" s="943"/>
      <c r="J4" s="944" t="s">
        <v>3</v>
      </c>
      <c r="K4" s="943"/>
      <c r="L4" s="805" t="s">
        <v>4</v>
      </c>
      <c r="M4" s="805"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807" t="s">
        <v>6</v>
      </c>
      <c r="C5" s="808"/>
      <c r="D5" s="808"/>
      <c r="E5" s="808"/>
      <c r="F5" s="808"/>
      <c r="G5" s="808"/>
      <c r="H5" s="809" t="s">
        <v>7</v>
      </c>
      <c r="I5" s="808" t="s">
        <v>8</v>
      </c>
      <c r="J5" s="808" t="s">
        <v>7</v>
      </c>
      <c r="K5" s="808" t="s">
        <v>8</v>
      </c>
      <c r="L5" s="808"/>
      <c r="M5" s="810"/>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1"/>
      <c r="B6" s="811" t="s">
        <v>9</v>
      </c>
      <c r="C6" s="812">
        <v>3.1</v>
      </c>
      <c r="D6" s="813">
        <v>4.2</v>
      </c>
      <c r="E6" s="813">
        <v>5</v>
      </c>
      <c r="F6" s="813">
        <v>5.5</v>
      </c>
      <c r="G6" s="814">
        <v>6</v>
      </c>
      <c r="H6" s="815">
        <v>2</v>
      </c>
      <c r="I6" s="812">
        <v>6</v>
      </c>
      <c r="J6" s="812">
        <v>1.5</v>
      </c>
      <c r="K6" s="812">
        <v>8</v>
      </c>
      <c r="L6" s="813" t="s">
        <v>52</v>
      </c>
      <c r="M6" s="813">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5">
      <c r="A7" s="1"/>
      <c r="B7" s="811" t="s">
        <v>11</v>
      </c>
      <c r="C7" s="816">
        <v>3100</v>
      </c>
      <c r="D7" s="816">
        <v>3400</v>
      </c>
      <c r="E7" s="816">
        <v>3600</v>
      </c>
      <c r="F7" s="816">
        <v>3700</v>
      </c>
      <c r="G7" s="817">
        <v>3800</v>
      </c>
      <c r="H7" s="818">
        <v>2000</v>
      </c>
      <c r="I7" s="816">
        <v>4000</v>
      </c>
      <c r="J7" s="816">
        <v>2000</v>
      </c>
      <c r="K7" s="816">
        <v>4500</v>
      </c>
      <c r="L7" s="813" t="s">
        <v>53</v>
      </c>
      <c r="M7" s="813">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5">
      <c r="A8" s="1"/>
      <c r="B8" s="811" t="s">
        <v>13</v>
      </c>
      <c r="C8" s="819">
        <v>0.03</v>
      </c>
      <c r="D8" s="820">
        <v>2.5000000000000001E-2</v>
      </c>
      <c r="E8" s="820">
        <v>0.02</v>
      </c>
      <c r="F8" s="820">
        <v>1.7999999999999999E-2</v>
      </c>
      <c r="G8" s="821">
        <v>1.4999999999999999E-2</v>
      </c>
      <c r="H8" s="822">
        <v>0.01</v>
      </c>
      <c r="I8" s="820">
        <v>0.05</v>
      </c>
      <c r="J8" s="820">
        <v>0.01</v>
      </c>
      <c r="K8" s="820">
        <v>0.05</v>
      </c>
      <c r="L8" s="813" t="s">
        <v>15</v>
      </c>
      <c r="M8" s="813">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5">
      <c r="A9" s="1"/>
      <c r="B9" s="811" t="s">
        <v>14</v>
      </c>
      <c r="C9" s="820">
        <v>3.0000000000000001E-3</v>
      </c>
      <c r="D9" s="820">
        <v>3.0000000000000001E-3</v>
      </c>
      <c r="E9" s="820">
        <v>3.0000000000000001E-3</v>
      </c>
      <c r="F9" s="820">
        <v>3.0000000000000001E-3</v>
      </c>
      <c r="G9" s="821">
        <v>3.0000000000000001E-3</v>
      </c>
      <c r="H9" s="822">
        <v>1E-3</v>
      </c>
      <c r="I9" s="820">
        <v>5.0000000000000001E-3</v>
      </c>
      <c r="J9" s="820">
        <v>1E-3</v>
      </c>
      <c r="K9" s="820">
        <v>5.0000000000000001E-3</v>
      </c>
      <c r="L9" s="813" t="s">
        <v>20</v>
      </c>
      <c r="M9" s="813">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5">
      <c r="A10" s="1"/>
      <c r="B10" s="811" t="s">
        <v>16</v>
      </c>
      <c r="C10" s="813">
        <v>25</v>
      </c>
      <c r="D10" s="813">
        <v>27</v>
      </c>
      <c r="E10" s="813">
        <v>30</v>
      </c>
      <c r="F10" s="813">
        <v>30</v>
      </c>
      <c r="G10" s="814">
        <v>30</v>
      </c>
      <c r="H10" s="823">
        <v>25</v>
      </c>
      <c r="I10" s="824">
        <v>35</v>
      </c>
      <c r="J10" s="824">
        <v>25</v>
      </c>
      <c r="K10" s="824">
        <v>40</v>
      </c>
      <c r="L10" s="813" t="s">
        <v>23</v>
      </c>
      <c r="M10" s="813">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1"/>
      <c r="B11" s="811" t="s">
        <v>18</v>
      </c>
      <c r="C11" s="813">
        <v>1.5</v>
      </c>
      <c r="D11" s="813">
        <v>1.5</v>
      </c>
      <c r="E11" s="813">
        <v>1.5</v>
      </c>
      <c r="F11" s="813">
        <v>1.5</v>
      </c>
      <c r="G11" s="814">
        <v>1.5</v>
      </c>
      <c r="H11" s="825">
        <v>1</v>
      </c>
      <c r="I11" s="813">
        <v>3</v>
      </c>
      <c r="J11" s="813">
        <v>1</v>
      </c>
      <c r="K11" s="813">
        <v>3</v>
      </c>
      <c r="L11" s="813" t="s">
        <v>44</v>
      </c>
      <c r="M11" s="813">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1"/>
      <c r="B12" s="811" t="s">
        <v>19</v>
      </c>
      <c r="C12" s="824" t="s">
        <v>17</v>
      </c>
      <c r="D12" s="824" t="s">
        <v>17</v>
      </c>
      <c r="E12" s="824" t="s">
        <v>17</v>
      </c>
      <c r="F12" s="824" t="s">
        <v>17</v>
      </c>
      <c r="G12" s="826" t="s">
        <v>17</v>
      </c>
      <c r="H12" s="823" t="s">
        <v>17</v>
      </c>
      <c r="I12" s="824" t="s">
        <v>17</v>
      </c>
      <c r="J12" s="824" t="s">
        <v>17</v>
      </c>
      <c r="K12" s="824" t="s">
        <v>17</v>
      </c>
      <c r="L12" s="813" t="s">
        <v>46</v>
      </c>
      <c r="M12" s="813"/>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1"/>
      <c r="B13" s="827" t="s">
        <v>21</v>
      </c>
      <c r="C13" s="808"/>
      <c r="D13" s="808"/>
      <c r="E13" s="808"/>
      <c r="F13" s="808"/>
      <c r="G13" s="808"/>
      <c r="H13" s="809"/>
      <c r="I13" s="808"/>
      <c r="J13" s="808"/>
      <c r="K13" s="808"/>
      <c r="L13" s="808"/>
      <c r="M13" s="828"/>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1"/>
      <c r="B14" s="829" t="s">
        <v>22</v>
      </c>
      <c r="C14" s="830"/>
      <c r="D14" s="830"/>
      <c r="E14" s="830"/>
      <c r="F14" s="830"/>
      <c r="G14" s="831"/>
      <c r="H14" s="832"/>
      <c r="I14" s="830"/>
      <c r="J14" s="830"/>
      <c r="K14" s="830"/>
      <c r="L14" s="833" t="s">
        <v>31</v>
      </c>
      <c r="M14" s="833"/>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1"/>
      <c r="B15" s="829" t="s">
        <v>24</v>
      </c>
      <c r="C15" s="830"/>
      <c r="D15" s="830"/>
      <c r="E15" s="830"/>
      <c r="F15" s="830"/>
      <c r="G15" s="834"/>
      <c r="H15" s="832"/>
      <c r="I15" s="830"/>
      <c r="J15" s="830"/>
      <c r="K15" s="830"/>
      <c r="L15" s="833" t="s">
        <v>31</v>
      </c>
      <c r="M15" s="833"/>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1"/>
      <c r="B16" s="827" t="s">
        <v>554</v>
      </c>
      <c r="C16" s="835"/>
      <c r="D16" s="808"/>
      <c r="E16" s="808"/>
      <c r="F16" s="808"/>
      <c r="G16" s="808"/>
      <c r="H16" s="809"/>
      <c r="I16" s="808"/>
      <c r="J16" s="808"/>
      <c r="K16" s="808"/>
      <c r="L16" s="808"/>
      <c r="M16" s="828"/>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1"/>
      <c r="B17" s="811" t="s">
        <v>1199</v>
      </c>
      <c r="C17" s="836">
        <v>1.3260450000000001</v>
      </c>
      <c r="D17" s="836">
        <v>1.1187749999999999</v>
      </c>
      <c r="E17" s="836">
        <v>1.0355612500000002</v>
      </c>
      <c r="F17" s="836">
        <v>0.97756525000000005</v>
      </c>
      <c r="G17" s="837">
        <v>0.96306625000000012</v>
      </c>
      <c r="H17" s="838">
        <v>0.77045300000000017</v>
      </c>
      <c r="I17" s="836">
        <v>1.1556795000000002</v>
      </c>
      <c r="J17" s="836">
        <v>0.79557498846501817</v>
      </c>
      <c r="K17" s="836">
        <v>1.1933624826975271</v>
      </c>
      <c r="L17" s="839"/>
      <c r="M17" s="839" t="s">
        <v>315</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1"/>
      <c r="B18" s="811" t="s">
        <v>28</v>
      </c>
      <c r="C18" s="836">
        <v>0.89</v>
      </c>
      <c r="D18" s="836">
        <v>0.71460000000000001</v>
      </c>
      <c r="E18" s="836">
        <v>0.64314000000000004</v>
      </c>
      <c r="F18" s="836">
        <v>0.59168880000000001</v>
      </c>
      <c r="G18" s="837">
        <v>0.57882600000000006</v>
      </c>
      <c r="H18" s="838">
        <v>0.57168000000000008</v>
      </c>
      <c r="I18" s="836">
        <v>0.85751999999999995</v>
      </c>
      <c r="J18" s="836">
        <v>0.46306080000000005</v>
      </c>
      <c r="K18" s="836">
        <v>0.69459120000000008</v>
      </c>
      <c r="L18" s="839"/>
      <c r="M18" s="813">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1"/>
      <c r="B19" s="811" t="s">
        <v>1209</v>
      </c>
      <c r="C19" s="836">
        <v>0.115</v>
      </c>
      <c r="D19" s="836">
        <v>9.0900000000000009E-2</v>
      </c>
      <c r="E19" s="836">
        <v>8.1810000000000008E-2</v>
      </c>
      <c r="F19" s="836">
        <v>7.5265200000000004E-2</v>
      </c>
      <c r="G19" s="837">
        <v>7.3629000000000014E-2</v>
      </c>
      <c r="H19" s="838">
        <v>7.2720000000000007E-2</v>
      </c>
      <c r="I19" s="836">
        <v>0.10908000000000001</v>
      </c>
      <c r="J19" s="836">
        <v>5.8903200000000017E-2</v>
      </c>
      <c r="K19" s="836">
        <v>8.8354800000000011E-2</v>
      </c>
      <c r="L19" s="839"/>
      <c r="M19" s="813">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1"/>
      <c r="B20" s="811" t="s">
        <v>1210</v>
      </c>
      <c r="C20" s="836">
        <v>6.3145000000000007E-2</v>
      </c>
      <c r="D20" s="836">
        <v>5.327500000000001E-2</v>
      </c>
      <c r="E20" s="836">
        <v>5.061125000000001E-2</v>
      </c>
      <c r="F20" s="836">
        <v>5.061125000000001E-2</v>
      </c>
      <c r="G20" s="837">
        <v>5.061125000000001E-2</v>
      </c>
      <c r="H20" s="838">
        <v>4.2620000000000012E-2</v>
      </c>
      <c r="I20" s="836">
        <v>6.3930000000000015E-2</v>
      </c>
      <c r="J20" s="836">
        <v>4.0489000000000011E-2</v>
      </c>
      <c r="K20" s="836">
        <v>6.073350000000001E-2</v>
      </c>
      <c r="L20" s="839"/>
      <c r="M20" s="813">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1"/>
      <c r="B21" s="811" t="s">
        <v>1211</v>
      </c>
      <c r="C21" s="836">
        <v>8.5000000000000006E-2</v>
      </c>
      <c r="D21" s="836">
        <v>8.5000000000000006E-2</v>
      </c>
      <c r="E21" s="836">
        <v>8.5000000000000006E-2</v>
      </c>
      <c r="F21" s="836">
        <v>8.5000000000000006E-2</v>
      </c>
      <c r="G21" s="837">
        <v>8.5000000000000006E-2</v>
      </c>
      <c r="H21" s="838">
        <v>6.8000000000000005E-2</v>
      </c>
      <c r="I21" s="836">
        <v>0.10200000000000001</v>
      </c>
      <c r="J21" s="836">
        <v>6.8000000000000005E-2</v>
      </c>
      <c r="K21" s="836">
        <v>0.10200000000000001</v>
      </c>
      <c r="L21" s="839"/>
      <c r="M21" s="813">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25">
      <c r="A22" s="1"/>
      <c r="B22" s="811" t="s">
        <v>1212</v>
      </c>
      <c r="C22" s="836">
        <v>3.9899999999999998E-2</v>
      </c>
      <c r="D22" s="836">
        <v>3.5999999999999997E-2</v>
      </c>
      <c r="E22" s="836">
        <v>3.5999999999999997E-2</v>
      </c>
      <c r="F22" s="836">
        <v>3.5999999999999997E-2</v>
      </c>
      <c r="G22" s="837">
        <v>3.5999999999999997E-2</v>
      </c>
      <c r="H22" s="838">
        <v>2.8799999999999999E-2</v>
      </c>
      <c r="I22" s="836">
        <v>4.3199999999999995E-2</v>
      </c>
      <c r="J22" s="836">
        <v>2.8799999999999999E-2</v>
      </c>
      <c r="K22" s="836">
        <v>4.3199999999999995E-2</v>
      </c>
      <c r="L22" s="839"/>
      <c r="M22" s="813">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25">
      <c r="A23" s="1"/>
      <c r="B23" s="811" t="s">
        <v>1213</v>
      </c>
      <c r="C23" s="836">
        <v>0.13300000000000001</v>
      </c>
      <c r="D23" s="836">
        <v>0.13900000000000001</v>
      </c>
      <c r="E23" s="836">
        <v>0.13900000000000001</v>
      </c>
      <c r="F23" s="836">
        <v>0.13900000000000001</v>
      </c>
      <c r="G23" s="837">
        <v>0.13900000000000001</v>
      </c>
      <c r="H23" s="838">
        <v>0.11120000000000002</v>
      </c>
      <c r="I23" s="836">
        <v>0.1668</v>
      </c>
      <c r="J23" s="836">
        <v>0.11120000000000002</v>
      </c>
      <c r="K23" s="836">
        <v>0.1668</v>
      </c>
      <c r="L23" s="839" t="s">
        <v>65</v>
      </c>
      <c r="M23" s="839">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1"/>
      <c r="B24" s="811" t="s">
        <v>30</v>
      </c>
      <c r="C24" s="840">
        <v>25600</v>
      </c>
      <c r="D24" s="840">
        <v>14000</v>
      </c>
      <c r="E24" s="840">
        <v>12600</v>
      </c>
      <c r="F24" s="840">
        <v>11592</v>
      </c>
      <c r="G24" s="841">
        <v>11340</v>
      </c>
      <c r="H24" s="842">
        <v>11200</v>
      </c>
      <c r="I24" s="840">
        <v>16800</v>
      </c>
      <c r="J24" s="840">
        <v>9072</v>
      </c>
      <c r="K24" s="840">
        <v>13608</v>
      </c>
      <c r="L24" s="839" t="s">
        <v>65</v>
      </c>
      <c r="M24" s="839">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1"/>
      <c r="B25" s="811" t="s">
        <v>32</v>
      </c>
      <c r="C25" s="836">
        <v>2.8</v>
      </c>
      <c r="D25" s="836">
        <v>1.5</v>
      </c>
      <c r="E25" s="836">
        <v>1.35</v>
      </c>
      <c r="F25" s="836">
        <v>1.2420000000000002</v>
      </c>
      <c r="G25" s="837">
        <v>1.2150000000000001</v>
      </c>
      <c r="H25" s="838">
        <v>1.2000000000000002</v>
      </c>
      <c r="I25" s="836">
        <v>1.7999999999999998</v>
      </c>
      <c r="J25" s="836">
        <v>0.97200000000000009</v>
      </c>
      <c r="K25" s="836">
        <v>1.458</v>
      </c>
      <c r="L25" s="839"/>
      <c r="M25" s="839"/>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1"/>
      <c r="B26" s="843" t="s">
        <v>33</v>
      </c>
      <c r="C26" s="844"/>
      <c r="D26" s="844"/>
      <c r="E26" s="844"/>
      <c r="F26" s="844"/>
      <c r="G26" s="845"/>
      <c r="H26" s="846"/>
      <c r="I26" s="844"/>
      <c r="J26" s="844"/>
      <c r="K26" s="844"/>
      <c r="L26" s="844"/>
      <c r="M26" s="844"/>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1"/>
      <c r="B27" s="811" t="s">
        <v>34</v>
      </c>
      <c r="C27" s="813">
        <v>106</v>
      </c>
      <c r="D27" s="813">
        <v>130</v>
      </c>
      <c r="E27" s="813">
        <v>145</v>
      </c>
      <c r="F27" s="813">
        <v>155</v>
      </c>
      <c r="G27" s="814">
        <v>165</v>
      </c>
      <c r="H27" s="823">
        <v>90</v>
      </c>
      <c r="I27" s="824">
        <v>130</v>
      </c>
      <c r="J27" s="824">
        <v>100</v>
      </c>
      <c r="K27" s="824">
        <v>150</v>
      </c>
      <c r="L27" s="813" t="s">
        <v>55</v>
      </c>
      <c r="M27" s="813" t="s">
        <v>1200</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
      <c r="B28" s="811" t="s">
        <v>36</v>
      </c>
      <c r="C28" s="813">
        <v>85</v>
      </c>
      <c r="D28" s="813">
        <v>85</v>
      </c>
      <c r="E28" s="813">
        <v>100</v>
      </c>
      <c r="F28" s="813">
        <v>105</v>
      </c>
      <c r="G28" s="814">
        <v>110</v>
      </c>
      <c r="H28" s="823">
        <v>85</v>
      </c>
      <c r="I28" s="824">
        <v>120</v>
      </c>
      <c r="J28" s="824">
        <v>85</v>
      </c>
      <c r="K28" s="824">
        <v>150</v>
      </c>
      <c r="L28" s="813"/>
      <c r="M28" s="813" t="s">
        <v>1200</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5">
      <c r="A29" s="1"/>
      <c r="B29" s="811" t="s">
        <v>56</v>
      </c>
      <c r="C29" s="847">
        <v>351.28538525089039</v>
      </c>
      <c r="D29" s="847">
        <v>316.42639573299903</v>
      </c>
      <c r="E29" s="847">
        <v>302.7918061201338</v>
      </c>
      <c r="F29" s="847">
        <v>291.48043688005805</v>
      </c>
      <c r="G29" s="848">
        <v>280.60375641546284</v>
      </c>
      <c r="H29" s="849">
        <v>314.38013450250935</v>
      </c>
      <c r="I29" s="847">
        <v>452.03770818999857</v>
      </c>
      <c r="J29" s="847">
        <v>190.9859317102744</v>
      </c>
      <c r="K29" s="847">
        <v>452.70739368361336</v>
      </c>
      <c r="L29" s="839"/>
      <c r="M29" s="813"/>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25">
      <c r="A30" s="1"/>
      <c r="B30" s="811" t="s">
        <v>57</v>
      </c>
      <c r="C30" s="850">
        <v>0.35388127853881279</v>
      </c>
      <c r="D30" s="850">
        <v>0.38812785388127852</v>
      </c>
      <c r="E30" s="850">
        <v>0.41095890410958902</v>
      </c>
      <c r="F30" s="850">
        <v>0.4223744292237443</v>
      </c>
      <c r="G30" s="851">
        <v>0.43378995433789952</v>
      </c>
      <c r="H30" s="852">
        <v>0.22831050228310501</v>
      </c>
      <c r="I30" s="850">
        <v>0.45662100456621002</v>
      </c>
      <c r="J30" s="850">
        <v>0.22831050228310501</v>
      </c>
      <c r="K30" s="850">
        <v>0.51369863013698636</v>
      </c>
      <c r="L30" s="813"/>
      <c r="M30" s="813" t="s">
        <v>1200</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5">
      <c r="A31" s="1"/>
      <c r="B31" s="811" t="s">
        <v>58</v>
      </c>
      <c r="C31" s="853">
        <v>0.96699999999999997</v>
      </c>
      <c r="D31" s="853">
        <v>0.97199999999999998</v>
      </c>
      <c r="E31" s="853">
        <v>0.97699999999999998</v>
      </c>
      <c r="F31" s="853">
        <v>0.97699999999999998</v>
      </c>
      <c r="G31" s="854">
        <v>0.98199999999999998</v>
      </c>
      <c r="H31" s="855">
        <v>0.98899999999999999</v>
      </c>
      <c r="I31" s="853">
        <v>0.94499999999999995</v>
      </c>
      <c r="J31" s="853">
        <v>0.98899999999999999</v>
      </c>
      <c r="K31" s="853">
        <v>0.94499999999999995</v>
      </c>
      <c r="L31" s="813"/>
      <c r="M31" s="813" t="s">
        <v>97</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5">
      <c r="B33" s="702" t="s">
        <v>125</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25">
      <c r="A34" s="1">
        <v>2</v>
      </c>
      <c r="B34" s="1" t="s">
        <v>316</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5">
      <c r="A35" s="1">
        <v>3</v>
      </c>
      <c r="B35" s="1" t="s">
        <v>317</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5">
      <c r="A36" s="1">
        <v>4</v>
      </c>
      <c r="B36" s="1" t="s">
        <v>318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5">
      <c r="A37" s="1">
        <v>14</v>
      </c>
      <c r="B37" s="1" t="s">
        <v>1201</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5">
      <c r="A38" s="1">
        <v>15</v>
      </c>
      <c r="B38" s="1" t="s">
        <v>319</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5">
      <c r="A39" s="1">
        <v>16</v>
      </c>
      <c r="B39" s="1" t="s">
        <v>320</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A40" s="1">
        <v>18</v>
      </c>
      <c r="B40" s="1" t="s">
        <v>321</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v>25</v>
      </c>
      <c r="B41" s="1" t="s">
        <v>1202</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v>26</v>
      </c>
      <c r="B42" s="1" t="s">
        <v>1203</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B44" s="702"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25">
      <c r="A45" s="1" t="s">
        <v>52</v>
      </c>
      <c r="B45" s="1" t="s">
        <v>1204</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25">
      <c r="A46" s="1" t="s">
        <v>39</v>
      </c>
      <c r="B46" s="1" t="s">
        <v>1205</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25">
      <c r="A47" s="1" t="s">
        <v>15</v>
      </c>
      <c r="B47" s="1" t="s">
        <v>59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25">
      <c r="A48" s="1" t="s">
        <v>20</v>
      </c>
      <c r="B48" s="1" t="s">
        <v>60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t="s">
        <v>23</v>
      </c>
      <c r="B49" s="1" t="s">
        <v>61</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25">
      <c r="A50" s="1" t="s">
        <v>44</v>
      </c>
      <c r="B50" s="1" t="s">
        <v>62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25">
      <c r="A51" s="1" t="s">
        <v>46</v>
      </c>
      <c r="B51" s="1" t="s">
        <v>63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25">
      <c r="A52" s="1" t="s">
        <v>31</v>
      </c>
      <c r="B52" s="1" t="s">
        <v>64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25">
      <c r="A53" s="1" t="s">
        <v>35</v>
      </c>
      <c r="B53" s="1" t="s">
        <v>1206</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25">
      <c r="A54" s="1" t="s">
        <v>65</v>
      </c>
      <c r="B54" s="1" t="s">
        <v>66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25">
      <c r="A55" s="1" t="s">
        <v>55</v>
      </c>
      <c r="B55" s="1" t="s">
        <v>1207</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t="s">
        <v>67</v>
      </c>
      <c r="B56" s="1" t="s">
        <v>1208</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H1" location="Index" display="Back to Index"/>
  </hyperlinks>
  <pageMargins left="0.7" right="0.7" top="0.75" bottom="0.75" header="0.3" footer="0.3"/>
  <pageSetup paperSize="9" orientation="portrait"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I9" sqref="I9"/>
    </sheetView>
  </sheetViews>
  <sheetFormatPr defaultColWidth="9.140625" defaultRowHeight="15" x14ac:dyDescent="0.25"/>
  <cols>
    <col min="1" max="1" width="3.5703125" style="2" customWidth="1"/>
    <col min="2" max="2" width="32" style="2" customWidth="1"/>
    <col min="3" max="12" width="8.42578125" style="2" customWidth="1"/>
    <col min="13" max="16384" width="9.140625" style="2"/>
  </cols>
  <sheetData>
    <row r="1" spans="1:48" x14ac:dyDescent="0.25">
      <c r="G1" s="558"/>
      <c r="H1" s="680" t="s">
        <v>850</v>
      </c>
    </row>
    <row r="2" spans="1:48"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3"/>
      <c r="B3" s="4" t="s">
        <v>0</v>
      </c>
      <c r="C3" s="949" t="s">
        <v>350</v>
      </c>
      <c r="D3" s="950"/>
      <c r="E3" s="950"/>
      <c r="F3" s="950"/>
      <c r="G3" s="950"/>
      <c r="H3" s="950"/>
      <c r="I3" s="950"/>
      <c r="J3" s="950"/>
      <c r="K3" s="950"/>
      <c r="L3" s="951"/>
      <c r="N3" s="1"/>
      <c r="AB3" s="1"/>
      <c r="AC3" s="1"/>
      <c r="AD3" s="1"/>
      <c r="AE3" s="1"/>
      <c r="AF3" s="1"/>
      <c r="AG3" s="1"/>
      <c r="AH3" s="1"/>
      <c r="AI3" s="1"/>
      <c r="AJ3" s="1"/>
      <c r="AK3" s="1"/>
      <c r="AL3" s="1"/>
      <c r="AM3" s="1"/>
      <c r="AN3" s="1"/>
      <c r="AO3" s="1"/>
      <c r="AP3" s="1"/>
      <c r="AQ3" s="1"/>
      <c r="AR3" s="1"/>
      <c r="AS3" s="1"/>
      <c r="AT3" s="1"/>
      <c r="AU3" s="1"/>
      <c r="AV3" s="1"/>
    </row>
    <row r="4" spans="1:48" ht="25.5" customHeight="1" x14ac:dyDescent="0.25">
      <c r="A4" s="3"/>
      <c r="B4" s="5" t="s">
        <v>1</v>
      </c>
      <c r="C4" s="6">
        <v>2015</v>
      </c>
      <c r="D4" s="6">
        <v>2020</v>
      </c>
      <c r="E4" s="6">
        <v>2030</v>
      </c>
      <c r="F4" s="6">
        <v>2050</v>
      </c>
      <c r="G4" s="952" t="s">
        <v>2</v>
      </c>
      <c r="H4" s="953"/>
      <c r="I4" s="952" t="s">
        <v>3</v>
      </c>
      <c r="J4" s="953"/>
      <c r="K4" s="6" t="s">
        <v>4</v>
      </c>
      <c r="L4" s="6" t="s">
        <v>5</v>
      </c>
      <c r="N4" s="1"/>
      <c r="AB4" s="1"/>
      <c r="AC4" s="1"/>
      <c r="AD4" s="1"/>
      <c r="AE4" s="1"/>
      <c r="AF4" s="1"/>
      <c r="AG4" s="1"/>
      <c r="AH4" s="1"/>
      <c r="AI4" s="1"/>
      <c r="AJ4" s="1"/>
      <c r="AK4" s="1"/>
      <c r="AL4" s="1"/>
      <c r="AM4" s="1"/>
      <c r="AN4" s="1"/>
      <c r="AO4" s="1"/>
      <c r="AP4" s="1"/>
      <c r="AQ4" s="1"/>
      <c r="AR4" s="1"/>
      <c r="AS4" s="1"/>
      <c r="AT4" s="1"/>
      <c r="AU4" s="1"/>
      <c r="AV4" s="1"/>
    </row>
    <row r="5" spans="1:48" x14ac:dyDescent="0.25">
      <c r="A5" s="3"/>
      <c r="B5" s="954" t="s">
        <v>6</v>
      </c>
      <c r="C5" s="955"/>
      <c r="D5" s="955"/>
      <c r="E5" s="955"/>
      <c r="F5" s="956"/>
      <c r="G5" s="7" t="s">
        <v>7</v>
      </c>
      <c r="H5" s="7" t="s">
        <v>8</v>
      </c>
      <c r="I5" s="7" t="s">
        <v>7</v>
      </c>
      <c r="J5" s="7" t="s">
        <v>8</v>
      </c>
      <c r="K5" s="8"/>
      <c r="L5" s="9"/>
      <c r="N5" s="1"/>
      <c r="AB5" s="1"/>
      <c r="AC5" s="1"/>
      <c r="AD5" s="1"/>
      <c r="AE5" s="1"/>
      <c r="AF5" s="1"/>
      <c r="AG5" s="1"/>
      <c r="AH5" s="1"/>
      <c r="AI5" s="1"/>
      <c r="AJ5" s="1"/>
      <c r="AK5" s="1"/>
      <c r="AL5" s="1"/>
      <c r="AM5" s="1"/>
      <c r="AN5" s="1"/>
      <c r="AO5" s="1"/>
      <c r="AP5" s="1"/>
      <c r="AQ5" s="1"/>
      <c r="AR5" s="1"/>
      <c r="AS5" s="1"/>
      <c r="AT5" s="1"/>
      <c r="AU5" s="1"/>
      <c r="AV5" s="1"/>
    </row>
    <row r="6" spans="1:48" x14ac:dyDescent="0.25">
      <c r="A6" s="3"/>
      <c r="B6" s="10" t="s">
        <v>9</v>
      </c>
      <c r="C6" s="957" t="s">
        <v>10</v>
      </c>
      <c r="D6" s="958"/>
      <c r="E6" s="958"/>
      <c r="F6" s="959"/>
      <c r="G6" s="11">
        <v>5.0000000000000001E-3</v>
      </c>
      <c r="H6" s="11">
        <v>2.5000000000000001E-2</v>
      </c>
      <c r="I6" s="11">
        <v>5.0000000000000001E-3</v>
      </c>
      <c r="J6" s="11">
        <v>2.5000000000000001E-2</v>
      </c>
      <c r="K6" s="12"/>
      <c r="L6" s="12"/>
      <c r="N6" s="1"/>
      <c r="AB6" s="1"/>
      <c r="AC6" s="1"/>
      <c r="AD6" s="1"/>
      <c r="AE6" s="1"/>
      <c r="AF6" s="1"/>
      <c r="AG6" s="1"/>
      <c r="AH6" s="1"/>
      <c r="AI6" s="1"/>
      <c r="AJ6" s="1"/>
      <c r="AK6" s="1"/>
      <c r="AL6" s="1"/>
      <c r="AM6" s="1"/>
      <c r="AN6" s="1"/>
      <c r="AO6" s="1"/>
      <c r="AP6" s="1"/>
      <c r="AQ6" s="1"/>
      <c r="AR6" s="1"/>
      <c r="AS6" s="1"/>
      <c r="AT6" s="1"/>
      <c r="AU6" s="1"/>
      <c r="AV6" s="1"/>
    </row>
    <row r="7" spans="1:48" x14ac:dyDescent="0.25">
      <c r="A7" s="3"/>
      <c r="B7" s="10" t="s">
        <v>11</v>
      </c>
      <c r="C7" s="516">
        <v>1600</v>
      </c>
      <c r="D7" s="515">
        <v>1600</v>
      </c>
      <c r="E7" s="515">
        <v>1600</v>
      </c>
      <c r="F7" s="515">
        <v>1600</v>
      </c>
      <c r="G7" s="516">
        <v>1000</v>
      </c>
      <c r="H7" s="516">
        <v>2300</v>
      </c>
      <c r="I7" s="516">
        <v>1000</v>
      </c>
      <c r="J7" s="516">
        <v>2300</v>
      </c>
      <c r="K7" s="13" t="s">
        <v>12</v>
      </c>
      <c r="L7" s="13"/>
      <c r="N7" s="1"/>
      <c r="AB7" s="1"/>
      <c r="AC7" s="1"/>
      <c r="AD7" s="1"/>
      <c r="AE7" s="1"/>
      <c r="AF7" s="1"/>
      <c r="AG7" s="1"/>
      <c r="AH7" s="1"/>
      <c r="AI7" s="1"/>
      <c r="AJ7" s="1"/>
      <c r="AK7" s="1"/>
      <c r="AL7" s="1"/>
      <c r="AM7" s="1"/>
      <c r="AN7" s="1"/>
      <c r="AO7" s="1"/>
      <c r="AP7" s="1"/>
      <c r="AQ7" s="1"/>
      <c r="AR7" s="1"/>
      <c r="AS7" s="1"/>
      <c r="AT7" s="1"/>
      <c r="AU7" s="1"/>
      <c r="AV7" s="1"/>
    </row>
    <row r="8" spans="1:48" x14ac:dyDescent="0.25">
      <c r="A8" s="3"/>
      <c r="B8" s="10" t="s">
        <v>13</v>
      </c>
      <c r="C8" s="14">
        <v>0.03</v>
      </c>
      <c r="D8" s="14">
        <v>0.03</v>
      </c>
      <c r="E8" s="14">
        <v>0.03</v>
      </c>
      <c r="F8" s="14">
        <v>0.03</v>
      </c>
      <c r="G8" s="15">
        <v>0.02</v>
      </c>
      <c r="H8" s="15">
        <v>0.1</v>
      </c>
      <c r="I8" s="15">
        <v>0.02</v>
      </c>
      <c r="J8" s="15">
        <v>0.1</v>
      </c>
      <c r="K8" s="16"/>
      <c r="L8" s="16"/>
      <c r="N8" s="1"/>
      <c r="AB8" s="1"/>
      <c r="AC8" s="1"/>
      <c r="AD8" s="1"/>
      <c r="AE8" s="1"/>
      <c r="AF8" s="1"/>
      <c r="AG8" s="1"/>
      <c r="AH8" s="1"/>
      <c r="AI8" s="1"/>
      <c r="AJ8" s="1"/>
      <c r="AK8" s="1"/>
      <c r="AL8" s="1"/>
      <c r="AM8" s="1"/>
      <c r="AN8" s="1"/>
      <c r="AO8" s="1"/>
      <c r="AP8" s="1"/>
      <c r="AQ8" s="1"/>
      <c r="AR8" s="1"/>
      <c r="AS8" s="1"/>
      <c r="AT8" s="1"/>
      <c r="AU8" s="1"/>
      <c r="AV8" s="1"/>
    </row>
    <row r="9" spans="1:48" x14ac:dyDescent="0.25">
      <c r="A9" s="3"/>
      <c r="B9" s="17" t="s">
        <v>14</v>
      </c>
      <c r="C9" s="18">
        <v>3.0000000000000001E-3</v>
      </c>
      <c r="D9" s="18">
        <v>3.0000000000000001E-3</v>
      </c>
      <c r="E9" s="18">
        <v>3.0000000000000001E-3</v>
      </c>
      <c r="F9" s="18">
        <v>3.0000000000000001E-3</v>
      </c>
      <c r="G9" s="18">
        <v>1E-3</v>
      </c>
      <c r="H9" s="18">
        <v>5.0000000000000001E-3</v>
      </c>
      <c r="I9" s="18">
        <v>1E-3</v>
      </c>
      <c r="J9" s="18">
        <v>5.0000000000000001E-3</v>
      </c>
      <c r="K9" s="12" t="s">
        <v>15</v>
      </c>
      <c r="L9" s="16"/>
      <c r="N9" s="1"/>
      <c r="AB9" s="1"/>
      <c r="AC9" s="1"/>
      <c r="AD9" s="1"/>
      <c r="AE9" s="1"/>
      <c r="AF9" s="1"/>
      <c r="AG9" s="1"/>
      <c r="AH9" s="1"/>
      <c r="AI9" s="1"/>
      <c r="AJ9" s="1"/>
      <c r="AK9" s="1"/>
      <c r="AL9" s="1"/>
      <c r="AM9" s="1"/>
      <c r="AN9" s="1"/>
      <c r="AO9" s="1"/>
      <c r="AP9" s="1"/>
      <c r="AQ9" s="1"/>
      <c r="AR9" s="1"/>
      <c r="AS9" s="1"/>
      <c r="AT9" s="1"/>
      <c r="AU9" s="1"/>
      <c r="AV9" s="1"/>
    </row>
    <row r="10" spans="1:48" x14ac:dyDescent="0.25">
      <c r="A10" s="3"/>
      <c r="B10" s="17" t="s">
        <v>16</v>
      </c>
      <c r="C10" s="12">
        <v>20</v>
      </c>
      <c r="D10" s="12">
        <v>20</v>
      </c>
      <c r="E10" s="12">
        <v>20</v>
      </c>
      <c r="F10" s="12">
        <v>20</v>
      </c>
      <c r="G10" s="19" t="s">
        <v>17</v>
      </c>
      <c r="H10" s="19" t="s">
        <v>17</v>
      </c>
      <c r="I10" s="19" t="s">
        <v>17</v>
      </c>
      <c r="J10" s="19" t="s">
        <v>17</v>
      </c>
      <c r="K10" s="12"/>
      <c r="L10" s="16"/>
      <c r="N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3"/>
      <c r="B11" s="17" t="s">
        <v>18</v>
      </c>
      <c r="C11" s="12">
        <v>1</v>
      </c>
      <c r="D11" s="12">
        <v>1</v>
      </c>
      <c r="E11" s="12">
        <v>1</v>
      </c>
      <c r="F11" s="12">
        <v>1</v>
      </c>
      <c r="G11" s="12">
        <v>0.5</v>
      </c>
      <c r="H11" s="12">
        <v>1.5</v>
      </c>
      <c r="I11" s="12">
        <v>0.5</v>
      </c>
      <c r="J11" s="12">
        <v>1.5</v>
      </c>
      <c r="K11" s="12"/>
      <c r="L11" s="16"/>
      <c r="N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3"/>
      <c r="B12" s="20" t="s">
        <v>19</v>
      </c>
      <c r="C12" s="21">
        <v>0.79999999999999993</v>
      </c>
      <c r="D12" s="21">
        <v>0.79999999999999993</v>
      </c>
      <c r="E12" s="21">
        <v>0.79999999999999993</v>
      </c>
      <c r="F12" s="21">
        <v>0.79999999999999993</v>
      </c>
      <c r="G12" s="19" t="s">
        <v>17</v>
      </c>
      <c r="H12" s="19" t="s">
        <v>17</v>
      </c>
      <c r="I12" s="19" t="s">
        <v>17</v>
      </c>
      <c r="J12" s="19" t="s">
        <v>17</v>
      </c>
      <c r="K12" s="12" t="s">
        <v>20</v>
      </c>
      <c r="L12" s="16"/>
      <c r="N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3"/>
      <c r="B13" s="22" t="s">
        <v>21</v>
      </c>
      <c r="C13" s="8"/>
      <c r="D13" s="8"/>
      <c r="E13" s="8"/>
      <c r="F13" s="8"/>
      <c r="G13" s="8"/>
      <c r="H13" s="8"/>
      <c r="I13" s="8"/>
      <c r="J13" s="8"/>
      <c r="K13" s="8"/>
      <c r="L13" s="9"/>
      <c r="N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3"/>
      <c r="B14" s="17" t="s">
        <v>22</v>
      </c>
      <c r="C14" s="19" t="s">
        <v>17</v>
      </c>
      <c r="D14" s="19" t="s">
        <v>17</v>
      </c>
      <c r="E14" s="19" t="s">
        <v>17</v>
      </c>
      <c r="F14" s="19" t="s">
        <v>17</v>
      </c>
      <c r="G14" s="19" t="s">
        <v>17</v>
      </c>
      <c r="H14" s="19" t="s">
        <v>17</v>
      </c>
      <c r="I14" s="19" t="s">
        <v>17</v>
      </c>
      <c r="J14" s="19" t="s">
        <v>17</v>
      </c>
      <c r="K14" s="12" t="s">
        <v>23</v>
      </c>
      <c r="L14" s="12"/>
      <c r="N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3"/>
      <c r="B15" s="17" t="s">
        <v>24</v>
      </c>
      <c r="C15" s="19" t="s">
        <v>17</v>
      </c>
      <c r="D15" s="19" t="s">
        <v>17</v>
      </c>
      <c r="E15" s="19" t="s">
        <v>17</v>
      </c>
      <c r="F15" s="19" t="s">
        <v>17</v>
      </c>
      <c r="G15" s="19" t="s">
        <v>17</v>
      </c>
      <c r="H15" s="19" t="s">
        <v>17</v>
      </c>
      <c r="I15" s="19" t="s">
        <v>17</v>
      </c>
      <c r="J15" s="19" t="s">
        <v>17</v>
      </c>
      <c r="K15" s="12" t="s">
        <v>23</v>
      </c>
      <c r="L15" s="12"/>
      <c r="N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3"/>
      <c r="B16" s="22" t="s">
        <v>553</v>
      </c>
      <c r="C16" s="8"/>
      <c r="D16" s="8"/>
      <c r="E16" s="8"/>
      <c r="F16" s="8"/>
      <c r="G16" s="8"/>
      <c r="H16" s="8"/>
      <c r="I16" s="8"/>
      <c r="J16" s="8"/>
      <c r="K16" s="8"/>
      <c r="L16" s="9"/>
      <c r="N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3"/>
      <c r="B17" s="17" t="s">
        <v>26</v>
      </c>
      <c r="C17" s="23">
        <v>4</v>
      </c>
      <c r="D17" s="23">
        <v>3.8</v>
      </c>
      <c r="E17" s="23">
        <v>3.61</v>
      </c>
      <c r="F17" s="23">
        <v>3.4294999999999995</v>
      </c>
      <c r="G17" s="24">
        <v>3</v>
      </c>
      <c r="H17" s="24">
        <v>6</v>
      </c>
      <c r="I17" s="24">
        <v>3</v>
      </c>
      <c r="J17" s="24">
        <v>6</v>
      </c>
      <c r="K17" s="12" t="s">
        <v>27</v>
      </c>
      <c r="L17" s="12"/>
      <c r="N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3"/>
      <c r="B18" s="17" t="s">
        <v>28</v>
      </c>
      <c r="C18" s="25">
        <v>0.9</v>
      </c>
      <c r="D18" s="25">
        <v>0.9</v>
      </c>
      <c r="E18" s="25">
        <v>0.9</v>
      </c>
      <c r="F18" s="25">
        <v>0.9</v>
      </c>
      <c r="G18" s="25">
        <v>0.85</v>
      </c>
      <c r="H18" s="25">
        <v>0.95</v>
      </c>
      <c r="I18" s="25">
        <v>0.85</v>
      </c>
      <c r="J18" s="25">
        <v>0.95</v>
      </c>
      <c r="K18" s="12" t="s">
        <v>27</v>
      </c>
      <c r="L18" s="12"/>
      <c r="N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3"/>
      <c r="B19" s="17" t="s">
        <v>29</v>
      </c>
      <c r="C19" s="25">
        <v>0.1</v>
      </c>
      <c r="D19" s="25">
        <v>0.1</v>
      </c>
      <c r="E19" s="25">
        <v>0.1</v>
      </c>
      <c r="F19" s="25">
        <v>0.1</v>
      </c>
      <c r="G19" s="25">
        <v>0.15</v>
      </c>
      <c r="H19" s="25">
        <v>0.05</v>
      </c>
      <c r="I19" s="25">
        <v>0.15</v>
      </c>
      <c r="J19" s="25">
        <v>0.05</v>
      </c>
      <c r="K19" s="12" t="s">
        <v>27</v>
      </c>
      <c r="L19" s="12"/>
      <c r="N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3"/>
      <c r="B20" s="17" t="s">
        <v>30</v>
      </c>
      <c r="C20" s="514">
        <v>100000</v>
      </c>
      <c r="D20" s="515">
        <v>95000</v>
      </c>
      <c r="E20" s="515">
        <v>90000</v>
      </c>
      <c r="F20" s="515">
        <v>85000</v>
      </c>
      <c r="G20" s="19" t="s">
        <v>17</v>
      </c>
      <c r="H20" s="19" t="s">
        <v>17</v>
      </c>
      <c r="I20" s="19" t="s">
        <v>17</v>
      </c>
      <c r="J20" s="19" t="s">
        <v>17</v>
      </c>
      <c r="K20" s="12" t="s">
        <v>31</v>
      </c>
      <c r="L20" s="12"/>
      <c r="N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3"/>
      <c r="B21" s="17" t="s">
        <v>32</v>
      </c>
      <c r="C21" s="19" t="s">
        <v>17</v>
      </c>
      <c r="D21" s="19" t="s">
        <v>17</v>
      </c>
      <c r="E21" s="19" t="s">
        <v>17</v>
      </c>
      <c r="F21" s="19" t="s">
        <v>17</v>
      </c>
      <c r="G21" s="19" t="s">
        <v>17</v>
      </c>
      <c r="H21" s="19" t="s">
        <v>17</v>
      </c>
      <c r="I21" s="19" t="s">
        <v>17</v>
      </c>
      <c r="J21" s="19" t="s">
        <v>17</v>
      </c>
      <c r="K21" s="12"/>
      <c r="L21" s="12"/>
      <c r="N21" s="1"/>
      <c r="AB21" s="1"/>
      <c r="AC21" s="1"/>
      <c r="AD21" s="1"/>
      <c r="AE21" s="1"/>
      <c r="AF21" s="1"/>
      <c r="AG21" s="1"/>
      <c r="AH21" s="1"/>
      <c r="AI21" s="1"/>
      <c r="AJ21" s="1"/>
      <c r="AK21" s="1"/>
      <c r="AL21" s="1"/>
      <c r="AM21" s="1"/>
      <c r="AN21" s="1"/>
      <c r="AO21" s="1"/>
      <c r="AP21" s="1"/>
      <c r="AQ21" s="1"/>
      <c r="AR21" s="1"/>
      <c r="AS21" s="1"/>
      <c r="AT21" s="1"/>
      <c r="AU21" s="1"/>
      <c r="AV21" s="1"/>
    </row>
    <row r="22" spans="1:48" x14ac:dyDescent="0.25">
      <c r="A22" s="3"/>
      <c r="B22" s="946" t="s">
        <v>33</v>
      </c>
      <c r="C22" s="947"/>
      <c r="D22" s="947"/>
      <c r="E22" s="947"/>
      <c r="F22" s="947"/>
      <c r="G22" s="947"/>
      <c r="H22" s="947"/>
      <c r="I22" s="947"/>
      <c r="J22" s="947"/>
      <c r="K22" s="947"/>
      <c r="L22" s="948"/>
      <c r="N22" s="1"/>
      <c r="AB22" s="1"/>
      <c r="AC22" s="1"/>
      <c r="AD22" s="1"/>
      <c r="AE22" s="1"/>
      <c r="AF22" s="1"/>
      <c r="AG22" s="1"/>
      <c r="AH22" s="1"/>
      <c r="AI22" s="1"/>
      <c r="AJ22" s="1"/>
      <c r="AK22" s="1"/>
      <c r="AL22" s="1"/>
      <c r="AM22" s="1"/>
      <c r="AN22" s="1"/>
      <c r="AO22" s="1"/>
      <c r="AP22" s="1"/>
      <c r="AQ22" s="1"/>
      <c r="AR22" s="1"/>
      <c r="AS22" s="1"/>
      <c r="AT22" s="1"/>
      <c r="AU22" s="1"/>
      <c r="AV22" s="1"/>
    </row>
    <row r="23" spans="1:48" x14ac:dyDescent="0.25">
      <c r="A23" s="3"/>
      <c r="B23" s="17" t="s">
        <v>34</v>
      </c>
      <c r="C23" s="26">
        <v>8</v>
      </c>
      <c r="D23" s="26">
        <v>8</v>
      </c>
      <c r="E23" s="26">
        <v>8</v>
      </c>
      <c r="F23" s="26">
        <v>8</v>
      </c>
      <c r="G23" s="26">
        <v>4</v>
      </c>
      <c r="H23" s="26">
        <v>14</v>
      </c>
      <c r="I23" s="26">
        <v>4</v>
      </c>
      <c r="J23" s="26">
        <v>14</v>
      </c>
      <c r="K23" s="10" t="s">
        <v>35</v>
      </c>
      <c r="L23" s="10"/>
      <c r="N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3"/>
      <c r="B24" s="17" t="s">
        <v>36</v>
      </c>
      <c r="C24" s="26">
        <v>18</v>
      </c>
      <c r="D24" s="26">
        <v>18</v>
      </c>
      <c r="E24" s="26">
        <v>18</v>
      </c>
      <c r="F24" s="26">
        <v>18</v>
      </c>
      <c r="G24" s="26">
        <v>14</v>
      </c>
      <c r="H24" s="26">
        <v>18</v>
      </c>
      <c r="I24" s="26">
        <v>14</v>
      </c>
      <c r="J24" s="26">
        <v>18</v>
      </c>
      <c r="K24" s="10" t="s">
        <v>35</v>
      </c>
      <c r="L24" s="10"/>
      <c r="N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3"/>
      <c r="B25" s="27" t="s">
        <v>37</v>
      </c>
      <c r="C25" s="28">
        <v>540</v>
      </c>
      <c r="D25" s="28">
        <v>540</v>
      </c>
      <c r="E25" s="28">
        <v>540</v>
      </c>
      <c r="F25" s="28">
        <v>540</v>
      </c>
      <c r="G25" s="28">
        <v>350</v>
      </c>
      <c r="H25" s="28">
        <v>700</v>
      </c>
      <c r="I25" s="28">
        <v>350</v>
      </c>
      <c r="J25" s="28">
        <v>700</v>
      </c>
      <c r="K25" s="28" t="s">
        <v>27</v>
      </c>
      <c r="L25" s="29"/>
      <c r="N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3"/>
      <c r="B26" s="30"/>
      <c r="C26" s="31"/>
      <c r="D26" s="31"/>
      <c r="E26" s="31"/>
      <c r="F26" s="31"/>
      <c r="G26" s="31"/>
      <c r="H26" s="31"/>
      <c r="I26" s="31"/>
      <c r="J26" s="31"/>
      <c r="K26" s="32"/>
      <c r="L26" s="32"/>
      <c r="N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3"/>
      <c r="B27" s="33"/>
      <c r="C27" s="34"/>
      <c r="D27" s="34"/>
      <c r="E27" s="34"/>
      <c r="F27" s="34"/>
      <c r="G27" s="34"/>
      <c r="H27" s="34"/>
      <c r="I27" s="34"/>
      <c r="J27" s="34"/>
      <c r="K27" s="35"/>
      <c r="L27" s="35"/>
      <c r="N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51" t="s">
        <v>38</v>
      </c>
      <c r="B28" s="3"/>
      <c r="C28" s="3"/>
      <c r="D28" s="3"/>
      <c r="E28" s="3"/>
      <c r="F28" s="3"/>
      <c r="G28" s="3"/>
      <c r="H28" s="3"/>
      <c r="I28" s="3"/>
      <c r="J28" s="3"/>
      <c r="K28" s="3"/>
      <c r="L28" s="3"/>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25">
      <c r="A29" s="36" t="s">
        <v>39</v>
      </c>
      <c r="B29" s="961" t="s">
        <v>40</v>
      </c>
      <c r="C29" s="961"/>
      <c r="D29" s="961"/>
      <c r="E29" s="961"/>
      <c r="F29" s="961"/>
      <c r="G29" s="961"/>
      <c r="H29" s="961"/>
      <c r="I29" s="961"/>
      <c r="J29" s="961"/>
      <c r="K29" s="961"/>
      <c r="L29" s="961"/>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25">
      <c r="A30" s="36" t="s">
        <v>15</v>
      </c>
      <c r="B30" s="962" t="s">
        <v>41</v>
      </c>
      <c r="C30" s="962"/>
      <c r="D30" s="962"/>
      <c r="E30" s="962"/>
      <c r="F30" s="962"/>
      <c r="G30" s="962"/>
      <c r="H30" s="962"/>
      <c r="I30" s="962"/>
      <c r="J30" s="962"/>
      <c r="K30" s="962"/>
      <c r="L30" s="37"/>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25">
      <c r="A31" s="36" t="s">
        <v>20</v>
      </c>
      <c r="B31" s="960" t="s">
        <v>42</v>
      </c>
      <c r="C31" s="960"/>
      <c r="D31" s="960"/>
      <c r="E31" s="960"/>
      <c r="F31" s="960"/>
      <c r="G31" s="960"/>
      <c r="H31" s="960"/>
      <c r="I31" s="960"/>
      <c r="J31" s="960"/>
      <c r="K31" s="960"/>
      <c r="L31" s="960"/>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25">
      <c r="A32" s="36" t="s">
        <v>23</v>
      </c>
      <c r="B32" s="960" t="s">
        <v>43</v>
      </c>
      <c r="C32" s="960"/>
      <c r="D32" s="960"/>
      <c r="E32" s="960"/>
      <c r="F32" s="960"/>
      <c r="G32" s="960"/>
      <c r="H32" s="960"/>
      <c r="I32" s="960"/>
      <c r="J32" s="960"/>
      <c r="K32" s="960"/>
      <c r="L32" s="960"/>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25">
      <c r="A33" s="36" t="s">
        <v>44</v>
      </c>
      <c r="B33" s="960" t="s">
        <v>45</v>
      </c>
      <c r="C33" s="960"/>
      <c r="D33" s="960"/>
      <c r="E33" s="960"/>
      <c r="F33" s="960"/>
      <c r="G33" s="960"/>
      <c r="H33" s="960"/>
      <c r="I33" s="960"/>
      <c r="J33" s="960"/>
      <c r="K33" s="960"/>
      <c r="L33" s="960"/>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25">
      <c r="A34" s="36" t="s">
        <v>46</v>
      </c>
      <c r="B34" s="960" t="s">
        <v>47</v>
      </c>
      <c r="C34" s="960"/>
      <c r="D34" s="960"/>
      <c r="E34" s="960"/>
      <c r="F34" s="960"/>
      <c r="G34" s="960"/>
      <c r="H34" s="960"/>
      <c r="I34" s="960"/>
      <c r="J34" s="960"/>
      <c r="K34" s="960"/>
      <c r="L34" s="960"/>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25">
      <c r="A35" s="36" t="s">
        <v>31</v>
      </c>
      <c r="B35" s="960" t="s">
        <v>48</v>
      </c>
      <c r="C35" s="960"/>
      <c r="D35" s="960"/>
      <c r="E35" s="960"/>
      <c r="F35" s="960"/>
      <c r="G35" s="960"/>
      <c r="H35" s="960"/>
      <c r="I35" s="960"/>
      <c r="J35" s="960"/>
      <c r="K35" s="960"/>
      <c r="L35" s="960"/>
      <c r="N35" s="1"/>
      <c r="AA35" s="38"/>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25">
      <c r="A36" s="36" t="s">
        <v>35</v>
      </c>
      <c r="B36" s="960" t="s">
        <v>49</v>
      </c>
      <c r="C36" s="960"/>
      <c r="D36" s="960"/>
      <c r="E36" s="960"/>
      <c r="F36" s="960"/>
      <c r="G36" s="960"/>
      <c r="H36" s="960"/>
      <c r="I36" s="960"/>
      <c r="J36" s="960"/>
      <c r="K36" s="960"/>
      <c r="L36" s="960"/>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25">
      <c r="A37" s="36" t="s">
        <v>50</v>
      </c>
      <c r="B37" s="960" t="s">
        <v>51</v>
      </c>
      <c r="C37" s="960"/>
      <c r="D37" s="960"/>
      <c r="E37" s="960"/>
      <c r="F37" s="960"/>
      <c r="G37" s="960"/>
      <c r="H37" s="960"/>
      <c r="I37" s="960"/>
      <c r="J37" s="960"/>
      <c r="K37" s="960"/>
      <c r="L37" s="960"/>
      <c r="N37" s="1"/>
      <c r="AB37" s="1"/>
      <c r="AC37" s="1"/>
      <c r="AD37" s="1"/>
      <c r="AE37" s="1"/>
      <c r="AF37" s="1"/>
      <c r="AG37" s="1"/>
      <c r="AH37" s="1"/>
      <c r="AI37" s="1"/>
      <c r="AJ37" s="1"/>
      <c r="AK37" s="1"/>
      <c r="AL37" s="1"/>
      <c r="AM37" s="1"/>
      <c r="AN37" s="1"/>
      <c r="AO37" s="1"/>
      <c r="AP37" s="1"/>
      <c r="AQ37" s="1"/>
      <c r="AR37" s="1"/>
      <c r="AS37" s="1"/>
      <c r="AT37" s="1"/>
      <c r="AU37" s="1"/>
      <c r="AV37" s="1"/>
    </row>
    <row r="38" spans="1:48" s="38" customFormat="1" ht="18" customHeight="1" x14ac:dyDescent="0.25">
      <c r="B38" s="40"/>
      <c r="C38" s="40"/>
      <c r="D38" s="40"/>
      <c r="E38" s="40"/>
      <c r="F38" s="40"/>
      <c r="G38" s="40"/>
      <c r="H38" s="40"/>
      <c r="I38" s="40"/>
      <c r="J38" s="40"/>
      <c r="K38" s="40"/>
      <c r="L38" s="40"/>
      <c r="N38" s="39"/>
      <c r="O38" s="41"/>
      <c r="P38" s="42"/>
      <c r="Q38" s="43"/>
      <c r="R38" s="43"/>
      <c r="S38" s="43"/>
      <c r="T38" s="43"/>
      <c r="U38" s="43"/>
      <c r="V38" s="43"/>
      <c r="W38" s="43"/>
      <c r="X38" s="43"/>
      <c r="Y38" s="43"/>
      <c r="Z38" s="39"/>
      <c r="AA38" s="39"/>
      <c r="AB38" s="39"/>
      <c r="AC38" s="39"/>
      <c r="AD38" s="39"/>
      <c r="AE38" s="39"/>
      <c r="AF38" s="39"/>
      <c r="AG38" s="39"/>
      <c r="AH38" s="39"/>
      <c r="AI38" s="39"/>
      <c r="AJ38" s="39"/>
      <c r="AK38" s="39"/>
      <c r="AL38" s="39"/>
      <c r="AM38" s="39"/>
      <c r="AN38" s="39"/>
      <c r="AO38" s="39"/>
      <c r="AP38" s="39"/>
      <c r="AQ38" s="39"/>
      <c r="AR38" s="39"/>
      <c r="AS38" s="39"/>
      <c r="AT38" s="39"/>
      <c r="AU38" s="39"/>
      <c r="AV38" s="39"/>
    </row>
    <row r="39" spans="1:48" ht="27.75" customHeight="1" x14ac:dyDescent="0.25">
      <c r="A39" s="44"/>
      <c r="N39" s="1"/>
      <c r="O39" s="45"/>
      <c r="P39" s="46"/>
      <c r="Q39" s="47"/>
      <c r="R39" s="47"/>
      <c r="S39" s="47"/>
      <c r="T39" s="47"/>
      <c r="U39" s="47"/>
      <c r="V39" s="47"/>
      <c r="W39" s="47"/>
      <c r="X39" s="47"/>
      <c r="Y39" s="47"/>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N40" s="1"/>
      <c r="O40" s="47"/>
      <c r="P40" s="48"/>
      <c r="Q40" s="47"/>
      <c r="R40" s="47"/>
      <c r="S40" s="47"/>
      <c r="T40" s="47"/>
      <c r="U40" s="47"/>
      <c r="V40" s="47"/>
      <c r="W40" s="47"/>
      <c r="X40" s="47"/>
      <c r="Y40" s="47"/>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35:L35"/>
    <mergeCell ref="B36:L36"/>
    <mergeCell ref="B37:L37"/>
    <mergeCell ref="B29:L29"/>
    <mergeCell ref="B30:K30"/>
    <mergeCell ref="B31:L31"/>
    <mergeCell ref="B32:L32"/>
    <mergeCell ref="B33:L33"/>
    <mergeCell ref="B34:L34"/>
    <mergeCell ref="B22:L22"/>
    <mergeCell ref="C3:L3"/>
    <mergeCell ref="G4:H4"/>
    <mergeCell ref="I4:J4"/>
    <mergeCell ref="B5:F5"/>
    <mergeCell ref="C6:F6"/>
  </mergeCells>
  <hyperlinks>
    <hyperlink ref="H1" location="Index" display="Back to Index"/>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3"/>
  <sheetViews>
    <sheetView showGridLines="0" topLeftCell="A13" workbookViewId="0">
      <selection activeCell="K9" sqref="K9"/>
    </sheetView>
  </sheetViews>
  <sheetFormatPr defaultColWidth="9.140625" defaultRowHeight="15" x14ac:dyDescent="0.25"/>
  <cols>
    <col min="1" max="1" width="3.28515625" style="2" customWidth="1"/>
    <col min="2" max="2" width="32" style="2" customWidth="1"/>
    <col min="3" max="11" width="8.42578125" style="2" customWidth="1"/>
    <col min="12" max="12" width="10" style="2" customWidth="1"/>
    <col min="13" max="13" width="12.42578125" style="2" customWidth="1"/>
    <col min="14" max="16384" width="9.140625" style="2"/>
  </cols>
  <sheetData>
    <row r="1" spans="1:13" x14ac:dyDescent="0.25">
      <c r="G1" s="558"/>
      <c r="H1" s="680" t="s">
        <v>850</v>
      </c>
    </row>
    <row r="2" spans="1:13" x14ac:dyDescent="0.25">
      <c r="B2" s="214"/>
    </row>
    <row r="3" spans="1:13" x14ac:dyDescent="0.25">
      <c r="A3" s="1"/>
      <c r="B3" s="703" t="s">
        <v>0</v>
      </c>
      <c r="C3" s="964" t="s">
        <v>351</v>
      </c>
      <c r="D3" s="965"/>
      <c r="E3" s="965"/>
      <c r="F3" s="965"/>
      <c r="G3" s="965"/>
      <c r="H3" s="965"/>
      <c r="I3" s="965"/>
      <c r="J3" s="965"/>
      <c r="K3" s="965"/>
      <c r="L3" s="965"/>
      <c r="M3" s="966"/>
    </row>
    <row r="4" spans="1:13" x14ac:dyDescent="0.25">
      <c r="B4" s="704" t="s">
        <v>1</v>
      </c>
      <c r="C4" s="705">
        <v>2015</v>
      </c>
      <c r="D4" s="52">
        <v>2020</v>
      </c>
      <c r="E4" s="52">
        <v>2030</v>
      </c>
      <c r="F4" s="52">
        <v>2040</v>
      </c>
      <c r="G4" s="706">
        <v>2050</v>
      </c>
      <c r="H4" s="967" t="s">
        <v>2</v>
      </c>
      <c r="I4" s="968"/>
      <c r="J4" s="969" t="s">
        <v>3</v>
      </c>
      <c r="K4" s="968"/>
      <c r="L4" s="52" t="s">
        <v>4</v>
      </c>
      <c r="M4" s="52" t="s">
        <v>5</v>
      </c>
    </row>
    <row r="5" spans="1:13" x14ac:dyDescent="0.25">
      <c r="B5" s="707" t="s">
        <v>6</v>
      </c>
      <c r="C5" s="686"/>
      <c r="D5" s="50"/>
      <c r="E5" s="50"/>
      <c r="F5" s="50"/>
      <c r="G5" s="50"/>
      <c r="H5" s="699" t="s">
        <v>7</v>
      </c>
      <c r="I5" s="50" t="s">
        <v>8</v>
      </c>
      <c r="J5" s="50" t="s">
        <v>7</v>
      </c>
      <c r="K5" s="50" t="s">
        <v>8</v>
      </c>
      <c r="L5" s="50"/>
      <c r="M5" s="687"/>
    </row>
    <row r="6" spans="1:13" x14ac:dyDescent="0.25">
      <c r="B6" s="708" t="s">
        <v>9</v>
      </c>
      <c r="C6" s="54">
        <v>8</v>
      </c>
      <c r="D6" s="53">
        <v>10</v>
      </c>
      <c r="E6" s="53">
        <v>15</v>
      </c>
      <c r="F6" s="53">
        <v>18</v>
      </c>
      <c r="G6" s="53">
        <v>20</v>
      </c>
      <c r="H6" s="709">
        <v>8</v>
      </c>
      <c r="I6" s="54">
        <v>12</v>
      </c>
      <c r="J6" s="54">
        <v>10</v>
      </c>
      <c r="K6" s="54">
        <v>30</v>
      </c>
      <c r="L6" s="53"/>
      <c r="M6" s="53" t="s">
        <v>322</v>
      </c>
    </row>
    <row r="7" spans="1:13" x14ac:dyDescent="0.25">
      <c r="B7" s="708" t="s">
        <v>11</v>
      </c>
      <c r="C7" s="53">
        <v>4400</v>
      </c>
      <c r="D7" s="53">
        <v>4500</v>
      </c>
      <c r="E7" s="53">
        <v>4650</v>
      </c>
      <c r="F7" s="53">
        <v>4700</v>
      </c>
      <c r="G7" s="700">
        <v>4900</v>
      </c>
      <c r="H7" s="701">
        <v>4200</v>
      </c>
      <c r="I7" s="53">
        <v>5000</v>
      </c>
      <c r="J7" s="53">
        <v>4500</v>
      </c>
      <c r="K7" s="53">
        <v>5500</v>
      </c>
      <c r="L7" s="53" t="s">
        <v>39</v>
      </c>
      <c r="M7" s="53" t="s">
        <v>323</v>
      </c>
    </row>
    <row r="8" spans="1:13" x14ac:dyDescent="0.25">
      <c r="B8" s="708" t="s">
        <v>13</v>
      </c>
      <c r="C8" s="55">
        <v>0.04</v>
      </c>
      <c r="D8" s="56">
        <v>0.03</v>
      </c>
      <c r="E8" s="56">
        <v>0.03</v>
      </c>
      <c r="F8" s="56">
        <v>2.5000000000000001E-2</v>
      </c>
      <c r="G8" s="710">
        <v>0.02</v>
      </c>
      <c r="H8" s="711">
        <v>0.01</v>
      </c>
      <c r="I8" s="56">
        <v>0.05</v>
      </c>
      <c r="J8" s="56">
        <v>0.01</v>
      </c>
      <c r="K8" s="56">
        <v>0.05</v>
      </c>
      <c r="L8" s="53" t="s">
        <v>15</v>
      </c>
      <c r="M8" s="53">
        <v>27</v>
      </c>
    </row>
    <row r="9" spans="1:13" x14ac:dyDescent="0.25">
      <c r="B9" s="708" t="s">
        <v>14</v>
      </c>
      <c r="C9" s="56">
        <v>3.0000000000000001E-3</v>
      </c>
      <c r="D9" s="56">
        <v>3.0000000000000001E-3</v>
      </c>
      <c r="E9" s="56">
        <v>3.0000000000000001E-3</v>
      </c>
      <c r="F9" s="56">
        <v>3.0000000000000001E-3</v>
      </c>
      <c r="G9" s="710">
        <v>3.0000000000000001E-3</v>
      </c>
      <c r="H9" s="711">
        <v>1E-3</v>
      </c>
      <c r="I9" s="56">
        <v>5.0000000000000001E-3</v>
      </c>
      <c r="J9" s="56">
        <v>1E-3</v>
      </c>
      <c r="K9" s="56">
        <v>5.0000000000000001E-3</v>
      </c>
      <c r="L9" s="53" t="s">
        <v>20</v>
      </c>
      <c r="M9" s="53"/>
    </row>
    <row r="10" spans="1:13" x14ac:dyDescent="0.25">
      <c r="B10" s="708" t="s">
        <v>16</v>
      </c>
      <c r="C10" s="53">
        <v>25</v>
      </c>
      <c r="D10" s="53">
        <v>27</v>
      </c>
      <c r="E10" s="53">
        <v>30</v>
      </c>
      <c r="F10" s="53">
        <v>30</v>
      </c>
      <c r="G10" s="700">
        <v>30</v>
      </c>
      <c r="H10" s="712">
        <v>20</v>
      </c>
      <c r="I10" s="57">
        <v>35</v>
      </c>
      <c r="J10" s="57">
        <v>20</v>
      </c>
      <c r="K10" s="57">
        <v>35</v>
      </c>
      <c r="L10" s="53" t="s">
        <v>23</v>
      </c>
      <c r="M10" s="53"/>
    </row>
    <row r="11" spans="1:13" x14ac:dyDescent="0.25">
      <c r="B11" s="708" t="s">
        <v>18</v>
      </c>
      <c r="C11" s="53">
        <v>3</v>
      </c>
      <c r="D11" s="53">
        <v>2.5</v>
      </c>
      <c r="E11" s="53">
        <v>2.5</v>
      </c>
      <c r="F11" s="53">
        <v>2.5</v>
      </c>
      <c r="G11" s="700">
        <v>2</v>
      </c>
      <c r="H11" s="701">
        <v>1.5</v>
      </c>
      <c r="I11" s="53">
        <v>4</v>
      </c>
      <c r="J11" s="53">
        <v>1.5</v>
      </c>
      <c r="K11" s="53">
        <v>4</v>
      </c>
      <c r="L11" s="53" t="s">
        <v>44</v>
      </c>
      <c r="M11" s="53">
        <v>27</v>
      </c>
    </row>
    <row r="12" spans="1:13" x14ac:dyDescent="0.25">
      <c r="B12" s="708" t="s">
        <v>19</v>
      </c>
      <c r="C12" s="57">
        <v>185</v>
      </c>
      <c r="D12" s="57">
        <v>220</v>
      </c>
      <c r="E12" s="57">
        <v>220</v>
      </c>
      <c r="F12" s="57">
        <v>220</v>
      </c>
      <c r="G12" s="1050">
        <v>220</v>
      </c>
      <c r="H12" s="712">
        <v>180</v>
      </c>
      <c r="I12" s="57">
        <v>240</v>
      </c>
      <c r="J12" s="57">
        <v>180</v>
      </c>
      <c r="K12" s="57">
        <v>240</v>
      </c>
      <c r="L12" s="53" t="s">
        <v>46</v>
      </c>
      <c r="M12" s="53" t="s">
        <v>1214</v>
      </c>
    </row>
    <row r="13" spans="1:13" x14ac:dyDescent="0.25">
      <c r="B13" s="707" t="s">
        <v>21</v>
      </c>
      <c r="C13" s="49"/>
      <c r="D13" s="58"/>
      <c r="E13" s="58"/>
      <c r="F13" s="50"/>
      <c r="G13" s="58"/>
      <c r="H13" s="713"/>
      <c r="I13" s="58"/>
      <c r="J13" s="58"/>
      <c r="K13" s="58"/>
      <c r="L13" s="58"/>
      <c r="M13" s="59"/>
    </row>
    <row r="14" spans="1:13" x14ac:dyDescent="0.25">
      <c r="B14" s="714" t="s">
        <v>22</v>
      </c>
      <c r="C14" s="715"/>
      <c r="D14" s="60"/>
      <c r="E14" s="60"/>
      <c r="F14" s="60"/>
      <c r="G14" s="716"/>
      <c r="H14" s="717"/>
      <c r="I14" s="60"/>
      <c r="J14" s="60"/>
      <c r="K14" s="60"/>
      <c r="L14" s="61" t="s">
        <v>31</v>
      </c>
      <c r="M14" s="61"/>
    </row>
    <row r="15" spans="1:13" x14ac:dyDescent="0.25">
      <c r="B15" s="714" t="s">
        <v>24</v>
      </c>
      <c r="C15" s="715"/>
      <c r="D15" s="60"/>
      <c r="E15" s="60"/>
      <c r="F15" s="60"/>
      <c r="G15" s="716"/>
      <c r="H15" s="717"/>
      <c r="I15" s="60"/>
      <c r="J15" s="60"/>
      <c r="K15" s="60"/>
      <c r="L15" s="61" t="s">
        <v>31</v>
      </c>
      <c r="M15" s="61"/>
    </row>
    <row r="16" spans="1:13" x14ac:dyDescent="0.25">
      <c r="B16" s="707" t="s">
        <v>553</v>
      </c>
      <c r="C16" s="49"/>
      <c r="D16" s="58"/>
      <c r="E16" s="58"/>
      <c r="F16" s="58"/>
      <c r="G16" s="58"/>
      <c r="H16" s="713"/>
      <c r="I16" s="58"/>
      <c r="J16" s="58"/>
      <c r="K16" s="58"/>
      <c r="L16" s="58"/>
      <c r="M16" s="59"/>
    </row>
    <row r="17" spans="1:13" ht="24" x14ac:dyDescent="0.25">
      <c r="B17" s="718" t="s">
        <v>26</v>
      </c>
      <c r="C17" s="719">
        <v>2.86</v>
      </c>
      <c r="D17" s="720">
        <v>2.12840963488404</v>
      </c>
      <c r="E17" s="720">
        <v>1.934588472393636</v>
      </c>
      <c r="F17" s="720">
        <v>1.8087314921191053</v>
      </c>
      <c r="G17" s="720">
        <v>1.7772672470504727</v>
      </c>
      <c r="H17" s="721">
        <v>1.9155686713956361</v>
      </c>
      <c r="I17" s="213">
        <v>2.2348301166282423</v>
      </c>
      <c r="J17" s="213">
        <v>1.4218137976403782</v>
      </c>
      <c r="K17" s="213">
        <v>1.95499397175552</v>
      </c>
      <c r="L17" s="53" t="s">
        <v>1215</v>
      </c>
      <c r="M17" s="53" t="s">
        <v>1216</v>
      </c>
    </row>
    <row r="18" spans="1:13" x14ac:dyDescent="0.25">
      <c r="B18" s="718" t="s">
        <v>28</v>
      </c>
      <c r="C18" s="720">
        <v>1.107</v>
      </c>
      <c r="D18" s="720">
        <v>0.78660612671581798</v>
      </c>
      <c r="E18" s="720">
        <v>0.70794551404423622</v>
      </c>
      <c r="F18" s="720">
        <v>0.65130987292069731</v>
      </c>
      <c r="G18" s="720">
        <v>0.63715096263981263</v>
      </c>
      <c r="H18" s="721">
        <v>0.70794551404423622</v>
      </c>
      <c r="I18" s="213">
        <v>0.82593643305160891</v>
      </c>
      <c r="J18" s="213">
        <v>0.50972077011185013</v>
      </c>
      <c r="K18" s="213">
        <v>0.70086605890379394</v>
      </c>
      <c r="L18" s="53" t="s">
        <v>50</v>
      </c>
      <c r="M18" s="53" t="s">
        <v>336</v>
      </c>
    </row>
    <row r="19" spans="1:13" x14ac:dyDescent="0.25">
      <c r="B19" s="718" t="s">
        <v>29</v>
      </c>
      <c r="C19" s="720">
        <v>1.353</v>
      </c>
      <c r="D19" s="720">
        <v>0.96140748820822208</v>
      </c>
      <c r="E19" s="720">
        <v>0.86526673938739984</v>
      </c>
      <c r="F19" s="720">
        <v>0.79604540023640802</v>
      </c>
      <c r="G19" s="720">
        <v>0.77874006544865992</v>
      </c>
      <c r="H19" s="721">
        <v>0.86526673938739984</v>
      </c>
      <c r="I19" s="213">
        <v>1.0094778626186331</v>
      </c>
      <c r="J19" s="213">
        <v>0.62299205235892796</v>
      </c>
      <c r="K19" s="213">
        <v>0.85661407199352602</v>
      </c>
      <c r="L19" s="53"/>
      <c r="M19" s="53" t="s">
        <v>337</v>
      </c>
    </row>
    <row r="20" spans="1:13" x14ac:dyDescent="0.25">
      <c r="B20" s="718" t="s">
        <v>1219</v>
      </c>
      <c r="C20" s="719">
        <v>0.4</v>
      </c>
      <c r="D20" s="720">
        <v>0.38039601996</v>
      </c>
      <c r="E20" s="720">
        <v>0.36137621896200001</v>
      </c>
      <c r="F20" s="720">
        <v>0.36137621896200001</v>
      </c>
      <c r="G20" s="720">
        <v>0.36137621896200001</v>
      </c>
      <c r="H20" s="721">
        <v>0.34235641796400001</v>
      </c>
      <c r="I20" s="213">
        <v>0.39941582095799999</v>
      </c>
      <c r="J20" s="213">
        <v>0.28910097516960004</v>
      </c>
      <c r="K20" s="213">
        <v>0.39751384085820002</v>
      </c>
      <c r="L20" s="53"/>
      <c r="M20" s="53" t="s">
        <v>337</v>
      </c>
    </row>
    <row r="21" spans="1:13" x14ac:dyDescent="0.25">
      <c r="B21" s="708" t="s">
        <v>30</v>
      </c>
      <c r="C21" s="722">
        <v>57300</v>
      </c>
      <c r="D21" s="722">
        <v>40058.645342009331</v>
      </c>
      <c r="E21" s="722">
        <v>36052.780807808398</v>
      </c>
      <c r="F21" s="722">
        <v>33168.558343183722</v>
      </c>
      <c r="G21" s="722">
        <v>32447.50272702756</v>
      </c>
      <c r="H21" s="723">
        <v>36052.780807808398</v>
      </c>
      <c r="I21" s="724">
        <v>42061.577609109801</v>
      </c>
      <c r="J21" s="724">
        <v>25958.002181622051</v>
      </c>
      <c r="K21" s="724">
        <v>35692.252999730321</v>
      </c>
      <c r="L21" s="53" t="s">
        <v>70</v>
      </c>
      <c r="M21" s="53" t="s">
        <v>1217</v>
      </c>
    </row>
    <row r="22" spans="1:13" ht="24" x14ac:dyDescent="0.25">
      <c r="B22" s="708" t="s">
        <v>32</v>
      </c>
      <c r="C22" s="725">
        <v>4.3</v>
      </c>
      <c r="D22" s="725">
        <v>2.9673070623710616</v>
      </c>
      <c r="E22" s="725">
        <v>2.6705763561339553</v>
      </c>
      <c r="F22" s="725">
        <v>2.4569302476432391</v>
      </c>
      <c r="G22" s="725">
        <v>2.4035187205205597</v>
      </c>
      <c r="H22" s="726">
        <v>2.6705763561339553</v>
      </c>
      <c r="I22" s="727">
        <v>3.1156724154896147</v>
      </c>
      <c r="J22" s="727">
        <v>1.9228149764164479</v>
      </c>
      <c r="K22" s="727">
        <v>2.643870592572616</v>
      </c>
      <c r="L22" s="53" t="s">
        <v>70</v>
      </c>
      <c r="M22" s="53" t="s">
        <v>1218</v>
      </c>
    </row>
    <row r="23" spans="1:13" x14ac:dyDescent="0.25">
      <c r="B23" s="707" t="s">
        <v>33</v>
      </c>
      <c r="C23" s="49"/>
      <c r="D23" s="58"/>
      <c r="E23" s="58"/>
      <c r="F23" s="58"/>
      <c r="G23" s="58"/>
      <c r="H23" s="713"/>
      <c r="I23" s="58"/>
      <c r="J23" s="58"/>
      <c r="K23" s="58"/>
      <c r="L23" s="58"/>
      <c r="M23" s="59"/>
    </row>
    <row r="24" spans="1:13" x14ac:dyDescent="0.25">
      <c r="B24" s="708" t="s">
        <v>34</v>
      </c>
      <c r="C24" s="53">
        <v>164</v>
      </c>
      <c r="D24" s="53">
        <v>190</v>
      </c>
      <c r="E24" s="53">
        <v>235</v>
      </c>
      <c r="F24" s="53">
        <v>260</v>
      </c>
      <c r="G24" s="53">
        <v>280</v>
      </c>
      <c r="H24" s="712" t="s">
        <v>17</v>
      </c>
      <c r="I24" s="57" t="s">
        <v>17</v>
      </c>
      <c r="J24" s="57" t="s">
        <v>17</v>
      </c>
      <c r="K24" s="57" t="s">
        <v>17</v>
      </c>
      <c r="L24" s="53"/>
      <c r="M24" s="53" t="s">
        <v>324</v>
      </c>
    </row>
    <row r="25" spans="1:13" x14ac:dyDescent="0.25">
      <c r="B25" s="708" t="s">
        <v>36</v>
      </c>
      <c r="C25" s="53">
        <v>103</v>
      </c>
      <c r="D25" s="53">
        <v>115</v>
      </c>
      <c r="E25" s="53">
        <v>135</v>
      </c>
      <c r="F25" s="53">
        <v>150</v>
      </c>
      <c r="G25" s="53">
        <v>160</v>
      </c>
      <c r="H25" s="712" t="s">
        <v>17</v>
      </c>
      <c r="I25" s="57" t="s">
        <v>17</v>
      </c>
      <c r="J25" s="57" t="s">
        <v>17</v>
      </c>
      <c r="K25" s="57" t="s">
        <v>17</v>
      </c>
      <c r="L25" s="53"/>
      <c r="M25" s="53" t="s">
        <v>324</v>
      </c>
    </row>
    <row r="26" spans="1:13" x14ac:dyDescent="0.25">
      <c r="B26" s="708" t="s">
        <v>56</v>
      </c>
      <c r="C26" s="62">
        <v>379</v>
      </c>
      <c r="D26" s="62">
        <v>353</v>
      </c>
      <c r="E26" s="62">
        <f>+E6/(PI()/4*E24^2)*1000000</f>
        <v>345.83237973793462</v>
      </c>
      <c r="F26" s="62">
        <f t="shared" ref="F26:G26" si="0">+F6/(PI()/4*F24^2)*1000000</f>
        <v>339.02828114249894</v>
      </c>
      <c r="G26" s="62">
        <f t="shared" si="0"/>
        <v>324.80600630999049</v>
      </c>
      <c r="H26" s="728"/>
      <c r="I26" s="62"/>
      <c r="J26" s="62"/>
      <c r="K26" s="62"/>
      <c r="L26" s="63"/>
      <c r="M26" s="63"/>
    </row>
    <row r="27" spans="1:13" x14ac:dyDescent="0.25">
      <c r="B27" s="708" t="s">
        <v>71</v>
      </c>
      <c r="C27" s="64">
        <v>50</v>
      </c>
      <c r="D27" s="64">
        <v>51</v>
      </c>
      <c r="E27" s="64">
        <v>53</v>
      </c>
      <c r="F27" s="64">
        <v>54</v>
      </c>
      <c r="G27" s="729">
        <v>56</v>
      </c>
      <c r="H27" s="730">
        <v>46</v>
      </c>
      <c r="I27" s="64">
        <v>57</v>
      </c>
      <c r="J27" s="64">
        <v>46</v>
      </c>
      <c r="K27" s="64">
        <v>63</v>
      </c>
      <c r="L27" s="53"/>
      <c r="M27" s="53" t="s">
        <v>325</v>
      </c>
    </row>
    <row r="28" spans="1:13" x14ac:dyDescent="0.25">
      <c r="B28" s="708" t="s">
        <v>58</v>
      </c>
      <c r="C28" s="14">
        <v>0.96</v>
      </c>
      <c r="D28" s="14">
        <v>0.97</v>
      </c>
      <c r="E28" s="14">
        <v>0.97</v>
      </c>
      <c r="F28" s="14">
        <v>0.97</v>
      </c>
      <c r="G28" s="731">
        <v>0.98</v>
      </c>
      <c r="H28" s="732">
        <v>0.99</v>
      </c>
      <c r="I28" s="14">
        <v>0.95</v>
      </c>
      <c r="J28" s="14">
        <v>0.99</v>
      </c>
      <c r="K28" s="14">
        <v>0.95</v>
      </c>
      <c r="L28" s="53"/>
      <c r="M28" s="53">
        <v>27</v>
      </c>
    </row>
    <row r="29" spans="1:13" x14ac:dyDescent="0.25">
      <c r="B29" s="733" t="s">
        <v>72</v>
      </c>
      <c r="C29" s="65">
        <v>5.4</v>
      </c>
      <c r="D29" s="65">
        <v>4.5</v>
      </c>
      <c r="E29" s="65">
        <v>4.5</v>
      </c>
      <c r="F29" s="65">
        <v>4.5</v>
      </c>
      <c r="G29" s="734">
        <v>4.5</v>
      </c>
      <c r="H29" s="735">
        <v>5.6</v>
      </c>
      <c r="I29" s="65">
        <v>4.2</v>
      </c>
      <c r="J29" s="65">
        <v>5.6</v>
      </c>
      <c r="K29" s="65">
        <v>4.2</v>
      </c>
      <c r="L29" s="65"/>
      <c r="M29" s="66" t="s">
        <v>324</v>
      </c>
    </row>
    <row r="31" spans="1:13" x14ac:dyDescent="0.25">
      <c r="B31" s="564" t="s">
        <v>38</v>
      </c>
      <c r="C31" s="736"/>
      <c r="D31" s="737"/>
      <c r="E31" s="737"/>
      <c r="F31" s="737"/>
      <c r="G31" s="737"/>
      <c r="I31" s="738"/>
      <c r="J31" s="578"/>
      <c r="K31" s="578"/>
      <c r="L31" s="578"/>
      <c r="M31" s="578"/>
    </row>
    <row r="32" spans="1:13" x14ac:dyDescent="0.25">
      <c r="A32" s="286" t="s">
        <v>73</v>
      </c>
      <c r="B32" s="857" t="s">
        <v>1220</v>
      </c>
      <c r="C32" s="857"/>
      <c r="D32" s="857"/>
      <c r="E32" s="857"/>
      <c r="F32" s="857"/>
      <c r="G32" s="857"/>
      <c r="H32" s="857"/>
      <c r="I32" s="857"/>
      <c r="J32" s="857"/>
      <c r="K32" s="857"/>
      <c r="L32" s="857"/>
      <c r="M32" s="857"/>
    </row>
    <row r="33" spans="1:13" x14ac:dyDescent="0.25">
      <c r="A33" s="587" t="s">
        <v>39</v>
      </c>
      <c r="B33" s="857" t="s">
        <v>1221</v>
      </c>
      <c r="C33" s="857"/>
      <c r="D33" s="857"/>
      <c r="E33" s="857"/>
      <c r="F33" s="857"/>
      <c r="G33" s="857"/>
      <c r="H33" s="857"/>
      <c r="I33" s="857"/>
      <c r="J33" s="857"/>
      <c r="K33" s="857"/>
      <c r="L33" s="857"/>
      <c r="M33" s="857"/>
    </row>
    <row r="34" spans="1:13" x14ac:dyDescent="0.25">
      <c r="A34" s="587" t="s">
        <v>15</v>
      </c>
      <c r="B34" s="857" t="s">
        <v>74</v>
      </c>
      <c r="C34" s="857"/>
      <c r="D34" s="857"/>
      <c r="E34" s="857"/>
      <c r="F34" s="857"/>
      <c r="G34" s="857"/>
      <c r="H34" s="857"/>
      <c r="I34" s="857"/>
      <c r="J34" s="857"/>
      <c r="K34" s="857"/>
      <c r="L34" s="857"/>
      <c r="M34" s="857"/>
    </row>
    <row r="35" spans="1:13" x14ac:dyDescent="0.25">
      <c r="A35" s="587" t="s">
        <v>20</v>
      </c>
      <c r="B35" s="857" t="s">
        <v>75</v>
      </c>
      <c r="C35" s="857"/>
      <c r="D35" s="857"/>
      <c r="E35" s="857"/>
      <c r="F35" s="857"/>
      <c r="G35" s="857"/>
      <c r="H35" s="857"/>
      <c r="I35" s="857"/>
      <c r="J35" s="857"/>
      <c r="K35" s="857"/>
      <c r="L35" s="857"/>
      <c r="M35" s="857"/>
    </row>
    <row r="36" spans="1:13" x14ac:dyDescent="0.25">
      <c r="A36" s="587" t="s">
        <v>23</v>
      </c>
      <c r="B36" s="857" t="s">
        <v>61</v>
      </c>
      <c r="C36" s="857"/>
      <c r="D36" s="857"/>
      <c r="E36" s="857"/>
      <c r="F36" s="857"/>
      <c r="G36" s="857"/>
      <c r="H36" s="857"/>
      <c r="I36" s="857"/>
      <c r="J36" s="857"/>
      <c r="K36" s="857"/>
      <c r="L36" s="857"/>
      <c r="M36" s="857"/>
    </row>
    <row r="37" spans="1:13" x14ac:dyDescent="0.25">
      <c r="A37" s="587" t="s">
        <v>44</v>
      </c>
      <c r="B37" s="857" t="s">
        <v>76</v>
      </c>
      <c r="C37" s="857"/>
      <c r="D37" s="857"/>
      <c r="E37" s="857"/>
      <c r="F37" s="857"/>
      <c r="G37" s="857"/>
      <c r="H37" s="857"/>
      <c r="I37" s="857"/>
      <c r="J37" s="857"/>
      <c r="K37" s="857"/>
      <c r="L37" s="857"/>
      <c r="M37" s="857"/>
    </row>
    <row r="38" spans="1:13" x14ac:dyDescent="0.25">
      <c r="A38" s="587" t="s">
        <v>46</v>
      </c>
      <c r="B38" s="857" t="s">
        <v>77</v>
      </c>
      <c r="C38" s="857"/>
      <c r="D38" s="857"/>
      <c r="E38" s="857"/>
      <c r="F38" s="857"/>
      <c r="G38" s="857"/>
      <c r="H38" s="857"/>
      <c r="I38" s="857"/>
      <c r="J38" s="857"/>
      <c r="K38" s="857"/>
      <c r="L38" s="857"/>
      <c r="M38" s="857"/>
    </row>
    <row r="39" spans="1:13" x14ac:dyDescent="0.25">
      <c r="A39" s="587" t="s">
        <v>31</v>
      </c>
      <c r="B39" s="857" t="s">
        <v>64</v>
      </c>
      <c r="C39" s="857"/>
      <c r="D39" s="857"/>
      <c r="E39" s="857"/>
      <c r="F39" s="857"/>
      <c r="G39" s="857"/>
      <c r="H39" s="857"/>
      <c r="I39" s="857"/>
      <c r="J39" s="857"/>
      <c r="K39" s="857"/>
      <c r="L39" s="857"/>
      <c r="M39" s="857"/>
    </row>
    <row r="40" spans="1:13" x14ac:dyDescent="0.25">
      <c r="A40" s="587" t="s">
        <v>35</v>
      </c>
      <c r="B40" s="857" t="s">
        <v>338</v>
      </c>
      <c r="C40" s="857"/>
      <c r="D40" s="857"/>
      <c r="E40" s="857"/>
      <c r="F40" s="857"/>
      <c r="G40" s="857"/>
      <c r="H40" s="857"/>
      <c r="I40" s="857"/>
      <c r="J40" s="857"/>
      <c r="K40" s="857"/>
      <c r="L40" s="857"/>
      <c r="M40" s="857"/>
    </row>
    <row r="41" spans="1:13" x14ac:dyDescent="0.25">
      <c r="A41" s="587" t="s">
        <v>65</v>
      </c>
      <c r="B41" s="858" t="s">
        <v>66</v>
      </c>
      <c r="C41" s="858"/>
      <c r="D41" s="858"/>
      <c r="E41" s="858"/>
      <c r="F41" s="858"/>
      <c r="G41" s="858"/>
      <c r="H41" s="858"/>
      <c r="I41" s="858"/>
      <c r="J41" s="858"/>
      <c r="K41" s="858"/>
      <c r="L41" s="858"/>
      <c r="M41" s="858"/>
    </row>
    <row r="42" spans="1:13" x14ac:dyDescent="0.25">
      <c r="A42" s="587" t="s">
        <v>50</v>
      </c>
      <c r="B42" s="963" t="s">
        <v>1222</v>
      </c>
      <c r="C42" s="963"/>
      <c r="D42" s="963"/>
      <c r="E42" s="963"/>
      <c r="F42" s="963"/>
      <c r="G42" s="963"/>
      <c r="H42" s="963"/>
      <c r="I42" s="963"/>
      <c r="J42" s="963"/>
      <c r="K42" s="963"/>
      <c r="L42" s="963"/>
      <c r="M42" s="963"/>
    </row>
    <row r="44" spans="1:13" x14ac:dyDescent="0.25">
      <c r="B44" s="192" t="s">
        <v>125</v>
      </c>
    </row>
    <row r="45" spans="1:13" x14ac:dyDescent="0.25">
      <c r="A45" s="193">
        <v>6</v>
      </c>
      <c r="B45" s="193" t="s">
        <v>326</v>
      </c>
    </row>
    <row r="46" spans="1:13" x14ac:dyDescent="0.25">
      <c r="A46" s="193">
        <v>8</v>
      </c>
      <c r="B46" s="193" t="s">
        <v>327</v>
      </c>
    </row>
    <row r="47" spans="1:13" x14ac:dyDescent="0.25">
      <c r="A47" s="193">
        <v>10</v>
      </c>
      <c r="B47" s="193" t="s">
        <v>328</v>
      </c>
    </row>
    <row r="48" spans="1:13" x14ac:dyDescent="0.25">
      <c r="A48" s="193">
        <v>12</v>
      </c>
      <c r="B48" s="193" t="s">
        <v>329</v>
      </c>
    </row>
    <row r="49" spans="1:13" x14ac:dyDescent="0.25">
      <c r="A49" s="193">
        <v>13</v>
      </c>
      <c r="B49" s="193" t="s">
        <v>335</v>
      </c>
    </row>
    <row r="50" spans="1:13" x14ac:dyDescent="0.25">
      <c r="A50" s="193">
        <v>14</v>
      </c>
      <c r="B50" s="193" t="s">
        <v>330</v>
      </c>
    </row>
    <row r="51" spans="1:13" x14ac:dyDescent="0.25">
      <c r="A51" s="193">
        <v>15</v>
      </c>
      <c r="B51" s="193" t="s">
        <v>331</v>
      </c>
    </row>
    <row r="52" spans="1:13" x14ac:dyDescent="0.25">
      <c r="A52" s="193">
        <v>16</v>
      </c>
      <c r="B52" s="193" t="s">
        <v>332</v>
      </c>
    </row>
    <row r="53" spans="1:13" x14ac:dyDescent="0.25">
      <c r="A53" s="193">
        <v>26</v>
      </c>
      <c r="B53" s="193" t="s">
        <v>333</v>
      </c>
    </row>
    <row r="54" spans="1:13" x14ac:dyDescent="0.25">
      <c r="A54" s="193">
        <v>27</v>
      </c>
      <c r="B54" s="193" t="s">
        <v>334</v>
      </c>
    </row>
    <row r="55" spans="1:13" x14ac:dyDescent="0.25">
      <c r="A55" s="193">
        <v>30</v>
      </c>
      <c r="B55" s="193" t="s">
        <v>339</v>
      </c>
      <c r="C55" s="193"/>
      <c r="D55" s="193"/>
      <c r="E55" s="193"/>
      <c r="F55" s="193"/>
      <c r="G55" s="193"/>
      <c r="H55" s="193"/>
      <c r="I55" s="193"/>
      <c r="J55" s="193"/>
      <c r="K55" s="193"/>
      <c r="L55" s="193"/>
      <c r="M55" s="193"/>
    </row>
    <row r="56" spans="1:13" x14ac:dyDescent="0.25">
      <c r="A56" s="193">
        <v>31</v>
      </c>
      <c r="B56" s="193" t="s">
        <v>340</v>
      </c>
      <c r="C56" s="193"/>
      <c r="D56" s="193"/>
      <c r="E56" s="193"/>
      <c r="F56" s="193"/>
      <c r="G56" s="193"/>
      <c r="H56" s="193"/>
      <c r="I56" s="193"/>
      <c r="J56" s="193"/>
      <c r="K56" s="193"/>
      <c r="L56" s="193"/>
      <c r="M56" s="193"/>
    </row>
    <row r="57" spans="1:13" x14ac:dyDescent="0.25">
      <c r="A57" s="193">
        <v>32</v>
      </c>
      <c r="B57" s="193" t="s">
        <v>341</v>
      </c>
      <c r="C57" s="193"/>
      <c r="D57" s="193"/>
      <c r="E57" s="193"/>
      <c r="F57" s="193"/>
      <c r="G57" s="193"/>
      <c r="H57" s="193"/>
      <c r="I57" s="193"/>
      <c r="J57" s="193"/>
      <c r="K57" s="193"/>
      <c r="L57" s="193"/>
      <c r="M57" s="193"/>
    </row>
    <row r="58" spans="1:13" x14ac:dyDescent="0.25">
      <c r="A58" s="193">
        <v>33</v>
      </c>
      <c r="B58" s="193" t="s">
        <v>342</v>
      </c>
      <c r="C58" s="193"/>
      <c r="D58" s="193"/>
      <c r="E58" s="193"/>
      <c r="F58" s="193"/>
      <c r="G58" s="193"/>
      <c r="H58" s="193"/>
      <c r="I58" s="193"/>
      <c r="J58" s="193"/>
      <c r="K58" s="193"/>
      <c r="L58" s="193"/>
      <c r="M58" s="193"/>
    </row>
    <row r="59" spans="1:13" x14ac:dyDescent="0.25">
      <c r="A59" s="193">
        <v>34</v>
      </c>
      <c r="B59" s="193" t="s">
        <v>343</v>
      </c>
      <c r="C59" s="193"/>
      <c r="D59" s="193"/>
      <c r="E59" s="193"/>
      <c r="F59" s="193"/>
      <c r="G59" s="193"/>
      <c r="H59" s="193"/>
      <c r="I59" s="193"/>
      <c r="J59" s="193"/>
      <c r="K59" s="193"/>
      <c r="L59" s="193"/>
      <c r="M59" s="193"/>
    </row>
    <row r="60" spans="1:13" x14ac:dyDescent="0.25">
      <c r="A60" s="193">
        <v>35</v>
      </c>
      <c r="B60" s="193" t="s">
        <v>344</v>
      </c>
      <c r="C60" s="193"/>
      <c r="D60" s="193"/>
      <c r="E60" s="193"/>
      <c r="F60" s="193"/>
      <c r="G60" s="193"/>
      <c r="H60" s="193"/>
      <c r="I60" s="193"/>
      <c r="J60" s="193"/>
      <c r="K60" s="193"/>
      <c r="L60" s="193"/>
      <c r="M60" s="193"/>
    </row>
    <row r="61" spans="1:13" x14ac:dyDescent="0.25">
      <c r="A61" s="2">
        <v>36</v>
      </c>
      <c r="B61" s="682" t="s">
        <v>1223</v>
      </c>
    </row>
    <row r="62" spans="1:13" x14ac:dyDescent="0.25">
      <c r="A62" s="2">
        <v>37</v>
      </c>
      <c r="B62" s="682" t="s">
        <v>1224</v>
      </c>
    </row>
    <row r="63" spans="1:13" x14ac:dyDescent="0.25">
      <c r="A63" s="68" t="s">
        <v>78</v>
      </c>
    </row>
  </sheetData>
  <mergeCells count="14">
    <mergeCell ref="B42:M42"/>
    <mergeCell ref="C3:M3"/>
    <mergeCell ref="H4:I4"/>
    <mergeCell ref="J4:K4"/>
    <mergeCell ref="B32:M32"/>
    <mergeCell ref="B33:M33"/>
    <mergeCell ref="B36:M36"/>
    <mergeCell ref="B37:M37"/>
    <mergeCell ref="B38:M38"/>
    <mergeCell ref="B39:M39"/>
    <mergeCell ref="B40:M40"/>
    <mergeCell ref="B41:M41"/>
    <mergeCell ref="B34:M34"/>
    <mergeCell ref="B35:M35"/>
  </mergeCells>
  <hyperlinks>
    <hyperlink ref="H1" location="Index" display="Back to Index"/>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2"/>
  <sheetViews>
    <sheetView showGridLines="0" workbookViewId="0">
      <selection activeCell="O11" sqref="O11"/>
    </sheetView>
  </sheetViews>
  <sheetFormatPr defaultColWidth="9.140625" defaultRowHeight="15" x14ac:dyDescent="0.25"/>
  <cols>
    <col min="1" max="1" width="3.42578125" style="2" customWidth="1"/>
    <col min="2" max="2" width="32" style="2" customWidth="1"/>
    <col min="3" max="11" width="8.42578125" style="2" customWidth="1"/>
    <col min="12" max="12" width="10.140625" style="2" customWidth="1"/>
    <col min="13" max="13" width="12.42578125" style="2" customWidth="1"/>
    <col min="14" max="16384" width="9.140625" style="2"/>
  </cols>
  <sheetData>
    <row r="1" spans="1:13" x14ac:dyDescent="0.25">
      <c r="G1" s="558"/>
      <c r="H1" s="680" t="s">
        <v>850</v>
      </c>
    </row>
    <row r="2" spans="1:13" x14ac:dyDescent="0.25">
      <c r="B2" s="214"/>
    </row>
    <row r="3" spans="1:13" ht="15" customHeight="1" x14ac:dyDescent="0.25">
      <c r="A3" s="1"/>
      <c r="B3" s="739" t="s">
        <v>0</v>
      </c>
      <c r="C3" s="973" t="s">
        <v>352</v>
      </c>
      <c r="D3" s="974"/>
      <c r="E3" s="974"/>
      <c r="F3" s="974"/>
      <c r="G3" s="974"/>
      <c r="H3" s="974"/>
      <c r="I3" s="974"/>
      <c r="J3" s="974"/>
      <c r="K3" s="974"/>
      <c r="L3" s="974"/>
      <c r="M3" s="975"/>
    </row>
    <row r="4" spans="1:13" x14ac:dyDescent="0.25">
      <c r="B4" s="739" t="s">
        <v>1</v>
      </c>
      <c r="C4" s="741">
        <v>2015</v>
      </c>
      <c r="D4" s="741">
        <v>2020</v>
      </c>
      <c r="E4" s="741">
        <v>2030</v>
      </c>
      <c r="F4" s="741">
        <v>2040</v>
      </c>
      <c r="G4" s="742">
        <v>2050</v>
      </c>
      <c r="H4" s="970" t="s">
        <v>2</v>
      </c>
      <c r="I4" s="971"/>
      <c r="J4" s="972" t="s">
        <v>3</v>
      </c>
      <c r="K4" s="971"/>
      <c r="L4" s="741" t="s">
        <v>4</v>
      </c>
      <c r="M4" s="741" t="s">
        <v>5</v>
      </c>
    </row>
    <row r="5" spans="1:13" x14ac:dyDescent="0.25">
      <c r="B5" s="743" t="s">
        <v>6</v>
      </c>
      <c r="C5" s="743"/>
      <c r="D5" s="744"/>
      <c r="E5" s="744"/>
      <c r="F5" s="744"/>
      <c r="G5" s="744"/>
      <c r="H5" s="745" t="s">
        <v>7</v>
      </c>
      <c r="I5" s="746" t="s">
        <v>8</v>
      </c>
      <c r="J5" s="746" t="s">
        <v>7</v>
      </c>
      <c r="K5" s="746" t="s">
        <v>8</v>
      </c>
      <c r="L5" s="744"/>
      <c r="M5" s="747"/>
    </row>
    <row r="6" spans="1:13" x14ac:dyDescent="0.25">
      <c r="B6" s="740" t="s">
        <v>9</v>
      </c>
      <c r="C6" s="748">
        <v>8</v>
      </c>
      <c r="D6" s="748">
        <v>10</v>
      </c>
      <c r="E6" s="748">
        <v>15</v>
      </c>
      <c r="F6" s="748">
        <v>18</v>
      </c>
      <c r="G6" s="749">
        <v>20</v>
      </c>
      <c r="H6" s="750">
        <v>8</v>
      </c>
      <c r="I6" s="748">
        <v>12</v>
      </c>
      <c r="J6" s="748">
        <v>10</v>
      </c>
      <c r="K6" s="748">
        <v>30</v>
      </c>
      <c r="L6" s="748" t="s">
        <v>52</v>
      </c>
      <c r="M6" s="751" t="s">
        <v>322</v>
      </c>
    </row>
    <row r="7" spans="1:13" x14ac:dyDescent="0.25">
      <c r="B7" s="740" t="s">
        <v>11</v>
      </c>
      <c r="C7" s="752">
        <v>4400</v>
      </c>
      <c r="D7" s="752">
        <v>4500</v>
      </c>
      <c r="E7" s="752">
        <v>4650</v>
      </c>
      <c r="F7" s="752">
        <v>4700</v>
      </c>
      <c r="G7" s="753">
        <v>4900</v>
      </c>
      <c r="H7" s="754">
        <v>4000</v>
      </c>
      <c r="I7" s="752">
        <v>5000</v>
      </c>
      <c r="J7" s="752">
        <v>4000</v>
      </c>
      <c r="K7" s="752">
        <v>5500</v>
      </c>
      <c r="L7" s="755" t="s">
        <v>39</v>
      </c>
      <c r="M7" s="756" t="s">
        <v>323</v>
      </c>
    </row>
    <row r="8" spans="1:13" x14ac:dyDescent="0.25">
      <c r="B8" s="740" t="s">
        <v>13</v>
      </c>
      <c r="C8" s="757">
        <v>3.5000000000000003E-2</v>
      </c>
      <c r="D8" s="757">
        <v>0.03</v>
      </c>
      <c r="E8" s="757">
        <v>2.5000000000000001E-2</v>
      </c>
      <c r="F8" s="757">
        <v>2.3E-2</v>
      </c>
      <c r="G8" s="758">
        <v>0.02</v>
      </c>
      <c r="H8" s="759">
        <v>0.01</v>
      </c>
      <c r="I8" s="760">
        <v>0.05</v>
      </c>
      <c r="J8" s="760">
        <v>0.01</v>
      </c>
      <c r="K8" s="760">
        <v>0.05</v>
      </c>
      <c r="L8" s="755" t="s">
        <v>15</v>
      </c>
      <c r="M8" s="756">
        <v>27</v>
      </c>
    </row>
    <row r="9" spans="1:13" x14ac:dyDescent="0.25">
      <c r="B9" s="740" t="s">
        <v>14</v>
      </c>
      <c r="C9" s="757">
        <v>3.0000000000000001E-3</v>
      </c>
      <c r="D9" s="757">
        <v>3.0000000000000001E-3</v>
      </c>
      <c r="E9" s="757">
        <v>3.0000000000000001E-3</v>
      </c>
      <c r="F9" s="757">
        <v>3.0000000000000001E-3</v>
      </c>
      <c r="G9" s="758">
        <v>3.0000000000000001E-3</v>
      </c>
      <c r="H9" s="759">
        <v>1E-3</v>
      </c>
      <c r="I9" s="760">
        <v>5.0000000000000001E-3</v>
      </c>
      <c r="J9" s="760">
        <v>1E-3</v>
      </c>
      <c r="K9" s="760">
        <v>5.0000000000000001E-3</v>
      </c>
      <c r="L9" s="755" t="s">
        <v>20</v>
      </c>
      <c r="M9" s="756"/>
    </row>
    <row r="10" spans="1:13" x14ac:dyDescent="0.25">
      <c r="B10" s="740" t="s">
        <v>16</v>
      </c>
      <c r="C10" s="755">
        <v>25</v>
      </c>
      <c r="D10" s="755">
        <v>27</v>
      </c>
      <c r="E10" s="755">
        <v>30</v>
      </c>
      <c r="F10" s="755">
        <v>30</v>
      </c>
      <c r="G10" s="761">
        <v>30</v>
      </c>
      <c r="H10" s="750">
        <v>20</v>
      </c>
      <c r="I10" s="755">
        <v>35</v>
      </c>
      <c r="J10" s="755">
        <v>20</v>
      </c>
      <c r="K10" s="755">
        <v>35</v>
      </c>
      <c r="L10" s="755" t="s">
        <v>23</v>
      </c>
      <c r="M10" s="756"/>
    </row>
    <row r="11" spans="1:13" x14ac:dyDescent="0.25">
      <c r="B11" s="740" t="s">
        <v>18</v>
      </c>
      <c r="C11" s="755">
        <v>2</v>
      </c>
      <c r="D11" s="755">
        <v>2</v>
      </c>
      <c r="E11" s="755">
        <v>2</v>
      </c>
      <c r="F11" s="755">
        <v>2</v>
      </c>
      <c r="G11" s="761">
        <v>2</v>
      </c>
      <c r="H11" s="750">
        <v>1</v>
      </c>
      <c r="I11" s="755">
        <v>3</v>
      </c>
      <c r="J11" s="755">
        <v>1</v>
      </c>
      <c r="K11" s="755">
        <v>3</v>
      </c>
      <c r="L11" s="755" t="s">
        <v>44</v>
      </c>
      <c r="M11" s="756">
        <v>27</v>
      </c>
    </row>
    <row r="12" spans="1:13" x14ac:dyDescent="0.25">
      <c r="B12" s="740" t="s">
        <v>19</v>
      </c>
      <c r="C12" s="755">
        <v>185</v>
      </c>
      <c r="D12" s="755">
        <v>185</v>
      </c>
      <c r="E12" s="755">
        <v>185</v>
      </c>
      <c r="F12" s="755">
        <v>185</v>
      </c>
      <c r="G12" s="761">
        <v>185</v>
      </c>
      <c r="H12" s="750">
        <v>168</v>
      </c>
      <c r="I12" s="755">
        <v>204</v>
      </c>
      <c r="J12" s="755">
        <v>168</v>
      </c>
      <c r="K12" s="755">
        <v>204</v>
      </c>
      <c r="L12" s="755" t="s">
        <v>46</v>
      </c>
      <c r="M12" s="756">
        <v>14</v>
      </c>
    </row>
    <row r="13" spans="1:13" x14ac:dyDescent="0.25">
      <c r="B13" s="740" t="s">
        <v>21</v>
      </c>
      <c r="C13" s="755"/>
      <c r="D13" s="755"/>
      <c r="E13" s="755"/>
      <c r="F13" s="755"/>
      <c r="G13" s="761"/>
      <c r="H13" s="750"/>
      <c r="I13" s="755"/>
      <c r="J13" s="755"/>
      <c r="K13" s="755"/>
      <c r="L13" s="755"/>
      <c r="M13" s="756"/>
    </row>
    <row r="14" spans="1:13" x14ac:dyDescent="0.25">
      <c r="B14" s="740" t="s">
        <v>22</v>
      </c>
      <c r="C14" s="755"/>
      <c r="D14" s="755"/>
      <c r="E14" s="755"/>
      <c r="F14" s="755"/>
      <c r="G14" s="761"/>
      <c r="H14" s="750"/>
      <c r="I14" s="755"/>
      <c r="J14" s="755"/>
      <c r="K14" s="755"/>
      <c r="L14" s="755" t="s">
        <v>31</v>
      </c>
      <c r="M14" s="756"/>
    </row>
    <row r="15" spans="1:13" x14ac:dyDescent="0.25">
      <c r="B15" s="740" t="s">
        <v>24</v>
      </c>
      <c r="C15" s="755"/>
      <c r="D15" s="755"/>
      <c r="E15" s="755"/>
      <c r="F15" s="755"/>
      <c r="G15" s="761"/>
      <c r="H15" s="750"/>
      <c r="I15" s="755"/>
      <c r="J15" s="755"/>
      <c r="K15" s="755"/>
      <c r="L15" s="755" t="s">
        <v>31</v>
      </c>
      <c r="M15" s="756"/>
    </row>
    <row r="16" spans="1:13" x14ac:dyDescent="0.25">
      <c r="B16" s="739" t="s">
        <v>552</v>
      </c>
      <c r="C16" s="755"/>
      <c r="D16" s="755"/>
      <c r="E16" s="755"/>
      <c r="F16" s="755"/>
      <c r="G16" s="761"/>
      <c r="H16" s="750"/>
      <c r="I16" s="755"/>
      <c r="J16" s="755"/>
      <c r="K16" s="755"/>
      <c r="L16" s="755"/>
      <c r="M16" s="756"/>
    </row>
    <row r="17" spans="1:13" ht="24.75" x14ac:dyDescent="0.25">
      <c r="B17" s="740" t="s">
        <v>1199</v>
      </c>
      <c r="C17" s="762">
        <v>2.4958791946308723</v>
      </c>
      <c r="D17" s="762">
        <v>1.7480136149240437</v>
      </c>
      <c r="E17" s="762">
        <v>1.6606129341778413</v>
      </c>
      <c r="F17" s="762">
        <v>1.6043748605667034</v>
      </c>
      <c r="G17" s="762">
        <v>1.5775822874689494</v>
      </c>
      <c r="H17" s="721">
        <v>1.5732122534316393</v>
      </c>
      <c r="I17" s="213">
        <v>1.8354142956702459</v>
      </c>
      <c r="J17" s="213">
        <v>1.2620658299751595</v>
      </c>
      <c r="K17" s="213">
        <v>1.7353405162158444</v>
      </c>
      <c r="L17" s="755" t="s">
        <v>1215</v>
      </c>
      <c r="M17" s="756" t="s">
        <v>1225</v>
      </c>
    </row>
    <row r="18" spans="1:13" x14ac:dyDescent="0.25">
      <c r="B18" s="708" t="s">
        <v>28</v>
      </c>
      <c r="C18" s="763">
        <v>0.99629999999999996</v>
      </c>
      <c r="D18" s="763">
        <v>0.66597718750031631</v>
      </c>
      <c r="E18" s="763">
        <v>0.63267832812530045</v>
      </c>
      <c r="F18" s="763">
        <v>0.60737119500028836</v>
      </c>
      <c r="G18" s="763">
        <v>0.60104441171903544</v>
      </c>
      <c r="H18" s="721">
        <v>0.59937946875028469</v>
      </c>
      <c r="I18" s="213">
        <v>0.69927604687533218</v>
      </c>
      <c r="J18" s="213">
        <v>0.48083552937522839</v>
      </c>
      <c r="K18" s="213">
        <v>0.66114885289093905</v>
      </c>
      <c r="L18" s="755" t="s">
        <v>50</v>
      </c>
      <c r="M18" s="756" t="s">
        <v>336</v>
      </c>
    </row>
    <row r="19" spans="1:13" x14ac:dyDescent="0.25">
      <c r="B19" s="708" t="s">
        <v>29</v>
      </c>
      <c r="C19" s="763">
        <v>1.2177</v>
      </c>
      <c r="D19" s="763">
        <v>0.81397211805594227</v>
      </c>
      <c r="E19" s="763">
        <v>0.7732735121531451</v>
      </c>
      <c r="F19" s="763">
        <v>0.74234257166701922</v>
      </c>
      <c r="G19" s="763">
        <v>0.73460983654548784</v>
      </c>
      <c r="H19" s="721">
        <v>0.73257490625034805</v>
      </c>
      <c r="I19" s="213">
        <v>0.85467072395873944</v>
      </c>
      <c r="J19" s="213">
        <v>0.58768786923639027</v>
      </c>
      <c r="K19" s="213">
        <v>0.80807082020003673</v>
      </c>
      <c r="L19" s="755"/>
      <c r="M19" s="756" t="s">
        <v>337</v>
      </c>
    </row>
    <row r="20" spans="1:13" x14ac:dyDescent="0.25">
      <c r="B20" s="718" t="s">
        <v>1219</v>
      </c>
      <c r="C20" s="763">
        <v>0.28187919463087246</v>
      </c>
      <c r="D20" s="763">
        <v>0.26806430936778519</v>
      </c>
      <c r="E20" s="763">
        <v>0.2546610938993959</v>
      </c>
      <c r="F20" s="763">
        <v>0.2546610938993959</v>
      </c>
      <c r="G20" s="763">
        <v>0.2419280392044261</v>
      </c>
      <c r="H20" s="721">
        <v>0.24125787843100668</v>
      </c>
      <c r="I20" s="213">
        <v>0.28146752483617449</v>
      </c>
      <c r="J20" s="213">
        <v>0.19354243136354088</v>
      </c>
      <c r="K20" s="213">
        <v>0.26612084312486872</v>
      </c>
      <c r="L20" s="755"/>
      <c r="M20" s="756" t="s">
        <v>337</v>
      </c>
    </row>
    <row r="21" spans="1:13" x14ac:dyDescent="0.25">
      <c r="B21" s="740" t="s">
        <v>30</v>
      </c>
      <c r="C21" s="771">
        <v>51570</v>
      </c>
      <c r="D21" s="771">
        <v>36052.780807808398</v>
      </c>
      <c r="E21" s="772">
        <v>34250.141767417976</v>
      </c>
      <c r="F21" s="772">
        <v>32880.136096721253</v>
      </c>
      <c r="G21" s="772">
        <v>32537.634679047074</v>
      </c>
      <c r="H21" s="773">
        <v>32447.50272702756</v>
      </c>
      <c r="I21" s="771">
        <v>37855.419848198821</v>
      </c>
      <c r="J21" s="771">
        <v>26030.107743237662</v>
      </c>
      <c r="K21" s="771">
        <v>35791.398146951782</v>
      </c>
      <c r="L21" s="755" t="s">
        <v>70</v>
      </c>
      <c r="M21" s="756" t="s">
        <v>1217</v>
      </c>
    </row>
    <row r="22" spans="1:13" ht="24.75" x14ac:dyDescent="0.25">
      <c r="B22" s="740" t="s">
        <v>32</v>
      </c>
      <c r="C22" s="764">
        <v>3.87</v>
      </c>
      <c r="D22" s="764">
        <v>2.6705763561339553</v>
      </c>
      <c r="E22" s="62">
        <v>2.5370475383272573</v>
      </c>
      <c r="F22" s="54">
        <v>2.4355656367941667</v>
      </c>
      <c r="G22" s="54">
        <v>2.4101951614108943</v>
      </c>
      <c r="H22" s="726">
        <v>2.4035187205205597</v>
      </c>
      <c r="I22" s="765">
        <v>2.8041051739406533</v>
      </c>
      <c r="J22" s="765">
        <v>1.9281561291287155</v>
      </c>
      <c r="K22" s="765">
        <v>2.6512146775519838</v>
      </c>
      <c r="L22" s="755" t="s">
        <v>70</v>
      </c>
      <c r="M22" s="756" t="s">
        <v>1218</v>
      </c>
    </row>
    <row r="23" spans="1:13" x14ac:dyDescent="0.25">
      <c r="B23" s="739" t="s">
        <v>33</v>
      </c>
      <c r="C23" s="763"/>
      <c r="D23" s="763"/>
      <c r="E23" s="763"/>
      <c r="F23" s="763"/>
      <c r="G23" s="766"/>
      <c r="H23" s="767"/>
      <c r="I23" s="763"/>
      <c r="J23" s="763"/>
      <c r="K23" s="763"/>
      <c r="L23" s="755"/>
      <c r="M23" s="756"/>
    </row>
    <row r="24" spans="1:13" x14ac:dyDescent="0.25">
      <c r="B24" s="740" t="s">
        <v>34</v>
      </c>
      <c r="C24" s="752">
        <v>164</v>
      </c>
      <c r="D24" s="752">
        <v>190</v>
      </c>
      <c r="E24" s="752">
        <v>235</v>
      </c>
      <c r="F24" s="752">
        <v>260</v>
      </c>
      <c r="G24" s="752">
        <v>280</v>
      </c>
      <c r="H24" s="767" t="s">
        <v>17</v>
      </c>
      <c r="I24" s="763" t="s">
        <v>17</v>
      </c>
      <c r="J24" s="763" t="s">
        <v>17</v>
      </c>
      <c r="K24" s="763" t="s">
        <v>17</v>
      </c>
      <c r="L24" s="755"/>
      <c r="M24" s="756" t="s">
        <v>324</v>
      </c>
    </row>
    <row r="25" spans="1:13" x14ac:dyDescent="0.25">
      <c r="B25" s="740" t="s">
        <v>36</v>
      </c>
      <c r="C25" s="752">
        <v>103</v>
      </c>
      <c r="D25" s="752">
        <v>115</v>
      </c>
      <c r="E25" s="752">
        <v>135</v>
      </c>
      <c r="F25" s="752">
        <v>150</v>
      </c>
      <c r="G25" s="752">
        <v>160</v>
      </c>
      <c r="H25" s="767" t="s">
        <v>17</v>
      </c>
      <c r="I25" s="763" t="s">
        <v>17</v>
      </c>
      <c r="J25" s="763" t="s">
        <v>17</v>
      </c>
      <c r="K25" s="763" t="s">
        <v>17</v>
      </c>
      <c r="L25" s="755"/>
      <c r="M25" s="756" t="s">
        <v>324</v>
      </c>
    </row>
    <row r="26" spans="1:13" x14ac:dyDescent="0.25">
      <c r="B26" s="740" t="s">
        <v>56</v>
      </c>
      <c r="C26" s="752">
        <v>379</v>
      </c>
      <c r="D26" s="752">
        <v>353</v>
      </c>
      <c r="E26" s="752">
        <v>346</v>
      </c>
      <c r="F26" s="752">
        <v>340</v>
      </c>
      <c r="G26" s="753">
        <v>332</v>
      </c>
      <c r="H26" s="767"/>
      <c r="I26" s="763"/>
      <c r="J26" s="763"/>
      <c r="K26" s="763"/>
      <c r="L26" s="755"/>
      <c r="M26" s="756"/>
    </row>
    <row r="27" spans="1:13" x14ac:dyDescent="0.25">
      <c r="B27" s="740" t="s">
        <v>57</v>
      </c>
      <c r="C27" s="768">
        <v>0.50228310502283102</v>
      </c>
      <c r="D27" s="768">
        <v>0.51369863013698636</v>
      </c>
      <c r="E27" s="768">
        <v>0.53082191780821919</v>
      </c>
      <c r="F27" s="768">
        <v>0.5365296803652968</v>
      </c>
      <c r="G27" s="769">
        <v>0.55936073059360736</v>
      </c>
      <c r="H27" s="770">
        <v>0.45662100456621002</v>
      </c>
      <c r="I27" s="768">
        <v>0.57077625570776258</v>
      </c>
      <c r="J27" s="768">
        <v>0.45662100456621002</v>
      </c>
      <c r="K27" s="768">
        <v>0.62785388127853881</v>
      </c>
      <c r="L27" s="755"/>
      <c r="M27" s="756" t="s">
        <v>325</v>
      </c>
    </row>
    <row r="28" spans="1:13" x14ac:dyDescent="0.25">
      <c r="B28" s="740" t="s">
        <v>58</v>
      </c>
      <c r="C28" s="768">
        <v>0.96</v>
      </c>
      <c r="D28" s="768">
        <v>0.97</v>
      </c>
      <c r="E28" s="768">
        <v>0.97</v>
      </c>
      <c r="F28" s="768">
        <v>0.98</v>
      </c>
      <c r="G28" s="769">
        <v>0.98</v>
      </c>
      <c r="H28" s="770">
        <v>0.99</v>
      </c>
      <c r="I28" s="768">
        <v>0.95</v>
      </c>
      <c r="J28" s="768">
        <v>0.99</v>
      </c>
      <c r="K28" s="768">
        <v>0.95</v>
      </c>
      <c r="L28" s="755"/>
      <c r="M28" s="756">
        <v>27</v>
      </c>
    </row>
    <row r="29" spans="1:13" x14ac:dyDescent="0.25">
      <c r="B29" s="740" t="s">
        <v>72</v>
      </c>
      <c r="C29" s="763">
        <v>5.4</v>
      </c>
      <c r="D29" s="763">
        <v>5.4</v>
      </c>
      <c r="E29" s="763">
        <v>5.4</v>
      </c>
      <c r="F29" s="763">
        <v>5.4</v>
      </c>
      <c r="G29" s="766">
        <v>5.4</v>
      </c>
      <c r="H29" s="767">
        <v>4.9000000000000004</v>
      </c>
      <c r="I29" s="763">
        <v>5.9</v>
      </c>
      <c r="J29" s="763">
        <v>4.9000000000000004</v>
      </c>
      <c r="K29" s="763">
        <v>5.9</v>
      </c>
      <c r="L29" s="755" t="s">
        <v>46</v>
      </c>
      <c r="M29" s="756" t="s">
        <v>324</v>
      </c>
    </row>
    <row r="31" spans="1:13" x14ac:dyDescent="0.25">
      <c r="B31" s="774" t="s">
        <v>38</v>
      </c>
    </row>
    <row r="32" spans="1:13" x14ac:dyDescent="0.25">
      <c r="A32" s="2" t="s">
        <v>73</v>
      </c>
      <c r="B32" s="2" t="s">
        <v>79</v>
      </c>
    </row>
    <row r="33" spans="1:2" x14ac:dyDescent="0.25">
      <c r="A33" s="2" t="s">
        <v>39</v>
      </c>
      <c r="B33" s="2" t="s">
        <v>345</v>
      </c>
    </row>
    <row r="34" spans="1:2" x14ac:dyDescent="0.25">
      <c r="A34" s="2" t="s">
        <v>15</v>
      </c>
      <c r="B34" s="2" t="s">
        <v>80</v>
      </c>
    </row>
    <row r="35" spans="1:2" x14ac:dyDescent="0.25">
      <c r="A35" s="2" t="s">
        <v>20</v>
      </c>
      <c r="B35" s="2" t="s">
        <v>75</v>
      </c>
    </row>
    <row r="36" spans="1:2" x14ac:dyDescent="0.25">
      <c r="A36" s="2" t="s">
        <v>23</v>
      </c>
      <c r="B36" s="2" t="s">
        <v>61</v>
      </c>
    </row>
    <row r="37" spans="1:2" x14ac:dyDescent="0.25">
      <c r="A37" s="2" t="s">
        <v>44</v>
      </c>
      <c r="B37" s="2" t="s">
        <v>81</v>
      </c>
    </row>
    <row r="38" spans="1:2" x14ac:dyDescent="0.25">
      <c r="A38" s="2" t="s">
        <v>46</v>
      </c>
      <c r="B38" s="2" t="s">
        <v>82</v>
      </c>
    </row>
    <row r="39" spans="1:2" x14ac:dyDescent="0.25">
      <c r="A39" s="2" t="s">
        <v>31</v>
      </c>
      <c r="B39" s="2" t="s">
        <v>83</v>
      </c>
    </row>
    <row r="40" spans="1:2" x14ac:dyDescent="0.25">
      <c r="A40" s="2" t="s">
        <v>35</v>
      </c>
      <c r="B40" s="2" t="s">
        <v>346</v>
      </c>
    </row>
    <row r="41" spans="1:2" x14ac:dyDescent="0.25">
      <c r="A41" s="2" t="s">
        <v>65</v>
      </c>
      <c r="B41" s="2" t="s">
        <v>66</v>
      </c>
    </row>
    <row r="42" spans="1:2" x14ac:dyDescent="0.25">
      <c r="A42" s="2" t="s">
        <v>50</v>
      </c>
      <c r="B42" s="2" t="s">
        <v>1226</v>
      </c>
    </row>
    <row r="44" spans="1:2" x14ac:dyDescent="0.25">
      <c r="B44" s="774" t="s">
        <v>125</v>
      </c>
    </row>
    <row r="45" spans="1:2" x14ac:dyDescent="0.25">
      <c r="A45" s="2">
        <v>6</v>
      </c>
      <c r="B45" s="2" t="s">
        <v>326</v>
      </c>
    </row>
    <row r="46" spans="1:2" x14ac:dyDescent="0.25">
      <c r="A46" s="2">
        <v>8</v>
      </c>
      <c r="B46" s="2" t="s">
        <v>327</v>
      </c>
    </row>
    <row r="47" spans="1:2" x14ac:dyDescent="0.25">
      <c r="A47" s="2">
        <v>10</v>
      </c>
      <c r="B47" s="2" t="s">
        <v>328</v>
      </c>
    </row>
    <row r="48" spans="1:2" x14ac:dyDescent="0.25">
      <c r="A48" s="2">
        <v>12</v>
      </c>
      <c r="B48" s="2" t="s">
        <v>329</v>
      </c>
    </row>
    <row r="49" spans="1:2" x14ac:dyDescent="0.25">
      <c r="A49" s="2">
        <v>13</v>
      </c>
      <c r="B49" s="2" t="s">
        <v>1227</v>
      </c>
    </row>
    <row r="50" spans="1:2" x14ac:dyDescent="0.25">
      <c r="A50" s="2">
        <v>14</v>
      </c>
      <c r="B50" s="2" t="s">
        <v>330</v>
      </c>
    </row>
    <row r="51" spans="1:2" x14ac:dyDescent="0.25">
      <c r="A51" s="2">
        <v>15</v>
      </c>
      <c r="B51" s="2" t="s">
        <v>331</v>
      </c>
    </row>
    <row r="52" spans="1:2" x14ac:dyDescent="0.25">
      <c r="A52" s="2">
        <v>16</v>
      </c>
      <c r="B52" s="2" t="s">
        <v>332</v>
      </c>
    </row>
    <row r="53" spans="1:2" x14ac:dyDescent="0.25">
      <c r="A53" s="2">
        <v>26</v>
      </c>
      <c r="B53" s="2" t="s">
        <v>333</v>
      </c>
    </row>
    <row r="54" spans="1:2" x14ac:dyDescent="0.25">
      <c r="A54" s="2">
        <v>27</v>
      </c>
      <c r="B54" s="2" t="s">
        <v>334</v>
      </c>
    </row>
    <row r="55" spans="1:2" x14ac:dyDescent="0.25">
      <c r="A55" s="2">
        <v>30</v>
      </c>
      <c r="B55" s="2" t="s">
        <v>339</v>
      </c>
    </row>
    <row r="56" spans="1:2" x14ac:dyDescent="0.25">
      <c r="A56" s="2">
        <v>31</v>
      </c>
      <c r="B56" s="2" t="s">
        <v>340</v>
      </c>
    </row>
    <row r="57" spans="1:2" x14ac:dyDescent="0.25">
      <c r="A57" s="2">
        <v>32</v>
      </c>
      <c r="B57" s="2" t="s">
        <v>341</v>
      </c>
    </row>
    <row r="58" spans="1:2" x14ac:dyDescent="0.25">
      <c r="A58" s="2">
        <v>33</v>
      </c>
      <c r="B58" s="2" t="s">
        <v>342</v>
      </c>
    </row>
    <row r="59" spans="1:2" x14ac:dyDescent="0.25">
      <c r="A59" s="2">
        <v>34</v>
      </c>
      <c r="B59" s="2" t="s">
        <v>343</v>
      </c>
    </row>
    <row r="60" spans="1:2" x14ac:dyDescent="0.25">
      <c r="A60" s="2">
        <v>35</v>
      </c>
      <c r="B60" s="2" t="s">
        <v>344</v>
      </c>
    </row>
    <row r="61" spans="1:2" x14ac:dyDescent="0.25">
      <c r="A61" s="2">
        <v>36</v>
      </c>
      <c r="B61" s="2" t="s">
        <v>1223</v>
      </c>
    </row>
    <row r="62" spans="1:2" x14ac:dyDescent="0.25">
      <c r="B62" s="2" t="s">
        <v>1228</v>
      </c>
    </row>
  </sheetData>
  <mergeCells count="3">
    <mergeCell ref="H4:I4"/>
    <mergeCell ref="J4:K4"/>
    <mergeCell ref="C3:M3"/>
  </mergeCells>
  <hyperlinks>
    <hyperlink ref="H1" location="Index" display="Back to Index"/>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X97"/>
  <sheetViews>
    <sheetView showGridLines="0" workbookViewId="0">
      <selection activeCell="B47" sqref="B47"/>
    </sheetView>
  </sheetViews>
  <sheetFormatPr defaultRowHeight="15" x14ac:dyDescent="0.25"/>
  <cols>
    <col min="1" max="1" width="49.140625" customWidth="1"/>
    <col min="5" max="6" width="9.140625" customWidth="1"/>
    <col min="7" max="7" width="12.28515625" customWidth="1"/>
    <col min="13" max="13" width="9.140625" customWidth="1"/>
  </cols>
  <sheetData>
    <row r="1" spans="1:8" x14ac:dyDescent="0.25">
      <c r="A1" s="400"/>
      <c r="B1" s="400"/>
      <c r="C1" s="400"/>
      <c r="D1" s="400"/>
      <c r="E1" s="400"/>
      <c r="F1" s="400"/>
      <c r="G1" s="400"/>
      <c r="H1" s="555" t="s">
        <v>850</v>
      </c>
    </row>
    <row r="2" spans="1:8" ht="21.75" customHeight="1" x14ac:dyDescent="0.25">
      <c r="A2" s="414" t="s">
        <v>0</v>
      </c>
      <c r="B2" s="985" t="s">
        <v>906</v>
      </c>
      <c r="C2" s="985"/>
      <c r="D2" s="985"/>
      <c r="E2" s="985"/>
      <c r="F2" s="985"/>
      <c r="G2" s="986"/>
    </row>
    <row r="3" spans="1:8" x14ac:dyDescent="0.25">
      <c r="A3" s="415"/>
      <c r="B3" s="416">
        <v>2015</v>
      </c>
      <c r="C3" s="416">
        <v>2020</v>
      </c>
      <c r="D3" s="416">
        <v>2030</v>
      </c>
      <c r="E3" s="416">
        <v>2050</v>
      </c>
      <c r="F3" s="416" t="s">
        <v>4</v>
      </c>
      <c r="G3" s="416" t="s">
        <v>5</v>
      </c>
    </row>
    <row r="4" spans="1:8" x14ac:dyDescent="0.25">
      <c r="A4" s="976" t="s">
        <v>444</v>
      </c>
      <c r="B4" s="977"/>
      <c r="C4" s="977"/>
      <c r="D4" s="977"/>
      <c r="E4" s="977"/>
      <c r="F4" s="977"/>
      <c r="G4" s="978"/>
    </row>
    <row r="5" spans="1:8" ht="21" customHeight="1" x14ac:dyDescent="0.25">
      <c r="A5" s="402" t="s">
        <v>443</v>
      </c>
      <c r="B5" s="403">
        <v>1068</v>
      </c>
      <c r="C5" s="403">
        <v>1068</v>
      </c>
      <c r="D5" s="403">
        <v>1068</v>
      </c>
      <c r="E5" s="403">
        <v>1068</v>
      </c>
      <c r="F5" s="417" t="s">
        <v>39</v>
      </c>
      <c r="G5" s="417">
        <v>4</v>
      </c>
    </row>
    <row r="6" spans="1:8" x14ac:dyDescent="0.25">
      <c r="A6" s="976" t="s">
        <v>6</v>
      </c>
      <c r="B6" s="977"/>
      <c r="C6" s="977"/>
      <c r="D6" s="977"/>
      <c r="E6" s="977"/>
      <c r="F6" s="977"/>
      <c r="G6" s="978"/>
    </row>
    <row r="7" spans="1:8" x14ac:dyDescent="0.25">
      <c r="A7" s="402" t="s">
        <v>442</v>
      </c>
      <c r="B7" s="479">
        <v>6</v>
      </c>
      <c r="C7" s="479">
        <v>6</v>
      </c>
      <c r="D7" s="479">
        <v>6</v>
      </c>
      <c r="E7" s="479">
        <v>6</v>
      </c>
      <c r="F7" s="417" t="s">
        <v>15</v>
      </c>
      <c r="G7" s="417"/>
    </row>
    <row r="8" spans="1:8" x14ac:dyDescent="0.25">
      <c r="A8" s="402" t="s">
        <v>441</v>
      </c>
      <c r="B8" s="404">
        <v>6.3000000000000007</v>
      </c>
      <c r="C8" s="404">
        <v>6.3000000000000007</v>
      </c>
      <c r="D8" s="404">
        <v>6.3000000000000007</v>
      </c>
      <c r="E8" s="404">
        <v>6.3000000000000007</v>
      </c>
      <c r="F8" s="417" t="s">
        <v>818</v>
      </c>
      <c r="G8" s="417"/>
    </row>
    <row r="9" spans="1:8" x14ac:dyDescent="0.25">
      <c r="A9" s="976" t="s">
        <v>440</v>
      </c>
      <c r="B9" s="977"/>
      <c r="C9" s="977"/>
      <c r="D9" s="977"/>
      <c r="E9" s="977"/>
      <c r="F9" s="977"/>
      <c r="G9" s="978"/>
    </row>
    <row r="10" spans="1:8" x14ac:dyDescent="0.25">
      <c r="A10" s="402" t="s">
        <v>721</v>
      </c>
      <c r="B10" s="405">
        <v>1.05</v>
      </c>
      <c r="C10" s="405">
        <v>1.05</v>
      </c>
      <c r="D10" s="405">
        <v>1.05</v>
      </c>
      <c r="E10" s="405">
        <v>1.05</v>
      </c>
      <c r="F10" s="417" t="s">
        <v>23</v>
      </c>
      <c r="G10" s="417"/>
    </row>
    <row r="11" spans="1:8" x14ac:dyDescent="0.25">
      <c r="A11" s="402" t="s">
        <v>438</v>
      </c>
      <c r="B11" s="405">
        <v>1.1000000000000001</v>
      </c>
      <c r="C11" s="405">
        <v>1.1000000000000001</v>
      </c>
      <c r="D11" s="405">
        <v>1.1000000000000001</v>
      </c>
      <c r="E11" s="405">
        <v>1.1000000000000001</v>
      </c>
      <c r="F11" s="417" t="s">
        <v>44</v>
      </c>
      <c r="G11" s="417"/>
    </row>
    <row r="12" spans="1:8" x14ac:dyDescent="0.25">
      <c r="A12" s="402" t="s">
        <v>437</v>
      </c>
      <c r="B12" s="406">
        <v>3.5000000000000003E-2</v>
      </c>
      <c r="C12" s="406">
        <v>2.5000000000000001E-2</v>
      </c>
      <c r="D12" s="406">
        <v>1.4999999999999999E-2</v>
      </c>
      <c r="E12" s="406">
        <v>0.01</v>
      </c>
      <c r="F12" s="417" t="s">
        <v>46</v>
      </c>
      <c r="G12" s="417">
        <v>13</v>
      </c>
    </row>
    <row r="13" spans="1:8" x14ac:dyDescent="0.25">
      <c r="A13" s="402" t="s">
        <v>436</v>
      </c>
      <c r="B13" s="407">
        <v>0.15</v>
      </c>
      <c r="C13" s="407">
        <v>0.12</v>
      </c>
      <c r="D13" s="407">
        <v>0.1</v>
      </c>
      <c r="E13" s="407">
        <v>7.0000000000000007E-2</v>
      </c>
      <c r="F13" s="417" t="s">
        <v>31</v>
      </c>
      <c r="G13" s="417"/>
    </row>
    <row r="14" spans="1:8" x14ac:dyDescent="0.25">
      <c r="A14" s="402" t="s">
        <v>435</v>
      </c>
      <c r="B14" s="407">
        <v>3.0000000000000027E-2</v>
      </c>
      <c r="C14" s="407">
        <v>1.5000000000000013E-2</v>
      </c>
      <c r="D14" s="407">
        <v>1.4999999999999999E-2</v>
      </c>
      <c r="E14" s="407">
        <v>0.01</v>
      </c>
      <c r="F14" s="417" t="s">
        <v>35</v>
      </c>
      <c r="G14" s="417">
        <v>13</v>
      </c>
    </row>
    <row r="15" spans="1:8" x14ac:dyDescent="0.25">
      <c r="A15" s="402" t="s">
        <v>433</v>
      </c>
      <c r="B15" s="407">
        <v>0</v>
      </c>
      <c r="C15" s="407">
        <v>0</v>
      </c>
      <c r="D15" s="407">
        <v>0</v>
      </c>
      <c r="E15" s="407">
        <v>0</v>
      </c>
      <c r="F15" s="417" t="s">
        <v>65</v>
      </c>
      <c r="G15" s="417"/>
    </row>
    <row r="16" spans="1:8" x14ac:dyDescent="0.25">
      <c r="A16" s="402" t="s">
        <v>432</v>
      </c>
      <c r="B16" s="406">
        <v>0.16500000000000001</v>
      </c>
      <c r="C16" s="408">
        <v>0.19</v>
      </c>
      <c r="D16" s="408">
        <v>0.23</v>
      </c>
      <c r="E16" s="408">
        <v>0.26</v>
      </c>
      <c r="F16" s="417" t="s">
        <v>423</v>
      </c>
      <c r="G16" s="417"/>
    </row>
    <row r="17" spans="1:24" x14ac:dyDescent="0.25">
      <c r="A17" s="402" t="s">
        <v>431</v>
      </c>
      <c r="B17" s="408">
        <v>1</v>
      </c>
      <c r="C17" s="408">
        <v>1</v>
      </c>
      <c r="D17" s="408">
        <v>1</v>
      </c>
      <c r="E17" s="408">
        <v>1</v>
      </c>
      <c r="F17" s="417" t="s">
        <v>423</v>
      </c>
      <c r="G17" s="417"/>
    </row>
    <row r="18" spans="1:24" x14ac:dyDescent="0.25">
      <c r="A18" s="402" t="s">
        <v>430</v>
      </c>
      <c r="B18" s="403">
        <v>30</v>
      </c>
      <c r="C18" s="403">
        <v>35</v>
      </c>
      <c r="D18" s="403">
        <v>40</v>
      </c>
      <c r="E18" s="403">
        <v>40</v>
      </c>
      <c r="F18" s="417" t="s">
        <v>423</v>
      </c>
      <c r="G18" s="417"/>
    </row>
    <row r="19" spans="1:24" x14ac:dyDescent="0.25">
      <c r="A19" s="402" t="s">
        <v>429</v>
      </c>
      <c r="B19" s="403">
        <v>10</v>
      </c>
      <c r="C19" s="403">
        <v>15</v>
      </c>
      <c r="D19" s="403">
        <v>15</v>
      </c>
      <c r="E19" s="403">
        <v>15</v>
      </c>
      <c r="F19" s="417" t="s">
        <v>423</v>
      </c>
      <c r="G19" s="417"/>
    </row>
    <row r="20" spans="1:24" x14ac:dyDescent="0.25">
      <c r="A20" s="976" t="s">
        <v>428</v>
      </c>
      <c r="B20" s="977"/>
      <c r="C20" s="977"/>
      <c r="D20" s="977"/>
      <c r="E20" s="977"/>
      <c r="F20" s="977"/>
      <c r="G20" s="978"/>
    </row>
    <row r="21" spans="1:24" x14ac:dyDescent="0.25">
      <c r="A21" s="402" t="s">
        <v>722</v>
      </c>
      <c r="B21" s="403">
        <v>981.45684945000016</v>
      </c>
      <c r="C21" s="403">
        <v>1042.5016602000001</v>
      </c>
      <c r="D21" s="403">
        <v>1077.1302118500003</v>
      </c>
      <c r="E21" s="403">
        <v>1124.3630752200002</v>
      </c>
      <c r="F21" s="417" t="s">
        <v>67</v>
      </c>
      <c r="G21" s="417"/>
    </row>
    <row r="22" spans="1:24" x14ac:dyDescent="0.25">
      <c r="A22" s="402" t="s">
        <v>425</v>
      </c>
      <c r="B22" s="420">
        <v>934.72080900000014</v>
      </c>
      <c r="C22" s="420">
        <v>992.85872400000005</v>
      </c>
      <c r="D22" s="420">
        <v>1025.8382970000002</v>
      </c>
      <c r="E22" s="420">
        <v>1070.8219764</v>
      </c>
      <c r="F22" s="226" t="s">
        <v>424</v>
      </c>
      <c r="G22" s="417"/>
    </row>
    <row r="23" spans="1:24" x14ac:dyDescent="0.25">
      <c r="A23" s="976" t="s">
        <v>723</v>
      </c>
      <c r="B23" s="977"/>
      <c r="C23" s="977"/>
      <c r="D23" s="977"/>
      <c r="E23" s="977"/>
      <c r="F23" s="977"/>
      <c r="G23" s="978"/>
    </row>
    <row r="24" spans="1:24" x14ac:dyDescent="0.25">
      <c r="A24" s="409" t="s">
        <v>724</v>
      </c>
      <c r="B24" s="405">
        <v>0.73</v>
      </c>
      <c r="C24" s="426">
        <v>0.31187838791653494</v>
      </c>
      <c r="D24" s="426">
        <v>0.22650142547067148</v>
      </c>
      <c r="E24" s="426">
        <v>0.15521746421999191</v>
      </c>
      <c r="F24" s="437" t="s">
        <v>846</v>
      </c>
      <c r="G24" s="437" t="s">
        <v>725</v>
      </c>
      <c r="I24" s="470"/>
      <c r="J24" s="470"/>
      <c r="K24" s="470"/>
    </row>
    <row r="25" spans="1:24" x14ac:dyDescent="0.25">
      <c r="A25" s="409" t="s">
        <v>726</v>
      </c>
      <c r="B25" s="410">
        <v>0.77</v>
      </c>
      <c r="C25" s="431">
        <v>0.76</v>
      </c>
      <c r="D25" s="431">
        <v>0.60155346418111244</v>
      </c>
      <c r="E25" s="431">
        <v>0.40430221174397873</v>
      </c>
      <c r="F25" s="437" t="s">
        <v>68</v>
      </c>
      <c r="G25" s="437" t="s">
        <v>149</v>
      </c>
      <c r="I25" s="470"/>
      <c r="J25" s="470"/>
    </row>
    <row r="26" spans="1:24" ht="28.5" customHeight="1" x14ac:dyDescent="0.25">
      <c r="A26" s="409" t="s">
        <v>419</v>
      </c>
      <c r="B26" s="410">
        <v>1.5007999999999999</v>
      </c>
      <c r="C26" s="431">
        <v>1.07</v>
      </c>
      <c r="D26" s="431">
        <v>0.82805488965178387</v>
      </c>
      <c r="E26" s="431">
        <v>0.55951967596397068</v>
      </c>
      <c r="F26" s="437" t="s">
        <v>819</v>
      </c>
      <c r="G26" s="438" t="s">
        <v>773</v>
      </c>
      <c r="I26" s="470"/>
      <c r="J26" s="470"/>
    </row>
    <row r="27" spans="1:24" x14ac:dyDescent="0.25">
      <c r="A27" s="402" t="s">
        <v>727</v>
      </c>
      <c r="B27" s="410">
        <v>1.58</v>
      </c>
      <c r="C27" s="426">
        <v>1.1284318489085394</v>
      </c>
      <c r="D27" s="426">
        <v>0.86945763413437305</v>
      </c>
      <c r="E27" s="426">
        <v>0.58749565976216922</v>
      </c>
      <c r="F27" s="437" t="s">
        <v>845</v>
      </c>
      <c r="G27" s="438" t="s">
        <v>149</v>
      </c>
      <c r="J27" s="470"/>
    </row>
    <row r="28" spans="1:24" x14ac:dyDescent="0.25">
      <c r="A28" s="402" t="s">
        <v>728</v>
      </c>
      <c r="B28" s="403">
        <v>15000</v>
      </c>
      <c r="C28" s="424">
        <v>12800</v>
      </c>
      <c r="D28" s="424">
        <v>10300</v>
      </c>
      <c r="E28" s="424">
        <v>8700</v>
      </c>
      <c r="F28" s="439" t="s">
        <v>729</v>
      </c>
      <c r="G28" s="439" t="s">
        <v>730</v>
      </c>
      <c r="J28" s="470"/>
      <c r="K28" s="470"/>
      <c r="L28" s="470"/>
    </row>
    <row r="29" spans="1:24" ht="15.75" x14ac:dyDescent="0.25">
      <c r="A29" s="402" t="s">
        <v>731</v>
      </c>
      <c r="B29" s="403">
        <v>15750</v>
      </c>
      <c r="C29" s="424">
        <v>13440</v>
      </c>
      <c r="D29" s="424">
        <v>10815</v>
      </c>
      <c r="E29" s="424">
        <v>9135</v>
      </c>
      <c r="F29" s="521"/>
      <c r="G29" s="521"/>
      <c r="I29" s="470"/>
      <c r="J29" s="470"/>
      <c r="K29" s="470"/>
      <c r="L29" s="470"/>
    </row>
    <row r="30" spans="1:24" s="401" customFormat="1" x14ac:dyDescent="0.25">
      <c r="A30" s="220"/>
      <c r="B30" s="520"/>
      <c r="D30" s="470"/>
      <c r="E30" s="470"/>
      <c r="Q30"/>
      <c r="R30"/>
      <c r="S30"/>
      <c r="T30"/>
      <c r="U30"/>
      <c r="V30"/>
      <c r="W30"/>
      <c r="X30"/>
    </row>
    <row r="31" spans="1:24" x14ac:dyDescent="0.25">
      <c r="A31" s="469" t="s">
        <v>38</v>
      </c>
      <c r="C31" s="470"/>
      <c r="D31" s="470"/>
    </row>
    <row r="32" spans="1:24" ht="21" customHeight="1" x14ac:dyDescent="0.25">
      <c r="A32" s="982" t="s">
        <v>778</v>
      </c>
      <c r="B32" s="982"/>
      <c r="C32" s="982"/>
      <c r="D32" s="982"/>
      <c r="E32" s="982"/>
      <c r="F32" s="982"/>
      <c r="G32" s="982"/>
      <c r="H32" s="522"/>
    </row>
    <row r="33" spans="1:24" ht="49.5" customHeight="1" x14ac:dyDescent="0.25">
      <c r="A33" s="982" t="s">
        <v>820</v>
      </c>
      <c r="B33" s="982"/>
      <c r="C33" s="982"/>
      <c r="D33" s="982"/>
      <c r="E33" s="982"/>
      <c r="F33" s="982"/>
      <c r="G33" s="982"/>
      <c r="H33" s="528"/>
      <c r="I33" s="528"/>
      <c r="J33" s="466"/>
      <c r="L33" s="467"/>
      <c r="M33" s="465"/>
    </row>
    <row r="34" spans="1:24" ht="19.5" customHeight="1" x14ac:dyDescent="0.25">
      <c r="A34" s="982" t="s">
        <v>821</v>
      </c>
      <c r="B34" s="982"/>
      <c r="C34" s="982"/>
      <c r="D34" s="982"/>
      <c r="E34" s="982"/>
      <c r="F34" s="982"/>
      <c r="G34" s="982"/>
      <c r="H34" s="528"/>
      <c r="I34" s="528"/>
      <c r="J34" s="466"/>
      <c r="L34" s="467"/>
      <c r="M34" s="465"/>
    </row>
    <row r="35" spans="1:24" ht="21" customHeight="1" x14ac:dyDescent="0.25">
      <c r="A35" s="982" t="s">
        <v>782</v>
      </c>
      <c r="B35" s="982"/>
      <c r="C35" s="982"/>
      <c r="D35" s="982"/>
      <c r="E35" s="982"/>
      <c r="F35" s="982"/>
      <c r="G35" s="982"/>
      <c r="H35" s="528"/>
      <c r="I35" s="528"/>
      <c r="J35" s="466"/>
      <c r="L35" s="467"/>
      <c r="M35" s="465"/>
    </row>
    <row r="36" spans="1:24" ht="20.25" customHeight="1" x14ac:dyDescent="0.25">
      <c r="A36" s="982" t="s">
        <v>783</v>
      </c>
      <c r="B36" s="982"/>
      <c r="C36" s="982"/>
      <c r="D36" s="982"/>
      <c r="E36" s="982"/>
      <c r="F36" s="982"/>
      <c r="G36" s="982"/>
      <c r="H36" s="528"/>
      <c r="I36" s="528"/>
      <c r="J36" s="466"/>
      <c r="L36" s="467"/>
      <c r="M36" s="465"/>
    </row>
    <row r="37" spans="1:24" ht="33" customHeight="1" x14ac:dyDescent="0.25">
      <c r="A37" s="982" t="s">
        <v>822</v>
      </c>
      <c r="B37" s="982"/>
      <c r="C37" s="982"/>
      <c r="D37" s="982"/>
      <c r="E37" s="982"/>
      <c r="F37" s="982"/>
      <c r="G37" s="982"/>
      <c r="H37" s="528"/>
      <c r="I37" s="528"/>
      <c r="J37" s="466"/>
      <c r="L37" s="467"/>
      <c r="M37" s="465"/>
    </row>
    <row r="38" spans="1:24" ht="21" customHeight="1" x14ac:dyDescent="0.25">
      <c r="A38" s="982" t="s">
        <v>823</v>
      </c>
      <c r="B38" s="982"/>
      <c r="C38" s="982"/>
      <c r="D38" s="982"/>
      <c r="E38" s="982"/>
      <c r="F38" s="982"/>
      <c r="G38" s="982"/>
      <c r="H38" s="528"/>
      <c r="I38" s="528"/>
      <c r="J38" s="466"/>
      <c r="L38" s="467"/>
      <c r="M38" s="465"/>
    </row>
    <row r="39" spans="1:24" s="422" customFormat="1" ht="61.5" customHeight="1" x14ac:dyDescent="0.25">
      <c r="A39" s="982" t="s">
        <v>837</v>
      </c>
      <c r="B39" s="982"/>
      <c r="C39" s="982"/>
      <c r="D39" s="982"/>
      <c r="E39" s="982"/>
      <c r="F39" s="982"/>
      <c r="G39" s="982"/>
      <c r="H39" s="528"/>
      <c r="I39" s="528"/>
      <c r="J39" s="466"/>
      <c r="L39" s="467"/>
      <c r="M39" s="465"/>
      <c r="Q39"/>
      <c r="R39"/>
      <c r="S39"/>
      <c r="T39"/>
      <c r="U39"/>
      <c r="V39"/>
      <c r="W39"/>
      <c r="X39"/>
    </row>
    <row r="40" spans="1:24" ht="49.5" customHeight="1" x14ac:dyDescent="0.25">
      <c r="A40" s="982" t="s">
        <v>410</v>
      </c>
      <c r="B40" s="982"/>
      <c r="C40" s="982"/>
      <c r="D40" s="982"/>
      <c r="E40" s="982"/>
      <c r="F40" s="982"/>
      <c r="G40" s="982"/>
      <c r="H40" s="528"/>
      <c r="I40" s="528"/>
      <c r="J40" s="466"/>
      <c r="L40" s="467"/>
      <c r="M40" s="465"/>
    </row>
    <row r="41" spans="1:24" ht="46.5" customHeight="1" x14ac:dyDescent="0.25">
      <c r="A41" s="982" t="s">
        <v>409</v>
      </c>
      <c r="B41" s="982"/>
      <c r="C41" s="982"/>
      <c r="D41" s="982"/>
      <c r="E41" s="982"/>
      <c r="F41" s="982"/>
      <c r="G41" s="982"/>
      <c r="H41" s="528"/>
      <c r="I41" s="528"/>
      <c r="J41" s="466"/>
      <c r="L41" s="467"/>
      <c r="M41" s="465"/>
    </row>
    <row r="42" spans="1:24" ht="47.25" customHeight="1" x14ac:dyDescent="0.25">
      <c r="A42" s="982" t="s">
        <v>408</v>
      </c>
      <c r="B42" s="982"/>
      <c r="C42" s="982"/>
      <c r="D42" s="982"/>
      <c r="E42" s="982"/>
      <c r="F42" s="982"/>
      <c r="G42" s="982"/>
      <c r="H42" s="528"/>
      <c r="I42" s="528"/>
      <c r="J42" s="466"/>
      <c r="L42" s="467"/>
      <c r="M42" s="465"/>
    </row>
    <row r="43" spans="1:24" ht="15" customHeight="1" x14ac:dyDescent="0.25">
      <c r="A43" s="982" t="s">
        <v>407</v>
      </c>
      <c r="B43" s="982"/>
      <c r="C43" s="982"/>
      <c r="D43" s="982"/>
      <c r="E43" s="982"/>
      <c r="F43" s="982"/>
      <c r="G43" s="982"/>
      <c r="H43" s="528"/>
      <c r="I43" s="528"/>
      <c r="J43" s="466"/>
      <c r="L43" s="467"/>
      <c r="M43" s="465"/>
    </row>
    <row r="44" spans="1:24" ht="18.75" customHeight="1" x14ac:dyDescent="0.25">
      <c r="A44" s="982" t="s">
        <v>406</v>
      </c>
      <c r="B44" s="982"/>
      <c r="C44" s="982"/>
      <c r="D44" s="982"/>
      <c r="E44" s="982"/>
      <c r="F44" s="982"/>
      <c r="G44" s="982"/>
      <c r="H44" s="528"/>
      <c r="I44" s="528"/>
      <c r="J44" s="466"/>
      <c r="L44" s="467"/>
      <c r="M44" s="465"/>
    </row>
    <row r="45" spans="1:24" ht="62.25" customHeight="1" x14ac:dyDescent="0.25">
      <c r="A45" s="982" t="s">
        <v>785</v>
      </c>
      <c r="B45" s="982"/>
      <c r="C45" s="982"/>
      <c r="D45" s="982"/>
      <c r="E45" s="982"/>
      <c r="F45" s="982"/>
      <c r="G45" s="982"/>
      <c r="H45" s="528"/>
      <c r="I45" s="528"/>
    </row>
    <row r="46" spans="1:24" ht="21" customHeight="1" x14ac:dyDescent="0.25">
      <c r="A46" s="982" t="s">
        <v>838</v>
      </c>
      <c r="B46" s="982"/>
      <c r="C46" s="982"/>
      <c r="D46" s="982"/>
      <c r="E46" s="982"/>
      <c r="F46" s="982"/>
      <c r="G46" s="982"/>
      <c r="H46" s="528"/>
      <c r="I46" s="528"/>
    </row>
    <row r="47" spans="1:24" s="468" customFormat="1" ht="114.75" customHeight="1" x14ac:dyDescent="0.25">
      <c r="A47" s="982" t="s">
        <v>839</v>
      </c>
      <c r="B47" s="982"/>
      <c r="C47" s="982"/>
      <c r="D47" s="982"/>
      <c r="E47" s="982"/>
      <c r="F47" s="982"/>
      <c r="G47" s="982"/>
      <c r="H47" s="528"/>
      <c r="I47" s="528"/>
      <c r="Q47"/>
      <c r="R47"/>
      <c r="S47"/>
      <c r="T47"/>
      <c r="U47"/>
      <c r="V47"/>
      <c r="W47"/>
      <c r="X47"/>
    </row>
    <row r="48" spans="1:24" s="468" customFormat="1" ht="109.5" customHeight="1" x14ac:dyDescent="0.25">
      <c r="A48" s="982" t="s">
        <v>840</v>
      </c>
      <c r="B48" s="982"/>
      <c r="C48" s="982"/>
      <c r="D48" s="982"/>
      <c r="E48" s="982"/>
      <c r="F48" s="982"/>
      <c r="G48" s="982"/>
      <c r="H48" s="528"/>
      <c r="I48" s="528"/>
      <c r="Q48"/>
      <c r="R48"/>
      <c r="S48"/>
      <c r="T48"/>
      <c r="U48"/>
      <c r="V48"/>
      <c r="W48"/>
      <c r="X48"/>
    </row>
    <row r="49" spans="1:24" s="468" customFormat="1" ht="19.5" customHeight="1" x14ac:dyDescent="0.25">
      <c r="A49" s="982" t="s">
        <v>825</v>
      </c>
      <c r="B49" s="982"/>
      <c r="C49" s="982"/>
      <c r="D49" s="982"/>
      <c r="E49" s="982"/>
      <c r="F49" s="982"/>
      <c r="G49" s="982"/>
      <c r="H49" s="528"/>
      <c r="I49" s="528"/>
      <c r="Q49"/>
      <c r="R49"/>
      <c r="S49"/>
      <c r="T49"/>
      <c r="U49"/>
      <c r="V49"/>
      <c r="W49"/>
      <c r="X49"/>
    </row>
    <row r="50" spans="1:24" ht="20.25" customHeight="1" x14ac:dyDescent="0.25">
      <c r="A50" s="523" t="s">
        <v>405</v>
      </c>
      <c r="B50" s="524">
        <v>2015</v>
      </c>
      <c r="C50" s="524">
        <v>2016</v>
      </c>
      <c r="D50" s="524">
        <v>2017</v>
      </c>
      <c r="E50" s="524">
        <v>2018</v>
      </c>
      <c r="F50" s="522" t="s">
        <v>719</v>
      </c>
      <c r="G50" s="522"/>
      <c r="H50" s="528"/>
      <c r="I50" s="528"/>
    </row>
    <row r="51" spans="1:24" ht="27" customHeight="1" x14ac:dyDescent="0.25">
      <c r="A51" s="526" t="s">
        <v>720</v>
      </c>
      <c r="B51" s="527">
        <v>1</v>
      </c>
      <c r="C51" s="527">
        <v>1.0020793427576533</v>
      </c>
      <c r="D51" s="527">
        <v>1.0142269004148008</v>
      </c>
      <c r="E51" s="527">
        <v>1.0297402632520201</v>
      </c>
      <c r="F51" s="522"/>
      <c r="G51" s="522"/>
      <c r="H51" s="528"/>
      <c r="I51" s="528"/>
    </row>
    <row r="52" spans="1:24" s="422" customFormat="1" ht="45" customHeight="1" x14ac:dyDescent="0.25">
      <c r="A52" s="982" t="s">
        <v>841</v>
      </c>
      <c r="B52" s="982"/>
      <c r="C52" s="982"/>
      <c r="D52" s="982"/>
      <c r="E52" s="982"/>
      <c r="F52" s="982"/>
      <c r="G52" s="982"/>
      <c r="H52" s="528"/>
      <c r="I52" s="528"/>
      <c r="Q52"/>
      <c r="R52"/>
      <c r="S52"/>
      <c r="T52"/>
      <c r="U52"/>
      <c r="V52"/>
      <c r="W52"/>
      <c r="X52"/>
    </row>
    <row r="53" spans="1:24" s="422" customFormat="1" ht="17.25" customHeight="1" x14ac:dyDescent="0.25">
      <c r="A53" s="982" t="s">
        <v>842</v>
      </c>
      <c r="B53" s="982"/>
      <c r="C53" s="982"/>
      <c r="D53" s="982"/>
      <c r="E53" s="982"/>
      <c r="F53" s="982"/>
      <c r="G53" s="982"/>
      <c r="H53" s="528"/>
      <c r="I53" s="528"/>
      <c r="Q53"/>
      <c r="R53"/>
      <c r="S53"/>
      <c r="T53"/>
      <c r="U53"/>
      <c r="V53"/>
      <c r="W53"/>
      <c r="X53"/>
    </row>
    <row r="54" spans="1:24" s="422" customFormat="1" ht="62.25" customHeight="1" x14ac:dyDescent="0.25">
      <c r="A54" s="982" t="s">
        <v>843</v>
      </c>
      <c r="B54" s="982"/>
      <c r="C54" s="982"/>
      <c r="D54" s="982"/>
      <c r="E54" s="982"/>
      <c r="F54" s="982"/>
      <c r="G54" s="982"/>
      <c r="H54" s="528"/>
      <c r="I54" s="528"/>
      <c r="Q54"/>
      <c r="R54"/>
      <c r="S54"/>
      <c r="T54"/>
      <c r="U54"/>
      <c r="V54"/>
      <c r="W54"/>
      <c r="X54"/>
    </row>
    <row r="55" spans="1:24" s="422" customFormat="1" ht="46.5" customHeight="1" x14ac:dyDescent="0.25">
      <c r="A55" s="982" t="s">
        <v>844</v>
      </c>
      <c r="B55" s="982"/>
      <c r="C55" s="982"/>
      <c r="D55" s="982"/>
      <c r="E55" s="982"/>
      <c r="F55" s="982"/>
      <c r="G55" s="982"/>
      <c r="H55" s="528"/>
      <c r="I55" s="528"/>
      <c r="Q55"/>
      <c r="R55"/>
      <c r="S55"/>
      <c r="T55"/>
      <c r="U55"/>
      <c r="V55"/>
      <c r="W55"/>
      <c r="X55"/>
    </row>
    <row r="56" spans="1:24" s="422" customFormat="1" ht="37.5" customHeight="1" x14ac:dyDescent="0.25">
      <c r="A56" s="983" t="s">
        <v>772</v>
      </c>
      <c r="B56" s="984"/>
      <c r="C56" s="984"/>
      <c r="D56" s="984"/>
      <c r="E56" s="984"/>
      <c r="F56" s="984"/>
      <c r="G56" s="984"/>
      <c r="H56" s="984"/>
      <c r="Q56"/>
      <c r="R56"/>
      <c r="S56"/>
      <c r="T56"/>
      <c r="U56"/>
      <c r="V56"/>
      <c r="W56"/>
      <c r="X56"/>
    </row>
    <row r="57" spans="1:24" s="422" customFormat="1" x14ac:dyDescent="0.25">
      <c r="A57" s="457"/>
      <c r="B57" s="457"/>
      <c r="C57" s="457"/>
      <c r="D57" s="457"/>
      <c r="E57" s="457"/>
      <c r="F57" s="457"/>
      <c r="G57" s="457"/>
      <c r="Q57"/>
      <c r="R57"/>
      <c r="S57"/>
      <c r="T57"/>
      <c r="U57"/>
      <c r="V57"/>
      <c r="W57"/>
      <c r="X57"/>
    </row>
    <row r="58" spans="1:24" ht="15.75" x14ac:dyDescent="0.25">
      <c r="A58" s="411" t="s">
        <v>404</v>
      </c>
      <c r="B58" s="401"/>
      <c r="C58" s="401"/>
      <c r="D58" s="401"/>
      <c r="E58" s="401"/>
      <c r="F58" s="401"/>
      <c r="G58" s="401"/>
    </row>
    <row r="59" spans="1:24" x14ac:dyDescent="0.25">
      <c r="A59" s="412" t="s">
        <v>403</v>
      </c>
      <c r="B59" s="401"/>
      <c r="C59" s="401"/>
      <c r="D59" s="401"/>
      <c r="E59" s="401"/>
      <c r="F59" s="401"/>
      <c r="G59" s="401"/>
    </row>
    <row r="60" spans="1:24" x14ac:dyDescent="0.25">
      <c r="A60" s="412" t="s">
        <v>402</v>
      </c>
      <c r="B60" s="401"/>
      <c r="C60" s="401"/>
      <c r="D60" s="401"/>
      <c r="E60" s="401"/>
      <c r="F60" s="401"/>
      <c r="G60" s="401"/>
    </row>
    <row r="61" spans="1:24" ht="33.75" customHeight="1" x14ac:dyDescent="0.25">
      <c r="A61" s="981" t="s">
        <v>732</v>
      </c>
      <c r="B61" s="981"/>
      <c r="C61" s="981"/>
      <c r="D61" s="981"/>
      <c r="E61" s="981"/>
      <c r="F61" s="981"/>
      <c r="G61" s="981"/>
    </row>
    <row r="62" spans="1:24" ht="24.75" customHeight="1" x14ac:dyDescent="0.25">
      <c r="A62" s="980" t="s">
        <v>733</v>
      </c>
      <c r="B62" s="980"/>
      <c r="C62" s="980"/>
      <c r="D62" s="980"/>
      <c r="E62" s="980"/>
      <c r="F62" s="980"/>
      <c r="G62" s="980"/>
    </row>
    <row r="63" spans="1:24" ht="30.75" customHeight="1" x14ac:dyDescent="0.25">
      <c r="A63" s="979" t="s">
        <v>734</v>
      </c>
      <c r="B63" s="979"/>
      <c r="C63" s="979"/>
      <c r="D63" s="979"/>
      <c r="E63" s="979"/>
      <c r="F63" s="979"/>
      <c r="G63" s="979"/>
    </row>
    <row r="64" spans="1:24" ht="51.75" customHeight="1" x14ac:dyDescent="0.25">
      <c r="A64" s="979" t="s">
        <v>735</v>
      </c>
      <c r="B64" s="979"/>
      <c r="C64" s="979"/>
      <c r="D64" s="979"/>
      <c r="E64" s="979"/>
      <c r="F64" s="979"/>
      <c r="G64" s="979"/>
    </row>
    <row r="65" spans="1:7" ht="15.75" x14ac:dyDescent="0.25">
      <c r="A65" s="413" t="s">
        <v>736</v>
      </c>
      <c r="B65" s="401"/>
      <c r="C65" s="401"/>
      <c r="D65" s="401"/>
      <c r="E65" s="401"/>
      <c r="F65" s="401"/>
      <c r="G65" s="401"/>
    </row>
    <row r="66" spans="1:7" ht="33" customHeight="1" x14ac:dyDescent="0.25">
      <c r="A66" s="979" t="s">
        <v>737</v>
      </c>
      <c r="B66" s="979"/>
      <c r="C66" s="979"/>
      <c r="D66" s="979"/>
      <c r="E66" s="979"/>
      <c r="F66" s="979"/>
      <c r="G66" s="979"/>
    </row>
    <row r="67" spans="1:7" ht="15.75" x14ac:dyDescent="0.25">
      <c r="A67" s="413" t="s">
        <v>738</v>
      </c>
      <c r="B67" s="401"/>
      <c r="C67" s="401"/>
      <c r="D67" s="401"/>
      <c r="E67" s="401"/>
      <c r="F67" s="401"/>
      <c r="G67" s="401"/>
    </row>
    <row r="68" spans="1:7" ht="15.75" x14ac:dyDescent="0.25">
      <c r="A68" s="413" t="s">
        <v>739</v>
      </c>
      <c r="B68" s="401"/>
      <c r="C68" s="401"/>
      <c r="D68" s="401"/>
      <c r="E68" s="401"/>
      <c r="F68" s="401"/>
      <c r="G68" s="401"/>
    </row>
    <row r="69" spans="1:7" ht="15.75" x14ac:dyDescent="0.25">
      <c r="A69" s="413" t="s">
        <v>740</v>
      </c>
      <c r="B69" s="401"/>
      <c r="C69" s="401"/>
      <c r="D69" s="401"/>
      <c r="E69" s="401"/>
      <c r="F69" s="401"/>
      <c r="G69" s="401"/>
    </row>
    <row r="70" spans="1:7" ht="18.75" x14ac:dyDescent="0.25">
      <c r="A70" s="413" t="s">
        <v>741</v>
      </c>
      <c r="B70" s="401"/>
      <c r="C70" s="401"/>
      <c r="D70" s="401"/>
      <c r="E70" s="401"/>
      <c r="F70" s="401"/>
      <c r="G70" s="401"/>
    </row>
    <row r="71" spans="1:7" x14ac:dyDescent="0.25">
      <c r="A71" s="412" t="s">
        <v>742</v>
      </c>
      <c r="B71" s="401"/>
      <c r="C71" s="401"/>
      <c r="D71" s="401"/>
      <c r="E71" s="401"/>
      <c r="F71" s="401"/>
      <c r="G71" s="401"/>
    </row>
    <row r="72" spans="1:7" ht="15.75" x14ac:dyDescent="0.25">
      <c r="A72" s="413" t="s">
        <v>743</v>
      </c>
      <c r="B72" s="401"/>
      <c r="C72" s="401"/>
      <c r="D72" s="401"/>
      <c r="E72" s="401"/>
      <c r="F72" s="401"/>
      <c r="G72" s="401"/>
    </row>
    <row r="73" spans="1:7" ht="15.75" x14ac:dyDescent="0.25">
      <c r="A73" s="413" t="s">
        <v>744</v>
      </c>
      <c r="B73" s="401"/>
      <c r="C73" s="401"/>
      <c r="D73" s="401"/>
      <c r="E73" s="401"/>
      <c r="F73" s="401"/>
      <c r="G73" s="401"/>
    </row>
    <row r="74" spans="1:7" x14ac:dyDescent="0.25">
      <c r="A74" s="412" t="s">
        <v>388</v>
      </c>
      <c r="B74" s="401"/>
      <c r="C74" s="401"/>
      <c r="D74" s="401"/>
      <c r="E74" s="401"/>
      <c r="F74" s="401"/>
      <c r="G74" s="401"/>
    </row>
    <row r="75" spans="1:7" ht="31.5" customHeight="1" x14ac:dyDescent="0.25">
      <c r="A75" s="979" t="s">
        <v>745</v>
      </c>
      <c r="B75" s="979"/>
      <c r="C75" s="979"/>
      <c r="D75" s="979"/>
      <c r="E75" s="979"/>
      <c r="F75" s="979"/>
      <c r="G75" s="979"/>
    </row>
    <row r="76" spans="1:7" ht="49.5" customHeight="1" x14ac:dyDescent="0.25">
      <c r="A76" s="979" t="s">
        <v>746</v>
      </c>
      <c r="B76" s="979"/>
      <c r="C76" s="979"/>
      <c r="D76" s="979"/>
      <c r="E76" s="979"/>
      <c r="F76" s="979"/>
      <c r="G76" s="979"/>
    </row>
    <row r="77" spans="1:7" ht="30.75" customHeight="1" x14ac:dyDescent="0.25">
      <c r="A77" s="979" t="s">
        <v>768</v>
      </c>
      <c r="B77" s="979"/>
      <c r="C77" s="979"/>
      <c r="D77" s="979"/>
      <c r="E77" s="979"/>
      <c r="F77" s="979"/>
      <c r="G77" s="979"/>
    </row>
    <row r="78" spans="1:7" ht="25.5" customHeight="1" x14ac:dyDescent="0.25">
      <c r="A78" s="980" t="s">
        <v>767</v>
      </c>
      <c r="B78" s="980"/>
      <c r="C78" s="980"/>
      <c r="D78" s="980"/>
      <c r="E78" s="980"/>
      <c r="F78" s="980"/>
      <c r="G78" s="980"/>
    </row>
    <row r="79" spans="1:7" ht="15.75" x14ac:dyDescent="0.25">
      <c r="A79" s="413" t="s">
        <v>747</v>
      </c>
      <c r="B79" s="401"/>
      <c r="C79" s="401"/>
      <c r="D79" s="401"/>
      <c r="E79" s="401"/>
      <c r="F79" s="401"/>
      <c r="G79" s="401"/>
    </row>
    <row r="80" spans="1:7" ht="15.75" x14ac:dyDescent="0.25">
      <c r="A80" s="413" t="s">
        <v>748</v>
      </c>
      <c r="B80" s="401"/>
      <c r="C80" s="401"/>
      <c r="D80" s="401"/>
      <c r="E80" s="401"/>
      <c r="F80" s="401"/>
      <c r="G80" s="401"/>
    </row>
    <row r="81" spans="1:7" ht="15.75" x14ac:dyDescent="0.25">
      <c r="A81" s="413" t="s">
        <v>749</v>
      </c>
      <c r="B81" s="401"/>
      <c r="C81" s="401"/>
      <c r="D81" s="401"/>
      <c r="E81" s="401"/>
      <c r="F81" s="401"/>
      <c r="G81" s="401"/>
    </row>
    <row r="82" spans="1:7" ht="15.75" x14ac:dyDescent="0.25">
      <c r="A82" s="413" t="s">
        <v>750</v>
      </c>
      <c r="B82" s="401"/>
      <c r="C82" s="401"/>
      <c r="D82" s="401"/>
      <c r="E82" s="401"/>
      <c r="F82" s="401"/>
      <c r="G82" s="401"/>
    </row>
    <row r="83" spans="1:7" ht="15.75" x14ac:dyDescent="0.25">
      <c r="A83" s="413" t="s">
        <v>751</v>
      </c>
      <c r="B83" s="401"/>
      <c r="C83" s="401"/>
      <c r="D83" s="401"/>
      <c r="E83" s="401"/>
      <c r="F83" s="401"/>
      <c r="G83" s="401"/>
    </row>
    <row r="84" spans="1:7" ht="40.5" x14ac:dyDescent="0.25">
      <c r="A84" s="452" t="s">
        <v>769</v>
      </c>
      <c r="B84" s="401"/>
      <c r="C84" s="401"/>
      <c r="D84" s="401"/>
      <c r="E84" s="401"/>
      <c r="F84" s="401"/>
      <c r="G84" s="401"/>
    </row>
    <row r="85" spans="1:7" x14ac:dyDescent="0.25">
      <c r="A85" s="419" t="s">
        <v>752</v>
      </c>
      <c r="B85" s="401"/>
      <c r="C85" s="401"/>
      <c r="D85" s="401"/>
      <c r="E85" s="401"/>
      <c r="F85" s="401"/>
      <c r="G85" s="401"/>
    </row>
    <row r="86" spans="1:7" x14ac:dyDescent="0.25">
      <c r="A86" s="419" t="s">
        <v>753</v>
      </c>
      <c r="B86" s="401"/>
      <c r="C86" s="401"/>
      <c r="D86" s="401"/>
      <c r="E86" s="401"/>
      <c r="F86" s="401"/>
      <c r="G86" s="401"/>
    </row>
    <row r="87" spans="1:7" x14ac:dyDescent="0.25">
      <c r="A87" s="419" t="s">
        <v>754</v>
      </c>
      <c r="B87" s="401"/>
      <c r="C87" s="401"/>
      <c r="D87" s="401"/>
      <c r="E87" s="401"/>
      <c r="F87" s="401"/>
      <c r="G87" s="401"/>
    </row>
    <row r="88" spans="1:7" x14ac:dyDescent="0.25">
      <c r="A88" s="419" t="s">
        <v>755</v>
      </c>
      <c r="B88" s="401"/>
      <c r="C88" s="401"/>
      <c r="D88" s="401"/>
      <c r="E88" s="401"/>
      <c r="F88" s="401"/>
      <c r="G88" s="401"/>
    </row>
    <row r="89" spans="1:7" x14ac:dyDescent="0.25">
      <c r="A89" s="419" t="s">
        <v>756</v>
      </c>
      <c r="B89" s="401"/>
      <c r="C89" s="401"/>
      <c r="D89" s="401"/>
      <c r="E89" s="401"/>
      <c r="F89" s="401"/>
      <c r="G89" s="401"/>
    </row>
    <row r="90" spans="1:7" x14ac:dyDescent="0.25">
      <c r="A90" s="413" t="s">
        <v>757</v>
      </c>
      <c r="B90" s="401"/>
      <c r="C90" s="401"/>
      <c r="D90" s="401"/>
      <c r="E90" s="401"/>
      <c r="F90" s="401"/>
      <c r="G90" s="401"/>
    </row>
    <row r="91" spans="1:7" x14ac:dyDescent="0.25">
      <c r="A91" s="454" t="s">
        <v>770</v>
      </c>
      <c r="B91" s="401"/>
      <c r="C91" s="401"/>
      <c r="D91" s="401"/>
      <c r="E91" s="401"/>
      <c r="F91" s="401"/>
      <c r="G91" s="401"/>
    </row>
    <row r="92" spans="1:7" x14ac:dyDescent="0.25">
      <c r="A92" s="418" t="s">
        <v>758</v>
      </c>
      <c r="B92" s="401"/>
      <c r="C92" s="401"/>
      <c r="D92" s="401"/>
      <c r="E92" s="401"/>
      <c r="F92" s="401"/>
      <c r="G92" s="401"/>
    </row>
    <row r="93" spans="1:7" x14ac:dyDescent="0.25">
      <c r="A93" s="418" t="s">
        <v>759</v>
      </c>
      <c r="B93" s="401"/>
      <c r="C93" s="401"/>
      <c r="D93" s="401"/>
      <c r="E93" s="401"/>
      <c r="F93" s="401"/>
      <c r="G93" s="401"/>
    </row>
    <row r="94" spans="1:7" x14ac:dyDescent="0.25">
      <c r="A94" s="418" t="s">
        <v>760</v>
      </c>
      <c r="B94" s="401"/>
      <c r="C94" s="401"/>
      <c r="D94" s="401"/>
      <c r="E94" s="401"/>
      <c r="F94" s="401"/>
      <c r="G94" s="401"/>
    </row>
    <row r="95" spans="1:7" ht="26.25" customHeight="1" x14ac:dyDescent="0.25">
      <c r="A95" s="979" t="s">
        <v>771</v>
      </c>
      <c r="B95" s="979"/>
      <c r="C95" s="979"/>
      <c r="D95" s="979"/>
      <c r="E95" s="979"/>
      <c r="F95" s="979"/>
      <c r="G95" s="979"/>
    </row>
    <row r="96" spans="1:7" x14ac:dyDescent="0.25">
      <c r="A96" s="413" t="s">
        <v>762</v>
      </c>
      <c r="B96" s="401"/>
      <c r="C96" s="401"/>
      <c r="D96" s="401"/>
      <c r="E96" s="401"/>
      <c r="F96" s="401"/>
      <c r="G96" s="401"/>
    </row>
    <row r="97" spans="1:1" x14ac:dyDescent="0.25">
      <c r="A97" s="221" t="s">
        <v>774</v>
      </c>
    </row>
  </sheetData>
  <mergeCells count="39">
    <mergeCell ref="A54:G54"/>
    <mergeCell ref="A55:G55"/>
    <mergeCell ref="A48:G48"/>
    <mergeCell ref="A49:G49"/>
    <mergeCell ref="A52:G52"/>
    <mergeCell ref="A53:G53"/>
    <mergeCell ref="A40:G40"/>
    <mergeCell ref="A41:G41"/>
    <mergeCell ref="A35:G35"/>
    <mergeCell ref="A36:G36"/>
    <mergeCell ref="A37:G37"/>
    <mergeCell ref="A38:G38"/>
    <mergeCell ref="A39:G39"/>
    <mergeCell ref="A44:G44"/>
    <mergeCell ref="A45:G45"/>
    <mergeCell ref="A46:G46"/>
    <mergeCell ref="A47:G47"/>
    <mergeCell ref="A42:G42"/>
    <mergeCell ref="B2:G2"/>
    <mergeCell ref="A4:G4"/>
    <mergeCell ref="A6:G6"/>
    <mergeCell ref="A9:G9"/>
    <mergeCell ref="A20:G20"/>
    <mergeCell ref="A23:G23"/>
    <mergeCell ref="A76:G76"/>
    <mergeCell ref="A95:G95"/>
    <mergeCell ref="A64:G64"/>
    <mergeCell ref="A77:G77"/>
    <mergeCell ref="A78:G78"/>
    <mergeCell ref="A66:G66"/>
    <mergeCell ref="A75:G75"/>
    <mergeCell ref="A61:G61"/>
    <mergeCell ref="A62:G62"/>
    <mergeCell ref="A63:G63"/>
    <mergeCell ref="A32:G32"/>
    <mergeCell ref="A33:G33"/>
    <mergeCell ref="A34:G34"/>
    <mergeCell ref="A56:H56"/>
    <mergeCell ref="A43:G43"/>
  </mergeCells>
  <hyperlinks>
    <hyperlink ref="A59" r:id="rId1" display="http://www.solarbuzz.com/reports/pv-equipment-quarterly"/>
    <hyperlink ref="A60" r:id="rId2" display="http://www.iea-pvps.org/index.php?id=92&amp;eID=dam_frontend_push&amp;docID=1733"/>
    <hyperlink ref="A62" r:id="rId3" display="http://www.dmi.dk/fileadmin/Rapporter/TR/tr13-08.pdf"/>
    <hyperlink ref="A71" r:id="rId4" display="http://www.itrpv.net/Reports/Downloads/"/>
    <hyperlink ref="A74" r:id="rId5" display="http://www.iea-pvps.org/"/>
    <hyperlink ref="A78" r:id="rId6" display="http://www.photovoltaik-guide.de/pv-preisindex"/>
    <hyperlink ref="A92" r:id="rId7" display="https://www.vivaenergi.dk/"/>
    <hyperlink ref="A93" r:id="rId8" display="https://billigtsolcelleanlæg.dk/"/>
    <hyperlink ref="H1" location="Index" display="Back to Index"/>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A97"/>
  <sheetViews>
    <sheetView showGridLines="0" workbookViewId="0">
      <selection activeCell="B47" sqref="B47"/>
    </sheetView>
  </sheetViews>
  <sheetFormatPr defaultRowHeight="15" x14ac:dyDescent="0.25"/>
  <cols>
    <col min="1" max="1" width="44" customWidth="1"/>
    <col min="6" max="6" width="8" customWidth="1"/>
    <col min="7" max="7" width="9.140625" customWidth="1"/>
  </cols>
  <sheetData>
    <row r="1" spans="1:8" x14ac:dyDescent="0.25">
      <c r="A1" s="421"/>
      <c r="B1" s="421"/>
      <c r="C1" s="421"/>
      <c r="D1" s="421"/>
      <c r="E1" s="421"/>
      <c r="F1" s="421"/>
      <c r="G1" s="421"/>
      <c r="H1" s="555" t="s">
        <v>850</v>
      </c>
    </row>
    <row r="2" spans="1:8" x14ac:dyDescent="0.25">
      <c r="A2" s="435" t="s">
        <v>0</v>
      </c>
      <c r="B2" s="987" t="s">
        <v>907</v>
      </c>
      <c r="C2" s="988"/>
      <c r="D2" s="988"/>
      <c r="E2" s="988"/>
      <c r="F2" s="988"/>
      <c r="G2" s="989"/>
    </row>
    <row r="3" spans="1:8" x14ac:dyDescent="0.25">
      <c r="A3" s="436"/>
      <c r="B3" s="437">
        <v>2015</v>
      </c>
      <c r="C3" s="437">
        <v>2020</v>
      </c>
      <c r="D3" s="437">
        <v>2030</v>
      </c>
      <c r="E3" s="437">
        <v>2050</v>
      </c>
      <c r="F3" s="437" t="s">
        <v>4</v>
      </c>
      <c r="G3" s="437" t="s">
        <v>5</v>
      </c>
    </row>
    <row r="4" spans="1:8" x14ac:dyDescent="0.25">
      <c r="A4" s="976" t="s">
        <v>444</v>
      </c>
      <c r="B4" s="977"/>
      <c r="C4" s="977"/>
      <c r="D4" s="977"/>
      <c r="E4" s="977"/>
      <c r="F4" s="977"/>
      <c r="G4" s="978"/>
    </row>
    <row r="5" spans="1:8" x14ac:dyDescent="0.25">
      <c r="A5" s="423" t="s">
        <v>443</v>
      </c>
      <c r="B5" s="424">
        <v>1068</v>
      </c>
      <c r="C5" s="424">
        <v>1068</v>
      </c>
      <c r="D5" s="424">
        <v>1068</v>
      </c>
      <c r="E5" s="424">
        <v>1068</v>
      </c>
      <c r="F5" s="437" t="s">
        <v>39</v>
      </c>
      <c r="G5" s="437">
        <v>4</v>
      </c>
    </row>
    <row r="6" spans="1:8" x14ac:dyDescent="0.25">
      <c r="A6" s="976" t="s">
        <v>6</v>
      </c>
      <c r="B6" s="977"/>
      <c r="C6" s="977"/>
      <c r="D6" s="977"/>
      <c r="E6" s="977"/>
      <c r="F6" s="977"/>
      <c r="G6" s="978"/>
    </row>
    <row r="7" spans="1:8" ht="24" x14ac:dyDescent="0.25">
      <c r="A7" s="423" t="s">
        <v>442</v>
      </c>
      <c r="B7" s="479">
        <v>100</v>
      </c>
      <c r="C7" s="479">
        <v>100</v>
      </c>
      <c r="D7" s="479">
        <v>100</v>
      </c>
      <c r="E7" s="479">
        <v>100</v>
      </c>
      <c r="F7" s="437" t="s">
        <v>15</v>
      </c>
      <c r="G7" s="437" t="s">
        <v>423</v>
      </c>
    </row>
    <row r="8" spans="1:8" ht="24" x14ac:dyDescent="0.25">
      <c r="A8" s="423" t="s">
        <v>441</v>
      </c>
      <c r="B8" s="479">
        <v>110.00000000000001</v>
      </c>
      <c r="C8" s="479">
        <v>110.00000000000001</v>
      </c>
      <c r="D8" s="479">
        <v>110.00000000000001</v>
      </c>
      <c r="E8" s="479">
        <v>110.00000000000001</v>
      </c>
      <c r="F8" s="437" t="s">
        <v>824</v>
      </c>
      <c r="G8" s="437" t="s">
        <v>423</v>
      </c>
    </row>
    <row r="9" spans="1:8" x14ac:dyDescent="0.25">
      <c r="A9" s="976" t="s">
        <v>440</v>
      </c>
      <c r="B9" s="977"/>
      <c r="C9" s="977"/>
      <c r="D9" s="977"/>
      <c r="E9" s="977"/>
      <c r="F9" s="977"/>
      <c r="G9" s="978"/>
    </row>
    <row r="10" spans="1:8" x14ac:dyDescent="0.25">
      <c r="A10" s="423" t="s">
        <v>721</v>
      </c>
      <c r="B10" s="425">
        <v>1.1000000000000001</v>
      </c>
      <c r="C10" s="425">
        <v>1.1000000000000001</v>
      </c>
      <c r="D10" s="425">
        <v>1.1000000000000001</v>
      </c>
      <c r="E10" s="425">
        <v>1.1000000000000001</v>
      </c>
      <c r="F10" s="437" t="s">
        <v>23</v>
      </c>
      <c r="G10" s="437" t="s">
        <v>423</v>
      </c>
    </row>
    <row r="11" spans="1:8" x14ac:dyDescent="0.25">
      <c r="A11" s="423" t="s">
        <v>438</v>
      </c>
      <c r="B11" s="425">
        <v>1.1000000000000001</v>
      </c>
      <c r="C11" s="425">
        <v>1.1000000000000001</v>
      </c>
      <c r="D11" s="425">
        <v>1.1000000000000001</v>
      </c>
      <c r="E11" s="425">
        <v>1.1000000000000001</v>
      </c>
      <c r="F11" s="437" t="s">
        <v>44</v>
      </c>
      <c r="G11" s="437" t="s">
        <v>423</v>
      </c>
    </row>
    <row r="12" spans="1:8" x14ac:dyDescent="0.25">
      <c r="A12" s="423" t="s">
        <v>437</v>
      </c>
      <c r="B12" s="427">
        <v>3.5000000000000003E-2</v>
      </c>
      <c r="C12" s="427">
        <v>2.5000000000000001E-2</v>
      </c>
      <c r="D12" s="427">
        <v>1.4999999999999999E-2</v>
      </c>
      <c r="E12" s="427">
        <v>0.01</v>
      </c>
      <c r="F12" s="437" t="s">
        <v>46</v>
      </c>
      <c r="G12" s="437">
        <v>13</v>
      </c>
    </row>
    <row r="13" spans="1:8" x14ac:dyDescent="0.25">
      <c r="A13" s="423" t="s">
        <v>436</v>
      </c>
      <c r="B13" s="428">
        <v>0.14000000000000001</v>
      </c>
      <c r="C13" s="428">
        <v>0.09</v>
      </c>
      <c r="D13" s="428">
        <v>7.0000000000000007E-2</v>
      </c>
      <c r="E13" s="428">
        <v>0.05</v>
      </c>
      <c r="F13" s="437" t="s">
        <v>31</v>
      </c>
      <c r="G13" s="437" t="s">
        <v>423</v>
      </c>
    </row>
    <row r="14" spans="1:8" ht="15" customHeight="1" x14ac:dyDescent="0.25">
      <c r="A14" s="423" t="s">
        <v>435</v>
      </c>
      <c r="B14" s="428">
        <v>2.5000000000000022E-2</v>
      </c>
      <c r="C14" s="428">
        <v>1.5000000000000013E-2</v>
      </c>
      <c r="D14" s="428">
        <v>1.4999999999999999E-2</v>
      </c>
      <c r="E14" s="428">
        <v>0.01</v>
      </c>
      <c r="F14" s="437" t="s">
        <v>35</v>
      </c>
      <c r="G14" s="437">
        <v>13</v>
      </c>
    </row>
    <row r="15" spans="1:8" x14ac:dyDescent="0.25">
      <c r="A15" s="423" t="s">
        <v>433</v>
      </c>
      <c r="B15" s="428">
        <v>0</v>
      </c>
      <c r="C15" s="428">
        <v>0</v>
      </c>
      <c r="D15" s="428">
        <v>0</v>
      </c>
      <c r="E15" s="428">
        <v>0</v>
      </c>
      <c r="F15" s="437" t="s">
        <v>65</v>
      </c>
      <c r="G15" s="437" t="s">
        <v>423</v>
      </c>
    </row>
    <row r="16" spans="1:8" x14ac:dyDescent="0.25">
      <c r="A16" s="423" t="s">
        <v>432</v>
      </c>
      <c r="B16" s="427">
        <v>0.16500000000000001</v>
      </c>
      <c r="C16" s="427">
        <v>0.19</v>
      </c>
      <c r="D16" s="427">
        <v>0.23</v>
      </c>
      <c r="E16" s="427">
        <v>0.26</v>
      </c>
      <c r="F16" s="437" t="s">
        <v>423</v>
      </c>
      <c r="G16" s="437">
        <v>13</v>
      </c>
    </row>
    <row r="17" spans="1:12" ht="15" customHeight="1" x14ac:dyDescent="0.25">
      <c r="A17" s="423" t="s">
        <v>431</v>
      </c>
      <c r="B17" s="429">
        <v>1</v>
      </c>
      <c r="C17" s="429">
        <v>1</v>
      </c>
      <c r="D17" s="429">
        <v>1</v>
      </c>
      <c r="E17" s="429">
        <v>1</v>
      </c>
      <c r="F17" s="437" t="s">
        <v>423</v>
      </c>
      <c r="G17" s="437" t="s">
        <v>423</v>
      </c>
    </row>
    <row r="18" spans="1:12" x14ac:dyDescent="0.25">
      <c r="A18" s="423" t="s">
        <v>430</v>
      </c>
      <c r="B18" s="424">
        <v>30</v>
      </c>
      <c r="C18" s="424">
        <v>35</v>
      </c>
      <c r="D18" s="424">
        <v>40</v>
      </c>
      <c r="E18" s="424">
        <v>40</v>
      </c>
      <c r="F18" s="437" t="s">
        <v>423</v>
      </c>
      <c r="G18" s="437" t="s">
        <v>423</v>
      </c>
    </row>
    <row r="19" spans="1:12" x14ac:dyDescent="0.25">
      <c r="A19" s="423" t="s">
        <v>429</v>
      </c>
      <c r="B19" s="424">
        <v>10</v>
      </c>
      <c r="C19" s="424">
        <v>15</v>
      </c>
      <c r="D19" s="424">
        <v>15</v>
      </c>
      <c r="E19" s="424">
        <v>15</v>
      </c>
      <c r="F19" s="437" t="s">
        <v>423</v>
      </c>
      <c r="G19" s="437" t="s">
        <v>423</v>
      </c>
    </row>
    <row r="20" spans="1:12" x14ac:dyDescent="0.25">
      <c r="A20" s="976" t="s">
        <v>428</v>
      </c>
      <c r="B20" s="977"/>
      <c r="C20" s="977"/>
      <c r="D20" s="977"/>
      <c r="E20" s="977"/>
      <c r="F20" s="977"/>
      <c r="G20" s="978"/>
    </row>
    <row r="21" spans="1:12" x14ac:dyDescent="0.25">
      <c r="A21" s="423" t="s">
        <v>722</v>
      </c>
      <c r="B21" s="424">
        <v>1045.6515927000003</v>
      </c>
      <c r="C21" s="424">
        <v>1129.3767985500001</v>
      </c>
      <c r="D21" s="424">
        <v>1166.03619759</v>
      </c>
      <c r="E21" s="424">
        <v>1203.2354466000002</v>
      </c>
      <c r="F21" s="437" t="s">
        <v>67</v>
      </c>
      <c r="G21" s="437" t="s">
        <v>423</v>
      </c>
    </row>
    <row r="22" spans="1:12" x14ac:dyDescent="0.25">
      <c r="A22" s="423" t="s">
        <v>425</v>
      </c>
      <c r="B22" s="446">
        <v>950.59235700000011</v>
      </c>
      <c r="C22" s="446">
        <v>1026.7061805000001</v>
      </c>
      <c r="D22" s="446">
        <v>1060.0329068999999</v>
      </c>
      <c r="E22" s="446">
        <v>1093.850406</v>
      </c>
      <c r="F22" s="226" t="s">
        <v>424</v>
      </c>
      <c r="G22" s="437" t="s">
        <v>423</v>
      </c>
    </row>
    <row r="23" spans="1:12" x14ac:dyDescent="0.25">
      <c r="A23" s="976" t="s">
        <v>723</v>
      </c>
      <c r="B23" s="977"/>
      <c r="C23" s="977"/>
      <c r="D23" s="977"/>
      <c r="E23" s="977"/>
      <c r="F23" s="977"/>
      <c r="G23" s="978"/>
    </row>
    <row r="24" spans="1:12" x14ac:dyDescent="0.25">
      <c r="A24" s="430" t="s">
        <v>724</v>
      </c>
      <c r="B24" s="450">
        <v>0.69658559999999992</v>
      </c>
      <c r="C24" s="448">
        <v>0.28588852225682376</v>
      </c>
      <c r="D24" s="448">
        <v>0.20762630668144891</v>
      </c>
      <c r="E24" s="448">
        <v>0.1422826755349926</v>
      </c>
      <c r="F24" s="437" t="s">
        <v>846</v>
      </c>
      <c r="G24" s="437" t="s">
        <v>725</v>
      </c>
    </row>
    <row r="25" spans="1:12" x14ac:dyDescent="0.25">
      <c r="A25" s="430" t="s">
        <v>726</v>
      </c>
      <c r="B25" s="451">
        <v>0.52549440000000003</v>
      </c>
      <c r="C25" s="449">
        <v>0.44475410450756764</v>
      </c>
      <c r="D25" s="449">
        <v>0.36664119035280868</v>
      </c>
      <c r="E25" s="449">
        <v>0.30685702813557747</v>
      </c>
      <c r="F25" s="437" t="s">
        <v>68</v>
      </c>
      <c r="G25" s="437" t="s">
        <v>149</v>
      </c>
    </row>
    <row r="26" spans="1:12" ht="15" customHeight="1" x14ac:dyDescent="0.25">
      <c r="A26" s="430" t="s">
        <v>419</v>
      </c>
      <c r="B26" s="450">
        <v>1.2220800000000001</v>
      </c>
      <c r="C26" s="449">
        <v>0.7306426267643914</v>
      </c>
      <c r="D26" s="449">
        <v>0.57426749703425761</v>
      </c>
      <c r="E26" s="449">
        <v>0.44913970367057005</v>
      </c>
      <c r="F26" s="437" t="s">
        <v>819</v>
      </c>
      <c r="G26" s="438" t="s">
        <v>773</v>
      </c>
    </row>
    <row r="27" spans="1:12" x14ac:dyDescent="0.25">
      <c r="A27" s="423" t="s">
        <v>727</v>
      </c>
      <c r="B27" s="431">
        <v>1.3442880000000001</v>
      </c>
      <c r="C27" s="431">
        <v>0.80370688944083057</v>
      </c>
      <c r="D27" s="431">
        <v>0.63169424673768337</v>
      </c>
      <c r="E27" s="431">
        <v>0.49405367403762707</v>
      </c>
      <c r="F27" s="437" t="s">
        <v>845</v>
      </c>
      <c r="G27" s="438" t="s">
        <v>149</v>
      </c>
    </row>
    <row r="28" spans="1:12" x14ac:dyDescent="0.25">
      <c r="A28" s="423" t="s">
        <v>728</v>
      </c>
      <c r="B28" s="447">
        <v>12200</v>
      </c>
      <c r="C28" s="447">
        <v>10400</v>
      </c>
      <c r="D28" s="447">
        <v>8400</v>
      </c>
      <c r="E28" s="447">
        <v>7100</v>
      </c>
      <c r="F28" s="439" t="s">
        <v>729</v>
      </c>
      <c r="G28" s="439" t="s">
        <v>730</v>
      </c>
      <c r="J28" s="470"/>
      <c r="K28" s="470"/>
      <c r="L28" s="470"/>
    </row>
    <row r="29" spans="1:12" ht="15.75" x14ac:dyDescent="0.25">
      <c r="A29" s="423" t="s">
        <v>731</v>
      </c>
      <c r="B29" s="447">
        <v>13420.000000000002</v>
      </c>
      <c r="C29" s="447">
        <v>11440.000000000002</v>
      </c>
      <c r="D29" s="447">
        <v>9240</v>
      </c>
      <c r="E29" s="447">
        <v>7810.0000000000009</v>
      </c>
      <c r="F29" s="521"/>
      <c r="G29" s="521"/>
      <c r="I29" s="470"/>
      <c r="J29" s="470"/>
      <c r="K29" s="470"/>
      <c r="L29" s="470"/>
    </row>
    <row r="30" spans="1:12" x14ac:dyDescent="0.25">
      <c r="A30" s="471" t="s">
        <v>38</v>
      </c>
      <c r="B30" s="470"/>
      <c r="C30" s="470">
        <f>C25/B25</f>
        <v>0.84635365192772294</v>
      </c>
      <c r="D30" s="470">
        <f>D25/C25</f>
        <v>0.82436831192093063</v>
      </c>
      <c r="E30" s="470">
        <f>E25/D25</f>
        <v>0.83694095538010183</v>
      </c>
      <c r="F30" s="470"/>
      <c r="G30" s="470"/>
      <c r="H30" s="470"/>
    </row>
    <row r="31" spans="1:12" ht="30.75" customHeight="1" x14ac:dyDescent="0.25">
      <c r="A31" s="982" t="s">
        <v>786</v>
      </c>
      <c r="B31" s="982"/>
      <c r="C31" s="982"/>
      <c r="D31" s="982"/>
      <c r="E31" s="982"/>
      <c r="F31" s="982"/>
      <c r="G31" s="982"/>
      <c r="H31" s="522"/>
    </row>
    <row r="32" spans="1:12" ht="45" customHeight="1" x14ac:dyDescent="0.25">
      <c r="A32" s="982" t="s">
        <v>780</v>
      </c>
      <c r="B32" s="982"/>
      <c r="C32" s="982"/>
      <c r="D32" s="982"/>
      <c r="E32" s="982"/>
      <c r="F32" s="982"/>
      <c r="G32" s="982"/>
      <c r="H32" s="522"/>
    </row>
    <row r="33" spans="1:8" ht="18.75" customHeight="1" x14ac:dyDescent="0.25">
      <c r="A33" s="982" t="s">
        <v>781</v>
      </c>
      <c r="B33" s="982"/>
      <c r="C33" s="982"/>
      <c r="D33" s="982"/>
      <c r="E33" s="982"/>
      <c r="F33" s="982"/>
      <c r="G33" s="982"/>
      <c r="H33" s="522"/>
    </row>
    <row r="34" spans="1:8" ht="18.75" customHeight="1" x14ac:dyDescent="0.25">
      <c r="A34" s="982" t="s">
        <v>782</v>
      </c>
      <c r="B34" s="982"/>
      <c r="C34" s="982"/>
      <c r="D34" s="982"/>
      <c r="E34" s="982"/>
      <c r="F34" s="982"/>
      <c r="G34" s="982"/>
      <c r="H34" s="522"/>
    </row>
    <row r="35" spans="1:8" ht="18" customHeight="1" x14ac:dyDescent="0.25">
      <c r="A35" s="982" t="s">
        <v>783</v>
      </c>
      <c r="B35" s="982"/>
      <c r="C35" s="982"/>
      <c r="D35" s="982"/>
      <c r="E35" s="982"/>
      <c r="F35" s="982"/>
      <c r="G35" s="982"/>
      <c r="H35" s="522"/>
    </row>
    <row r="36" spans="1:8" ht="31.5" customHeight="1" x14ac:dyDescent="0.25">
      <c r="A36" s="982" t="s">
        <v>784</v>
      </c>
      <c r="B36" s="982"/>
      <c r="C36" s="982"/>
      <c r="D36" s="982"/>
      <c r="E36" s="982"/>
      <c r="F36" s="982"/>
      <c r="G36" s="982"/>
      <c r="H36" s="522"/>
    </row>
    <row r="37" spans="1:8" ht="18.75" customHeight="1" x14ac:dyDescent="0.25">
      <c r="A37" s="982" t="s">
        <v>411</v>
      </c>
      <c r="B37" s="982"/>
      <c r="C37" s="982"/>
      <c r="D37" s="982"/>
      <c r="E37" s="982"/>
      <c r="F37" s="982"/>
      <c r="G37" s="982"/>
      <c r="H37" s="522"/>
    </row>
    <row r="38" spans="1:8" s="422" customFormat="1" ht="61.5" customHeight="1" x14ac:dyDescent="0.25">
      <c r="A38" s="982" t="s">
        <v>837</v>
      </c>
      <c r="B38" s="982"/>
      <c r="C38" s="982"/>
      <c r="D38" s="982"/>
      <c r="E38" s="982"/>
      <c r="F38" s="982"/>
      <c r="G38" s="982"/>
      <c r="H38" s="522"/>
    </row>
    <row r="39" spans="1:8" ht="61.5" customHeight="1" x14ac:dyDescent="0.25">
      <c r="A39" s="982" t="s">
        <v>410</v>
      </c>
      <c r="B39" s="982"/>
      <c r="C39" s="982"/>
      <c r="D39" s="982"/>
      <c r="E39" s="982"/>
      <c r="F39" s="982"/>
      <c r="G39" s="982"/>
      <c r="H39" s="522"/>
    </row>
    <row r="40" spans="1:8" ht="47.25" customHeight="1" x14ac:dyDescent="0.25">
      <c r="A40" s="982" t="s">
        <v>409</v>
      </c>
      <c r="B40" s="982"/>
      <c r="C40" s="982"/>
      <c r="D40" s="982"/>
      <c r="E40" s="982"/>
      <c r="F40" s="982"/>
      <c r="G40" s="982"/>
      <c r="H40" s="522"/>
    </row>
    <row r="41" spans="1:8" ht="46.5" customHeight="1" x14ac:dyDescent="0.25">
      <c r="A41" s="982" t="s">
        <v>408</v>
      </c>
      <c r="B41" s="982"/>
      <c r="C41" s="982"/>
      <c r="D41" s="982"/>
      <c r="E41" s="982"/>
      <c r="F41" s="982"/>
      <c r="G41" s="982"/>
      <c r="H41" s="522"/>
    </row>
    <row r="42" spans="1:8" ht="34.5" customHeight="1" x14ac:dyDescent="0.25">
      <c r="A42" s="982" t="s">
        <v>407</v>
      </c>
      <c r="B42" s="982"/>
      <c r="C42" s="982"/>
      <c r="D42" s="982"/>
      <c r="E42" s="982"/>
      <c r="F42" s="982"/>
      <c r="G42" s="982"/>
      <c r="H42" s="522"/>
    </row>
    <row r="43" spans="1:8" ht="17.25" customHeight="1" x14ac:dyDescent="0.25">
      <c r="A43" s="982" t="s">
        <v>406</v>
      </c>
      <c r="B43" s="982"/>
      <c r="C43" s="982"/>
      <c r="D43" s="982"/>
      <c r="E43" s="982"/>
      <c r="F43" s="982"/>
      <c r="G43" s="982"/>
      <c r="H43" s="522"/>
    </row>
    <row r="44" spans="1:8" ht="75" customHeight="1" x14ac:dyDescent="0.25">
      <c r="A44" s="982" t="s">
        <v>785</v>
      </c>
      <c r="B44" s="982"/>
      <c r="C44" s="982"/>
      <c r="D44" s="982"/>
      <c r="E44" s="982"/>
      <c r="F44" s="982"/>
      <c r="G44" s="982"/>
      <c r="H44" s="522"/>
    </row>
    <row r="45" spans="1:8" ht="15" customHeight="1" x14ac:dyDescent="0.25">
      <c r="A45" s="982" t="s">
        <v>838</v>
      </c>
      <c r="B45" s="982"/>
      <c r="C45" s="982"/>
      <c r="D45" s="982"/>
      <c r="E45" s="982"/>
      <c r="F45" s="982"/>
      <c r="G45" s="982"/>
      <c r="H45" s="522"/>
    </row>
    <row r="46" spans="1:8" ht="76.5" customHeight="1" x14ac:dyDescent="0.25">
      <c r="A46" s="982" t="s">
        <v>839</v>
      </c>
      <c r="B46" s="982"/>
      <c r="C46" s="982"/>
      <c r="D46" s="982"/>
      <c r="E46" s="982"/>
      <c r="F46" s="982"/>
      <c r="G46" s="982"/>
      <c r="H46" s="522"/>
    </row>
    <row r="47" spans="1:8" ht="105.75" customHeight="1" x14ac:dyDescent="0.25">
      <c r="A47" s="982" t="s">
        <v>840</v>
      </c>
      <c r="B47" s="982"/>
      <c r="C47" s="982"/>
      <c r="D47" s="982"/>
      <c r="E47" s="982"/>
      <c r="F47" s="982"/>
      <c r="G47" s="982"/>
      <c r="H47" s="522"/>
    </row>
    <row r="48" spans="1:8" ht="19.5" customHeight="1" x14ac:dyDescent="0.25">
      <c r="A48" s="982" t="s">
        <v>825</v>
      </c>
      <c r="B48" s="982"/>
      <c r="C48" s="982"/>
      <c r="D48" s="982"/>
      <c r="E48" s="982"/>
      <c r="F48" s="982"/>
      <c r="G48" s="982"/>
      <c r="H48" s="522"/>
    </row>
    <row r="49" spans="1:27" ht="17.25" customHeight="1" x14ac:dyDescent="0.25">
      <c r="A49" s="523" t="s">
        <v>405</v>
      </c>
      <c r="B49" s="524">
        <v>2015</v>
      </c>
      <c r="C49" s="524">
        <v>2016</v>
      </c>
      <c r="D49" s="524">
        <v>2017</v>
      </c>
      <c r="E49" s="524">
        <v>2018</v>
      </c>
      <c r="F49" s="522" t="s">
        <v>719</v>
      </c>
      <c r="G49" s="522"/>
      <c r="H49" s="525"/>
    </row>
    <row r="50" spans="1:27" ht="20.25" customHeight="1" x14ac:dyDescent="0.25">
      <c r="A50" s="526" t="s">
        <v>720</v>
      </c>
      <c r="B50" s="527">
        <v>1</v>
      </c>
      <c r="C50" s="527">
        <v>1.0020793427576533</v>
      </c>
      <c r="D50" s="527">
        <v>1.0142269004148008</v>
      </c>
      <c r="E50" s="527">
        <v>1.0297402632520201</v>
      </c>
      <c r="F50" s="522"/>
      <c r="G50" s="522"/>
      <c r="H50" s="525"/>
      <c r="T50" s="990"/>
      <c r="U50" s="990"/>
      <c r="V50" s="990"/>
      <c r="W50" s="990"/>
      <c r="X50" s="990"/>
      <c r="Y50" s="990"/>
      <c r="Z50" s="990"/>
      <c r="AA50" s="990"/>
    </row>
    <row r="51" spans="1:27" s="422" customFormat="1" ht="62.25" customHeight="1" x14ac:dyDescent="0.25">
      <c r="A51" s="982" t="s">
        <v>841</v>
      </c>
      <c r="B51" s="982"/>
      <c r="C51" s="982"/>
      <c r="D51" s="982"/>
      <c r="E51" s="982"/>
      <c r="F51" s="982"/>
      <c r="G51" s="982"/>
      <c r="H51" s="522"/>
      <c r="T51" s="461"/>
      <c r="U51" s="459"/>
      <c r="V51" s="459"/>
      <c r="W51" s="459"/>
      <c r="X51" s="459"/>
      <c r="Y51" s="459"/>
      <c r="Z51" s="459"/>
      <c r="AA51" s="459"/>
    </row>
    <row r="52" spans="1:27" s="422" customFormat="1" ht="49.5" customHeight="1" x14ac:dyDescent="0.25">
      <c r="A52" s="982" t="s">
        <v>842</v>
      </c>
      <c r="B52" s="982"/>
      <c r="C52" s="982"/>
      <c r="D52" s="982"/>
      <c r="E52" s="982"/>
      <c r="F52" s="982"/>
      <c r="G52" s="982"/>
      <c r="H52" s="522"/>
      <c r="T52" s="461"/>
      <c r="U52" s="459"/>
      <c r="V52" s="459"/>
      <c r="W52" s="459"/>
      <c r="X52" s="459"/>
      <c r="Y52" s="459"/>
      <c r="Z52" s="459"/>
      <c r="AA52" s="459"/>
    </row>
    <row r="53" spans="1:27" s="422" customFormat="1" ht="64.5" customHeight="1" x14ac:dyDescent="0.25">
      <c r="A53" s="982" t="s">
        <v>843</v>
      </c>
      <c r="B53" s="982"/>
      <c r="C53" s="982"/>
      <c r="D53" s="982"/>
      <c r="E53" s="982"/>
      <c r="F53" s="982"/>
      <c r="G53" s="982"/>
      <c r="H53" s="522"/>
      <c r="T53" s="461"/>
      <c r="U53" s="459"/>
      <c r="V53" s="459"/>
      <c r="W53" s="459"/>
      <c r="X53" s="459"/>
      <c r="Y53" s="459"/>
      <c r="Z53" s="459"/>
      <c r="AA53" s="459"/>
    </row>
    <row r="54" spans="1:27" s="422" customFormat="1" ht="61.5" customHeight="1" x14ac:dyDescent="0.25">
      <c r="A54" s="982" t="s">
        <v>844</v>
      </c>
      <c r="B54" s="982"/>
      <c r="C54" s="982"/>
      <c r="D54" s="982"/>
      <c r="E54" s="982"/>
      <c r="F54" s="982"/>
      <c r="G54" s="982"/>
      <c r="H54" s="522"/>
      <c r="T54" s="461"/>
      <c r="U54" s="459"/>
      <c r="V54" s="459"/>
      <c r="W54" s="459"/>
      <c r="X54" s="459"/>
      <c r="Y54" s="459"/>
      <c r="Z54" s="459"/>
      <c r="AA54" s="459"/>
    </row>
    <row r="55" spans="1:27" s="422" customFormat="1" ht="35.25" customHeight="1" x14ac:dyDescent="0.25">
      <c r="A55" s="983" t="s">
        <v>772</v>
      </c>
      <c r="B55" s="984"/>
      <c r="C55" s="984"/>
      <c r="D55" s="984"/>
      <c r="E55" s="984"/>
      <c r="F55" s="984"/>
      <c r="G55" s="984"/>
      <c r="H55" s="984"/>
      <c r="T55" s="461"/>
      <c r="U55" s="459"/>
      <c r="V55" s="459"/>
      <c r="W55" s="459"/>
      <c r="X55" s="459"/>
      <c r="Y55" s="459"/>
      <c r="Z55" s="459"/>
      <c r="AA55" s="459"/>
    </row>
    <row r="56" spans="1:27" s="422" customFormat="1" x14ac:dyDescent="0.25">
      <c r="T56" s="461"/>
      <c r="U56" s="459"/>
      <c r="V56" s="459"/>
      <c r="W56" s="459"/>
      <c r="X56" s="459"/>
      <c r="Y56" s="459"/>
      <c r="Z56" s="459"/>
      <c r="AA56" s="459"/>
    </row>
    <row r="57" spans="1:27" s="422" customFormat="1" x14ac:dyDescent="0.25">
      <c r="T57" s="461"/>
      <c r="U57" s="459"/>
      <c r="V57" s="459"/>
      <c r="W57" s="459"/>
      <c r="X57" s="459"/>
      <c r="Y57" s="459"/>
      <c r="Z57" s="459"/>
      <c r="AA57" s="459"/>
    </row>
    <row r="58" spans="1:27" ht="15.75" x14ac:dyDescent="0.25">
      <c r="A58" s="432" t="s">
        <v>404</v>
      </c>
      <c r="B58" s="422"/>
      <c r="C58" s="422"/>
      <c r="D58" s="422"/>
      <c r="E58" s="422"/>
      <c r="F58" s="422"/>
      <c r="G58" s="422"/>
      <c r="T58" s="460"/>
      <c r="U58" s="459"/>
      <c r="V58" s="459"/>
      <c r="W58" s="459"/>
      <c r="X58" s="459"/>
      <c r="Y58" s="459"/>
      <c r="Z58" s="459"/>
      <c r="AA58" s="459"/>
    </row>
    <row r="59" spans="1:27" x14ac:dyDescent="0.25">
      <c r="A59" s="433" t="s">
        <v>403</v>
      </c>
      <c r="B59" s="422"/>
      <c r="C59" s="422"/>
      <c r="D59" s="422"/>
      <c r="E59" s="422"/>
      <c r="F59" s="422"/>
      <c r="G59" s="422"/>
      <c r="T59" s="991"/>
      <c r="U59" s="992"/>
      <c r="V59" s="992"/>
      <c r="W59" s="992"/>
      <c r="X59" s="992"/>
      <c r="Y59" s="992"/>
      <c r="Z59" s="992"/>
      <c r="AA59" s="992"/>
    </row>
    <row r="60" spans="1:27" x14ac:dyDescent="0.25">
      <c r="A60" s="433" t="s">
        <v>402</v>
      </c>
      <c r="B60" s="422"/>
      <c r="C60" s="422"/>
      <c r="D60" s="422"/>
      <c r="E60" s="422"/>
      <c r="F60" s="422"/>
      <c r="G60" s="422"/>
      <c r="T60" s="991"/>
      <c r="U60" s="992"/>
      <c r="V60" s="992"/>
      <c r="W60" s="992"/>
      <c r="X60" s="992"/>
      <c r="Y60" s="992"/>
      <c r="Z60" s="992"/>
      <c r="AA60" s="992"/>
    </row>
    <row r="61" spans="1:27" ht="33" customHeight="1" x14ac:dyDescent="0.25">
      <c r="A61" s="981" t="s">
        <v>732</v>
      </c>
      <c r="B61" s="981"/>
      <c r="C61" s="981"/>
      <c r="D61" s="981"/>
      <c r="E61" s="981"/>
      <c r="F61" s="981"/>
      <c r="G61" s="981"/>
      <c r="T61" s="991"/>
      <c r="U61" s="992"/>
      <c r="V61" s="992"/>
      <c r="W61" s="992"/>
      <c r="X61" s="992"/>
      <c r="Y61" s="992"/>
      <c r="Z61" s="992"/>
      <c r="AA61" s="992"/>
    </row>
    <row r="62" spans="1:27" ht="33.75" customHeight="1" x14ac:dyDescent="0.25">
      <c r="A62" s="980" t="s">
        <v>733</v>
      </c>
      <c r="B62" s="980"/>
      <c r="C62" s="980"/>
      <c r="D62" s="980"/>
      <c r="E62" s="980"/>
      <c r="F62" s="980"/>
      <c r="G62" s="980"/>
      <c r="T62" s="991"/>
      <c r="U62" s="992"/>
      <c r="V62" s="992"/>
      <c r="W62" s="992"/>
      <c r="X62" s="992"/>
      <c r="Y62" s="992"/>
      <c r="Z62" s="992"/>
      <c r="AA62" s="992"/>
    </row>
    <row r="63" spans="1:27" ht="34.5" customHeight="1" x14ac:dyDescent="0.25">
      <c r="A63" s="979" t="s">
        <v>764</v>
      </c>
      <c r="B63" s="979"/>
      <c r="C63" s="979"/>
      <c r="D63" s="979"/>
      <c r="E63" s="979"/>
      <c r="F63" s="979"/>
      <c r="G63" s="979"/>
      <c r="T63" s="991"/>
      <c r="U63" s="992"/>
      <c r="V63" s="992"/>
      <c r="W63" s="992"/>
      <c r="X63" s="992"/>
      <c r="Y63" s="992"/>
      <c r="Z63" s="992"/>
      <c r="AA63" s="992"/>
    </row>
    <row r="64" spans="1:27" ht="51" customHeight="1" x14ac:dyDescent="0.25">
      <c r="A64" s="979" t="s">
        <v>735</v>
      </c>
      <c r="B64" s="979"/>
      <c r="C64" s="979"/>
      <c r="D64" s="979"/>
      <c r="E64" s="979"/>
      <c r="F64" s="979"/>
      <c r="G64" s="979"/>
      <c r="T64" s="991"/>
      <c r="U64" s="992"/>
      <c r="V64" s="992"/>
      <c r="W64" s="992"/>
      <c r="X64" s="992"/>
      <c r="Y64" s="992"/>
      <c r="Z64" s="992"/>
      <c r="AA64" s="992"/>
    </row>
    <row r="65" spans="1:27" ht="15.75" x14ac:dyDescent="0.25">
      <c r="A65" s="434" t="s">
        <v>736</v>
      </c>
      <c r="B65" s="422"/>
      <c r="C65" s="422"/>
      <c r="D65" s="422"/>
      <c r="E65" s="422"/>
      <c r="F65" s="422"/>
      <c r="G65" s="422"/>
      <c r="T65" s="991"/>
      <c r="U65" s="992"/>
      <c r="V65" s="992"/>
      <c r="W65" s="992"/>
      <c r="X65" s="992"/>
      <c r="Y65" s="992"/>
      <c r="Z65" s="992"/>
      <c r="AA65" s="992"/>
    </row>
    <row r="66" spans="1:27" ht="31.5" customHeight="1" x14ac:dyDescent="0.25">
      <c r="A66" s="979" t="s">
        <v>737</v>
      </c>
      <c r="B66" s="979"/>
      <c r="C66" s="979"/>
      <c r="D66" s="979"/>
      <c r="E66" s="979"/>
      <c r="F66" s="979"/>
      <c r="G66" s="979"/>
      <c r="T66" s="458"/>
      <c r="U66" s="459"/>
      <c r="V66" s="459"/>
      <c r="W66" s="459"/>
      <c r="X66" s="459"/>
      <c r="Y66" s="459"/>
      <c r="Z66" s="459"/>
      <c r="AA66" s="459"/>
    </row>
    <row r="67" spans="1:27" ht="15.75" x14ac:dyDescent="0.25">
      <c r="A67" s="434" t="s">
        <v>738</v>
      </c>
      <c r="B67" s="422"/>
      <c r="C67" s="422"/>
      <c r="D67" s="422"/>
      <c r="E67" s="422"/>
      <c r="F67" s="422"/>
      <c r="G67" s="422"/>
      <c r="T67" s="991"/>
      <c r="U67" s="992"/>
      <c r="V67" s="992"/>
      <c r="W67" s="992"/>
      <c r="X67" s="992"/>
      <c r="Y67" s="992"/>
      <c r="Z67" s="992"/>
      <c r="AA67" s="992"/>
    </row>
    <row r="68" spans="1:27" ht="15.75" x14ac:dyDescent="0.25">
      <c r="A68" s="434" t="s">
        <v>739</v>
      </c>
      <c r="B68" s="422"/>
      <c r="C68" s="422"/>
      <c r="D68" s="422"/>
      <c r="E68" s="422"/>
      <c r="F68" s="422"/>
      <c r="G68" s="422"/>
      <c r="T68" s="991"/>
      <c r="U68" s="992"/>
      <c r="V68" s="992"/>
      <c r="W68" s="992"/>
      <c r="X68" s="992"/>
      <c r="Y68" s="992"/>
      <c r="Z68" s="992"/>
      <c r="AA68" s="992"/>
    </row>
    <row r="69" spans="1:27" ht="15.75" x14ac:dyDescent="0.25">
      <c r="A69" s="434" t="s">
        <v>740</v>
      </c>
      <c r="B69" s="422"/>
      <c r="C69" s="422"/>
      <c r="D69" s="422"/>
      <c r="E69" s="422"/>
      <c r="F69" s="422"/>
      <c r="G69" s="422"/>
      <c r="T69" s="991"/>
      <c r="U69" s="992"/>
      <c r="V69" s="992"/>
      <c r="W69" s="992"/>
      <c r="X69" s="992"/>
      <c r="Y69" s="992"/>
      <c r="Z69" s="992"/>
      <c r="AA69" s="992"/>
    </row>
    <row r="70" spans="1:27" ht="18.75" x14ac:dyDescent="0.25">
      <c r="A70" s="434" t="s">
        <v>741</v>
      </c>
      <c r="B70" s="422"/>
      <c r="C70" s="422"/>
      <c r="D70" s="422"/>
      <c r="E70" s="422"/>
      <c r="F70" s="422"/>
      <c r="G70" s="422"/>
      <c r="T70" s="991"/>
      <c r="U70" s="992"/>
      <c r="V70" s="992"/>
      <c r="W70" s="992"/>
      <c r="X70" s="992"/>
      <c r="Y70" s="992"/>
      <c r="Z70" s="992"/>
      <c r="AA70" s="992"/>
    </row>
    <row r="71" spans="1:27" x14ac:dyDescent="0.25">
      <c r="A71" s="433" t="s">
        <v>742</v>
      </c>
      <c r="B71" s="422"/>
      <c r="C71" s="422"/>
      <c r="D71" s="422"/>
      <c r="E71" s="422"/>
      <c r="F71" s="422"/>
      <c r="G71" s="422"/>
      <c r="T71" s="991"/>
      <c r="U71" s="991"/>
      <c r="V71" s="991"/>
      <c r="W71" s="991"/>
      <c r="X71" s="991"/>
      <c r="Y71" s="991"/>
      <c r="Z71" s="991"/>
      <c r="AA71" s="991"/>
    </row>
    <row r="72" spans="1:27" ht="15.75" x14ac:dyDescent="0.25">
      <c r="A72" s="434" t="s">
        <v>743</v>
      </c>
      <c r="B72" s="422"/>
      <c r="C72" s="422"/>
      <c r="D72" s="422"/>
      <c r="E72" s="422"/>
      <c r="F72" s="422"/>
      <c r="G72" s="422"/>
      <c r="T72" s="991"/>
      <c r="U72" s="992"/>
      <c r="V72" s="992"/>
      <c r="W72" s="992"/>
      <c r="X72" s="992"/>
      <c r="Y72" s="992"/>
      <c r="Z72" s="992"/>
      <c r="AA72" s="992"/>
    </row>
    <row r="73" spans="1:27" ht="31.5" customHeight="1" x14ac:dyDescent="0.25">
      <c r="A73" s="979" t="s">
        <v>765</v>
      </c>
      <c r="B73" s="979"/>
      <c r="C73" s="979"/>
      <c r="D73" s="979"/>
      <c r="E73" s="979"/>
      <c r="F73" s="979"/>
      <c r="G73" s="979"/>
      <c r="T73" s="991"/>
      <c r="U73" s="992"/>
      <c r="V73" s="992"/>
      <c r="W73" s="992"/>
      <c r="X73" s="992"/>
      <c r="Y73" s="992"/>
      <c r="Z73" s="992"/>
      <c r="AA73" s="992"/>
    </row>
    <row r="74" spans="1:27" x14ac:dyDescent="0.25">
      <c r="A74" s="433" t="s">
        <v>388</v>
      </c>
      <c r="B74" s="422"/>
      <c r="C74" s="422"/>
      <c r="D74" s="422"/>
      <c r="E74" s="422"/>
      <c r="F74" s="422"/>
      <c r="G74" s="422"/>
      <c r="T74" s="442"/>
      <c r="U74" s="443"/>
      <c r="V74" s="443"/>
      <c r="W74" s="443"/>
      <c r="X74" s="443"/>
      <c r="Y74" s="422"/>
      <c r="Z74" s="422"/>
      <c r="AA74" s="456"/>
    </row>
    <row r="75" spans="1:27" ht="29.25" customHeight="1" x14ac:dyDescent="0.25">
      <c r="A75" s="979" t="s">
        <v>763</v>
      </c>
      <c r="B75" s="979"/>
      <c r="C75" s="979"/>
      <c r="D75" s="979"/>
      <c r="E75" s="979"/>
      <c r="F75" s="979"/>
      <c r="G75" s="979"/>
      <c r="T75" s="444"/>
      <c r="U75" s="445"/>
      <c r="V75" s="445"/>
      <c r="W75" s="445"/>
      <c r="X75" s="445"/>
      <c r="Y75" s="422"/>
      <c r="Z75" s="422"/>
      <c r="AA75" s="456"/>
    </row>
    <row r="76" spans="1:27" ht="46.5" customHeight="1" x14ac:dyDescent="0.25">
      <c r="A76" s="979" t="s">
        <v>746</v>
      </c>
      <c r="B76" s="979"/>
      <c r="C76" s="979"/>
      <c r="D76" s="979"/>
      <c r="E76" s="979"/>
      <c r="F76" s="979"/>
      <c r="G76" s="979"/>
      <c r="T76" s="993"/>
      <c r="U76" s="861"/>
      <c r="V76" s="861"/>
      <c r="W76" s="861"/>
      <c r="X76" s="861"/>
      <c r="Y76" s="861"/>
      <c r="Z76" s="861"/>
      <c r="AA76" s="861"/>
    </row>
    <row r="77" spans="1:27" ht="33" customHeight="1" x14ac:dyDescent="0.25">
      <c r="A77" s="979" t="s">
        <v>766</v>
      </c>
      <c r="B77" s="979"/>
      <c r="C77" s="979"/>
      <c r="D77" s="979"/>
      <c r="E77" s="979"/>
      <c r="F77" s="979"/>
      <c r="G77" s="979"/>
      <c r="T77" s="993"/>
      <c r="U77" s="861"/>
      <c r="V77" s="861"/>
      <c r="W77" s="861"/>
      <c r="X77" s="861"/>
      <c r="Y77" s="861"/>
      <c r="Z77" s="861"/>
      <c r="AA77" s="861"/>
    </row>
    <row r="78" spans="1:27" ht="26.25" customHeight="1" x14ac:dyDescent="0.25">
      <c r="A78" s="980" t="s">
        <v>767</v>
      </c>
      <c r="B78" s="980"/>
      <c r="C78" s="980"/>
      <c r="D78" s="980"/>
      <c r="E78" s="980"/>
      <c r="F78" s="980"/>
      <c r="G78" s="980"/>
      <c r="T78" s="993"/>
      <c r="U78" s="993"/>
      <c r="V78" s="993"/>
      <c r="W78" s="993"/>
      <c r="X78" s="993"/>
      <c r="Y78" s="993"/>
      <c r="Z78" s="993"/>
      <c r="AA78" s="993"/>
    </row>
    <row r="79" spans="1:27" ht="15.75" x14ac:dyDescent="0.25">
      <c r="A79" s="434" t="s">
        <v>747</v>
      </c>
      <c r="B79" s="422"/>
      <c r="C79" s="422"/>
      <c r="D79" s="422"/>
      <c r="E79" s="422"/>
      <c r="F79" s="422"/>
      <c r="G79" s="422"/>
      <c r="T79" s="991"/>
      <c r="U79" s="992"/>
      <c r="V79" s="992"/>
      <c r="W79" s="992"/>
      <c r="X79" s="992"/>
      <c r="Y79" s="992"/>
      <c r="Z79" s="992"/>
      <c r="AA79" s="992"/>
    </row>
    <row r="80" spans="1:27" ht="15.75" x14ac:dyDescent="0.25">
      <c r="A80" s="434" t="s">
        <v>748</v>
      </c>
      <c r="B80" s="422"/>
      <c r="C80" s="422"/>
      <c r="D80" s="422"/>
      <c r="E80" s="422"/>
      <c r="F80" s="422"/>
      <c r="G80" s="422"/>
      <c r="T80" s="994"/>
      <c r="U80" s="994"/>
      <c r="V80" s="994"/>
      <c r="W80" s="994"/>
      <c r="X80" s="994"/>
      <c r="Y80" s="994"/>
      <c r="Z80" s="994"/>
      <c r="AA80" s="994"/>
    </row>
    <row r="81" spans="1:27" ht="15.75" x14ac:dyDescent="0.25">
      <c r="A81" s="434" t="s">
        <v>749</v>
      </c>
      <c r="B81" s="422"/>
      <c r="C81" s="422"/>
      <c r="D81" s="422"/>
      <c r="E81" s="422"/>
      <c r="F81" s="422"/>
      <c r="G81" s="422"/>
      <c r="T81" s="991"/>
      <c r="U81" s="992"/>
      <c r="V81" s="992"/>
      <c r="W81" s="992"/>
      <c r="X81" s="992"/>
      <c r="Y81" s="992"/>
      <c r="Z81" s="992"/>
      <c r="AA81" s="992"/>
    </row>
    <row r="82" spans="1:27" ht="15.75" x14ac:dyDescent="0.25">
      <c r="A82" s="434" t="s">
        <v>750</v>
      </c>
      <c r="B82" s="422"/>
      <c r="C82" s="422"/>
      <c r="D82" s="422"/>
      <c r="E82" s="422"/>
      <c r="F82" s="422"/>
      <c r="G82" s="422"/>
      <c r="T82" s="993"/>
      <c r="U82" s="861"/>
      <c r="V82" s="861"/>
      <c r="W82" s="861"/>
      <c r="X82" s="861"/>
      <c r="Y82" s="861"/>
      <c r="Z82" s="861"/>
      <c r="AA82" s="861"/>
    </row>
    <row r="83" spans="1:27" ht="15.75" x14ac:dyDescent="0.25">
      <c r="A83" s="434" t="s">
        <v>751</v>
      </c>
      <c r="B83" s="422"/>
      <c r="C83" s="422"/>
      <c r="D83" s="422"/>
      <c r="E83" s="422"/>
      <c r="F83" s="422"/>
      <c r="G83" s="422"/>
    </row>
    <row r="84" spans="1:27" x14ac:dyDescent="0.25">
      <c r="A84" s="434" t="s">
        <v>769</v>
      </c>
      <c r="B84" s="422"/>
      <c r="C84" s="422"/>
      <c r="D84" s="422"/>
      <c r="E84" s="422"/>
      <c r="F84" s="422"/>
      <c r="G84" s="422"/>
    </row>
    <row r="85" spans="1:27" x14ac:dyDescent="0.25">
      <c r="A85" s="441" t="s">
        <v>752</v>
      </c>
      <c r="B85" s="422"/>
      <c r="C85" s="422"/>
      <c r="D85" s="422"/>
      <c r="E85" s="422"/>
      <c r="F85" s="422"/>
      <c r="G85" s="422"/>
    </row>
    <row r="86" spans="1:27" x14ac:dyDescent="0.25">
      <c r="A86" s="441" t="s">
        <v>753</v>
      </c>
      <c r="B86" s="422"/>
      <c r="C86" s="422"/>
      <c r="D86" s="422"/>
      <c r="E86" s="422"/>
      <c r="F86" s="422"/>
      <c r="G86" s="422"/>
    </row>
    <row r="87" spans="1:27" x14ac:dyDescent="0.25">
      <c r="A87" s="441" t="s">
        <v>754</v>
      </c>
      <c r="B87" s="422"/>
      <c r="C87" s="422"/>
      <c r="D87" s="422"/>
      <c r="E87" s="422"/>
      <c r="F87" s="422"/>
      <c r="G87" s="422"/>
    </row>
    <row r="88" spans="1:27" x14ac:dyDescent="0.25">
      <c r="A88" s="441" t="s">
        <v>755</v>
      </c>
      <c r="B88" s="422"/>
      <c r="C88" s="422"/>
      <c r="D88" s="422"/>
      <c r="E88" s="422"/>
      <c r="F88" s="422"/>
      <c r="G88" s="422"/>
    </row>
    <row r="89" spans="1:27" x14ac:dyDescent="0.25">
      <c r="A89" s="441" t="s">
        <v>756</v>
      </c>
      <c r="B89" s="422"/>
      <c r="C89" s="422"/>
      <c r="D89" s="422"/>
      <c r="E89" s="422"/>
      <c r="F89" s="422"/>
      <c r="G89" s="422"/>
    </row>
    <row r="90" spans="1:27" x14ac:dyDescent="0.25">
      <c r="A90" s="434" t="s">
        <v>757</v>
      </c>
      <c r="B90" s="422"/>
      <c r="C90" s="422"/>
      <c r="D90" s="422"/>
      <c r="E90" s="422"/>
      <c r="F90" s="422"/>
      <c r="G90" s="422"/>
    </row>
    <row r="91" spans="1:27" x14ac:dyDescent="0.25">
      <c r="A91" s="454" t="s">
        <v>770</v>
      </c>
      <c r="B91" s="422"/>
      <c r="C91" s="422"/>
      <c r="D91" s="422"/>
      <c r="E91" s="422"/>
      <c r="F91" s="422"/>
      <c r="G91" s="422"/>
    </row>
    <row r="92" spans="1:27" x14ac:dyDescent="0.25">
      <c r="A92" s="440" t="s">
        <v>758</v>
      </c>
      <c r="B92" s="422"/>
      <c r="C92" s="422"/>
      <c r="D92" s="422"/>
      <c r="E92" s="422"/>
      <c r="F92" s="422"/>
      <c r="G92" s="422"/>
    </row>
    <row r="93" spans="1:27" x14ac:dyDescent="0.25">
      <c r="A93" s="440" t="s">
        <v>759</v>
      </c>
      <c r="B93" s="422"/>
      <c r="C93" s="422"/>
      <c r="D93" s="422"/>
      <c r="E93" s="422"/>
      <c r="F93" s="422"/>
      <c r="G93" s="422"/>
    </row>
    <row r="94" spans="1:27" x14ac:dyDescent="0.25">
      <c r="A94" s="440" t="s">
        <v>760</v>
      </c>
      <c r="B94" s="422"/>
      <c r="C94" s="422"/>
      <c r="D94" s="422"/>
      <c r="E94" s="422"/>
      <c r="F94" s="422"/>
      <c r="G94" s="422"/>
    </row>
    <row r="95" spans="1:27" ht="26.25" customHeight="1" x14ac:dyDescent="0.25">
      <c r="A95" s="979" t="s">
        <v>761</v>
      </c>
      <c r="B95" s="979"/>
      <c r="C95" s="979"/>
      <c r="D95" s="979"/>
      <c r="E95" s="979"/>
      <c r="F95" s="979"/>
      <c r="G95" s="979"/>
    </row>
    <row r="96" spans="1:27" x14ac:dyDescent="0.25">
      <c r="A96" s="434" t="s">
        <v>762</v>
      </c>
      <c r="B96" s="422"/>
      <c r="C96" s="422"/>
      <c r="D96" s="422"/>
      <c r="E96" s="422"/>
      <c r="F96" s="422"/>
      <c r="G96" s="422"/>
    </row>
    <row r="97" spans="1:7" x14ac:dyDescent="0.25">
      <c r="A97" s="221" t="s">
        <v>774</v>
      </c>
      <c r="B97" s="422"/>
      <c r="C97" s="422"/>
      <c r="D97" s="422"/>
      <c r="E97" s="422"/>
      <c r="F97" s="422"/>
      <c r="G97" s="422"/>
    </row>
  </sheetData>
  <mergeCells count="62">
    <mergeCell ref="T82:AA82"/>
    <mergeCell ref="A31:G31"/>
    <mergeCell ref="T77:AA77"/>
    <mergeCell ref="T78:AA78"/>
    <mergeCell ref="T79:AA79"/>
    <mergeCell ref="T80:AA80"/>
    <mergeCell ref="T81:AA81"/>
    <mergeCell ref="T70:AA70"/>
    <mergeCell ref="T71:AA71"/>
    <mergeCell ref="T72:AA72"/>
    <mergeCell ref="T73:AA73"/>
    <mergeCell ref="T76:AA76"/>
    <mergeCell ref="T64:AA64"/>
    <mergeCell ref="T65:AA65"/>
    <mergeCell ref="T67:AA67"/>
    <mergeCell ref="T68:AA68"/>
    <mergeCell ref="T69:AA69"/>
    <mergeCell ref="T59:AA59"/>
    <mergeCell ref="T60:AA60"/>
    <mergeCell ref="T61:AA61"/>
    <mergeCell ref="T62:AA62"/>
    <mergeCell ref="T63:AA63"/>
    <mergeCell ref="A55:H55"/>
    <mergeCell ref="T50:AA50"/>
    <mergeCell ref="A32:G32"/>
    <mergeCell ref="A33:G33"/>
    <mergeCell ref="A34:G34"/>
    <mergeCell ref="A35:G35"/>
    <mergeCell ref="A36:G36"/>
    <mergeCell ref="A37:G37"/>
    <mergeCell ref="A38:G38"/>
    <mergeCell ref="A39:G39"/>
    <mergeCell ref="A40:G40"/>
    <mergeCell ref="A41:G41"/>
    <mergeCell ref="A42:G42"/>
    <mergeCell ref="A51:G51"/>
    <mergeCell ref="A52:G52"/>
    <mergeCell ref="A53:G53"/>
    <mergeCell ref="A54:G54"/>
    <mergeCell ref="A23:G23"/>
    <mergeCell ref="A43:G43"/>
    <mergeCell ref="A44:G44"/>
    <mergeCell ref="A45:G45"/>
    <mergeCell ref="A46:G46"/>
    <mergeCell ref="A47:G47"/>
    <mergeCell ref="A48:G48"/>
    <mergeCell ref="A95:G95"/>
    <mergeCell ref="A61:G61"/>
    <mergeCell ref="A62:G62"/>
    <mergeCell ref="A63:G63"/>
    <mergeCell ref="A64:G64"/>
    <mergeCell ref="A73:G73"/>
    <mergeCell ref="A77:G77"/>
    <mergeCell ref="A78:G78"/>
    <mergeCell ref="A66:G66"/>
    <mergeCell ref="A75:G75"/>
    <mergeCell ref="A76:G76"/>
    <mergeCell ref="B2:G2"/>
    <mergeCell ref="A20:G20"/>
    <mergeCell ref="A4:G4"/>
    <mergeCell ref="A6:G6"/>
    <mergeCell ref="A9:G9"/>
  </mergeCells>
  <hyperlinks>
    <hyperlink ref="A59" r:id="rId1" display="http://www.solarbuzz.com/reports/pv-equipment-quarterly"/>
    <hyperlink ref="A60" r:id="rId2" display="http://www.iea-pvps.org/index.php?id=92&amp;eID=dam_frontend_push&amp;docID=1733"/>
    <hyperlink ref="A62" r:id="rId3" display="http://www.dmi.dk/fileadmin/Rapporter/TR/tr13-08.pdf"/>
    <hyperlink ref="A71" r:id="rId4" display="http://www.itrpv.net/Reports/Downloads/"/>
    <hyperlink ref="A74" r:id="rId5" display="http://www.iea-pvps.org/"/>
    <hyperlink ref="A78" r:id="rId6" display="http://www.photovoltaik-guide.de/pv-preisindex"/>
    <hyperlink ref="A92" r:id="rId7" display="https://www.vivaenergi.dk/"/>
    <hyperlink ref="A93" r:id="rId8" display="https://billigtsolcelleanlæg.dk/"/>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76"/>
  <sheetViews>
    <sheetView showGridLines="0" topLeftCell="A19" zoomScaleNormal="100" zoomScaleSheetLayoutView="85" workbookViewId="0">
      <selection activeCell="B47" sqref="B47"/>
    </sheetView>
  </sheetViews>
  <sheetFormatPr defaultColWidth="9.140625" defaultRowHeight="15" x14ac:dyDescent="0.25"/>
  <cols>
    <col min="1" max="1" width="3.7109375" style="93" customWidth="1"/>
    <col min="2" max="2" width="41.140625" style="93" customWidth="1"/>
    <col min="3" max="3" width="9" style="93" customWidth="1"/>
    <col min="4" max="4" width="7.5703125" style="93" customWidth="1"/>
    <col min="5" max="5" width="7.42578125" style="93" customWidth="1"/>
    <col min="6" max="7" width="6.85546875" style="93" customWidth="1"/>
    <col min="8" max="8" width="7.28515625" style="93" customWidth="1"/>
    <col min="9" max="9" width="8.42578125" style="93" customWidth="1"/>
    <col min="10" max="10" width="8.140625" style="93" customWidth="1"/>
    <col min="11" max="11" width="6.85546875" style="93" customWidth="1"/>
    <col min="12" max="12" width="8.7109375" style="93" customWidth="1"/>
    <col min="13" max="13" width="4.42578125" style="93" customWidth="1"/>
    <col min="14" max="17" width="9.140625" style="2" customWidth="1"/>
    <col min="18" max="18" width="10.28515625" style="2" customWidth="1"/>
    <col min="19" max="19" width="9.7109375" style="2" customWidth="1"/>
    <col min="20" max="20" width="10" style="2" customWidth="1"/>
    <col min="21" max="21" width="7.85546875" style="2" customWidth="1"/>
    <col min="22" max="22" width="7.140625" style="2" customWidth="1"/>
    <col min="23" max="23" width="7.7109375" style="2" customWidth="1"/>
    <col min="24" max="16384" width="9.140625" style="2"/>
  </cols>
  <sheetData>
    <row r="1" spans="2:23" ht="20.25" x14ac:dyDescent="0.3">
      <c r="B1" s="97"/>
      <c r="C1" s="877"/>
      <c r="D1" s="884"/>
      <c r="E1" s="884"/>
      <c r="F1" s="884"/>
      <c r="G1" s="884"/>
      <c r="H1" s="885"/>
      <c r="I1" s="884"/>
      <c r="J1" s="884"/>
      <c r="K1" s="884"/>
      <c r="R1" s="1"/>
      <c r="S1" s="1"/>
      <c r="T1" s="1"/>
      <c r="U1" s="1"/>
      <c r="V1" s="1"/>
      <c r="W1" s="1"/>
    </row>
    <row r="2" spans="2:23" x14ac:dyDescent="0.25">
      <c r="R2" s="1"/>
      <c r="S2" s="1"/>
      <c r="T2" s="1"/>
      <c r="U2" s="1"/>
      <c r="V2" s="1"/>
      <c r="W2" s="1"/>
    </row>
    <row r="3" spans="2:23" ht="30.75" customHeight="1" x14ac:dyDescent="0.25">
      <c r="B3" s="98" t="s">
        <v>0</v>
      </c>
      <c r="C3" s="862" t="s">
        <v>888</v>
      </c>
      <c r="D3" s="863"/>
      <c r="E3" s="863"/>
      <c r="F3" s="863"/>
      <c r="G3" s="863"/>
      <c r="H3" s="863"/>
      <c r="I3" s="863"/>
      <c r="J3" s="863"/>
      <c r="K3" s="863"/>
      <c r="L3" s="864"/>
      <c r="R3" s="879"/>
      <c r="S3" s="880"/>
      <c r="T3" s="880"/>
      <c r="U3" s="880"/>
      <c r="V3" s="880"/>
      <c r="W3" s="880"/>
    </row>
    <row r="4" spans="2:23" ht="25.5" customHeight="1" x14ac:dyDescent="0.25">
      <c r="B4" s="99"/>
      <c r="C4" s="100">
        <v>2015</v>
      </c>
      <c r="D4" s="100">
        <v>2020</v>
      </c>
      <c r="E4" s="100">
        <v>2030</v>
      </c>
      <c r="F4" s="100">
        <v>2050</v>
      </c>
      <c r="G4" s="862" t="s">
        <v>2</v>
      </c>
      <c r="H4" s="881"/>
      <c r="I4" s="862" t="s">
        <v>3</v>
      </c>
      <c r="J4" s="881"/>
      <c r="K4" s="100" t="s">
        <v>4</v>
      </c>
      <c r="L4" s="100" t="s">
        <v>5</v>
      </c>
      <c r="R4" s="101"/>
      <c r="S4" s="101"/>
      <c r="T4" s="101"/>
      <c r="U4" s="101"/>
      <c r="V4" s="101"/>
      <c r="W4" s="101"/>
    </row>
    <row r="5" spans="2:23" ht="15" customHeight="1" x14ac:dyDescent="0.25">
      <c r="B5" s="102" t="s">
        <v>6</v>
      </c>
      <c r="C5" s="103"/>
      <c r="D5" s="103"/>
      <c r="E5" s="103"/>
      <c r="F5" s="103"/>
      <c r="G5" s="103" t="s">
        <v>7</v>
      </c>
      <c r="H5" s="103" t="s">
        <v>8</v>
      </c>
      <c r="I5" s="103" t="s">
        <v>7</v>
      </c>
      <c r="J5" s="103" t="s">
        <v>8</v>
      </c>
      <c r="K5" s="103"/>
      <c r="L5" s="104"/>
      <c r="R5" s="875"/>
      <c r="S5" s="875"/>
      <c r="T5" s="875"/>
      <c r="U5" s="875"/>
      <c r="V5" s="875"/>
      <c r="W5" s="875"/>
    </row>
    <row r="6" spans="2:23" ht="15" customHeight="1" x14ac:dyDescent="0.25">
      <c r="B6" s="105" t="s">
        <v>9</v>
      </c>
      <c r="C6" s="868">
        <v>300</v>
      </c>
      <c r="D6" s="869"/>
      <c r="E6" s="863"/>
      <c r="F6" s="864"/>
      <c r="G6" s="106">
        <v>200</v>
      </c>
      <c r="H6" s="106">
        <v>400</v>
      </c>
      <c r="I6" s="107"/>
      <c r="J6" s="107"/>
      <c r="K6" s="108"/>
      <c r="L6" s="108"/>
      <c r="R6" s="882"/>
      <c r="S6" s="883"/>
      <c r="T6" s="883"/>
      <c r="U6" s="883"/>
      <c r="V6" s="883"/>
      <c r="W6" s="883"/>
    </row>
    <row r="7" spans="2:23" ht="24" x14ac:dyDescent="0.25">
      <c r="B7" s="105" t="s">
        <v>800</v>
      </c>
      <c r="C7" s="109">
        <v>-1</v>
      </c>
      <c r="D7" s="110">
        <v>-1</v>
      </c>
      <c r="E7" s="110">
        <v>-1</v>
      </c>
      <c r="F7" s="109"/>
      <c r="G7" s="111" t="s">
        <v>139</v>
      </c>
      <c r="H7" s="112">
        <v>-2</v>
      </c>
      <c r="I7" s="112"/>
      <c r="J7" s="109"/>
      <c r="K7" s="109" t="s">
        <v>787</v>
      </c>
      <c r="L7" s="115">
        <v>10</v>
      </c>
      <c r="R7" s="113"/>
      <c r="S7" s="113"/>
      <c r="T7" s="113"/>
      <c r="U7" s="113"/>
      <c r="V7" s="113"/>
      <c r="W7" s="113"/>
    </row>
    <row r="8" spans="2:23" ht="24" x14ac:dyDescent="0.25">
      <c r="B8" s="114" t="s">
        <v>801</v>
      </c>
      <c r="C8" s="115">
        <v>-1</v>
      </c>
      <c r="D8" s="115">
        <v>-1</v>
      </c>
      <c r="E8" s="115">
        <v>-1</v>
      </c>
      <c r="F8" s="116"/>
      <c r="G8" s="111" t="s">
        <v>139</v>
      </c>
      <c r="H8" s="117">
        <v>-2</v>
      </c>
      <c r="I8" s="115"/>
      <c r="J8" s="115"/>
      <c r="K8" s="115" t="s">
        <v>787</v>
      </c>
      <c r="L8" s="115">
        <v>10</v>
      </c>
      <c r="R8" s="113"/>
      <c r="S8" s="113"/>
      <c r="T8" s="113"/>
      <c r="U8" s="113"/>
      <c r="V8" s="113"/>
      <c r="W8" s="113"/>
    </row>
    <row r="9" spans="2:23" x14ac:dyDescent="0.25">
      <c r="B9" s="105" t="s">
        <v>141</v>
      </c>
      <c r="C9" s="111" t="s">
        <v>163</v>
      </c>
      <c r="D9" s="111" t="s">
        <v>163</v>
      </c>
      <c r="E9" s="111" t="s">
        <v>163</v>
      </c>
      <c r="F9" s="115"/>
      <c r="G9" s="111" t="s">
        <v>139</v>
      </c>
      <c r="H9" s="111" t="s">
        <v>802</v>
      </c>
      <c r="I9" s="115"/>
      <c r="J9" s="115"/>
      <c r="K9" s="115" t="s">
        <v>787</v>
      </c>
      <c r="L9" s="115">
        <v>10</v>
      </c>
      <c r="R9" s="113"/>
      <c r="S9" s="118"/>
      <c r="T9" s="118"/>
      <c r="U9" s="118"/>
      <c r="V9" s="113"/>
      <c r="W9" s="113"/>
    </row>
    <row r="10" spans="2:23" x14ac:dyDescent="0.25">
      <c r="B10" s="105" t="s">
        <v>142</v>
      </c>
      <c r="C10" s="111" t="s">
        <v>143</v>
      </c>
      <c r="D10" s="111" t="s">
        <v>143</v>
      </c>
      <c r="E10" s="111" t="s">
        <v>143</v>
      </c>
      <c r="F10" s="115"/>
      <c r="G10" s="115">
        <v>-0.01</v>
      </c>
      <c r="H10" s="111" t="s">
        <v>803</v>
      </c>
      <c r="I10" s="115"/>
      <c r="J10" s="115"/>
      <c r="K10" s="115" t="s">
        <v>144</v>
      </c>
      <c r="L10" s="115">
        <v>10</v>
      </c>
      <c r="R10" s="113"/>
      <c r="S10" s="113"/>
      <c r="T10" s="113"/>
      <c r="U10" s="113"/>
      <c r="V10" s="113"/>
      <c r="W10" s="113"/>
    </row>
    <row r="11" spans="2:23" x14ac:dyDescent="0.25">
      <c r="B11" s="105" t="s">
        <v>13</v>
      </c>
      <c r="C11" s="111" t="s">
        <v>143</v>
      </c>
      <c r="D11" s="111" t="s">
        <v>143</v>
      </c>
      <c r="E11" s="111" t="s">
        <v>143</v>
      </c>
      <c r="F11" s="115"/>
      <c r="G11" s="111" t="s">
        <v>145</v>
      </c>
      <c r="H11" s="111" t="s">
        <v>146</v>
      </c>
      <c r="I11" s="115"/>
      <c r="J11" s="115"/>
      <c r="K11" s="115" t="s">
        <v>39</v>
      </c>
      <c r="L11" s="115">
        <v>10</v>
      </c>
      <c r="R11" s="118"/>
      <c r="S11" s="118"/>
      <c r="T11" s="118"/>
      <c r="U11" s="118"/>
      <c r="V11" s="118"/>
      <c r="W11" s="113"/>
    </row>
    <row r="12" spans="2:23" x14ac:dyDescent="0.25">
      <c r="B12" s="99" t="s">
        <v>95</v>
      </c>
      <c r="C12" s="111" t="s">
        <v>143</v>
      </c>
      <c r="D12" s="111" t="s">
        <v>143</v>
      </c>
      <c r="E12" s="111" t="s">
        <v>143</v>
      </c>
      <c r="F12" s="108"/>
      <c r="G12" s="111" t="s">
        <v>143</v>
      </c>
      <c r="H12" s="111" t="s">
        <v>143</v>
      </c>
      <c r="I12" s="108"/>
      <c r="J12" s="108"/>
      <c r="K12" s="108" t="s">
        <v>39</v>
      </c>
      <c r="L12" s="115">
        <v>10</v>
      </c>
      <c r="R12" s="118"/>
      <c r="S12" s="118"/>
      <c r="T12" s="118"/>
      <c r="U12" s="118"/>
      <c r="V12" s="118"/>
      <c r="W12" s="113"/>
    </row>
    <row r="13" spans="2:23" x14ac:dyDescent="0.25">
      <c r="B13" s="99" t="s">
        <v>16</v>
      </c>
      <c r="C13" s="108">
        <v>15</v>
      </c>
      <c r="D13" s="108">
        <v>15</v>
      </c>
      <c r="E13" s="108">
        <v>15</v>
      </c>
      <c r="F13" s="108"/>
      <c r="G13" s="108"/>
      <c r="H13" s="108"/>
      <c r="I13" s="108"/>
      <c r="J13" s="108"/>
      <c r="K13" s="108" t="s">
        <v>20</v>
      </c>
      <c r="L13" s="115">
        <v>10</v>
      </c>
      <c r="R13" s="113"/>
      <c r="S13" s="113"/>
      <c r="T13" s="113"/>
      <c r="U13" s="113"/>
      <c r="V13" s="113"/>
      <c r="W13" s="113"/>
    </row>
    <row r="14" spans="2:23" x14ac:dyDescent="0.25">
      <c r="B14" s="99" t="s">
        <v>18</v>
      </c>
      <c r="C14" s="108">
        <v>2</v>
      </c>
      <c r="D14" s="108">
        <v>2</v>
      </c>
      <c r="E14" s="108">
        <v>2</v>
      </c>
      <c r="F14" s="108"/>
      <c r="G14" s="108">
        <v>1.5</v>
      </c>
      <c r="H14" s="108">
        <v>2.5</v>
      </c>
      <c r="I14" s="108"/>
      <c r="J14" s="108"/>
      <c r="K14" s="108" t="s">
        <v>20</v>
      </c>
      <c r="L14" s="115">
        <v>10</v>
      </c>
      <c r="R14" s="113"/>
      <c r="S14" s="113"/>
      <c r="T14" s="113"/>
      <c r="U14" s="113"/>
      <c r="V14" s="113"/>
      <c r="W14" s="113"/>
    </row>
    <row r="15" spans="2:23" x14ac:dyDescent="0.25">
      <c r="B15" s="119" t="s">
        <v>19</v>
      </c>
      <c r="C15" s="111" t="s">
        <v>143</v>
      </c>
      <c r="D15" s="108" t="s">
        <v>143</v>
      </c>
      <c r="E15" s="108" t="s">
        <v>143</v>
      </c>
      <c r="F15" s="108"/>
      <c r="G15" s="108" t="s">
        <v>143</v>
      </c>
      <c r="H15" s="108" t="s">
        <v>143</v>
      </c>
      <c r="I15" s="108"/>
      <c r="J15" s="108"/>
      <c r="K15" s="108" t="s">
        <v>147</v>
      </c>
      <c r="L15" s="115"/>
      <c r="R15" s="113"/>
      <c r="S15" s="113"/>
      <c r="T15" s="113"/>
      <c r="U15" s="113"/>
      <c r="V15" s="113"/>
      <c r="W15" s="113"/>
    </row>
    <row r="16" spans="2:23" x14ac:dyDescent="0.25">
      <c r="B16" s="865" t="s">
        <v>21</v>
      </c>
      <c r="C16" s="866"/>
      <c r="D16" s="866"/>
      <c r="E16" s="866"/>
      <c r="F16" s="866"/>
      <c r="G16" s="866"/>
      <c r="H16" s="866"/>
      <c r="I16" s="866"/>
      <c r="J16" s="866"/>
      <c r="K16" s="866"/>
      <c r="L16" s="867"/>
      <c r="R16" s="113"/>
      <c r="S16" s="113"/>
      <c r="T16" s="113"/>
      <c r="U16" s="113"/>
      <c r="V16" s="113"/>
      <c r="W16" s="113"/>
    </row>
    <row r="17" spans="2:23" x14ac:dyDescent="0.25">
      <c r="B17" s="99" t="s">
        <v>22</v>
      </c>
      <c r="C17" s="108" t="s">
        <v>143</v>
      </c>
      <c r="D17" s="108" t="s">
        <v>143</v>
      </c>
      <c r="E17" s="108" t="s">
        <v>143</v>
      </c>
      <c r="F17" s="108"/>
      <c r="G17" s="108" t="s">
        <v>143</v>
      </c>
      <c r="H17" s="108" t="s">
        <v>143</v>
      </c>
      <c r="I17" s="108"/>
      <c r="J17" s="108"/>
      <c r="K17" s="108" t="s">
        <v>39</v>
      </c>
      <c r="L17" s="115">
        <v>10</v>
      </c>
      <c r="R17" s="113"/>
      <c r="S17" s="113"/>
      <c r="T17" s="113"/>
      <c r="U17" s="113"/>
      <c r="V17" s="113"/>
      <c r="W17" s="113"/>
    </row>
    <row r="18" spans="2:23" x14ac:dyDescent="0.25">
      <c r="B18" s="99" t="s">
        <v>24</v>
      </c>
      <c r="C18" s="111" t="s">
        <v>143</v>
      </c>
      <c r="D18" s="111" t="s">
        <v>143</v>
      </c>
      <c r="E18" s="111" t="s">
        <v>143</v>
      </c>
      <c r="F18" s="108"/>
      <c r="G18" s="108" t="s">
        <v>143</v>
      </c>
      <c r="H18" s="108" t="s">
        <v>143</v>
      </c>
      <c r="I18" s="108"/>
      <c r="J18" s="108"/>
      <c r="K18" s="108" t="s">
        <v>39</v>
      </c>
      <c r="L18" s="115">
        <v>10</v>
      </c>
      <c r="R18" s="113"/>
      <c r="S18" s="113"/>
      <c r="T18" s="113"/>
      <c r="U18" s="113"/>
      <c r="V18" s="113"/>
      <c r="W18" s="113"/>
    </row>
    <row r="19" spans="2:23" x14ac:dyDescent="0.25">
      <c r="B19" s="99" t="s">
        <v>98</v>
      </c>
      <c r="C19" s="111" t="s">
        <v>143</v>
      </c>
      <c r="D19" s="111" t="s">
        <v>143</v>
      </c>
      <c r="E19" s="111" t="s">
        <v>143</v>
      </c>
      <c r="F19" s="108"/>
      <c r="G19" s="108" t="s">
        <v>143</v>
      </c>
      <c r="H19" s="108" t="s">
        <v>143</v>
      </c>
      <c r="I19" s="108"/>
      <c r="J19" s="108"/>
      <c r="K19" s="108" t="s">
        <v>39</v>
      </c>
      <c r="L19" s="115">
        <v>10</v>
      </c>
      <c r="R19" s="113"/>
      <c r="S19" s="113"/>
      <c r="T19" s="113"/>
      <c r="U19" s="113"/>
      <c r="V19" s="113"/>
      <c r="W19" s="113"/>
    </row>
    <row r="20" spans="2:23" x14ac:dyDescent="0.25">
      <c r="B20" s="99" t="s">
        <v>99</v>
      </c>
      <c r="C20" s="111" t="s">
        <v>143</v>
      </c>
      <c r="D20" s="111" t="s">
        <v>143</v>
      </c>
      <c r="E20" s="111" t="s">
        <v>143</v>
      </c>
      <c r="F20" s="108"/>
      <c r="G20" s="108" t="s">
        <v>143</v>
      </c>
      <c r="H20" s="108" t="s">
        <v>143</v>
      </c>
      <c r="I20" s="108"/>
      <c r="J20" s="108"/>
      <c r="K20" s="108" t="s">
        <v>39</v>
      </c>
      <c r="L20" s="115">
        <v>10</v>
      </c>
      <c r="R20" s="113"/>
      <c r="S20" s="113"/>
      <c r="T20" s="113"/>
      <c r="U20" s="113"/>
      <c r="V20" s="113"/>
      <c r="W20" s="113"/>
    </row>
    <row r="21" spans="2:23" x14ac:dyDescent="0.25">
      <c r="B21" s="99" t="s">
        <v>100</v>
      </c>
      <c r="C21" s="111" t="s">
        <v>143</v>
      </c>
      <c r="D21" s="111" t="s">
        <v>143</v>
      </c>
      <c r="E21" s="111" t="s">
        <v>143</v>
      </c>
      <c r="F21" s="108"/>
      <c r="G21" s="108" t="s">
        <v>143</v>
      </c>
      <c r="H21" s="108" t="s">
        <v>143</v>
      </c>
      <c r="I21" s="108"/>
      <c r="J21" s="108"/>
      <c r="K21" s="108" t="s">
        <v>39</v>
      </c>
      <c r="L21" s="115">
        <v>10</v>
      </c>
      <c r="R21" s="113"/>
      <c r="S21" s="113"/>
      <c r="T21" s="113"/>
      <c r="U21" s="113"/>
      <c r="V21" s="113"/>
      <c r="W21" s="113"/>
    </row>
    <row r="22" spans="2:23" x14ac:dyDescent="0.25">
      <c r="B22" s="865" t="s">
        <v>102</v>
      </c>
      <c r="C22" s="866"/>
      <c r="D22" s="866"/>
      <c r="E22" s="866"/>
      <c r="F22" s="866"/>
      <c r="G22" s="866"/>
      <c r="H22" s="866"/>
      <c r="I22" s="866"/>
      <c r="J22" s="866"/>
      <c r="K22" s="866"/>
      <c r="L22" s="867"/>
      <c r="R22" s="875"/>
      <c r="S22" s="875"/>
      <c r="T22" s="875"/>
      <c r="U22" s="875"/>
      <c r="V22" s="875"/>
      <c r="W22" s="875"/>
    </row>
    <row r="23" spans="2:23" x14ac:dyDescent="0.25">
      <c r="B23" s="99" t="s">
        <v>798</v>
      </c>
      <c r="C23" s="99">
        <f>'09 Wood Pellets, Large'!C26</f>
        <v>98.3</v>
      </c>
      <c r="D23" s="99">
        <f>'09 Wood Pellets, Large'!D26</f>
        <v>98.3</v>
      </c>
      <c r="E23" s="99">
        <f>'09 Wood Pellets, Large'!E26</f>
        <v>98.3</v>
      </c>
      <c r="F23" s="108"/>
      <c r="G23" s="108" t="s">
        <v>149</v>
      </c>
      <c r="H23" s="108" t="s">
        <v>149</v>
      </c>
      <c r="I23" s="108"/>
      <c r="J23" s="108"/>
      <c r="K23" s="115"/>
      <c r="L23" s="109"/>
      <c r="R23" s="113"/>
      <c r="S23" s="113"/>
      <c r="T23" s="113"/>
      <c r="U23" s="113"/>
      <c r="V23" s="113"/>
      <c r="W23" s="113"/>
    </row>
    <row r="24" spans="2:23" ht="15" customHeight="1" x14ac:dyDescent="0.25">
      <c r="B24" s="99" t="s">
        <v>104</v>
      </c>
      <c r="C24" s="99">
        <f>'09 Wood Pellets, Large'!C27</f>
        <v>20</v>
      </c>
      <c r="D24" s="99">
        <f>'09 Wood Pellets, Large'!D27</f>
        <v>21</v>
      </c>
      <c r="E24" s="99">
        <f>'09 Wood Pellets, Large'!E27</f>
        <v>18</v>
      </c>
      <c r="F24" s="108"/>
      <c r="G24" s="108">
        <v>19</v>
      </c>
      <c r="H24" s="108">
        <v>53</v>
      </c>
      <c r="I24" s="108"/>
      <c r="J24" s="108"/>
      <c r="K24" s="108" t="s">
        <v>31</v>
      </c>
      <c r="L24" s="115"/>
      <c r="R24" s="113"/>
      <c r="S24" s="113"/>
      <c r="T24" s="113"/>
      <c r="U24" s="113"/>
      <c r="V24" s="113"/>
      <c r="W24" s="113"/>
    </row>
    <row r="25" spans="2:23" x14ac:dyDescent="0.25">
      <c r="B25" s="99" t="s">
        <v>105</v>
      </c>
      <c r="C25" s="99">
        <f>'09 Wood Pellets, Large'!C28</f>
        <v>0</v>
      </c>
      <c r="D25" s="99">
        <f>'09 Wood Pellets, Large'!D28</f>
        <v>0</v>
      </c>
      <c r="E25" s="99">
        <f>'09 Wood Pellets, Large'!E28</f>
        <v>0</v>
      </c>
      <c r="F25" s="120"/>
      <c r="G25" s="120">
        <v>3.1</v>
      </c>
      <c r="H25" s="120">
        <v>3.1</v>
      </c>
      <c r="I25" s="120"/>
      <c r="J25" s="120"/>
      <c r="K25" s="108" t="s">
        <v>31</v>
      </c>
      <c r="L25" s="115"/>
      <c r="R25" s="121"/>
      <c r="S25" s="121"/>
      <c r="T25" s="121"/>
      <c r="U25" s="121"/>
      <c r="V25" s="113"/>
      <c r="W25" s="113"/>
    </row>
    <row r="26" spans="2:23" x14ac:dyDescent="0.25">
      <c r="B26" s="99" t="str">
        <f>'09 Wood Pellets, Large'!B29</f>
        <v>N2O (g per GJ fuel)</v>
      </c>
      <c r="C26" s="99">
        <f>'09 Wood Pellets, Large'!C29</f>
        <v>1</v>
      </c>
      <c r="D26" s="99">
        <f>'09 Wood Pellets, Large'!D29</f>
        <v>1</v>
      </c>
      <c r="E26" s="99">
        <f>'09 Wood Pellets, Large'!E29</f>
        <v>1</v>
      </c>
      <c r="F26" s="122"/>
      <c r="G26" s="122">
        <v>0.8</v>
      </c>
      <c r="H26" s="122">
        <v>0.8</v>
      </c>
      <c r="I26" s="122"/>
      <c r="J26" s="122"/>
      <c r="K26" s="122" t="s">
        <v>31</v>
      </c>
      <c r="L26" s="115"/>
      <c r="R26" s="875"/>
      <c r="S26" s="875"/>
      <c r="T26" s="875"/>
      <c r="U26" s="875"/>
      <c r="V26" s="875"/>
      <c r="W26" s="875"/>
    </row>
    <row r="27" spans="2:23" x14ac:dyDescent="0.25">
      <c r="B27" s="99" t="str">
        <f>'09 Wood Pellets, Large'!B30</f>
        <v>Particles (g per GJ fuel)</v>
      </c>
      <c r="C27" s="99">
        <f>'09 Wood Pellets, Large'!C30</f>
        <v>0.3</v>
      </c>
      <c r="D27" s="99">
        <f>'09 Wood Pellets, Large'!D30</f>
        <v>0.3</v>
      </c>
      <c r="E27" s="99">
        <f>'09 Wood Pellets, Large'!E30</f>
        <v>0.3</v>
      </c>
      <c r="F27" s="122"/>
      <c r="G27" s="122"/>
      <c r="H27" s="122"/>
      <c r="I27" s="122"/>
      <c r="J27" s="122"/>
      <c r="K27" s="122"/>
      <c r="L27" s="398"/>
      <c r="R27" s="396"/>
      <c r="S27" s="396"/>
      <c r="T27" s="396"/>
      <c r="U27" s="396"/>
      <c r="V27" s="396"/>
      <c r="W27" s="396"/>
    </row>
    <row r="28" spans="2:23" x14ac:dyDescent="0.25">
      <c r="B28" s="865" t="s">
        <v>547</v>
      </c>
      <c r="C28" s="866"/>
      <c r="D28" s="866"/>
      <c r="E28" s="866"/>
      <c r="F28" s="866"/>
      <c r="G28" s="866"/>
      <c r="H28" s="866"/>
      <c r="I28" s="866"/>
      <c r="J28" s="866"/>
      <c r="K28" s="866"/>
      <c r="L28" s="867"/>
      <c r="R28" s="113"/>
      <c r="S28" s="113"/>
      <c r="T28" s="113"/>
      <c r="U28" s="113"/>
      <c r="V28" s="113"/>
      <c r="W28" s="113"/>
    </row>
    <row r="29" spans="2:23" ht="16.5" customHeight="1" x14ac:dyDescent="0.25">
      <c r="B29" s="99" t="s">
        <v>26</v>
      </c>
      <c r="C29" s="123">
        <v>0.57107382550335573</v>
      </c>
      <c r="D29" s="123">
        <f>C29-0.01</f>
        <v>0.56107382550335572</v>
      </c>
      <c r="E29" s="123">
        <f>D29-0.01</f>
        <v>0.55107382550335571</v>
      </c>
      <c r="F29" s="124"/>
      <c r="G29" s="125">
        <v>0.39105850023780586</v>
      </c>
      <c r="H29" s="125">
        <v>1.0582305271658916</v>
      </c>
      <c r="I29" s="124"/>
      <c r="J29" s="124"/>
      <c r="K29" s="124" t="s">
        <v>150</v>
      </c>
      <c r="L29" s="126" t="s">
        <v>314</v>
      </c>
      <c r="R29" s="127"/>
      <c r="S29" s="127"/>
      <c r="T29" s="127"/>
      <c r="U29" s="127"/>
      <c r="V29" s="113"/>
      <c r="W29" s="113"/>
    </row>
    <row r="30" spans="2:23" ht="16.5" customHeight="1" x14ac:dyDescent="0.25">
      <c r="B30" s="99" t="s">
        <v>28</v>
      </c>
      <c r="C30" s="108" t="s">
        <v>149</v>
      </c>
      <c r="D30" s="108" t="s">
        <v>149</v>
      </c>
      <c r="E30" s="108" t="s">
        <v>149</v>
      </c>
      <c r="F30" s="108"/>
      <c r="G30" s="108" t="s">
        <v>149</v>
      </c>
      <c r="H30" s="108" t="s">
        <v>149</v>
      </c>
      <c r="I30" s="124"/>
      <c r="J30" s="124"/>
      <c r="K30" s="124"/>
      <c r="L30" s="124"/>
      <c r="R30" s="127"/>
      <c r="S30" s="127"/>
      <c r="T30" s="127"/>
      <c r="U30" s="127"/>
      <c r="V30" s="113"/>
      <c r="W30" s="113"/>
    </row>
    <row r="31" spans="2:23" ht="16.5" customHeight="1" x14ac:dyDescent="0.25">
      <c r="B31" s="99" t="s">
        <v>29</v>
      </c>
      <c r="C31" s="108" t="s">
        <v>149</v>
      </c>
      <c r="D31" s="108" t="s">
        <v>149</v>
      </c>
      <c r="E31" s="108" t="s">
        <v>149</v>
      </c>
      <c r="F31" s="108"/>
      <c r="G31" s="108" t="s">
        <v>149</v>
      </c>
      <c r="H31" s="108" t="s">
        <v>149</v>
      </c>
      <c r="I31" s="124"/>
      <c r="J31" s="124"/>
      <c r="K31" s="124"/>
      <c r="L31" s="124"/>
      <c r="R31" s="127"/>
      <c r="S31" s="127"/>
      <c r="T31" s="127"/>
      <c r="U31" s="127"/>
      <c r="V31" s="113"/>
      <c r="W31" s="113"/>
    </row>
    <row r="32" spans="2:23" ht="15" customHeight="1" x14ac:dyDescent="0.25">
      <c r="B32" s="99" t="s">
        <v>30</v>
      </c>
      <c r="C32" s="126" t="s">
        <v>1049</v>
      </c>
      <c r="D32" s="126" t="s">
        <v>1049</v>
      </c>
      <c r="E32" s="126" t="s">
        <v>1049</v>
      </c>
      <c r="F32" s="124"/>
      <c r="G32" s="126" t="s">
        <v>1050</v>
      </c>
      <c r="H32" s="126" t="s">
        <v>1051</v>
      </c>
      <c r="I32" s="124"/>
      <c r="J32" s="124"/>
      <c r="K32" s="124" t="s">
        <v>151</v>
      </c>
      <c r="L32" s="124">
        <v>10</v>
      </c>
      <c r="R32" s="875"/>
      <c r="S32" s="875"/>
      <c r="T32" s="875"/>
      <c r="U32" s="875"/>
      <c r="V32" s="875"/>
      <c r="W32" s="875"/>
    </row>
    <row r="33" spans="1:23" x14ac:dyDescent="0.25">
      <c r="B33" s="99" t="s">
        <v>32</v>
      </c>
      <c r="C33" s="124" t="s">
        <v>143</v>
      </c>
      <c r="D33" s="124" t="s">
        <v>143</v>
      </c>
      <c r="E33" s="124" t="s">
        <v>143</v>
      </c>
      <c r="F33" s="124"/>
      <c r="G33" s="124" t="s">
        <v>143</v>
      </c>
      <c r="H33" s="126" t="s">
        <v>146</v>
      </c>
      <c r="I33" s="124"/>
      <c r="J33" s="124"/>
      <c r="K33" s="124" t="s">
        <v>151</v>
      </c>
      <c r="L33" s="124">
        <v>10</v>
      </c>
      <c r="R33" s="118"/>
      <c r="S33" s="118"/>
      <c r="T33" s="118"/>
      <c r="U33" s="118"/>
      <c r="V33" s="118"/>
      <c r="W33" s="113"/>
    </row>
    <row r="34" spans="1:23" x14ac:dyDescent="0.25">
      <c r="B34" s="462"/>
      <c r="C34" s="476"/>
      <c r="D34" s="476"/>
      <c r="E34" s="476"/>
      <c r="F34" s="476"/>
      <c r="G34" s="476"/>
      <c r="H34" s="477"/>
      <c r="I34" s="476"/>
      <c r="J34" s="476"/>
      <c r="K34" s="476"/>
      <c r="L34" s="476"/>
      <c r="R34" s="118"/>
      <c r="S34" s="118"/>
      <c r="T34" s="118"/>
      <c r="U34" s="118"/>
      <c r="V34" s="118"/>
      <c r="W34" s="113"/>
    </row>
    <row r="35" spans="1:23" x14ac:dyDescent="0.25">
      <c r="A35" s="95" t="s">
        <v>125</v>
      </c>
      <c r="B35" s="129"/>
      <c r="C35" s="118"/>
      <c r="D35" s="118"/>
      <c r="E35" s="118"/>
      <c r="F35" s="118"/>
      <c r="G35" s="118"/>
      <c r="H35" s="118"/>
      <c r="I35" s="118"/>
      <c r="J35" s="118"/>
      <c r="K35" s="113"/>
      <c r="L35" s="113"/>
      <c r="R35" s="113"/>
      <c r="S35" s="113"/>
      <c r="T35" s="113"/>
      <c r="U35" s="113"/>
      <c r="V35" s="113"/>
      <c r="W35" s="113"/>
    </row>
    <row r="36" spans="1:23" x14ac:dyDescent="0.25">
      <c r="A36" s="90">
        <v>10</v>
      </c>
      <c r="B36" s="876" t="s">
        <v>152</v>
      </c>
      <c r="C36" s="873"/>
      <c r="D36" s="873"/>
      <c r="E36" s="873"/>
      <c r="F36" s="873"/>
      <c r="G36" s="873"/>
      <c r="H36" s="873"/>
      <c r="I36" s="873"/>
      <c r="J36" s="873"/>
      <c r="K36" s="873"/>
      <c r="L36" s="873"/>
      <c r="R36" s="113"/>
      <c r="S36" s="113"/>
      <c r="T36" s="113"/>
      <c r="U36" s="113"/>
      <c r="V36" s="113"/>
      <c r="W36" s="113"/>
    </row>
    <row r="37" spans="1:23" ht="15" customHeight="1" x14ac:dyDescent="0.25">
      <c r="A37" s="90">
        <v>11</v>
      </c>
      <c r="B37" s="876" t="s">
        <v>153</v>
      </c>
      <c r="C37" s="873"/>
      <c r="D37" s="873"/>
      <c r="E37" s="873"/>
      <c r="F37" s="873"/>
      <c r="G37" s="873"/>
      <c r="H37" s="873"/>
      <c r="I37" s="873"/>
      <c r="J37" s="873"/>
      <c r="K37" s="873"/>
      <c r="L37" s="873"/>
      <c r="R37" s="113"/>
      <c r="S37" s="113"/>
      <c r="T37" s="113"/>
      <c r="U37" s="113"/>
      <c r="V37" s="113"/>
      <c r="W37" s="113"/>
    </row>
    <row r="38" spans="1:23" x14ac:dyDescent="0.25">
      <c r="A38" s="90">
        <v>12</v>
      </c>
      <c r="B38" s="876" t="s">
        <v>154</v>
      </c>
      <c r="C38" s="873"/>
      <c r="D38" s="873"/>
      <c r="E38" s="873"/>
      <c r="F38" s="873"/>
      <c r="G38" s="873"/>
      <c r="H38" s="873"/>
      <c r="I38" s="873"/>
      <c r="J38" s="873"/>
      <c r="K38" s="873"/>
      <c r="L38" s="873"/>
      <c r="R38" s="121"/>
      <c r="S38" s="121"/>
      <c r="T38" s="121"/>
      <c r="U38" s="121"/>
      <c r="V38" s="113"/>
      <c r="W38" s="113"/>
    </row>
    <row r="39" spans="1:23" x14ac:dyDescent="0.25">
      <c r="A39" s="95" t="s">
        <v>38</v>
      </c>
      <c r="R39" s="121"/>
      <c r="S39" s="121"/>
      <c r="T39" s="121"/>
      <c r="U39" s="121"/>
      <c r="V39" s="113"/>
      <c r="W39" s="113"/>
    </row>
    <row r="40" spans="1:23" x14ac:dyDescent="0.25">
      <c r="A40" s="89" t="s">
        <v>39</v>
      </c>
      <c r="B40" s="857" t="s">
        <v>155</v>
      </c>
      <c r="C40" s="857"/>
      <c r="D40" s="857"/>
      <c r="E40" s="857"/>
      <c r="F40" s="857"/>
      <c r="G40" s="857"/>
      <c r="H40" s="857"/>
      <c r="I40" s="857"/>
      <c r="J40" s="857"/>
      <c r="K40" s="857"/>
      <c r="L40" s="857"/>
      <c r="R40" s="121"/>
      <c r="S40" s="121"/>
      <c r="T40" s="121"/>
      <c r="U40" s="121"/>
      <c r="V40" s="113"/>
      <c r="W40" s="113"/>
    </row>
    <row r="41" spans="1:23" x14ac:dyDescent="0.25">
      <c r="A41" s="89" t="s">
        <v>15</v>
      </c>
      <c r="B41" s="887" t="s">
        <v>156</v>
      </c>
      <c r="C41" s="887"/>
      <c r="D41" s="887"/>
      <c r="E41" s="887"/>
      <c r="F41" s="887"/>
      <c r="G41" s="887"/>
      <c r="H41" s="887"/>
      <c r="I41" s="887"/>
      <c r="J41" s="887"/>
      <c r="K41" s="887"/>
      <c r="L41" s="887"/>
      <c r="R41" s="121"/>
      <c r="S41" s="121"/>
      <c r="T41" s="121"/>
      <c r="U41" s="121"/>
      <c r="V41" s="113"/>
      <c r="W41" s="113"/>
    </row>
    <row r="42" spans="1:23" ht="27.75" customHeight="1" x14ac:dyDescent="0.25">
      <c r="A42" s="89" t="s">
        <v>20</v>
      </c>
      <c r="B42" s="874" t="s">
        <v>157</v>
      </c>
      <c r="C42" s="857"/>
      <c r="D42" s="857"/>
      <c r="E42" s="857"/>
      <c r="F42" s="857"/>
      <c r="G42" s="857"/>
      <c r="H42" s="857"/>
      <c r="I42" s="857"/>
      <c r="J42" s="857"/>
      <c r="K42" s="857"/>
      <c r="L42" s="857"/>
      <c r="R42" s="121"/>
      <c r="S42" s="121"/>
      <c r="T42" s="121"/>
      <c r="U42" s="121"/>
      <c r="V42" s="113"/>
      <c r="W42" s="113"/>
    </row>
    <row r="43" spans="1:23" x14ac:dyDescent="0.25">
      <c r="A43" s="89" t="s">
        <v>23</v>
      </c>
      <c r="B43" s="857" t="s">
        <v>158</v>
      </c>
      <c r="C43" s="857"/>
      <c r="D43" s="857"/>
      <c r="E43" s="857"/>
      <c r="F43" s="857"/>
      <c r="G43" s="857"/>
      <c r="H43" s="857"/>
      <c r="I43" s="857"/>
      <c r="J43" s="857"/>
      <c r="K43" s="857"/>
      <c r="L43" s="857"/>
      <c r="R43" s="121"/>
      <c r="S43" s="121"/>
      <c r="T43" s="121"/>
      <c r="U43" s="121"/>
      <c r="V43" s="113"/>
      <c r="W43" s="113"/>
    </row>
    <row r="44" spans="1:23" x14ac:dyDescent="0.25">
      <c r="A44" s="89" t="s">
        <v>44</v>
      </c>
      <c r="B44" s="876" t="s">
        <v>159</v>
      </c>
      <c r="C44" s="873"/>
      <c r="D44" s="873"/>
      <c r="E44" s="873"/>
      <c r="F44" s="873"/>
      <c r="G44" s="873"/>
      <c r="H44" s="873"/>
      <c r="I44" s="873"/>
      <c r="J44" s="873"/>
      <c r="K44" s="873"/>
      <c r="L44" s="873"/>
      <c r="R44" s="121"/>
      <c r="S44" s="121"/>
      <c r="T44" s="121"/>
      <c r="U44" s="121"/>
      <c r="V44" s="113"/>
      <c r="W44" s="113"/>
    </row>
    <row r="45" spans="1:23" x14ac:dyDescent="0.25">
      <c r="A45" s="89" t="s">
        <v>46</v>
      </c>
      <c r="B45" s="886" t="s">
        <v>160</v>
      </c>
      <c r="C45" s="886"/>
      <c r="D45" s="886"/>
      <c r="E45" s="886"/>
      <c r="F45" s="886"/>
      <c r="G45" s="886"/>
      <c r="H45" s="886"/>
      <c r="I45" s="886"/>
      <c r="J45" s="886"/>
      <c r="K45" s="886"/>
      <c r="L45" s="886"/>
    </row>
    <row r="46" spans="1:23" ht="25.5" customHeight="1" x14ac:dyDescent="0.25">
      <c r="A46" s="89" t="s">
        <v>31</v>
      </c>
      <c r="B46" s="887" t="s">
        <v>161</v>
      </c>
      <c r="C46" s="887"/>
      <c r="D46" s="887"/>
      <c r="E46" s="887"/>
      <c r="F46" s="887"/>
      <c r="G46" s="887"/>
      <c r="H46" s="887"/>
      <c r="I46" s="887"/>
      <c r="J46" s="887"/>
      <c r="K46" s="887"/>
      <c r="L46" s="887"/>
    </row>
    <row r="47" spans="1:23" ht="39" customHeight="1" x14ac:dyDescent="0.25">
      <c r="A47" s="89" t="s">
        <v>65</v>
      </c>
      <c r="B47" s="857" t="s">
        <v>1164</v>
      </c>
      <c r="C47" s="872"/>
      <c r="D47" s="872"/>
      <c r="E47" s="872"/>
      <c r="F47" s="872"/>
      <c r="G47" s="872"/>
      <c r="H47" s="872"/>
      <c r="I47" s="872"/>
      <c r="J47" s="872"/>
      <c r="K47" s="872"/>
      <c r="L47" s="872"/>
    </row>
    <row r="48" spans="1:23" ht="24.75" customHeight="1" x14ac:dyDescent="0.25">
      <c r="A48" s="90"/>
      <c r="C48" s="90"/>
      <c r="D48" s="90"/>
      <c r="E48" s="90"/>
      <c r="F48" s="90"/>
      <c r="G48" s="90"/>
      <c r="H48" s="90"/>
      <c r="I48" s="90"/>
      <c r="J48" s="90"/>
      <c r="K48" s="90"/>
      <c r="L48" s="90"/>
    </row>
    <row r="49" spans="1:12" x14ac:dyDescent="0.25">
      <c r="A49" s="90"/>
      <c r="B49" s="857"/>
      <c r="C49" s="857"/>
      <c r="D49" s="857"/>
      <c r="E49" s="857"/>
      <c r="F49" s="857"/>
      <c r="G49" s="857"/>
      <c r="H49" s="857"/>
      <c r="I49" s="857"/>
      <c r="J49" s="857"/>
      <c r="K49" s="857"/>
      <c r="L49" s="857"/>
    </row>
    <row r="50" spans="1:12" x14ac:dyDescent="0.25">
      <c r="A50" s="90"/>
      <c r="B50" s="857"/>
      <c r="C50" s="873"/>
      <c r="D50" s="873"/>
      <c r="E50" s="873"/>
      <c r="F50" s="873"/>
      <c r="G50" s="873"/>
      <c r="H50" s="873"/>
      <c r="I50" s="873"/>
      <c r="J50" s="873"/>
      <c r="K50" s="873"/>
      <c r="L50" s="873"/>
    </row>
    <row r="51" spans="1:12" ht="24" customHeight="1" x14ac:dyDescent="0.25">
      <c r="A51" s="90"/>
      <c r="B51" s="92"/>
      <c r="C51" s="91"/>
      <c r="D51" s="91"/>
      <c r="E51" s="91"/>
      <c r="F51" s="91"/>
      <c r="G51" s="91"/>
      <c r="H51" s="91"/>
      <c r="I51" s="91"/>
      <c r="J51" s="91"/>
      <c r="K51" s="91"/>
      <c r="L51" s="91"/>
    </row>
    <row r="52" spans="1:12" ht="12.75" customHeight="1" x14ac:dyDescent="0.25">
      <c r="A52" s="90"/>
      <c r="B52" s="96"/>
      <c r="C52" s="91"/>
      <c r="D52" s="91"/>
      <c r="E52" s="91"/>
      <c r="F52" s="91"/>
      <c r="G52" s="91"/>
      <c r="H52" s="91"/>
      <c r="I52" s="91"/>
      <c r="J52" s="91"/>
      <c r="K52" s="91"/>
      <c r="L52" s="91"/>
    </row>
    <row r="53" spans="1:12" ht="39" customHeight="1" x14ac:dyDescent="0.25">
      <c r="A53" s="90"/>
      <c r="B53" s="857"/>
      <c r="C53" s="857"/>
      <c r="D53" s="857"/>
      <c r="E53" s="857"/>
      <c r="F53" s="857"/>
      <c r="G53" s="857"/>
      <c r="H53" s="857"/>
      <c r="I53" s="857"/>
      <c r="J53" s="857"/>
      <c r="K53" s="857"/>
      <c r="L53" s="857"/>
    </row>
    <row r="54" spans="1:12" x14ac:dyDescent="0.25">
      <c r="A54" s="90"/>
      <c r="B54" s="857"/>
      <c r="C54" s="857"/>
      <c r="D54" s="857"/>
      <c r="E54" s="857"/>
      <c r="F54" s="857"/>
      <c r="G54" s="857"/>
      <c r="H54" s="857"/>
      <c r="I54" s="857"/>
      <c r="J54" s="857"/>
      <c r="K54" s="857"/>
      <c r="L54" s="857"/>
    </row>
    <row r="55" spans="1:12" x14ac:dyDescent="0.25">
      <c r="A55" s="90"/>
      <c r="B55" s="92"/>
      <c r="C55" s="92"/>
      <c r="D55" s="92"/>
      <c r="E55" s="92"/>
      <c r="F55" s="92"/>
      <c r="G55" s="92"/>
      <c r="H55" s="92"/>
      <c r="I55" s="92"/>
      <c r="J55" s="92"/>
      <c r="K55" s="92"/>
      <c r="L55" s="92"/>
    </row>
    <row r="56" spans="1:12" x14ac:dyDescent="0.25">
      <c r="A56" s="90"/>
      <c r="B56" s="857"/>
      <c r="C56" s="857"/>
      <c r="D56" s="857"/>
      <c r="E56" s="857"/>
      <c r="F56" s="857"/>
      <c r="G56" s="857"/>
      <c r="H56" s="857"/>
      <c r="I56" s="857"/>
      <c r="J56" s="857"/>
      <c r="K56" s="857"/>
      <c r="L56" s="857"/>
    </row>
    <row r="57" spans="1:12" x14ac:dyDescent="0.25">
      <c r="A57" s="90"/>
      <c r="B57" s="857"/>
      <c r="C57" s="857"/>
      <c r="D57" s="857"/>
      <c r="E57" s="857"/>
      <c r="F57" s="857"/>
      <c r="G57" s="857"/>
      <c r="H57" s="857"/>
      <c r="I57" s="857"/>
      <c r="J57" s="857"/>
      <c r="K57" s="857"/>
      <c r="L57" s="857"/>
    </row>
    <row r="72" spans="2:12" x14ac:dyDescent="0.25">
      <c r="B72" s="857"/>
      <c r="C72" s="872"/>
      <c r="D72" s="872"/>
      <c r="E72" s="872"/>
      <c r="F72" s="872"/>
      <c r="G72" s="872"/>
      <c r="H72" s="872"/>
      <c r="I72" s="872"/>
      <c r="J72" s="872"/>
      <c r="K72" s="872"/>
      <c r="L72" s="872"/>
    </row>
    <row r="75" spans="2:12" x14ac:dyDescent="0.25">
      <c r="C75" s="130"/>
      <c r="D75" s="130"/>
    </row>
    <row r="76" spans="2:12" x14ac:dyDescent="0.25">
      <c r="C76" s="131"/>
      <c r="D76" s="131"/>
      <c r="E76" s="131"/>
    </row>
  </sheetData>
  <mergeCells count="32">
    <mergeCell ref="B54:L54"/>
    <mergeCell ref="B56:L56"/>
    <mergeCell ref="B57:L57"/>
    <mergeCell ref="B72:L72"/>
    <mergeCell ref="B46:L46"/>
    <mergeCell ref="B47:L47"/>
    <mergeCell ref="B49:L49"/>
    <mergeCell ref="B50:L50"/>
    <mergeCell ref="B53:L53"/>
    <mergeCell ref="B45:L45"/>
    <mergeCell ref="B28:L28"/>
    <mergeCell ref="R32:W32"/>
    <mergeCell ref="B36:L36"/>
    <mergeCell ref="B37:L37"/>
    <mergeCell ref="B38:L38"/>
    <mergeCell ref="B40:L40"/>
    <mergeCell ref="B41:L41"/>
    <mergeCell ref="B42:L42"/>
    <mergeCell ref="B43:L43"/>
    <mergeCell ref="B44:L44"/>
    <mergeCell ref="R26:W26"/>
    <mergeCell ref="C1:K1"/>
    <mergeCell ref="C3:L3"/>
    <mergeCell ref="R3:W3"/>
    <mergeCell ref="G4:H4"/>
    <mergeCell ref="I4:J4"/>
    <mergeCell ref="R5:W5"/>
    <mergeCell ref="C6:F6"/>
    <mergeCell ref="R6:W6"/>
    <mergeCell ref="B16:L16"/>
    <mergeCell ref="B22:L22"/>
    <mergeCell ref="R22:W22"/>
  </mergeCells>
  <hyperlinks>
    <hyperlink ref="H1" location="Index" display="Back to Index"/>
  </hyperlinks>
  <pageMargins left="0.7" right="0.7" top="0.75" bottom="0.75" header="0.3" footer="0.3"/>
  <pageSetup scale="74" orientation="portrait" r:id="rId1"/>
  <colBreaks count="1" manualBreakCount="1">
    <brk id="12" max="1048575" man="1"/>
  </colBreaks>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sheetPr>
  <dimension ref="A1:M101"/>
  <sheetViews>
    <sheetView showGridLines="0" workbookViewId="0">
      <selection activeCell="B47" sqref="B47"/>
    </sheetView>
  </sheetViews>
  <sheetFormatPr defaultRowHeight="15" x14ac:dyDescent="0.25"/>
  <cols>
    <col min="1" max="1" width="51" customWidth="1"/>
    <col min="2" max="2" width="10.5703125" bestFit="1" customWidth="1"/>
    <col min="8" max="8" width="104" customWidth="1"/>
    <col min="18" max="18" width="9.140625" customWidth="1"/>
  </cols>
  <sheetData>
    <row r="1" spans="1:13" x14ac:dyDescent="0.25">
      <c r="A1" s="214" t="s">
        <v>445</v>
      </c>
      <c r="H1" s="555" t="s">
        <v>850</v>
      </c>
    </row>
    <row r="2" spans="1:13" x14ac:dyDescent="0.25">
      <c r="A2" s="242" t="s">
        <v>0</v>
      </c>
      <c r="B2" s="987" t="s">
        <v>908</v>
      </c>
      <c r="C2" s="988"/>
      <c r="D2" s="988"/>
      <c r="E2" s="988"/>
      <c r="F2" s="988"/>
      <c r="G2" s="989"/>
    </row>
    <row r="3" spans="1:13" x14ac:dyDescent="0.25">
      <c r="A3" s="241"/>
      <c r="B3" s="240">
        <v>2015</v>
      </c>
      <c r="C3" s="240">
        <v>2020</v>
      </c>
      <c r="D3" s="240">
        <v>2030</v>
      </c>
      <c r="E3" s="240">
        <v>2050</v>
      </c>
      <c r="F3" s="240" t="s">
        <v>4</v>
      </c>
      <c r="G3" s="240" t="s">
        <v>5</v>
      </c>
    </row>
    <row r="4" spans="1:13" x14ac:dyDescent="0.25">
      <c r="A4" s="976" t="s">
        <v>444</v>
      </c>
      <c r="B4" s="977"/>
      <c r="C4" s="977"/>
      <c r="D4" s="977"/>
      <c r="E4" s="977"/>
      <c r="F4" s="977"/>
      <c r="G4" s="978"/>
    </row>
    <row r="5" spans="1:13" x14ac:dyDescent="0.25">
      <c r="A5" s="234" t="s">
        <v>443</v>
      </c>
      <c r="B5" s="239">
        <v>1068</v>
      </c>
      <c r="C5" s="239">
        <v>1068</v>
      </c>
      <c r="D5" s="239">
        <v>1068</v>
      </c>
      <c r="E5" s="239">
        <v>1068</v>
      </c>
      <c r="F5" s="226" t="s">
        <v>776</v>
      </c>
      <c r="G5" s="226">
        <v>4</v>
      </c>
    </row>
    <row r="6" spans="1:13" ht="15" customHeight="1" x14ac:dyDescent="0.25">
      <c r="A6" s="995" t="s">
        <v>6</v>
      </c>
      <c r="B6" s="996"/>
      <c r="C6" s="996"/>
      <c r="D6" s="996"/>
      <c r="E6" s="996"/>
      <c r="F6" s="996"/>
      <c r="G6" s="997"/>
    </row>
    <row r="7" spans="1:13" x14ac:dyDescent="0.25">
      <c r="A7" s="234" t="s">
        <v>442</v>
      </c>
      <c r="B7" s="233">
        <v>4000</v>
      </c>
      <c r="C7" s="233">
        <v>4000</v>
      </c>
      <c r="D7" s="233">
        <v>4000</v>
      </c>
      <c r="E7" s="233">
        <v>4000</v>
      </c>
      <c r="F7" s="226" t="s">
        <v>775</v>
      </c>
      <c r="G7" s="226" t="s">
        <v>423</v>
      </c>
    </row>
    <row r="8" spans="1:13" x14ac:dyDescent="0.25">
      <c r="A8" s="234" t="s">
        <v>441</v>
      </c>
      <c r="B8" s="233">
        <v>5400</v>
      </c>
      <c r="C8" s="233">
        <v>5400</v>
      </c>
      <c r="D8" s="233">
        <v>5400</v>
      </c>
      <c r="E8" s="233">
        <v>5400</v>
      </c>
      <c r="F8" s="226" t="s">
        <v>20</v>
      </c>
      <c r="G8" s="226" t="s">
        <v>423</v>
      </c>
    </row>
    <row r="9" spans="1:13" ht="15" customHeight="1" x14ac:dyDescent="0.25">
      <c r="A9" s="995" t="s">
        <v>440</v>
      </c>
      <c r="B9" s="996"/>
      <c r="C9" s="996"/>
      <c r="D9" s="996"/>
      <c r="E9" s="996"/>
      <c r="F9" s="996"/>
      <c r="G9" s="997"/>
      <c r="I9" s="219"/>
      <c r="J9" s="219"/>
      <c r="K9" s="219"/>
      <c r="L9" s="219"/>
      <c r="M9" s="219"/>
    </row>
    <row r="10" spans="1:13" x14ac:dyDescent="0.25">
      <c r="A10" s="234" t="s">
        <v>439</v>
      </c>
      <c r="B10" s="215">
        <v>1.35</v>
      </c>
      <c r="C10" s="215">
        <v>1.35</v>
      </c>
      <c r="D10" s="215">
        <v>1.35</v>
      </c>
      <c r="E10" s="215">
        <v>1.35</v>
      </c>
      <c r="F10" s="226" t="s">
        <v>23</v>
      </c>
      <c r="G10" s="226">
        <v>31</v>
      </c>
      <c r="I10" s="518"/>
      <c r="J10" s="518"/>
      <c r="K10" s="518"/>
      <c r="L10" s="518"/>
      <c r="M10" s="219"/>
    </row>
    <row r="11" spans="1:13" x14ac:dyDescent="0.25">
      <c r="A11" s="234" t="s">
        <v>438</v>
      </c>
      <c r="B11" s="215">
        <v>1.1499999999999999</v>
      </c>
      <c r="C11" s="215">
        <v>1.1499999999999999</v>
      </c>
      <c r="D11" s="215">
        <v>1.1499999999999999</v>
      </c>
      <c r="E11" s="215">
        <v>1.1499999999999999</v>
      </c>
      <c r="F11" s="226" t="s">
        <v>44</v>
      </c>
      <c r="G11" s="226">
        <v>31</v>
      </c>
      <c r="I11" s="518"/>
      <c r="J11" s="518"/>
      <c r="K11" s="518"/>
      <c r="L11" s="518"/>
      <c r="M11" s="219"/>
    </row>
    <row r="12" spans="1:13" x14ac:dyDescent="0.25">
      <c r="A12" s="234" t="s">
        <v>437</v>
      </c>
      <c r="B12" s="236">
        <v>0.03</v>
      </c>
      <c r="C12" s="236">
        <v>2.5000000000000001E-2</v>
      </c>
      <c r="D12" s="236">
        <v>1.4999999999999999E-2</v>
      </c>
      <c r="E12" s="236">
        <v>0.01</v>
      </c>
      <c r="F12" s="226" t="s">
        <v>46</v>
      </c>
      <c r="G12" s="226">
        <v>13</v>
      </c>
      <c r="I12" s="518"/>
      <c r="J12" s="518"/>
      <c r="K12" s="518"/>
      <c r="L12" s="518"/>
      <c r="M12" s="219"/>
    </row>
    <row r="13" spans="1:13" x14ac:dyDescent="0.25">
      <c r="A13" s="234" t="s">
        <v>436</v>
      </c>
      <c r="B13" s="238">
        <v>0.13</v>
      </c>
      <c r="C13" s="238">
        <v>0.09</v>
      </c>
      <c r="D13" s="238">
        <v>7.0000000000000007E-2</v>
      </c>
      <c r="E13" s="238">
        <v>0.05</v>
      </c>
      <c r="F13" s="226" t="s">
        <v>31</v>
      </c>
      <c r="G13" s="226" t="s">
        <v>423</v>
      </c>
      <c r="I13" s="518"/>
      <c r="J13" s="518"/>
      <c r="K13" s="518"/>
      <c r="L13" s="518"/>
      <c r="M13" s="219"/>
    </row>
    <row r="14" spans="1:13" x14ac:dyDescent="0.25">
      <c r="A14" s="234" t="s">
        <v>435</v>
      </c>
      <c r="B14" s="238">
        <v>3.1E-2</v>
      </c>
      <c r="C14" s="238">
        <v>2.6000000000000002E-2</v>
      </c>
      <c r="D14" s="238">
        <v>2.6000000000000002E-2</v>
      </c>
      <c r="E14" s="238">
        <v>2.1000000000000001E-2</v>
      </c>
      <c r="F14" s="226" t="s">
        <v>434</v>
      </c>
      <c r="G14" s="226">
        <v>13</v>
      </c>
      <c r="I14" s="518"/>
      <c r="J14" s="518"/>
      <c r="K14" s="518"/>
      <c r="L14" s="518"/>
      <c r="M14" s="219"/>
    </row>
    <row r="15" spans="1:13" x14ac:dyDescent="0.25">
      <c r="A15" s="234" t="s">
        <v>433</v>
      </c>
      <c r="B15" s="238">
        <v>0.01</v>
      </c>
      <c r="C15" s="238">
        <v>0.01</v>
      </c>
      <c r="D15" s="238">
        <v>0.01</v>
      </c>
      <c r="E15" s="238">
        <v>0.01</v>
      </c>
      <c r="F15" s="226" t="s">
        <v>65</v>
      </c>
      <c r="G15" s="226" t="s">
        <v>423</v>
      </c>
      <c r="I15" s="518"/>
      <c r="J15" s="518"/>
      <c r="K15" s="518"/>
      <c r="L15" s="518"/>
      <c r="M15" s="219"/>
    </row>
    <row r="16" spans="1:13" x14ac:dyDescent="0.25">
      <c r="A16" s="234" t="s">
        <v>432</v>
      </c>
      <c r="B16" s="237">
        <v>0.16500000000000001</v>
      </c>
      <c r="C16" s="236">
        <v>0.19</v>
      </c>
      <c r="D16" s="236">
        <v>0.23</v>
      </c>
      <c r="E16" s="236">
        <v>0.26</v>
      </c>
      <c r="F16" s="226" t="s">
        <v>423</v>
      </c>
      <c r="G16" s="226">
        <v>13</v>
      </c>
      <c r="I16" s="518"/>
      <c r="J16" s="518"/>
      <c r="K16" s="518"/>
      <c r="L16" s="518"/>
      <c r="M16" s="219"/>
    </row>
    <row r="17" spans="1:13" x14ac:dyDescent="0.25">
      <c r="A17" s="234" t="s">
        <v>431</v>
      </c>
      <c r="B17" s="235">
        <v>1</v>
      </c>
      <c r="C17" s="235">
        <v>1</v>
      </c>
      <c r="D17" s="235">
        <v>1</v>
      </c>
      <c r="E17" s="235">
        <v>1</v>
      </c>
      <c r="F17" s="226" t="s">
        <v>423</v>
      </c>
      <c r="G17" s="226" t="s">
        <v>423</v>
      </c>
      <c r="I17" s="518"/>
      <c r="J17" s="518"/>
      <c r="K17" s="518"/>
      <c r="L17" s="518"/>
      <c r="M17" s="219"/>
    </row>
    <row r="18" spans="1:13" x14ac:dyDescent="0.25">
      <c r="A18" s="234" t="s">
        <v>430</v>
      </c>
      <c r="B18" s="233">
        <v>30</v>
      </c>
      <c r="C18" s="233">
        <v>35</v>
      </c>
      <c r="D18" s="233">
        <v>40</v>
      </c>
      <c r="E18" s="233">
        <v>40</v>
      </c>
      <c r="F18" s="226" t="s">
        <v>423</v>
      </c>
      <c r="G18" s="226" t="s">
        <v>423</v>
      </c>
      <c r="I18" s="518"/>
      <c r="J18" s="518"/>
      <c r="K18" s="518"/>
      <c r="L18" s="518"/>
      <c r="M18" s="219"/>
    </row>
    <row r="19" spans="1:13" x14ac:dyDescent="0.25">
      <c r="A19" s="234" t="s">
        <v>429</v>
      </c>
      <c r="B19" s="233">
        <v>10</v>
      </c>
      <c r="C19" s="233">
        <v>15</v>
      </c>
      <c r="D19" s="233">
        <v>15</v>
      </c>
      <c r="E19" s="233">
        <v>15</v>
      </c>
      <c r="F19" s="226" t="s">
        <v>423</v>
      </c>
      <c r="G19" s="226" t="s">
        <v>423</v>
      </c>
      <c r="I19" s="518"/>
      <c r="J19" s="518"/>
      <c r="K19" s="518"/>
      <c r="L19" s="518"/>
      <c r="M19" s="219"/>
    </row>
    <row r="20" spans="1:13" x14ac:dyDescent="0.25">
      <c r="A20" s="995" t="s">
        <v>428</v>
      </c>
      <c r="B20" s="996"/>
      <c r="C20" s="996"/>
      <c r="D20" s="996"/>
      <c r="E20" s="996"/>
      <c r="F20" s="996"/>
      <c r="G20" s="997"/>
      <c r="I20" s="219"/>
      <c r="J20" s="219"/>
      <c r="K20" s="219"/>
      <c r="L20" s="219"/>
      <c r="M20" s="219"/>
    </row>
    <row r="21" spans="1:13" x14ac:dyDescent="0.25">
      <c r="A21" s="234" t="s">
        <v>427</v>
      </c>
      <c r="B21" s="233">
        <v>1340</v>
      </c>
      <c r="C21" s="233">
        <v>1420</v>
      </c>
      <c r="D21" s="233">
        <v>1460</v>
      </c>
      <c r="E21" s="233">
        <v>1510</v>
      </c>
      <c r="F21" s="226" t="s">
        <v>67</v>
      </c>
      <c r="G21" s="226" t="s">
        <v>423</v>
      </c>
      <c r="I21" s="219"/>
      <c r="J21" s="219"/>
      <c r="K21" s="219"/>
      <c r="L21" s="219"/>
      <c r="M21" s="219"/>
    </row>
    <row r="22" spans="1:13" x14ac:dyDescent="0.25">
      <c r="A22" s="234" t="s">
        <v>425</v>
      </c>
      <c r="B22" s="446">
        <f>B5*B11*(1-B12)*(1-B13)*(1-B14)*(1-B15)</f>
        <v>994.30369099379982</v>
      </c>
      <c r="C22" s="233">
        <v>1050</v>
      </c>
      <c r="D22" s="233">
        <v>1080</v>
      </c>
      <c r="E22" s="233">
        <v>1120</v>
      </c>
      <c r="F22" s="226" t="s">
        <v>424</v>
      </c>
      <c r="G22" s="226" t="s">
        <v>423</v>
      </c>
      <c r="I22" s="519"/>
      <c r="J22" s="519"/>
      <c r="K22" s="519"/>
      <c r="L22" s="519"/>
      <c r="M22" s="219"/>
    </row>
    <row r="23" spans="1:13" ht="15" customHeight="1" x14ac:dyDescent="0.25">
      <c r="A23" s="995" t="s">
        <v>555</v>
      </c>
      <c r="B23" s="996"/>
      <c r="C23" s="996"/>
      <c r="D23" s="996"/>
      <c r="E23" s="996"/>
      <c r="F23" s="996"/>
      <c r="G23" s="997"/>
      <c r="I23" s="219"/>
      <c r="J23" s="219"/>
      <c r="K23" s="219"/>
      <c r="L23" s="219"/>
      <c r="M23" s="219"/>
    </row>
    <row r="24" spans="1:13" x14ac:dyDescent="0.25">
      <c r="A24" s="228" t="s">
        <v>422</v>
      </c>
      <c r="B24" s="231">
        <v>0.62175999999999998</v>
      </c>
      <c r="C24" s="231">
        <v>0.25989865659711248</v>
      </c>
      <c r="D24" s="231">
        <v>0.18875118789222625</v>
      </c>
      <c r="E24" s="231">
        <v>0.12934788684999327</v>
      </c>
      <c r="F24" s="226" t="s">
        <v>847</v>
      </c>
      <c r="G24" s="226">
        <v>31</v>
      </c>
    </row>
    <row r="25" spans="1:13" x14ac:dyDescent="0.25">
      <c r="A25" s="228" t="s">
        <v>421</v>
      </c>
      <c r="B25" s="231">
        <v>9.5288888888888895E-2</v>
      </c>
      <c r="C25" s="231">
        <v>4.5923877653205478E-2</v>
      </c>
      <c r="D25" s="231">
        <v>3.3352178780581283E-2</v>
      </c>
      <c r="E25" s="231">
        <v>2.2855664620106204E-2</v>
      </c>
      <c r="F25" s="226"/>
      <c r="G25" s="226">
        <v>31</v>
      </c>
    </row>
    <row r="26" spans="1:13" x14ac:dyDescent="0.25">
      <c r="A26" s="228" t="s">
        <v>420</v>
      </c>
      <c r="B26" s="232">
        <v>0.36448000000000003</v>
      </c>
      <c r="C26" s="231">
        <v>0.31072423661520876</v>
      </c>
      <c r="D26" s="231">
        <v>0.2881909137936205</v>
      </c>
      <c r="E26" s="231">
        <v>0.26070052093762802</v>
      </c>
      <c r="F26" s="226" t="s">
        <v>847</v>
      </c>
      <c r="G26" s="226">
        <v>31</v>
      </c>
      <c r="K26" s="224"/>
    </row>
    <row r="27" spans="1:13" x14ac:dyDescent="0.25">
      <c r="A27" s="230" t="s">
        <v>419</v>
      </c>
      <c r="B27" s="480">
        <v>1.0815288888888888</v>
      </c>
      <c r="C27" s="231">
        <v>0.61654677086552678</v>
      </c>
      <c r="D27" s="231">
        <v>0.510294280466428</v>
      </c>
      <c r="E27" s="231">
        <v>0.41290407240772753</v>
      </c>
      <c r="F27" s="226" t="s">
        <v>848</v>
      </c>
      <c r="G27" s="226">
        <v>31</v>
      </c>
    </row>
    <row r="28" spans="1:13" x14ac:dyDescent="0.25">
      <c r="A28" s="228" t="s">
        <v>418</v>
      </c>
      <c r="B28" s="232">
        <v>0.83937600000000001</v>
      </c>
      <c r="C28" s="231">
        <v>0.35086318640610187</v>
      </c>
      <c r="D28" s="231">
        <v>0.25481410365450546</v>
      </c>
      <c r="E28" s="231">
        <v>0.17461964724749093</v>
      </c>
      <c r="F28" s="226"/>
      <c r="G28" s="226">
        <v>31</v>
      </c>
    </row>
    <row r="29" spans="1:13" x14ac:dyDescent="0.25">
      <c r="A29" s="228" t="s">
        <v>417</v>
      </c>
      <c r="B29" s="232">
        <v>7.05843621399177E-2</v>
      </c>
      <c r="C29" s="231">
        <v>6.1997234831827397E-2</v>
      </c>
      <c r="D29" s="231">
        <v>4.5025441353784737E-2</v>
      </c>
      <c r="E29" s="231">
        <v>3.0855147237143377E-2</v>
      </c>
      <c r="F29" s="226"/>
      <c r="G29" s="226">
        <v>31</v>
      </c>
    </row>
    <row r="30" spans="1:13" x14ac:dyDescent="0.25">
      <c r="A30" s="228" t="s">
        <v>416</v>
      </c>
      <c r="B30" s="232">
        <v>0.49204800000000004</v>
      </c>
      <c r="C30" s="231">
        <v>0.41947771943053186</v>
      </c>
      <c r="D30" s="231">
        <v>0.38905773362138768</v>
      </c>
      <c r="E30" s="231">
        <v>0.35194570326579783</v>
      </c>
      <c r="F30" s="226"/>
      <c r="G30" s="226">
        <v>31</v>
      </c>
    </row>
    <row r="31" spans="1:13" x14ac:dyDescent="0.25">
      <c r="A31" s="230" t="s">
        <v>415</v>
      </c>
      <c r="B31" s="232">
        <v>1.460064</v>
      </c>
      <c r="C31" s="231">
        <v>0.83233814066846112</v>
      </c>
      <c r="D31" s="231">
        <v>0.68889727862967787</v>
      </c>
      <c r="E31" s="231">
        <v>0.55742049775043212</v>
      </c>
      <c r="F31" s="226"/>
      <c r="G31" s="229">
        <v>31</v>
      </c>
    </row>
    <row r="32" spans="1:13" x14ac:dyDescent="0.25">
      <c r="A32" s="228" t="s">
        <v>413</v>
      </c>
      <c r="B32" s="227">
        <v>9500</v>
      </c>
      <c r="C32" s="227">
        <v>8100</v>
      </c>
      <c r="D32" s="227">
        <v>6500</v>
      </c>
      <c r="E32" s="227">
        <v>5500</v>
      </c>
      <c r="F32" s="226" t="s">
        <v>777</v>
      </c>
      <c r="G32" s="226">
        <v>31</v>
      </c>
    </row>
    <row r="33" spans="1:8" x14ac:dyDescent="0.25">
      <c r="A33" s="228" t="s">
        <v>412</v>
      </c>
      <c r="B33" s="472">
        <v>12800</v>
      </c>
      <c r="C33" s="227">
        <v>10900</v>
      </c>
      <c r="D33" s="227">
        <v>8800</v>
      </c>
      <c r="E33" s="227">
        <v>7400</v>
      </c>
      <c r="F33" s="226"/>
      <c r="G33" s="226"/>
    </row>
    <row r="34" spans="1:8" x14ac:dyDescent="0.25">
      <c r="A34" s="471" t="s">
        <v>38</v>
      </c>
      <c r="B34" s="473"/>
      <c r="C34" s="470"/>
      <c r="D34" s="470"/>
      <c r="E34" s="470"/>
      <c r="F34" s="470"/>
      <c r="G34" s="470"/>
      <c r="H34" s="470"/>
    </row>
    <row r="35" spans="1:8" ht="31.5" customHeight="1" x14ac:dyDescent="0.25">
      <c r="A35" s="982" t="s">
        <v>779</v>
      </c>
      <c r="B35" s="982"/>
      <c r="C35" s="982"/>
      <c r="D35" s="982"/>
      <c r="E35" s="982"/>
      <c r="F35" s="982"/>
      <c r="G35" s="982"/>
      <c r="H35" s="522"/>
    </row>
    <row r="36" spans="1:8" s="422" customFormat="1" ht="40.5" customHeight="1" x14ac:dyDescent="0.25">
      <c r="A36" s="982" t="s">
        <v>780</v>
      </c>
      <c r="B36" s="982"/>
      <c r="C36" s="982"/>
      <c r="D36" s="982"/>
      <c r="E36" s="982"/>
      <c r="F36" s="982"/>
      <c r="G36" s="982"/>
      <c r="H36" s="522"/>
    </row>
    <row r="37" spans="1:8" s="422" customFormat="1" ht="16.5" customHeight="1" x14ac:dyDescent="0.25">
      <c r="A37" s="982" t="s">
        <v>781</v>
      </c>
      <c r="B37" s="982"/>
      <c r="C37" s="982"/>
      <c r="D37" s="982"/>
      <c r="E37" s="982"/>
      <c r="F37" s="982"/>
      <c r="G37" s="982"/>
      <c r="H37" s="522"/>
    </row>
    <row r="38" spans="1:8" ht="15" customHeight="1" x14ac:dyDescent="0.25">
      <c r="A38" s="982" t="s">
        <v>782</v>
      </c>
      <c r="B38" s="982"/>
      <c r="C38" s="982"/>
      <c r="D38" s="982"/>
      <c r="E38" s="982"/>
      <c r="F38" s="982"/>
      <c r="G38" s="982"/>
      <c r="H38" s="522"/>
    </row>
    <row r="39" spans="1:8" x14ac:dyDescent="0.25">
      <c r="A39" s="982" t="s">
        <v>783</v>
      </c>
      <c r="B39" s="982"/>
      <c r="C39" s="982"/>
      <c r="D39" s="982"/>
      <c r="E39" s="982"/>
      <c r="F39" s="982"/>
      <c r="G39" s="982"/>
      <c r="H39" s="522"/>
    </row>
    <row r="40" spans="1:8" ht="16.5" customHeight="1" x14ac:dyDescent="0.25">
      <c r="A40" s="982" t="s">
        <v>784</v>
      </c>
      <c r="B40" s="982"/>
      <c r="C40" s="982"/>
      <c r="D40" s="982"/>
      <c r="E40" s="982"/>
      <c r="F40" s="982"/>
      <c r="G40" s="982"/>
      <c r="H40" s="522"/>
    </row>
    <row r="41" spans="1:8" ht="18" customHeight="1" x14ac:dyDescent="0.25">
      <c r="A41" s="982" t="s">
        <v>411</v>
      </c>
      <c r="B41" s="982"/>
      <c r="C41" s="982"/>
      <c r="D41" s="982"/>
      <c r="E41" s="982"/>
      <c r="F41" s="982"/>
      <c r="G41" s="982"/>
      <c r="H41" s="522"/>
    </row>
    <row r="42" spans="1:8" ht="45.75" customHeight="1" x14ac:dyDescent="0.25">
      <c r="A42" s="982" t="s">
        <v>837</v>
      </c>
      <c r="B42" s="982"/>
      <c r="C42" s="982"/>
      <c r="D42" s="982"/>
      <c r="E42" s="982"/>
      <c r="F42" s="982"/>
      <c r="G42" s="982"/>
      <c r="H42" s="522"/>
    </row>
    <row r="43" spans="1:8" ht="45.75" customHeight="1" x14ac:dyDescent="0.25">
      <c r="A43" s="982" t="s">
        <v>410</v>
      </c>
      <c r="B43" s="982"/>
      <c r="C43" s="982"/>
      <c r="D43" s="982"/>
      <c r="E43" s="982"/>
      <c r="F43" s="982"/>
      <c r="G43" s="982"/>
      <c r="H43" s="522"/>
    </row>
    <row r="44" spans="1:8" ht="33" customHeight="1" x14ac:dyDescent="0.25">
      <c r="A44" s="982" t="s">
        <v>409</v>
      </c>
      <c r="B44" s="982"/>
      <c r="C44" s="982"/>
      <c r="D44" s="982"/>
      <c r="E44" s="982"/>
      <c r="F44" s="982"/>
      <c r="G44" s="982"/>
      <c r="H44" s="522"/>
    </row>
    <row r="45" spans="1:8" ht="33.75" customHeight="1" x14ac:dyDescent="0.25">
      <c r="A45" s="982" t="s">
        <v>408</v>
      </c>
      <c r="B45" s="982"/>
      <c r="C45" s="982"/>
      <c r="D45" s="982"/>
      <c r="E45" s="982"/>
      <c r="F45" s="982"/>
      <c r="G45" s="982"/>
      <c r="H45" s="522"/>
    </row>
    <row r="46" spans="1:8" x14ac:dyDescent="0.25">
      <c r="A46" s="982" t="s">
        <v>407</v>
      </c>
      <c r="B46" s="982"/>
      <c r="C46" s="982"/>
      <c r="D46" s="982"/>
      <c r="E46" s="982"/>
      <c r="F46" s="982"/>
      <c r="G46" s="982"/>
      <c r="H46" s="522"/>
    </row>
    <row r="47" spans="1:8" ht="15" customHeight="1" x14ac:dyDescent="0.25">
      <c r="A47" s="982" t="s">
        <v>406</v>
      </c>
      <c r="B47" s="982"/>
      <c r="C47" s="982"/>
      <c r="D47" s="982"/>
      <c r="E47" s="982"/>
      <c r="F47" s="982"/>
      <c r="G47" s="982"/>
      <c r="H47" s="522"/>
    </row>
    <row r="48" spans="1:8" ht="47.25" customHeight="1" x14ac:dyDescent="0.25">
      <c r="A48" s="982" t="s">
        <v>785</v>
      </c>
      <c r="B48" s="982"/>
      <c r="C48" s="982"/>
      <c r="D48" s="982"/>
      <c r="E48" s="982"/>
      <c r="F48" s="982"/>
      <c r="G48" s="982"/>
      <c r="H48" s="522"/>
    </row>
    <row r="49" spans="1:8" x14ac:dyDescent="0.25">
      <c r="A49" s="982" t="s">
        <v>838</v>
      </c>
      <c r="B49" s="982"/>
      <c r="C49" s="982"/>
      <c r="D49" s="982"/>
      <c r="E49" s="982"/>
      <c r="F49" s="982"/>
      <c r="G49" s="982"/>
      <c r="H49" s="522"/>
    </row>
    <row r="50" spans="1:8" s="422" customFormat="1" ht="81" customHeight="1" x14ac:dyDescent="0.25">
      <c r="A50" s="982" t="s">
        <v>839</v>
      </c>
      <c r="B50" s="982"/>
      <c r="C50" s="982"/>
      <c r="D50" s="982"/>
      <c r="E50" s="982"/>
      <c r="F50" s="982"/>
      <c r="G50" s="982"/>
      <c r="H50" s="522"/>
    </row>
    <row r="51" spans="1:8" ht="56.25" customHeight="1" x14ac:dyDescent="0.25">
      <c r="A51" s="982" t="s">
        <v>840</v>
      </c>
      <c r="B51" s="982"/>
      <c r="C51" s="982"/>
      <c r="D51" s="982"/>
      <c r="E51" s="982"/>
      <c r="F51" s="982"/>
      <c r="G51" s="982"/>
      <c r="H51" s="522"/>
    </row>
    <row r="52" spans="1:8" x14ac:dyDescent="0.25">
      <c r="A52" s="982" t="s">
        <v>825</v>
      </c>
      <c r="B52" s="982"/>
      <c r="C52" s="982"/>
      <c r="D52" s="982"/>
      <c r="E52" s="982"/>
      <c r="F52" s="982"/>
      <c r="G52" s="982"/>
      <c r="H52" s="522"/>
    </row>
    <row r="53" spans="1:8" x14ac:dyDescent="0.25">
      <c r="A53" s="523" t="s">
        <v>405</v>
      </c>
      <c r="B53" s="524">
        <v>2015</v>
      </c>
      <c r="C53" s="524">
        <v>2016</v>
      </c>
      <c r="D53" s="524">
        <v>2017</v>
      </c>
      <c r="E53" s="524">
        <v>2018</v>
      </c>
      <c r="F53" s="522" t="s">
        <v>719</v>
      </c>
      <c r="G53" s="522"/>
      <c r="H53" s="525"/>
    </row>
    <row r="54" spans="1:8" x14ac:dyDescent="0.25">
      <c r="A54" s="526" t="s">
        <v>720</v>
      </c>
      <c r="B54" s="527">
        <v>1</v>
      </c>
      <c r="C54" s="527">
        <v>1.0020793427576533</v>
      </c>
      <c r="D54" s="527">
        <v>1.0142269004148008</v>
      </c>
      <c r="E54" s="527">
        <v>1.0297402632520201</v>
      </c>
      <c r="F54" s="522"/>
      <c r="G54" s="522"/>
      <c r="H54" s="525"/>
    </row>
    <row r="55" spans="1:8" s="422" customFormat="1" ht="19.5" customHeight="1" x14ac:dyDescent="0.25">
      <c r="A55" s="982" t="s">
        <v>841</v>
      </c>
      <c r="B55" s="982"/>
      <c r="C55" s="982"/>
      <c r="D55" s="982"/>
      <c r="E55" s="982"/>
      <c r="F55" s="982"/>
      <c r="G55" s="982"/>
      <c r="H55" s="522"/>
    </row>
    <row r="56" spans="1:8" ht="66.75" customHeight="1" x14ac:dyDescent="0.25">
      <c r="A56" s="982" t="s">
        <v>842</v>
      </c>
      <c r="B56" s="982"/>
      <c r="C56" s="982"/>
      <c r="D56" s="982"/>
      <c r="E56" s="982"/>
      <c r="F56" s="982"/>
      <c r="G56" s="982"/>
      <c r="H56" s="522"/>
    </row>
    <row r="57" spans="1:8" s="422" customFormat="1" ht="48" customHeight="1" x14ac:dyDescent="0.25">
      <c r="A57" s="982" t="s">
        <v>843</v>
      </c>
      <c r="B57" s="982"/>
      <c r="C57" s="982"/>
      <c r="D57" s="982"/>
      <c r="E57" s="982"/>
      <c r="F57" s="982"/>
      <c r="G57" s="982"/>
      <c r="H57" s="522"/>
    </row>
    <row r="58" spans="1:8" ht="48" customHeight="1" x14ac:dyDescent="0.25">
      <c r="A58" s="982" t="s">
        <v>844</v>
      </c>
      <c r="B58" s="982"/>
      <c r="C58" s="982"/>
      <c r="D58" s="982"/>
      <c r="E58" s="982"/>
      <c r="F58" s="982"/>
      <c r="G58" s="982"/>
      <c r="H58" s="522"/>
    </row>
    <row r="59" spans="1:8" ht="45" customHeight="1" x14ac:dyDescent="0.25">
      <c r="A59" s="982" t="s">
        <v>772</v>
      </c>
      <c r="B59" s="982"/>
      <c r="C59" s="982"/>
      <c r="D59" s="982"/>
      <c r="E59" s="982"/>
      <c r="F59" s="982"/>
      <c r="G59" s="982"/>
      <c r="H59" s="482"/>
    </row>
    <row r="62" spans="1:8" x14ac:dyDescent="0.25">
      <c r="A62" t="s">
        <v>404</v>
      </c>
    </row>
    <row r="63" spans="1:8" x14ac:dyDescent="0.25">
      <c r="A63" s="222" t="s">
        <v>403</v>
      </c>
      <c r="C63" s="225"/>
    </row>
    <row r="64" spans="1:8" x14ac:dyDescent="0.25">
      <c r="A64" s="222" t="s">
        <v>402</v>
      </c>
      <c r="C64" s="224"/>
      <c r="D64" s="224"/>
      <c r="E64" s="224"/>
    </row>
    <row r="65" spans="1:1" x14ac:dyDescent="0.25">
      <c r="A65" s="222" t="s">
        <v>401</v>
      </c>
    </row>
    <row r="66" spans="1:1" ht="15.75" x14ac:dyDescent="0.25">
      <c r="A66" s="223" t="s">
        <v>400</v>
      </c>
    </row>
    <row r="67" spans="1:1" x14ac:dyDescent="0.25">
      <c r="A67" s="222" t="s">
        <v>399</v>
      </c>
    </row>
    <row r="68" spans="1:1" x14ac:dyDescent="0.25">
      <c r="A68" s="221" t="s">
        <v>398</v>
      </c>
    </row>
    <row r="69" spans="1:1" x14ac:dyDescent="0.25">
      <c r="A69" s="221" t="s">
        <v>397</v>
      </c>
    </row>
    <row r="70" spans="1:1" x14ac:dyDescent="0.25">
      <c r="A70" s="221" t="s">
        <v>396</v>
      </c>
    </row>
    <row r="71" spans="1:1" x14ac:dyDescent="0.25">
      <c r="A71" s="221" t="s">
        <v>395</v>
      </c>
    </row>
    <row r="72" spans="1:1" x14ac:dyDescent="0.25">
      <c r="A72" s="221" t="s">
        <v>394</v>
      </c>
    </row>
    <row r="73" spans="1:1" x14ac:dyDescent="0.25">
      <c r="A73" s="221" t="s">
        <v>393</v>
      </c>
    </row>
    <row r="74" spans="1:1" x14ac:dyDescent="0.25">
      <c r="A74" s="221" t="s">
        <v>392</v>
      </c>
    </row>
    <row r="75" spans="1:1" x14ac:dyDescent="0.25">
      <c r="A75" s="221" t="s">
        <v>391</v>
      </c>
    </row>
    <row r="76" spans="1:1" x14ac:dyDescent="0.25">
      <c r="A76" s="222" t="s">
        <v>390</v>
      </c>
    </row>
    <row r="77" spans="1:1" x14ac:dyDescent="0.25">
      <c r="A77" s="221" t="s">
        <v>389</v>
      </c>
    </row>
    <row r="78" spans="1:1" x14ac:dyDescent="0.25">
      <c r="A78" s="221" t="s">
        <v>388</v>
      </c>
    </row>
    <row r="79" spans="1:1" x14ac:dyDescent="0.25">
      <c r="A79" s="222" t="s">
        <v>387</v>
      </c>
    </row>
    <row r="80" spans="1:1" x14ac:dyDescent="0.25">
      <c r="A80" s="221" t="s">
        <v>386</v>
      </c>
    </row>
    <row r="81" spans="1:13" x14ac:dyDescent="0.25">
      <c r="A81" s="221" t="s">
        <v>385</v>
      </c>
    </row>
    <row r="82" spans="1:13" x14ac:dyDescent="0.25">
      <c r="A82" s="221" t="s">
        <v>384</v>
      </c>
    </row>
    <row r="83" spans="1:13" x14ac:dyDescent="0.25">
      <c r="A83" s="222" t="s">
        <v>383</v>
      </c>
    </row>
    <row r="84" spans="1:13" x14ac:dyDescent="0.25">
      <c r="A84" s="221" t="s">
        <v>382</v>
      </c>
    </row>
    <row r="85" spans="1:13" x14ac:dyDescent="0.25">
      <c r="A85" s="221" t="s">
        <v>381</v>
      </c>
    </row>
    <row r="86" spans="1:13" x14ac:dyDescent="0.25">
      <c r="A86" s="221" t="s">
        <v>380</v>
      </c>
    </row>
    <row r="87" spans="1:13" x14ac:dyDescent="0.25">
      <c r="A87" s="221" t="s">
        <v>379</v>
      </c>
    </row>
    <row r="88" spans="1:13" x14ac:dyDescent="0.25">
      <c r="A88" s="434" t="s">
        <v>769</v>
      </c>
      <c r="B88" s="422"/>
      <c r="C88" s="422"/>
      <c r="D88" s="422"/>
      <c r="E88" s="422"/>
      <c r="F88" s="422"/>
      <c r="G88" s="422"/>
    </row>
    <row r="89" spans="1:13" x14ac:dyDescent="0.25">
      <c r="A89" s="441" t="s">
        <v>752</v>
      </c>
      <c r="B89" s="422"/>
      <c r="C89" s="422"/>
      <c r="D89" s="422"/>
      <c r="E89" s="422"/>
      <c r="F89" s="422"/>
      <c r="G89" s="422"/>
      <c r="H89" s="219"/>
      <c r="I89" s="219"/>
      <c r="J89" s="219"/>
      <c r="K89" s="219"/>
      <c r="L89" s="219"/>
      <c r="M89" s="219"/>
    </row>
    <row r="90" spans="1:13" x14ac:dyDescent="0.25">
      <c r="A90" s="441" t="s">
        <v>753</v>
      </c>
      <c r="B90" s="422"/>
      <c r="C90" s="422"/>
      <c r="D90" s="422"/>
      <c r="E90" s="422"/>
      <c r="F90" s="422"/>
      <c r="G90" s="422"/>
      <c r="H90" s="219"/>
      <c r="I90" s="219"/>
      <c r="J90" s="219"/>
      <c r="K90" s="219"/>
      <c r="L90" s="219"/>
      <c r="M90" s="219"/>
    </row>
    <row r="91" spans="1:13" x14ac:dyDescent="0.25">
      <c r="A91" s="441" t="s">
        <v>754</v>
      </c>
      <c r="B91" s="422"/>
      <c r="C91" s="422"/>
      <c r="D91" s="422"/>
      <c r="E91" s="422"/>
      <c r="F91" s="422"/>
      <c r="G91" s="422"/>
      <c r="H91" s="219"/>
      <c r="I91" s="219"/>
      <c r="J91" s="219"/>
      <c r="K91" s="219"/>
      <c r="L91" s="219"/>
      <c r="M91" s="219"/>
    </row>
    <row r="92" spans="1:13" x14ac:dyDescent="0.25">
      <c r="A92" s="441" t="s">
        <v>755</v>
      </c>
      <c r="B92" s="422"/>
      <c r="C92" s="422"/>
      <c r="D92" s="422"/>
      <c r="E92" s="422"/>
      <c r="F92" s="422"/>
      <c r="G92" s="422"/>
      <c r="H92" s="219"/>
      <c r="I92" s="219"/>
      <c r="J92" s="219"/>
      <c r="K92" s="219"/>
      <c r="L92" s="219"/>
      <c r="M92" s="219"/>
    </row>
    <row r="93" spans="1:13" x14ac:dyDescent="0.25">
      <c r="A93" s="441" t="s">
        <v>756</v>
      </c>
      <c r="B93" s="422"/>
      <c r="C93" s="422"/>
      <c r="D93" s="422"/>
      <c r="E93" s="422"/>
      <c r="F93" s="422"/>
      <c r="G93" s="422"/>
      <c r="H93" s="219"/>
      <c r="I93" s="219"/>
      <c r="J93" s="219"/>
      <c r="K93" s="219"/>
      <c r="L93" s="219"/>
      <c r="M93" s="219"/>
    </row>
    <row r="94" spans="1:13" x14ac:dyDescent="0.25">
      <c r="A94" s="434" t="s">
        <v>757</v>
      </c>
      <c r="B94" s="422"/>
      <c r="C94" s="422"/>
      <c r="D94" s="422"/>
      <c r="E94" s="422"/>
      <c r="F94" s="422"/>
      <c r="G94" s="422"/>
      <c r="H94" s="219"/>
      <c r="I94" s="219"/>
      <c r="J94" s="219"/>
      <c r="K94" s="219"/>
      <c r="L94" s="219"/>
      <c r="M94" s="219"/>
    </row>
    <row r="95" spans="1:13" x14ac:dyDescent="0.25">
      <c r="A95" s="454" t="s">
        <v>770</v>
      </c>
      <c r="B95" s="422"/>
      <c r="C95" s="422"/>
      <c r="D95" s="422"/>
      <c r="E95" s="422"/>
      <c r="F95" s="422"/>
      <c r="G95" s="422"/>
      <c r="H95" s="219"/>
      <c r="I95" s="219"/>
      <c r="J95" s="219"/>
      <c r="K95" s="219"/>
      <c r="L95" s="219"/>
      <c r="M95" s="219"/>
    </row>
    <row r="96" spans="1:13" x14ac:dyDescent="0.25">
      <c r="A96" s="440" t="s">
        <v>758</v>
      </c>
      <c r="B96" s="422"/>
      <c r="C96" s="422"/>
      <c r="D96" s="422"/>
      <c r="E96" s="422"/>
      <c r="F96" s="422"/>
      <c r="G96" s="422"/>
      <c r="H96" s="219"/>
      <c r="I96" s="219"/>
      <c r="J96" s="219"/>
      <c r="K96" s="219"/>
      <c r="L96" s="219"/>
      <c r="M96" s="219"/>
    </row>
    <row r="97" spans="1:7" x14ac:dyDescent="0.25">
      <c r="A97" s="440" t="s">
        <v>759</v>
      </c>
      <c r="B97" s="422"/>
      <c r="C97" s="422"/>
      <c r="D97" s="422"/>
      <c r="E97" s="422"/>
      <c r="F97" s="422"/>
      <c r="G97" s="422"/>
    </row>
    <row r="98" spans="1:7" x14ac:dyDescent="0.25">
      <c r="A98" s="440" t="s">
        <v>760</v>
      </c>
      <c r="B98" s="422"/>
      <c r="C98" s="422"/>
      <c r="D98" s="422"/>
      <c r="E98" s="422"/>
      <c r="F98" s="422"/>
      <c r="G98" s="422"/>
    </row>
    <row r="99" spans="1:7" ht="54" x14ac:dyDescent="0.25">
      <c r="A99" s="455" t="s">
        <v>761</v>
      </c>
      <c r="B99" s="455"/>
      <c r="C99" s="455"/>
      <c r="D99" s="455"/>
      <c r="E99" s="455"/>
      <c r="F99" s="455"/>
      <c r="G99" s="455"/>
    </row>
    <row r="100" spans="1:7" ht="30" customHeight="1" x14ac:dyDescent="0.25">
      <c r="A100" s="434" t="s">
        <v>762</v>
      </c>
      <c r="B100" s="422"/>
      <c r="C100" s="422"/>
      <c r="D100" s="422"/>
      <c r="E100" s="422"/>
      <c r="F100" s="422"/>
      <c r="G100" s="422"/>
    </row>
    <row r="101" spans="1:7" x14ac:dyDescent="0.25">
      <c r="A101" s="221" t="s">
        <v>774</v>
      </c>
    </row>
  </sheetData>
  <mergeCells count="29">
    <mergeCell ref="A59:G59"/>
    <mergeCell ref="A50:G50"/>
    <mergeCell ref="A51:G51"/>
    <mergeCell ref="A52:G52"/>
    <mergeCell ref="A55:G55"/>
    <mergeCell ref="B2:G2"/>
    <mergeCell ref="A4:G4"/>
    <mergeCell ref="A6:G6"/>
    <mergeCell ref="A9:G9"/>
    <mergeCell ref="A20:G20"/>
    <mergeCell ref="A23:G23"/>
    <mergeCell ref="A35:G35"/>
    <mergeCell ref="A36:G36"/>
    <mergeCell ref="A37:G37"/>
    <mergeCell ref="A38:G38"/>
    <mergeCell ref="A39:G39"/>
    <mergeCell ref="A56:G56"/>
    <mergeCell ref="A57:G57"/>
    <mergeCell ref="A58:G58"/>
    <mergeCell ref="A40:G40"/>
    <mergeCell ref="A41:G41"/>
    <mergeCell ref="A42:G42"/>
    <mergeCell ref="A43:G43"/>
    <mergeCell ref="A44:G44"/>
    <mergeCell ref="A45:G45"/>
    <mergeCell ref="A46:G46"/>
    <mergeCell ref="A47:G47"/>
    <mergeCell ref="A48:G48"/>
    <mergeCell ref="A49:G49"/>
  </mergeCells>
  <hyperlinks>
    <hyperlink ref="A96" r:id="rId1" display="https://www.vivaenergi.dk/"/>
    <hyperlink ref="A97" r:id="rId2" display="https://billigtsolcelleanlæg.dk/"/>
    <hyperlink ref="H1" location="Index" display="Back to Index"/>
  </hyperlinks>
  <pageMargins left="0.7" right="0.7" top="0.75" bottom="0.75" header="0.3" footer="0.3"/>
  <pageSetup paperSize="9" orientation="portrait"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26"/>
  <sheetViews>
    <sheetView showGridLines="0" workbookViewId="0">
      <selection activeCell="B47" sqref="B47"/>
    </sheetView>
  </sheetViews>
  <sheetFormatPr defaultRowHeight="15" x14ac:dyDescent="0.25"/>
  <cols>
    <col min="1" max="1" width="4.140625" style="248" customWidth="1"/>
    <col min="2" max="2" width="40.42578125" style="248" customWidth="1"/>
    <col min="3" max="3" width="9.28515625" style="248" customWidth="1"/>
    <col min="4" max="4" width="9.7109375" style="248" customWidth="1"/>
    <col min="5" max="5" width="10" style="248" customWidth="1"/>
    <col min="6" max="6" width="8.42578125" style="248" customWidth="1"/>
    <col min="7" max="7" width="6" style="248" customWidth="1"/>
    <col min="8" max="8" width="8" style="248" customWidth="1"/>
    <col min="9" max="9" width="3.140625" style="248" customWidth="1"/>
    <col min="10" max="16384" width="9.140625" style="604"/>
  </cols>
  <sheetData>
    <row r="1" spans="1:8" s="604" customFormat="1" ht="20.25" x14ac:dyDescent="0.3">
      <c r="A1" s="248"/>
      <c r="B1" s="589" t="s">
        <v>1047</v>
      </c>
      <c r="C1" s="248"/>
      <c r="D1" s="248"/>
      <c r="E1" s="248"/>
      <c r="F1" s="248"/>
      <c r="G1" s="248"/>
      <c r="H1" s="555" t="s">
        <v>850</v>
      </c>
    </row>
    <row r="3" spans="1:8" s="604" customFormat="1" x14ac:dyDescent="0.25">
      <c r="A3" s="578"/>
      <c r="B3" s="603"/>
      <c r="C3" s="862" t="s">
        <v>1019</v>
      </c>
      <c r="D3" s="863"/>
      <c r="E3" s="863"/>
      <c r="F3" s="863"/>
      <c r="G3" s="863"/>
      <c r="H3" s="864"/>
    </row>
    <row r="4" spans="1:8" s="604" customFormat="1" x14ac:dyDescent="0.25">
      <c r="A4" s="578"/>
      <c r="B4" s="580"/>
      <c r="C4" s="581">
        <v>2015</v>
      </c>
      <c r="D4" s="581">
        <v>2020</v>
      </c>
      <c r="E4" s="581">
        <v>2030</v>
      </c>
      <c r="F4" s="581">
        <v>2050</v>
      </c>
      <c r="G4" s="581" t="s">
        <v>4</v>
      </c>
      <c r="H4" s="581" t="s">
        <v>5</v>
      </c>
    </row>
    <row r="5" spans="1:8" s="604" customFormat="1" x14ac:dyDescent="0.25">
      <c r="A5" s="578"/>
      <c r="B5" s="865" t="s">
        <v>6</v>
      </c>
      <c r="C5" s="866"/>
      <c r="D5" s="866"/>
      <c r="E5" s="866"/>
      <c r="F5" s="866"/>
      <c r="G5" s="866"/>
      <c r="H5" s="867"/>
    </row>
    <row r="6" spans="1:8" s="604" customFormat="1" x14ac:dyDescent="0.25">
      <c r="A6" s="578"/>
      <c r="B6" s="580" t="s">
        <v>1020</v>
      </c>
      <c r="C6" s="616" t="s">
        <v>1021</v>
      </c>
      <c r="D6" s="616" t="s">
        <v>1022</v>
      </c>
      <c r="E6" s="616" t="s">
        <v>1023</v>
      </c>
      <c r="F6" s="616" t="s">
        <v>1024</v>
      </c>
      <c r="G6" s="616"/>
      <c r="H6" s="583" t="s">
        <v>1025</v>
      </c>
    </row>
    <row r="7" spans="1:8" s="604" customFormat="1" x14ac:dyDescent="0.25">
      <c r="A7" s="578"/>
      <c r="B7" s="582" t="s">
        <v>1026</v>
      </c>
      <c r="C7" s="602" t="s">
        <v>1027</v>
      </c>
      <c r="D7" s="602" t="s">
        <v>1028</v>
      </c>
      <c r="E7" s="617" t="s">
        <v>1029</v>
      </c>
      <c r="F7" s="594" t="s">
        <v>1030</v>
      </c>
      <c r="G7" s="602"/>
      <c r="H7" s="583" t="s">
        <v>1025</v>
      </c>
    </row>
    <row r="8" spans="1:8" s="604" customFormat="1" ht="24" x14ac:dyDescent="0.25">
      <c r="A8" s="578"/>
      <c r="B8" s="582" t="s">
        <v>1031</v>
      </c>
      <c r="C8" s="602">
        <v>1500</v>
      </c>
      <c r="D8" s="602">
        <v>2500</v>
      </c>
      <c r="E8" s="602">
        <v>3500</v>
      </c>
      <c r="F8" s="602">
        <v>4500</v>
      </c>
      <c r="G8" s="602"/>
      <c r="H8" s="602">
        <v>4</v>
      </c>
    </row>
    <row r="9" spans="1:8" s="604" customFormat="1" x14ac:dyDescent="0.25">
      <c r="A9" s="578"/>
      <c r="B9" s="582" t="s">
        <v>1032</v>
      </c>
      <c r="C9" s="602">
        <v>90</v>
      </c>
      <c r="D9" s="602">
        <v>95</v>
      </c>
      <c r="E9" s="602">
        <v>97</v>
      </c>
      <c r="F9" s="602">
        <v>98</v>
      </c>
      <c r="G9" s="602"/>
      <c r="H9" s="602">
        <v>4</v>
      </c>
    </row>
    <row r="10" spans="1:8" s="604" customFormat="1" x14ac:dyDescent="0.25">
      <c r="A10" s="578"/>
      <c r="B10" s="618" t="s">
        <v>16</v>
      </c>
      <c r="C10" s="619">
        <v>10</v>
      </c>
      <c r="D10" s="619">
        <v>20</v>
      </c>
      <c r="E10" s="619">
        <v>25</v>
      </c>
      <c r="F10" s="619">
        <v>30</v>
      </c>
      <c r="G10" s="619"/>
      <c r="H10" s="619">
        <v>4</v>
      </c>
    </row>
    <row r="11" spans="1:8" s="604" customFormat="1" x14ac:dyDescent="0.25">
      <c r="A11" s="578"/>
      <c r="B11" s="620" t="s">
        <v>1033</v>
      </c>
      <c r="C11" s="594" t="s">
        <v>1034</v>
      </c>
      <c r="D11" s="594" t="s">
        <v>1034</v>
      </c>
      <c r="E11" s="594" t="s">
        <v>1034</v>
      </c>
      <c r="F11" s="594" t="s">
        <v>1034</v>
      </c>
      <c r="G11" s="602" t="s">
        <v>20</v>
      </c>
      <c r="H11" s="602">
        <v>4</v>
      </c>
    </row>
    <row r="12" spans="1:8" s="604" customFormat="1" x14ac:dyDescent="0.25">
      <c r="A12" s="578"/>
      <c r="B12" s="865" t="s">
        <v>723</v>
      </c>
      <c r="C12" s="866"/>
      <c r="D12" s="866"/>
      <c r="E12" s="866"/>
      <c r="F12" s="866"/>
      <c r="G12" s="866"/>
      <c r="H12" s="867"/>
    </row>
    <row r="13" spans="1:8" s="604" customFormat="1" x14ac:dyDescent="0.25">
      <c r="A13" s="578"/>
      <c r="B13" s="580" t="s">
        <v>26</v>
      </c>
      <c r="C13" s="562" t="s">
        <v>1035</v>
      </c>
      <c r="D13" s="621" t="s">
        <v>1036</v>
      </c>
      <c r="E13" s="583" t="s">
        <v>1037</v>
      </c>
      <c r="F13" s="583">
        <v>1.6</v>
      </c>
      <c r="G13" s="583" t="s">
        <v>1038</v>
      </c>
      <c r="H13" s="583" t="s">
        <v>1039</v>
      </c>
    </row>
    <row r="14" spans="1:8" s="604" customFormat="1" x14ac:dyDescent="0.25">
      <c r="A14" s="578"/>
      <c r="B14" s="580" t="s">
        <v>1040</v>
      </c>
      <c r="C14" s="588">
        <v>20</v>
      </c>
      <c r="D14" s="588">
        <v>15</v>
      </c>
      <c r="E14" s="588">
        <v>10</v>
      </c>
      <c r="F14" s="583">
        <v>7</v>
      </c>
      <c r="G14" s="583"/>
      <c r="H14" s="583">
        <v>4</v>
      </c>
    </row>
    <row r="15" spans="1:8" s="604" customFormat="1" x14ac:dyDescent="0.25">
      <c r="A15" s="578"/>
      <c r="B15" s="578"/>
      <c r="C15" s="578"/>
      <c r="D15" s="578"/>
      <c r="E15" s="578"/>
      <c r="F15" s="578"/>
      <c r="G15" s="578"/>
      <c r="H15" s="578"/>
    </row>
    <row r="16" spans="1:8" s="604" customFormat="1" x14ac:dyDescent="0.25">
      <c r="A16" s="564" t="s">
        <v>125</v>
      </c>
      <c r="B16" s="578"/>
      <c r="C16" s="578"/>
      <c r="D16" s="578"/>
      <c r="E16" s="578"/>
      <c r="F16" s="578"/>
      <c r="G16" s="578"/>
      <c r="H16" s="578"/>
    </row>
    <row r="17" spans="1:8" s="604" customFormat="1" x14ac:dyDescent="0.25">
      <c r="A17" s="578">
        <v>1</v>
      </c>
      <c r="B17" s="578" t="s">
        <v>1041</v>
      </c>
      <c r="C17" s="578"/>
      <c r="D17" s="578"/>
      <c r="E17" s="578"/>
      <c r="F17" s="578"/>
      <c r="G17" s="578"/>
      <c r="H17" s="578"/>
    </row>
    <row r="18" spans="1:8" s="604" customFormat="1" x14ac:dyDescent="0.25">
      <c r="A18" s="578">
        <v>2</v>
      </c>
      <c r="B18" s="601" t="s">
        <v>1042</v>
      </c>
      <c r="C18" s="578"/>
      <c r="D18" s="578"/>
      <c r="E18" s="578"/>
      <c r="F18" s="578"/>
      <c r="G18" s="578"/>
      <c r="H18" s="578"/>
    </row>
    <row r="19" spans="1:8" s="604" customFormat="1" x14ac:dyDescent="0.25">
      <c r="A19" s="578">
        <v>3</v>
      </c>
      <c r="B19" s="601" t="s">
        <v>1043</v>
      </c>
      <c r="C19" s="578"/>
      <c r="D19" s="578"/>
      <c r="E19" s="578"/>
      <c r="F19" s="578"/>
      <c r="G19" s="578"/>
      <c r="H19" s="578"/>
    </row>
    <row r="20" spans="1:8" s="604" customFormat="1" x14ac:dyDescent="0.25">
      <c r="A20" s="578">
        <v>4</v>
      </c>
      <c r="B20" s="601" t="s">
        <v>1044</v>
      </c>
      <c r="C20" s="578"/>
      <c r="D20" s="578"/>
      <c r="E20" s="578"/>
      <c r="F20" s="578"/>
      <c r="G20" s="578"/>
      <c r="H20" s="578"/>
    </row>
    <row r="21" spans="1:8" s="604" customFormat="1" x14ac:dyDescent="0.25">
      <c r="A21" s="564" t="s">
        <v>38</v>
      </c>
      <c r="B21" s="578"/>
      <c r="C21" s="578"/>
      <c r="D21" s="578"/>
      <c r="E21" s="578"/>
      <c r="F21" s="578"/>
      <c r="G21" s="578"/>
      <c r="H21" s="578"/>
    </row>
    <row r="22" spans="1:8" s="604" customFormat="1" x14ac:dyDescent="0.25">
      <c r="A22" s="587" t="s">
        <v>39</v>
      </c>
      <c r="B22" s="857" t="s">
        <v>1045</v>
      </c>
      <c r="C22" s="873"/>
      <c r="D22" s="873"/>
      <c r="E22" s="873"/>
      <c r="F22" s="873"/>
      <c r="G22" s="873"/>
      <c r="H22" s="998"/>
    </row>
    <row r="23" spans="1:8" s="604" customFormat="1" x14ac:dyDescent="0.25">
      <c r="A23" s="587" t="s">
        <v>15</v>
      </c>
      <c r="B23" s="857" t="s">
        <v>928</v>
      </c>
      <c r="C23" s="857"/>
      <c r="D23" s="857"/>
      <c r="E23" s="857"/>
      <c r="F23" s="857"/>
      <c r="G23" s="857"/>
      <c r="H23" s="857"/>
    </row>
    <row r="24" spans="1:8" s="604" customFormat="1" x14ac:dyDescent="0.25">
      <c r="A24" s="286" t="s">
        <v>20</v>
      </c>
      <c r="B24" s="590" t="s">
        <v>1046</v>
      </c>
      <c r="C24" s="2"/>
      <c r="D24" s="2"/>
      <c r="E24" s="2"/>
      <c r="F24" s="2"/>
      <c r="G24" s="2"/>
      <c r="H24" s="578"/>
    </row>
    <row r="25" spans="1:8" s="604" customFormat="1" x14ac:dyDescent="0.25">
      <c r="A25" s="248"/>
      <c r="H25" s="248"/>
    </row>
    <row r="26" spans="1:8" s="604" customFormat="1" x14ac:dyDescent="0.25">
      <c r="A26" s="248"/>
      <c r="H26" s="248"/>
    </row>
  </sheetData>
  <mergeCells count="5">
    <mergeCell ref="C3:H3"/>
    <mergeCell ref="B5:H5"/>
    <mergeCell ref="B12:H12"/>
    <mergeCell ref="B22:H22"/>
    <mergeCell ref="B23:H23"/>
  </mergeCells>
  <hyperlinks>
    <hyperlink ref="H1" location="Index" display="Back to Index"/>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86"/>
  <sheetViews>
    <sheetView showGridLines="0" topLeftCell="A10" zoomScaleNormal="100" zoomScaleSheetLayoutView="85" workbookViewId="0">
      <selection activeCell="B47" sqref="B47"/>
    </sheetView>
  </sheetViews>
  <sheetFormatPr defaultRowHeight="15" x14ac:dyDescent="0.25"/>
  <cols>
    <col min="1" max="1" width="4.140625" style="93" customWidth="1"/>
    <col min="2" max="2" width="64.5703125" style="93" bestFit="1" customWidth="1"/>
    <col min="3" max="10" width="7.28515625" style="93" customWidth="1"/>
    <col min="11" max="12" width="8.7109375" style="93" customWidth="1"/>
    <col min="13" max="13" width="4.42578125" style="93" customWidth="1"/>
    <col min="14" max="17" width="0" style="2" hidden="1" customWidth="1"/>
    <col min="18" max="18" width="30.7109375" style="2" customWidth="1"/>
    <col min="19" max="19" width="31.28515625" style="2" bestFit="1" customWidth="1"/>
    <col min="20" max="23" width="8" style="2" customWidth="1"/>
    <col min="24"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20.25" x14ac:dyDescent="0.25">
      <c r="A1" s="69"/>
      <c r="B1" s="70"/>
      <c r="C1" s="69"/>
      <c r="D1" s="69"/>
      <c r="E1" s="69"/>
      <c r="F1" s="69"/>
      <c r="G1" s="69"/>
      <c r="H1" s="556" t="s">
        <v>850</v>
      </c>
      <c r="I1" s="69"/>
      <c r="J1" s="69"/>
      <c r="K1" s="69"/>
      <c r="L1" s="69"/>
      <c r="R1" s="1"/>
      <c r="S1" s="1"/>
      <c r="T1" s="1"/>
      <c r="U1" s="1"/>
      <c r="V1" s="1"/>
      <c r="W1" s="1"/>
      <c r="X1" s="1"/>
      <c r="Y1" s="1"/>
      <c r="Z1" s="1"/>
      <c r="AA1" s="1"/>
      <c r="AB1" s="1"/>
      <c r="AC1" s="1"/>
      <c r="AD1" s="1"/>
      <c r="AE1" s="1"/>
      <c r="AF1" s="1"/>
    </row>
    <row r="2" spans="1:32" x14ac:dyDescent="0.25">
      <c r="A2" s="69"/>
      <c r="B2" s="69"/>
      <c r="C2" s="69"/>
      <c r="D2" s="69"/>
      <c r="E2" s="69"/>
      <c r="F2" s="69"/>
      <c r="G2" s="69"/>
      <c r="H2" s="69"/>
      <c r="I2" s="69"/>
      <c r="J2" s="69"/>
      <c r="K2" s="69"/>
      <c r="L2" s="69"/>
      <c r="R2" s="1"/>
      <c r="S2" s="1"/>
      <c r="T2" s="1"/>
      <c r="U2" s="1"/>
      <c r="V2" s="1"/>
      <c r="W2" s="1"/>
      <c r="X2" s="1"/>
      <c r="Y2" s="1"/>
      <c r="Z2" s="1"/>
      <c r="AA2" s="1"/>
      <c r="AB2" s="1"/>
      <c r="AC2" s="1"/>
      <c r="AD2" s="1"/>
      <c r="AE2" s="1"/>
      <c r="AF2" s="1"/>
    </row>
    <row r="3" spans="1:32" ht="15" customHeight="1" x14ac:dyDescent="0.25">
      <c r="A3" s="69"/>
      <c r="B3" s="71" t="s">
        <v>0</v>
      </c>
      <c r="C3" s="892" t="s">
        <v>353</v>
      </c>
      <c r="D3" s="893"/>
      <c r="E3" s="893"/>
      <c r="F3" s="893"/>
      <c r="G3" s="893"/>
      <c r="H3" s="893"/>
      <c r="I3" s="893"/>
      <c r="J3" s="893"/>
      <c r="K3" s="893"/>
      <c r="L3" s="894"/>
      <c r="R3" s="1"/>
      <c r="S3" s="1"/>
      <c r="T3" s="1"/>
      <c r="U3" s="1"/>
      <c r="V3" s="1"/>
      <c r="W3" s="1"/>
      <c r="X3" s="1"/>
      <c r="Y3" s="1"/>
      <c r="Z3" s="1"/>
      <c r="AA3" s="1"/>
      <c r="AB3" s="1"/>
      <c r="AC3" s="1"/>
      <c r="AD3" s="1"/>
      <c r="AE3" s="1"/>
      <c r="AF3" s="1"/>
    </row>
    <row r="4" spans="1:32" ht="25.5" customHeight="1" x14ac:dyDescent="0.25">
      <c r="A4" s="69"/>
      <c r="B4" s="72"/>
      <c r="C4" s="73">
        <v>2015</v>
      </c>
      <c r="D4" s="73">
        <v>2020</v>
      </c>
      <c r="E4" s="73">
        <v>2030</v>
      </c>
      <c r="F4" s="73">
        <v>2050</v>
      </c>
      <c r="G4" s="892" t="s">
        <v>2</v>
      </c>
      <c r="H4" s="895"/>
      <c r="I4" s="892" t="s">
        <v>3</v>
      </c>
      <c r="J4" s="895"/>
      <c r="K4" s="73" t="s">
        <v>4</v>
      </c>
      <c r="L4" s="73" t="s">
        <v>5</v>
      </c>
      <c r="R4" s="1"/>
      <c r="S4" s="1"/>
      <c r="T4" s="1"/>
      <c r="U4" s="1"/>
      <c r="V4" s="1"/>
      <c r="W4" s="1"/>
      <c r="X4" s="1"/>
      <c r="Y4" s="1"/>
      <c r="Z4" s="1"/>
      <c r="AA4" s="1"/>
      <c r="AB4" s="1"/>
      <c r="AC4" s="1"/>
      <c r="AD4" s="1"/>
      <c r="AE4" s="1"/>
      <c r="AF4" s="1"/>
    </row>
    <row r="5" spans="1:32" ht="15" customHeight="1" x14ac:dyDescent="0.25">
      <c r="A5" s="69"/>
      <c r="B5" s="174" t="s">
        <v>6</v>
      </c>
      <c r="C5" s="175"/>
      <c r="D5" s="175"/>
      <c r="E5" s="175"/>
      <c r="F5" s="175"/>
      <c r="G5" s="175" t="s">
        <v>7</v>
      </c>
      <c r="H5" s="175" t="s">
        <v>8</v>
      </c>
      <c r="I5" s="175" t="s">
        <v>7</v>
      </c>
      <c r="J5" s="175" t="s">
        <v>8</v>
      </c>
      <c r="K5" s="175"/>
      <c r="L5" s="176"/>
      <c r="R5" s="1"/>
      <c r="S5" s="1"/>
      <c r="T5" s="1"/>
      <c r="U5" s="1"/>
      <c r="V5" s="1"/>
      <c r="W5" s="1"/>
      <c r="X5" s="1"/>
      <c r="Y5" s="1"/>
      <c r="Z5" s="1"/>
      <c r="AA5" s="1"/>
      <c r="AB5" s="1"/>
      <c r="AC5" s="1"/>
      <c r="AD5" s="1"/>
      <c r="AE5" s="1"/>
      <c r="AF5" s="1"/>
    </row>
    <row r="6" spans="1:32" ht="15" customHeight="1" x14ac:dyDescent="0.25">
      <c r="A6" s="69"/>
      <c r="B6" s="74" t="s">
        <v>84</v>
      </c>
      <c r="C6" s="75">
        <v>4</v>
      </c>
      <c r="D6" s="75">
        <v>4</v>
      </c>
      <c r="E6" s="75">
        <v>4</v>
      </c>
      <c r="F6" s="75">
        <v>4</v>
      </c>
      <c r="G6" s="75">
        <v>3</v>
      </c>
      <c r="H6" s="75">
        <v>6</v>
      </c>
      <c r="I6" s="75">
        <v>3</v>
      </c>
      <c r="J6" s="75">
        <v>10</v>
      </c>
      <c r="K6" s="75"/>
      <c r="L6" s="75">
        <v>3</v>
      </c>
      <c r="R6" s="1"/>
      <c r="S6" s="1"/>
      <c r="T6" s="1"/>
      <c r="U6" s="1"/>
      <c r="V6" s="1"/>
      <c r="W6" s="1"/>
      <c r="X6" s="1"/>
      <c r="Y6" s="1"/>
      <c r="Z6" s="1"/>
      <c r="AA6" s="1"/>
      <c r="AB6" s="1"/>
      <c r="AC6" s="1"/>
      <c r="AD6" s="1"/>
      <c r="AE6" s="1"/>
      <c r="AF6" s="1"/>
    </row>
    <row r="7" spans="1:32" x14ac:dyDescent="0.25">
      <c r="A7" s="69"/>
      <c r="B7" s="74" t="s">
        <v>85</v>
      </c>
      <c r="C7" s="76" t="s">
        <v>86</v>
      </c>
      <c r="D7" s="76" t="s">
        <v>86</v>
      </c>
      <c r="E7" s="76" t="s">
        <v>86</v>
      </c>
      <c r="F7" s="76" t="s">
        <v>86</v>
      </c>
      <c r="G7" s="76" t="s">
        <v>86</v>
      </c>
      <c r="H7" s="76" t="s">
        <v>86</v>
      </c>
      <c r="I7" s="76" t="s">
        <v>86</v>
      </c>
      <c r="J7" s="76" t="s">
        <v>86</v>
      </c>
      <c r="K7" s="76"/>
      <c r="L7" s="76"/>
      <c r="R7" s="1"/>
      <c r="S7" s="1"/>
      <c r="T7" s="1"/>
      <c r="U7" s="1"/>
      <c r="V7" s="1"/>
      <c r="W7" s="1"/>
      <c r="X7" s="1"/>
      <c r="Y7" s="1"/>
      <c r="Z7" s="1"/>
      <c r="AA7" s="1"/>
      <c r="AB7" s="1"/>
      <c r="AC7" s="1"/>
      <c r="AD7" s="1"/>
      <c r="AE7" s="1"/>
      <c r="AF7" s="1"/>
    </row>
    <row r="8" spans="1:32" ht="15" customHeight="1" x14ac:dyDescent="0.25">
      <c r="A8" s="69"/>
      <c r="B8" s="74" t="s">
        <v>87</v>
      </c>
      <c r="C8" s="77">
        <v>350</v>
      </c>
      <c r="D8" s="78">
        <v>360</v>
      </c>
      <c r="E8" s="78">
        <v>380</v>
      </c>
      <c r="F8" s="78">
        <v>410</v>
      </c>
      <c r="G8" s="78">
        <v>350</v>
      </c>
      <c r="H8" s="78">
        <v>380</v>
      </c>
      <c r="I8" s="78">
        <v>350</v>
      </c>
      <c r="J8" s="78">
        <v>450</v>
      </c>
      <c r="K8" s="78" t="s">
        <v>88</v>
      </c>
      <c r="L8" s="78">
        <v>4</v>
      </c>
      <c r="R8" s="1"/>
      <c r="S8" s="1"/>
      <c r="T8" s="1"/>
      <c r="U8" s="1"/>
      <c r="V8" s="1"/>
      <c r="W8" s="1"/>
      <c r="X8" s="1"/>
      <c r="Y8" s="1"/>
      <c r="Z8" s="1"/>
      <c r="AA8" s="1"/>
      <c r="AB8" s="1"/>
      <c r="AC8" s="1"/>
      <c r="AD8" s="1"/>
      <c r="AE8" s="1"/>
      <c r="AF8" s="1"/>
    </row>
    <row r="9" spans="1:32" x14ac:dyDescent="0.25">
      <c r="A9" s="69"/>
      <c r="B9" s="74" t="s">
        <v>89</v>
      </c>
      <c r="C9" s="77">
        <v>350</v>
      </c>
      <c r="D9" s="77">
        <v>400</v>
      </c>
      <c r="E9" s="77">
        <v>480</v>
      </c>
      <c r="F9" s="77">
        <v>600</v>
      </c>
      <c r="G9" s="77">
        <v>350</v>
      </c>
      <c r="H9" s="77">
        <v>450</v>
      </c>
      <c r="I9" s="77">
        <v>350</v>
      </c>
      <c r="J9" s="77">
        <v>700</v>
      </c>
      <c r="K9" s="77" t="s">
        <v>90</v>
      </c>
      <c r="L9" s="77" t="s">
        <v>91</v>
      </c>
      <c r="R9" s="1"/>
      <c r="S9" s="1"/>
      <c r="T9" s="1"/>
      <c r="U9" s="1"/>
      <c r="V9" s="1"/>
      <c r="W9" s="1"/>
      <c r="X9" s="1"/>
      <c r="Y9" s="1"/>
      <c r="Z9" s="1"/>
      <c r="AA9" s="1"/>
      <c r="AB9" s="1"/>
      <c r="AC9" s="1"/>
      <c r="AD9" s="1"/>
      <c r="AE9" s="1"/>
      <c r="AF9" s="1"/>
    </row>
    <row r="10" spans="1:32" ht="15" customHeight="1" x14ac:dyDescent="0.25">
      <c r="A10" s="69"/>
      <c r="B10" s="74" t="s">
        <v>92</v>
      </c>
      <c r="C10" s="77">
        <v>440</v>
      </c>
      <c r="D10" s="77">
        <v>500</v>
      </c>
      <c r="E10" s="77">
        <v>600</v>
      </c>
      <c r="F10" s="77">
        <v>740</v>
      </c>
      <c r="G10" s="77">
        <v>440</v>
      </c>
      <c r="H10" s="77">
        <v>600</v>
      </c>
      <c r="I10" s="77">
        <v>440</v>
      </c>
      <c r="J10" s="77">
        <v>850</v>
      </c>
      <c r="K10" s="77" t="s">
        <v>90</v>
      </c>
      <c r="L10" s="77" t="s">
        <v>91</v>
      </c>
      <c r="R10" s="1"/>
      <c r="S10" s="1"/>
      <c r="T10" s="1"/>
      <c r="U10" s="1"/>
      <c r="V10" s="1"/>
      <c r="W10" s="1"/>
      <c r="X10" s="1"/>
      <c r="Y10" s="1"/>
      <c r="Z10" s="1"/>
      <c r="AA10" s="1"/>
      <c r="AB10" s="1"/>
      <c r="AC10" s="1"/>
      <c r="AD10" s="1"/>
      <c r="AE10" s="1"/>
      <c r="AF10" s="1"/>
    </row>
    <row r="11" spans="1:32" x14ac:dyDescent="0.25">
      <c r="A11" s="69"/>
      <c r="B11" s="79" t="s">
        <v>93</v>
      </c>
      <c r="C11" s="77">
        <v>700</v>
      </c>
      <c r="D11" s="77">
        <v>900</v>
      </c>
      <c r="E11" s="515">
        <v>1200</v>
      </c>
      <c r="F11" s="515">
        <v>1800</v>
      </c>
      <c r="G11" s="77">
        <v>700</v>
      </c>
      <c r="H11" s="515">
        <v>1200</v>
      </c>
      <c r="I11" s="77">
        <v>700</v>
      </c>
      <c r="J11" s="515">
        <v>2000</v>
      </c>
      <c r="K11" s="77" t="s">
        <v>90</v>
      </c>
      <c r="L11" s="77" t="s">
        <v>91</v>
      </c>
      <c r="R11" s="1"/>
      <c r="S11" s="1"/>
      <c r="T11" s="1"/>
      <c r="U11" s="1"/>
      <c r="V11" s="1"/>
      <c r="W11" s="1"/>
      <c r="X11" s="1"/>
      <c r="Y11" s="1"/>
      <c r="Z11" s="1"/>
      <c r="AA11" s="1"/>
      <c r="AB11" s="1"/>
      <c r="AC11" s="1"/>
      <c r="AD11" s="1"/>
      <c r="AE11" s="1"/>
      <c r="AF11" s="1"/>
    </row>
    <row r="12" spans="1:32" ht="13.5" customHeight="1" x14ac:dyDescent="0.25">
      <c r="A12" s="69"/>
      <c r="B12" s="74" t="s">
        <v>94</v>
      </c>
      <c r="C12" s="80">
        <v>2</v>
      </c>
      <c r="D12" s="80">
        <v>2</v>
      </c>
      <c r="E12" s="80">
        <v>2</v>
      </c>
      <c r="F12" s="80">
        <v>2</v>
      </c>
      <c r="G12" s="80">
        <v>1</v>
      </c>
      <c r="H12" s="80">
        <v>4</v>
      </c>
      <c r="I12" s="80">
        <v>1</v>
      </c>
      <c r="J12" s="80">
        <v>4</v>
      </c>
      <c r="K12" s="77" t="s">
        <v>54</v>
      </c>
      <c r="L12" s="77">
        <v>3</v>
      </c>
      <c r="R12" s="1"/>
      <c r="S12" s="1"/>
      <c r="T12" s="1"/>
      <c r="U12" s="1"/>
      <c r="V12" s="1"/>
      <c r="W12" s="1"/>
      <c r="X12" s="1"/>
      <c r="Y12" s="1"/>
      <c r="Z12" s="1"/>
      <c r="AA12" s="1"/>
      <c r="AB12" s="1"/>
      <c r="AC12" s="1"/>
      <c r="AD12" s="1"/>
      <c r="AE12" s="1"/>
      <c r="AF12" s="1"/>
    </row>
    <row r="13" spans="1:32" x14ac:dyDescent="0.25">
      <c r="A13" s="69"/>
      <c r="B13" s="74" t="s">
        <v>13</v>
      </c>
      <c r="C13" s="77">
        <v>0</v>
      </c>
      <c r="D13" s="77">
        <v>0</v>
      </c>
      <c r="E13" s="77">
        <v>0</v>
      </c>
      <c r="F13" s="77">
        <v>0</v>
      </c>
      <c r="G13" s="77">
        <v>0</v>
      </c>
      <c r="H13" s="77">
        <v>1</v>
      </c>
      <c r="I13" s="77">
        <v>0</v>
      </c>
      <c r="J13" s="77">
        <v>1</v>
      </c>
      <c r="K13" s="77" t="s">
        <v>31</v>
      </c>
      <c r="L13" s="77">
        <v>3</v>
      </c>
      <c r="R13" s="1"/>
      <c r="S13" s="1"/>
      <c r="T13" s="1"/>
      <c r="U13" s="1"/>
      <c r="V13" s="1"/>
      <c r="W13" s="1"/>
      <c r="X13" s="1"/>
      <c r="Y13" s="1"/>
      <c r="Z13" s="1"/>
      <c r="AA13" s="1"/>
      <c r="AB13" s="1"/>
      <c r="AC13" s="1"/>
      <c r="AD13" s="1"/>
      <c r="AE13" s="1"/>
      <c r="AF13" s="1"/>
    </row>
    <row r="14" spans="1:32" x14ac:dyDescent="0.25">
      <c r="A14" s="69"/>
      <c r="B14" s="72" t="s">
        <v>95</v>
      </c>
      <c r="C14" s="81">
        <v>0.5</v>
      </c>
      <c r="D14" s="81">
        <v>0.5</v>
      </c>
      <c r="E14" s="81">
        <v>0.5</v>
      </c>
      <c r="F14" s="81">
        <v>0.5</v>
      </c>
      <c r="G14" s="75">
        <v>0</v>
      </c>
      <c r="H14" s="75">
        <v>1</v>
      </c>
      <c r="I14" s="75">
        <v>0</v>
      </c>
      <c r="J14" s="75">
        <v>1</v>
      </c>
      <c r="K14" s="75" t="s">
        <v>35</v>
      </c>
      <c r="L14" s="77">
        <v>3</v>
      </c>
      <c r="R14" s="1"/>
      <c r="S14" s="1"/>
      <c r="T14" s="1"/>
      <c r="U14" s="1"/>
      <c r="V14" s="1"/>
      <c r="W14" s="1"/>
      <c r="X14" s="1"/>
      <c r="Y14" s="1"/>
      <c r="Z14" s="1"/>
      <c r="AA14" s="1"/>
      <c r="AB14" s="1"/>
      <c r="AC14" s="1"/>
      <c r="AD14" s="1"/>
      <c r="AE14" s="1"/>
      <c r="AF14" s="1"/>
    </row>
    <row r="15" spans="1:32" x14ac:dyDescent="0.25">
      <c r="A15" s="69"/>
      <c r="B15" s="72" t="s">
        <v>16</v>
      </c>
      <c r="C15" s="75">
        <v>25</v>
      </c>
      <c r="D15" s="75">
        <v>25</v>
      </c>
      <c r="E15" s="75">
        <v>25</v>
      </c>
      <c r="F15" s="75">
        <v>25</v>
      </c>
      <c r="G15" s="75">
        <v>15</v>
      </c>
      <c r="H15" s="75">
        <v>30</v>
      </c>
      <c r="I15" s="75">
        <v>15</v>
      </c>
      <c r="J15" s="75">
        <v>30</v>
      </c>
      <c r="K15" s="75"/>
      <c r="L15" s="77">
        <v>3</v>
      </c>
      <c r="R15" s="1"/>
      <c r="S15" s="1"/>
      <c r="T15" s="1"/>
      <c r="U15" s="1"/>
      <c r="V15" s="1"/>
      <c r="W15" s="1"/>
      <c r="X15" s="1"/>
      <c r="Y15" s="1"/>
      <c r="Z15" s="1"/>
      <c r="AA15" s="1"/>
      <c r="AB15" s="1"/>
      <c r="AC15" s="1"/>
      <c r="AD15" s="1"/>
      <c r="AE15" s="1"/>
      <c r="AF15" s="1"/>
    </row>
    <row r="16" spans="1:32" x14ac:dyDescent="0.25">
      <c r="A16" s="69"/>
      <c r="B16" s="72" t="s">
        <v>18</v>
      </c>
      <c r="C16" s="81">
        <v>0.5</v>
      </c>
      <c r="D16" s="81">
        <v>0.5</v>
      </c>
      <c r="E16" s="81">
        <v>0.5</v>
      </c>
      <c r="F16" s="81">
        <v>0.5</v>
      </c>
      <c r="G16" s="81">
        <v>0.3</v>
      </c>
      <c r="H16" s="81">
        <v>0.7</v>
      </c>
      <c r="I16" s="81">
        <v>0.3</v>
      </c>
      <c r="J16" s="81">
        <v>0.7</v>
      </c>
      <c r="K16" s="75" t="s">
        <v>20</v>
      </c>
      <c r="L16" s="77"/>
      <c r="R16" s="1"/>
      <c r="S16" s="1"/>
      <c r="T16" s="1"/>
      <c r="U16" s="1"/>
      <c r="V16" s="1"/>
      <c r="W16" s="1"/>
      <c r="X16" s="1"/>
      <c r="Y16" s="1"/>
      <c r="Z16" s="1"/>
      <c r="AA16" s="1"/>
      <c r="AB16" s="1"/>
      <c r="AC16" s="1"/>
      <c r="AD16" s="1"/>
      <c r="AE16" s="1"/>
      <c r="AF16" s="1"/>
    </row>
    <row r="17" spans="1:42" x14ac:dyDescent="0.25">
      <c r="A17" s="69"/>
      <c r="B17" s="82" t="s">
        <v>96</v>
      </c>
      <c r="C17" s="80">
        <v>0.02</v>
      </c>
      <c r="D17" s="80">
        <v>0.02</v>
      </c>
      <c r="E17" s="80">
        <v>0.02</v>
      </c>
      <c r="F17" s="80">
        <v>0.02</v>
      </c>
      <c r="G17" s="80">
        <v>0.01</v>
      </c>
      <c r="H17" s="80">
        <v>0.04</v>
      </c>
      <c r="I17" s="80">
        <v>0.01</v>
      </c>
      <c r="J17" s="81">
        <v>0.04</v>
      </c>
      <c r="K17" s="75"/>
      <c r="L17" s="77">
        <v>1</v>
      </c>
      <c r="R17" s="1"/>
      <c r="S17" s="1"/>
      <c r="T17" s="1"/>
      <c r="U17" s="1"/>
      <c r="V17" s="1"/>
      <c r="W17" s="1"/>
      <c r="X17" s="1"/>
      <c r="Y17" s="1"/>
      <c r="Z17" s="1"/>
      <c r="AA17" s="1"/>
      <c r="AB17" s="1"/>
      <c r="AC17" s="1"/>
      <c r="AD17" s="1"/>
      <c r="AE17" s="1"/>
      <c r="AF17" s="1"/>
    </row>
    <row r="18" spans="1:42" x14ac:dyDescent="0.25">
      <c r="A18" s="69"/>
      <c r="B18" s="896" t="s">
        <v>21</v>
      </c>
      <c r="C18" s="897"/>
      <c r="D18" s="897"/>
      <c r="E18" s="897"/>
      <c r="F18" s="897"/>
      <c r="G18" s="897"/>
      <c r="H18" s="897"/>
      <c r="I18" s="897"/>
      <c r="J18" s="897"/>
      <c r="K18" s="897"/>
      <c r="L18" s="898"/>
      <c r="R18" s="1"/>
      <c r="S18" s="1"/>
      <c r="T18" s="1"/>
      <c r="U18" s="1"/>
      <c r="V18" s="1"/>
      <c r="W18" s="1"/>
      <c r="X18" s="1"/>
      <c r="Y18" s="1"/>
      <c r="Z18" s="1"/>
      <c r="AA18" s="1"/>
      <c r="AB18" s="1"/>
      <c r="AC18" s="1"/>
      <c r="AD18" s="1"/>
      <c r="AE18" s="1"/>
      <c r="AF18" s="1"/>
    </row>
    <row r="19" spans="1:42" x14ac:dyDescent="0.25">
      <c r="A19" s="69"/>
      <c r="B19" s="72" t="s">
        <v>22</v>
      </c>
      <c r="C19" s="75">
        <v>10</v>
      </c>
      <c r="D19" s="75">
        <v>10</v>
      </c>
      <c r="E19" s="75">
        <v>10</v>
      </c>
      <c r="F19" s="75">
        <v>10</v>
      </c>
      <c r="G19" s="75">
        <v>10</v>
      </c>
      <c r="H19" s="75">
        <v>25</v>
      </c>
      <c r="I19" s="75">
        <v>10</v>
      </c>
      <c r="J19" s="75">
        <v>30</v>
      </c>
      <c r="K19" s="75" t="s">
        <v>23</v>
      </c>
      <c r="L19" s="75">
        <v>3</v>
      </c>
      <c r="R19" s="1"/>
      <c r="S19" s="1"/>
      <c r="T19" s="1"/>
      <c r="U19" s="1"/>
      <c r="V19" s="1"/>
      <c r="W19" s="1"/>
      <c r="X19" s="1"/>
      <c r="Y19" s="1"/>
      <c r="Z19" s="1"/>
      <c r="AA19" s="1"/>
      <c r="AB19" s="1"/>
      <c r="AC19" s="1"/>
      <c r="AD19" s="1"/>
      <c r="AE19" s="1"/>
      <c r="AF19" s="1"/>
    </row>
    <row r="20" spans="1:42" x14ac:dyDescent="0.25">
      <c r="A20" s="69"/>
      <c r="B20" s="72" t="s">
        <v>24</v>
      </c>
      <c r="C20" s="75">
        <v>20</v>
      </c>
      <c r="D20" s="75">
        <v>20</v>
      </c>
      <c r="E20" s="75">
        <v>20</v>
      </c>
      <c r="F20" s="75">
        <v>20</v>
      </c>
      <c r="G20" s="75">
        <v>20</v>
      </c>
      <c r="H20" s="75">
        <v>40</v>
      </c>
      <c r="I20" s="75">
        <v>20</v>
      </c>
      <c r="J20" s="75">
        <v>40</v>
      </c>
      <c r="K20" s="75" t="s">
        <v>23</v>
      </c>
      <c r="L20" s="75">
        <v>3</v>
      </c>
      <c r="R20" s="1"/>
      <c r="S20" s="1"/>
      <c r="T20" s="1"/>
      <c r="U20" s="1"/>
      <c r="V20" s="1"/>
      <c r="W20" s="1"/>
      <c r="X20" s="1"/>
      <c r="Y20" s="1"/>
      <c r="Z20" s="1"/>
      <c r="AA20" s="1"/>
      <c r="AB20" s="1"/>
      <c r="AC20" s="1"/>
      <c r="AD20" s="1"/>
      <c r="AE20" s="1"/>
      <c r="AF20" s="1"/>
      <c r="AP20" s="2" t="s">
        <v>97</v>
      </c>
    </row>
    <row r="21" spans="1:42" x14ac:dyDescent="0.25">
      <c r="A21" s="69"/>
      <c r="B21" s="72" t="s">
        <v>98</v>
      </c>
      <c r="C21" s="75">
        <v>10</v>
      </c>
      <c r="D21" s="75">
        <v>10</v>
      </c>
      <c r="E21" s="75">
        <v>10</v>
      </c>
      <c r="F21" s="75">
        <v>10</v>
      </c>
      <c r="G21" s="75">
        <v>10</v>
      </c>
      <c r="H21" s="75">
        <v>10</v>
      </c>
      <c r="I21" s="75">
        <v>10</v>
      </c>
      <c r="J21" s="75">
        <v>10</v>
      </c>
      <c r="K21" s="75" t="s">
        <v>23</v>
      </c>
      <c r="L21" s="75">
        <v>3</v>
      </c>
      <c r="R21" s="1"/>
      <c r="S21" s="1"/>
      <c r="T21" s="1"/>
      <c r="U21" s="1"/>
      <c r="V21" s="1"/>
      <c r="W21" s="1"/>
      <c r="X21" s="1"/>
      <c r="Y21" s="1"/>
      <c r="Z21" s="1"/>
      <c r="AA21" s="1"/>
      <c r="AB21" s="1"/>
      <c r="AC21" s="1"/>
      <c r="AD21" s="1"/>
      <c r="AE21" s="1"/>
      <c r="AF21" s="1"/>
    </row>
    <row r="22" spans="1:42" x14ac:dyDescent="0.25">
      <c r="A22" s="69"/>
      <c r="B22" s="72" t="s">
        <v>99</v>
      </c>
      <c r="C22" s="75">
        <v>0</v>
      </c>
      <c r="D22" s="75">
        <v>0</v>
      </c>
      <c r="E22" s="75">
        <v>0</v>
      </c>
      <c r="F22" s="75">
        <v>0</v>
      </c>
      <c r="G22" s="75">
        <v>0</v>
      </c>
      <c r="H22" s="75">
        <v>1</v>
      </c>
      <c r="I22" s="75">
        <v>0</v>
      </c>
      <c r="J22" s="75">
        <v>1</v>
      </c>
      <c r="K22" s="75"/>
      <c r="L22" s="75">
        <v>3</v>
      </c>
      <c r="R22" s="1"/>
      <c r="S22" s="1"/>
      <c r="T22" s="1"/>
      <c r="U22" s="1"/>
      <c r="V22" s="1"/>
      <c r="W22" s="1"/>
      <c r="X22" s="1"/>
      <c r="Y22" s="1"/>
      <c r="Z22" s="1"/>
      <c r="AA22" s="1"/>
      <c r="AB22" s="1"/>
      <c r="AC22" s="1"/>
      <c r="AD22" s="1"/>
      <c r="AE22" s="1"/>
      <c r="AF22" s="1"/>
    </row>
    <row r="23" spans="1:42" x14ac:dyDescent="0.25">
      <c r="A23" s="69"/>
      <c r="B23" s="72" t="s">
        <v>100</v>
      </c>
      <c r="C23" s="75">
        <v>6</v>
      </c>
      <c r="D23" s="75">
        <v>6</v>
      </c>
      <c r="E23" s="75">
        <v>6</v>
      </c>
      <c r="F23" s="75">
        <v>6</v>
      </c>
      <c r="G23" s="75">
        <v>1</v>
      </c>
      <c r="H23" s="75">
        <v>12</v>
      </c>
      <c r="I23" s="75">
        <v>1</v>
      </c>
      <c r="J23" s="75">
        <v>12</v>
      </c>
      <c r="K23" s="75" t="s">
        <v>44</v>
      </c>
      <c r="L23" s="75" t="s">
        <v>101</v>
      </c>
      <c r="R23" s="1"/>
      <c r="S23" s="1"/>
      <c r="T23" s="1"/>
      <c r="U23" s="1"/>
      <c r="V23" s="1"/>
      <c r="W23" s="1"/>
      <c r="X23" s="1"/>
      <c r="Y23" s="1"/>
      <c r="Z23" s="1"/>
      <c r="AA23" s="1"/>
      <c r="AB23" s="1"/>
      <c r="AC23" s="1"/>
      <c r="AD23" s="1"/>
      <c r="AE23" s="1"/>
      <c r="AF23" s="1"/>
    </row>
    <row r="24" spans="1:42" x14ac:dyDescent="0.25">
      <c r="A24" s="69"/>
      <c r="B24" s="896" t="s">
        <v>102</v>
      </c>
      <c r="C24" s="897"/>
      <c r="D24" s="897"/>
      <c r="E24" s="897"/>
      <c r="F24" s="897"/>
      <c r="G24" s="897"/>
      <c r="H24" s="897"/>
      <c r="I24" s="897"/>
      <c r="J24" s="897"/>
      <c r="K24" s="897"/>
      <c r="L24" s="898"/>
      <c r="R24" s="1"/>
      <c r="S24" s="1"/>
      <c r="T24" s="1"/>
      <c r="U24" s="1"/>
      <c r="V24" s="1"/>
      <c r="W24" s="1"/>
      <c r="X24" s="1"/>
      <c r="Y24" s="1"/>
      <c r="Z24" s="1"/>
      <c r="AA24" s="1"/>
      <c r="AB24" s="1"/>
      <c r="AC24" s="1"/>
      <c r="AD24" s="1"/>
      <c r="AE24" s="1"/>
      <c r="AF24" s="1"/>
    </row>
    <row r="25" spans="1:42" x14ac:dyDescent="0.25">
      <c r="A25" s="69"/>
      <c r="B25" s="72" t="s">
        <v>103</v>
      </c>
      <c r="C25" s="75">
        <v>0</v>
      </c>
      <c r="D25" s="75">
        <v>0</v>
      </c>
      <c r="E25" s="75">
        <v>0</v>
      </c>
      <c r="F25" s="75">
        <v>0</v>
      </c>
      <c r="G25" s="75">
        <v>0</v>
      </c>
      <c r="H25" s="75">
        <v>0</v>
      </c>
      <c r="I25" s="75">
        <v>0</v>
      </c>
      <c r="J25" s="75">
        <v>0</v>
      </c>
      <c r="K25" s="77"/>
      <c r="L25" s="76"/>
      <c r="R25" s="1"/>
      <c r="S25" s="1"/>
      <c r="T25" s="1"/>
      <c r="U25" s="1"/>
      <c r="V25" s="1"/>
      <c r="W25" s="1"/>
      <c r="X25" s="1"/>
      <c r="Y25" s="1"/>
      <c r="Z25" s="1"/>
      <c r="AA25" s="1"/>
      <c r="AB25" s="1"/>
      <c r="AC25" s="1"/>
      <c r="AD25" s="1"/>
      <c r="AE25" s="1"/>
      <c r="AF25" s="1"/>
    </row>
    <row r="26" spans="1:42" ht="15" customHeight="1" x14ac:dyDescent="0.25">
      <c r="A26" s="69"/>
      <c r="B26" s="72" t="s">
        <v>104</v>
      </c>
      <c r="C26" s="75">
        <v>0</v>
      </c>
      <c r="D26" s="75">
        <v>0</v>
      </c>
      <c r="E26" s="75">
        <v>0</v>
      </c>
      <c r="F26" s="75">
        <v>0</v>
      </c>
      <c r="G26" s="75">
        <v>0</v>
      </c>
      <c r="H26" s="75">
        <v>0</v>
      </c>
      <c r="I26" s="75">
        <v>0</v>
      </c>
      <c r="J26" s="75">
        <v>0</v>
      </c>
      <c r="K26" s="75"/>
      <c r="L26" s="77"/>
      <c r="R26" s="1"/>
      <c r="S26" s="1"/>
      <c r="T26" s="1"/>
      <c r="U26" s="1"/>
      <c r="V26" s="1"/>
      <c r="W26" s="1"/>
      <c r="X26" s="1"/>
      <c r="Y26" s="1"/>
      <c r="Z26" s="1"/>
      <c r="AA26" s="1"/>
      <c r="AB26" s="1"/>
      <c r="AC26" s="1"/>
      <c r="AD26" s="1"/>
      <c r="AE26" s="1"/>
      <c r="AF26" s="1"/>
    </row>
    <row r="27" spans="1:42" x14ac:dyDescent="0.25">
      <c r="A27" s="69"/>
      <c r="B27" s="72" t="s">
        <v>105</v>
      </c>
      <c r="C27" s="83">
        <v>0</v>
      </c>
      <c r="D27" s="83">
        <v>0</v>
      </c>
      <c r="E27" s="83">
        <v>0</v>
      </c>
      <c r="F27" s="83">
        <v>0</v>
      </c>
      <c r="G27" s="83">
        <v>0</v>
      </c>
      <c r="H27" s="83">
        <v>0</v>
      </c>
      <c r="I27" s="83">
        <v>0</v>
      </c>
      <c r="J27" s="83">
        <v>0</v>
      </c>
      <c r="K27" s="75"/>
      <c r="L27" s="77"/>
      <c r="R27" s="1"/>
      <c r="S27" s="1"/>
      <c r="T27" s="1"/>
      <c r="U27" s="1"/>
      <c r="V27" s="1"/>
      <c r="W27" s="1"/>
      <c r="X27" s="1"/>
      <c r="Y27" s="1"/>
      <c r="Z27" s="1"/>
      <c r="AA27" s="1"/>
      <c r="AB27" s="1"/>
      <c r="AC27" s="1"/>
      <c r="AD27" s="1"/>
      <c r="AE27" s="1"/>
      <c r="AF27" s="1"/>
    </row>
    <row r="28" spans="1:42" x14ac:dyDescent="0.25">
      <c r="A28" s="69"/>
      <c r="B28" s="72" t="s">
        <v>106</v>
      </c>
      <c r="C28" s="191">
        <v>0</v>
      </c>
      <c r="D28" s="191">
        <v>0</v>
      </c>
      <c r="E28" s="191">
        <v>0</v>
      </c>
      <c r="F28" s="191">
        <v>0</v>
      </c>
      <c r="G28" s="191">
        <v>0</v>
      </c>
      <c r="H28" s="191">
        <v>0</v>
      </c>
      <c r="I28" s="191">
        <v>0</v>
      </c>
      <c r="J28" s="191">
        <v>0</v>
      </c>
      <c r="K28" s="84"/>
      <c r="L28" s="77"/>
      <c r="R28" s="1"/>
      <c r="S28" s="1"/>
      <c r="T28" s="1"/>
      <c r="U28" s="1"/>
      <c r="V28" s="1"/>
      <c r="W28" s="1"/>
      <c r="X28" s="1"/>
      <c r="Y28" s="1"/>
      <c r="Z28" s="1"/>
      <c r="AA28" s="1"/>
      <c r="AB28" s="1"/>
      <c r="AC28" s="1"/>
      <c r="AD28" s="1"/>
      <c r="AE28" s="1"/>
      <c r="AF28" s="1"/>
    </row>
    <row r="29" spans="1:42" x14ac:dyDescent="0.25">
      <c r="A29" s="69"/>
      <c r="B29" s="1000" t="s">
        <v>557</v>
      </c>
      <c r="C29" s="1000"/>
      <c r="D29" s="1000"/>
      <c r="E29" s="1000"/>
      <c r="F29" s="1000"/>
      <c r="G29" s="1000"/>
      <c r="H29" s="1000"/>
      <c r="I29" s="1000"/>
      <c r="J29" s="1000"/>
      <c r="K29" s="1000"/>
      <c r="L29" s="1000"/>
      <c r="R29" s="1"/>
      <c r="S29" s="1"/>
      <c r="T29" s="1"/>
      <c r="U29" s="1"/>
      <c r="V29" s="1"/>
      <c r="W29" s="1"/>
      <c r="X29" s="1"/>
      <c r="Y29" s="1"/>
      <c r="Z29" s="1"/>
      <c r="AA29" s="1"/>
      <c r="AB29" s="1"/>
      <c r="AC29" s="1"/>
      <c r="AD29" s="1"/>
      <c r="AE29" s="1"/>
      <c r="AF29" s="1"/>
    </row>
    <row r="30" spans="1:42" ht="16.5" customHeight="1" x14ac:dyDescent="0.25">
      <c r="A30" s="69"/>
      <c r="B30" s="74" t="s">
        <v>107</v>
      </c>
      <c r="C30" s="85">
        <v>0.7</v>
      </c>
      <c r="D30" s="85">
        <v>0.65799999999999992</v>
      </c>
      <c r="E30" s="85">
        <v>0.59219999999999995</v>
      </c>
      <c r="F30" s="85">
        <v>0.53298000000000001</v>
      </c>
      <c r="G30" s="85">
        <v>0.5</v>
      </c>
      <c r="H30" s="85">
        <v>1</v>
      </c>
      <c r="I30" s="85">
        <v>0.5</v>
      </c>
      <c r="J30" s="85">
        <v>1</v>
      </c>
      <c r="K30" s="75" t="s">
        <v>53</v>
      </c>
      <c r="L30" s="75"/>
      <c r="R30" s="1"/>
      <c r="S30" s="1"/>
      <c r="T30" s="1"/>
      <c r="U30" s="1"/>
      <c r="V30" s="1"/>
      <c r="W30" s="1"/>
      <c r="X30" s="1"/>
      <c r="Y30" s="1"/>
      <c r="Z30" s="1"/>
      <c r="AA30" s="1"/>
      <c r="AB30" s="1"/>
      <c r="AC30" s="1"/>
      <c r="AD30" s="1"/>
      <c r="AE30" s="1"/>
      <c r="AF30" s="1"/>
    </row>
    <row r="31" spans="1:42" ht="16.5" customHeight="1" x14ac:dyDescent="0.25">
      <c r="A31" s="69"/>
      <c r="B31" s="72" t="s">
        <v>108</v>
      </c>
      <c r="C31" s="280">
        <v>50</v>
      </c>
      <c r="D31" s="280">
        <v>50</v>
      </c>
      <c r="E31" s="280">
        <v>50</v>
      </c>
      <c r="F31" s="280">
        <v>50</v>
      </c>
      <c r="G31" s="280">
        <v>30</v>
      </c>
      <c r="H31" s="280">
        <v>70</v>
      </c>
      <c r="I31" s="280">
        <v>30</v>
      </c>
      <c r="J31" s="280">
        <v>70</v>
      </c>
      <c r="K31" s="75"/>
      <c r="L31" s="75">
        <v>3</v>
      </c>
      <c r="R31" s="1"/>
      <c r="S31" s="1"/>
      <c r="T31" s="1"/>
      <c r="U31" s="1"/>
      <c r="V31" s="1"/>
      <c r="W31" s="1"/>
      <c r="X31" s="1"/>
      <c r="Y31" s="1"/>
      <c r="Z31" s="1"/>
      <c r="AA31" s="1"/>
      <c r="AB31" s="1"/>
      <c r="AC31" s="1"/>
      <c r="AD31" s="1"/>
      <c r="AE31" s="1"/>
      <c r="AF31" s="1"/>
    </row>
    <row r="32" spans="1:42" ht="16.5" customHeight="1" x14ac:dyDescent="0.25">
      <c r="A32" s="69"/>
      <c r="B32" s="72" t="s">
        <v>109</v>
      </c>
      <c r="C32" s="280">
        <v>50</v>
      </c>
      <c r="D32" s="280">
        <v>50</v>
      </c>
      <c r="E32" s="280">
        <v>50</v>
      </c>
      <c r="F32" s="280">
        <v>50</v>
      </c>
      <c r="G32" s="280">
        <v>30</v>
      </c>
      <c r="H32" s="280">
        <v>70</v>
      </c>
      <c r="I32" s="280">
        <v>30</v>
      </c>
      <c r="J32" s="280">
        <v>70</v>
      </c>
      <c r="K32" s="75"/>
      <c r="L32" s="75">
        <v>3</v>
      </c>
      <c r="R32" s="1"/>
      <c r="S32" s="1"/>
      <c r="T32" s="1"/>
      <c r="U32" s="1"/>
      <c r="V32" s="1"/>
      <c r="W32" s="1"/>
      <c r="X32" s="1"/>
      <c r="Y32" s="1"/>
      <c r="Z32" s="1"/>
      <c r="AA32" s="1"/>
      <c r="AB32" s="1"/>
      <c r="AC32" s="1"/>
      <c r="AD32" s="1"/>
      <c r="AE32" s="1"/>
      <c r="AF32" s="1"/>
    </row>
    <row r="33" spans="1:32" ht="15" customHeight="1" x14ac:dyDescent="0.25">
      <c r="A33" s="69"/>
      <c r="B33" s="72" t="s">
        <v>110</v>
      </c>
      <c r="C33" s="483">
        <v>2000</v>
      </c>
      <c r="D33" s="483">
        <v>2000</v>
      </c>
      <c r="E33" s="483">
        <v>2000</v>
      </c>
      <c r="F33" s="483">
        <v>2000</v>
      </c>
      <c r="G33" s="483">
        <v>1000</v>
      </c>
      <c r="H33" s="483">
        <v>3000</v>
      </c>
      <c r="I33" s="483">
        <v>1000</v>
      </c>
      <c r="J33" s="483">
        <v>3000</v>
      </c>
      <c r="K33" s="75"/>
      <c r="L33" s="75">
        <v>3</v>
      </c>
      <c r="R33" s="1"/>
      <c r="S33" s="1"/>
      <c r="T33" s="1"/>
      <c r="U33" s="1"/>
      <c r="V33" s="1"/>
      <c r="W33" s="1"/>
      <c r="X33" s="1"/>
      <c r="Y33" s="1"/>
      <c r="Z33" s="1"/>
      <c r="AA33" s="1"/>
      <c r="AB33" s="1"/>
      <c r="AC33" s="1"/>
      <c r="AD33" s="1"/>
      <c r="AE33" s="1"/>
      <c r="AF33" s="1"/>
    </row>
    <row r="34" spans="1:32" ht="15" customHeight="1" x14ac:dyDescent="0.25">
      <c r="A34" s="69"/>
      <c r="B34" s="72" t="s">
        <v>111</v>
      </c>
      <c r="C34" s="84">
        <f>SUM(C35:C36)</f>
        <v>3.3</v>
      </c>
      <c r="D34" s="84">
        <f t="shared" ref="D34:J34" si="0">SUM(D35:D36)</f>
        <v>3.2</v>
      </c>
      <c r="E34" s="84">
        <f t="shared" si="0"/>
        <v>3.7</v>
      </c>
      <c r="F34" s="84">
        <f t="shared" si="0"/>
        <v>3.9</v>
      </c>
      <c r="G34" s="84">
        <f t="shared" si="0"/>
        <v>2.2000000000000002</v>
      </c>
      <c r="H34" s="84">
        <f t="shared" si="0"/>
        <v>4.8</v>
      </c>
      <c r="I34" s="84">
        <f t="shared" si="0"/>
        <v>2.7</v>
      </c>
      <c r="J34" s="84">
        <f t="shared" si="0"/>
        <v>6.7</v>
      </c>
      <c r="K34" s="75"/>
      <c r="L34" s="75"/>
      <c r="R34" s="1"/>
      <c r="S34" s="634"/>
      <c r="T34" s="635"/>
      <c r="U34" s="635"/>
      <c r="V34" s="635"/>
      <c r="W34" s="635"/>
      <c r="X34" s="1"/>
      <c r="Y34" s="1"/>
      <c r="Z34" s="1"/>
      <c r="AA34" s="1"/>
      <c r="AB34" s="1"/>
      <c r="AC34" s="1"/>
      <c r="AD34" s="1"/>
      <c r="AE34" s="1"/>
      <c r="AF34" s="1"/>
    </row>
    <row r="35" spans="1:32" ht="15" customHeight="1" x14ac:dyDescent="0.25">
      <c r="A35" s="69"/>
      <c r="B35" s="86" t="s">
        <v>112</v>
      </c>
      <c r="C35" s="84">
        <v>1.3</v>
      </c>
      <c r="D35" s="84">
        <v>1.4</v>
      </c>
      <c r="E35" s="84">
        <v>2</v>
      </c>
      <c r="F35" s="84">
        <v>2.2999999999999998</v>
      </c>
      <c r="G35" s="84">
        <v>0.7</v>
      </c>
      <c r="H35" s="84">
        <v>2.8</v>
      </c>
      <c r="I35" s="84">
        <v>1.2</v>
      </c>
      <c r="J35" s="84">
        <v>4.7</v>
      </c>
      <c r="K35" s="75" t="s">
        <v>68</v>
      </c>
      <c r="L35" s="75"/>
      <c r="R35" s="1"/>
      <c r="S35" s="634"/>
      <c r="T35" s="999"/>
      <c r="U35" s="999"/>
      <c r="V35" s="999"/>
      <c r="W35" s="999"/>
      <c r="X35" s="1"/>
      <c r="Y35" s="1"/>
      <c r="Z35" s="1"/>
      <c r="AA35" s="1"/>
      <c r="AB35" s="1"/>
      <c r="AC35" s="1"/>
      <c r="AD35" s="1"/>
      <c r="AE35" s="1"/>
      <c r="AF35" s="1"/>
    </row>
    <row r="36" spans="1:32" ht="18" customHeight="1" x14ac:dyDescent="0.25">
      <c r="A36" s="69"/>
      <c r="B36" s="86" t="s">
        <v>113</v>
      </c>
      <c r="C36" s="84">
        <v>2</v>
      </c>
      <c r="D36" s="84">
        <v>1.8</v>
      </c>
      <c r="E36" s="84">
        <v>1.7</v>
      </c>
      <c r="F36" s="84">
        <v>1.6</v>
      </c>
      <c r="G36" s="84">
        <v>1.5</v>
      </c>
      <c r="H36" s="84">
        <v>2</v>
      </c>
      <c r="I36" s="84">
        <v>1.5</v>
      </c>
      <c r="J36" s="84">
        <v>2</v>
      </c>
      <c r="K36" s="75" t="s">
        <v>46</v>
      </c>
      <c r="L36" s="75">
        <v>3</v>
      </c>
      <c r="R36" s="1"/>
      <c r="S36" s="634"/>
      <c r="T36" s="635"/>
      <c r="U36" s="635"/>
      <c r="V36" s="635"/>
      <c r="W36" s="635"/>
      <c r="X36" s="1"/>
      <c r="Y36" s="1"/>
      <c r="Z36" s="1"/>
      <c r="AA36" s="1"/>
      <c r="AB36" s="1"/>
      <c r="AC36" s="1"/>
      <c r="AD36" s="1"/>
      <c r="AE36" s="1"/>
      <c r="AF36" s="1"/>
    </row>
    <row r="37" spans="1:32" x14ac:dyDescent="0.25">
      <c r="A37" s="69"/>
      <c r="B37" s="896" t="s">
        <v>33</v>
      </c>
      <c r="C37" s="897"/>
      <c r="D37" s="897"/>
      <c r="E37" s="897"/>
      <c r="F37" s="897"/>
      <c r="G37" s="897"/>
      <c r="H37" s="897"/>
      <c r="I37" s="897"/>
      <c r="J37" s="897"/>
      <c r="K37" s="897"/>
      <c r="L37" s="898"/>
      <c r="R37" s="1"/>
      <c r="S37" s="1"/>
      <c r="T37" s="1"/>
      <c r="U37" s="1"/>
      <c r="V37" s="1"/>
      <c r="W37" s="1"/>
      <c r="X37" s="1"/>
      <c r="Y37" s="1"/>
      <c r="Z37" s="1"/>
      <c r="AA37" s="1"/>
      <c r="AB37" s="1"/>
      <c r="AC37" s="1"/>
      <c r="AD37" s="1"/>
      <c r="AE37" s="1"/>
      <c r="AF37" s="1"/>
    </row>
    <row r="38" spans="1:32" x14ac:dyDescent="0.25">
      <c r="A38" s="69"/>
      <c r="B38" s="74"/>
      <c r="C38" s="77"/>
      <c r="D38" s="77"/>
      <c r="E38" s="77"/>
      <c r="F38" s="77"/>
      <c r="G38" s="77"/>
      <c r="H38" s="77"/>
      <c r="I38" s="77"/>
      <c r="J38" s="77"/>
      <c r="K38" s="77"/>
      <c r="L38" s="77"/>
      <c r="R38" s="1"/>
      <c r="S38" s="1"/>
      <c r="T38" s="1"/>
      <c r="U38" s="1"/>
      <c r="V38" s="1"/>
      <c r="W38" s="1"/>
      <c r="X38" s="1"/>
      <c r="Y38" s="1"/>
      <c r="Z38" s="1"/>
      <c r="AA38" s="1"/>
      <c r="AB38" s="1"/>
      <c r="AC38" s="1"/>
      <c r="AD38" s="1"/>
      <c r="AE38" s="1"/>
      <c r="AF38" s="1"/>
    </row>
    <row r="39" spans="1:32" ht="15" customHeight="1" x14ac:dyDescent="0.25">
      <c r="A39" s="69"/>
      <c r="B39" s="199"/>
      <c r="C39" s="200"/>
      <c r="D39" s="200"/>
      <c r="E39" s="200"/>
      <c r="F39" s="200"/>
      <c r="G39" s="200"/>
      <c r="H39" s="200"/>
      <c r="I39" s="200"/>
      <c r="J39" s="200"/>
      <c r="K39" s="200"/>
      <c r="L39" s="200"/>
      <c r="R39" s="1"/>
      <c r="S39" s="1"/>
      <c r="T39" s="1"/>
      <c r="U39" s="1"/>
      <c r="V39" s="1"/>
      <c r="W39" s="1"/>
      <c r="X39" s="1"/>
      <c r="Y39" s="1"/>
      <c r="Z39" s="1"/>
      <c r="AA39" s="1"/>
      <c r="AB39" s="1"/>
      <c r="AC39" s="1"/>
      <c r="AD39" s="1"/>
      <c r="AE39" s="1"/>
      <c r="AF39" s="1"/>
    </row>
    <row r="40" spans="1:32" ht="15" customHeight="1" x14ac:dyDescent="0.25">
      <c r="A40" s="87" t="s">
        <v>125</v>
      </c>
      <c r="B40" s="69"/>
      <c r="C40" s="200"/>
      <c r="D40" s="200"/>
      <c r="E40" s="200"/>
      <c r="F40" s="200"/>
      <c r="G40" s="200"/>
      <c r="H40" s="200"/>
      <c r="I40" s="200"/>
      <c r="J40" s="200"/>
      <c r="K40" s="200"/>
      <c r="L40" s="200"/>
      <c r="R40" s="1"/>
      <c r="S40" s="1"/>
      <c r="T40" s="1"/>
      <c r="U40" s="1"/>
      <c r="V40" s="1"/>
      <c r="W40" s="1"/>
      <c r="X40" s="1"/>
      <c r="Y40" s="1"/>
      <c r="Z40" s="1"/>
      <c r="AA40" s="1"/>
      <c r="AB40" s="1"/>
      <c r="AC40" s="1"/>
      <c r="AD40" s="1"/>
      <c r="AE40" s="1"/>
      <c r="AF40" s="1"/>
    </row>
    <row r="41" spans="1:32" ht="15" customHeight="1" x14ac:dyDescent="0.25">
      <c r="A41" s="165">
        <v>1</v>
      </c>
      <c r="B41" s="165" t="s">
        <v>130</v>
      </c>
      <c r="C41" s="200"/>
      <c r="D41" s="200"/>
      <c r="E41" s="200"/>
      <c r="F41" s="200"/>
      <c r="G41" s="200"/>
      <c r="H41" s="200"/>
      <c r="I41" s="200"/>
      <c r="J41" s="200"/>
      <c r="K41" s="200"/>
      <c r="L41" s="200"/>
      <c r="R41" s="1"/>
      <c r="S41" s="1"/>
      <c r="T41" s="1"/>
      <c r="U41" s="1"/>
      <c r="V41" s="1"/>
      <c r="W41" s="1"/>
      <c r="X41" s="1"/>
      <c r="Y41" s="1"/>
      <c r="Z41" s="1"/>
      <c r="AA41" s="1"/>
      <c r="AB41" s="1"/>
      <c r="AC41" s="1"/>
      <c r="AD41" s="1"/>
      <c r="AE41" s="1"/>
      <c r="AF41" s="1"/>
    </row>
    <row r="42" spans="1:32" ht="15" customHeight="1" x14ac:dyDescent="0.25">
      <c r="A42" s="165">
        <v>3</v>
      </c>
      <c r="B42" s="173" t="s">
        <v>126</v>
      </c>
      <c r="C42" s="200"/>
      <c r="D42" s="200"/>
      <c r="E42" s="200"/>
      <c r="F42" s="200"/>
      <c r="G42" s="200"/>
      <c r="H42" s="200"/>
      <c r="I42" s="200"/>
      <c r="J42" s="200"/>
      <c r="K42" s="200"/>
      <c r="L42" s="200"/>
      <c r="R42" s="1"/>
      <c r="S42" s="1"/>
      <c r="T42" s="1"/>
      <c r="U42" s="1"/>
      <c r="V42" s="1"/>
      <c r="W42" s="1"/>
      <c r="X42" s="1"/>
      <c r="Y42" s="1"/>
      <c r="Z42" s="1"/>
      <c r="AA42" s="1"/>
      <c r="AB42" s="1"/>
      <c r="AC42" s="1"/>
      <c r="AD42" s="1"/>
      <c r="AE42" s="1"/>
      <c r="AF42" s="1"/>
    </row>
    <row r="43" spans="1:32" ht="15" customHeight="1" x14ac:dyDescent="0.25">
      <c r="A43" s="165">
        <v>4</v>
      </c>
      <c r="B43" s="173" t="s">
        <v>127</v>
      </c>
      <c r="C43" s="200"/>
      <c r="D43" s="200"/>
      <c r="E43" s="200"/>
      <c r="F43" s="200"/>
      <c r="G43" s="200"/>
      <c r="H43" s="200"/>
      <c r="I43" s="200"/>
      <c r="J43" s="200"/>
      <c r="K43" s="200"/>
      <c r="L43" s="200"/>
      <c r="R43" s="1"/>
      <c r="S43" s="1"/>
      <c r="T43" s="1"/>
      <c r="U43" s="1"/>
      <c r="V43" s="1"/>
      <c r="W43" s="1"/>
      <c r="X43" s="1"/>
      <c r="Y43" s="1"/>
      <c r="Z43" s="1"/>
      <c r="AA43" s="1"/>
      <c r="AB43" s="1"/>
      <c r="AC43" s="1"/>
      <c r="AD43" s="1"/>
      <c r="AE43" s="1"/>
      <c r="AF43" s="1"/>
    </row>
    <row r="44" spans="1:32" ht="15" customHeight="1" x14ac:dyDescent="0.25">
      <c r="A44" s="165">
        <v>8</v>
      </c>
      <c r="B44" s="165" t="s">
        <v>128</v>
      </c>
      <c r="C44" s="200"/>
      <c r="D44" s="200"/>
      <c r="E44" s="200"/>
      <c r="F44" s="200"/>
      <c r="G44" s="200"/>
      <c r="H44" s="200"/>
      <c r="I44" s="200"/>
      <c r="J44" s="200"/>
      <c r="K44" s="200"/>
      <c r="L44" s="200"/>
      <c r="R44" s="1"/>
      <c r="S44" s="1"/>
      <c r="T44" s="1"/>
      <c r="U44" s="1"/>
      <c r="V44" s="1"/>
      <c r="W44" s="1"/>
      <c r="X44" s="1"/>
      <c r="Y44" s="1"/>
      <c r="Z44" s="1"/>
      <c r="AA44" s="1"/>
      <c r="AB44" s="1"/>
      <c r="AC44" s="1"/>
      <c r="AD44" s="1"/>
      <c r="AE44" s="1"/>
      <c r="AF44" s="1"/>
    </row>
    <row r="45" spans="1:32" ht="15" customHeight="1" x14ac:dyDescent="0.25">
      <c r="A45" s="165">
        <v>10</v>
      </c>
      <c r="B45" s="165" t="s">
        <v>129</v>
      </c>
      <c r="C45" s="200"/>
      <c r="D45" s="200"/>
      <c r="E45" s="200"/>
      <c r="F45" s="200"/>
      <c r="G45" s="200"/>
      <c r="H45" s="200"/>
      <c r="I45" s="200"/>
      <c r="J45" s="200"/>
      <c r="K45" s="200"/>
      <c r="L45" s="200"/>
      <c r="R45" s="1"/>
      <c r="S45" s="1"/>
      <c r="T45" s="1"/>
      <c r="U45" s="1"/>
      <c r="V45" s="1"/>
      <c r="W45" s="1"/>
      <c r="X45" s="1"/>
      <c r="Y45" s="1"/>
      <c r="Z45" s="1"/>
      <c r="AA45" s="1"/>
      <c r="AB45" s="1"/>
      <c r="AC45" s="1"/>
      <c r="AD45" s="1"/>
      <c r="AE45" s="1"/>
      <c r="AF45" s="1"/>
    </row>
    <row r="46" spans="1:32" ht="15" customHeight="1" x14ac:dyDescent="0.25">
      <c r="A46" s="69"/>
      <c r="B46" s="199"/>
      <c r="C46" s="200"/>
      <c r="D46" s="200"/>
      <c r="E46" s="200"/>
      <c r="F46" s="200"/>
      <c r="G46" s="200"/>
      <c r="H46" s="200"/>
      <c r="I46" s="200"/>
      <c r="J46" s="200"/>
      <c r="K46" s="200"/>
      <c r="L46" s="200"/>
      <c r="R46" s="1"/>
      <c r="S46" s="1"/>
      <c r="T46" s="1"/>
      <c r="U46" s="1"/>
      <c r="V46" s="1"/>
      <c r="W46" s="1"/>
      <c r="X46" s="1"/>
      <c r="Y46" s="1"/>
      <c r="Z46" s="1"/>
      <c r="AA46" s="1"/>
      <c r="AB46" s="1"/>
      <c r="AC46" s="1"/>
      <c r="AD46" s="1"/>
      <c r="AE46" s="1"/>
      <c r="AF46" s="1"/>
    </row>
    <row r="47" spans="1:32" x14ac:dyDescent="0.25">
      <c r="A47" s="87" t="s">
        <v>38</v>
      </c>
      <c r="B47" s="69"/>
      <c r="C47" s="69"/>
      <c r="D47" s="69"/>
      <c r="E47" s="69"/>
      <c r="F47" s="69"/>
      <c r="G47" s="69"/>
      <c r="H47" s="69"/>
      <c r="I47" s="69"/>
      <c r="J47" s="69"/>
      <c r="K47" s="69"/>
      <c r="L47" s="69"/>
      <c r="R47" s="198"/>
      <c r="S47" s="198"/>
      <c r="T47" s="198"/>
      <c r="U47" s="198"/>
      <c r="V47" s="198"/>
      <c r="W47" s="198"/>
      <c r="X47" s="198"/>
      <c r="Z47" s="1"/>
      <c r="AA47" s="1"/>
      <c r="AB47" s="1"/>
      <c r="AC47" s="1"/>
      <c r="AD47" s="1"/>
      <c r="AE47" s="1"/>
      <c r="AF47" s="1"/>
    </row>
    <row r="48" spans="1:32" x14ac:dyDescent="0.25">
      <c r="A48" s="88" t="s">
        <v>39</v>
      </c>
      <c r="B48" s="1001" t="s">
        <v>114</v>
      </c>
      <c r="C48" s="1001"/>
      <c r="D48" s="1001"/>
      <c r="E48" s="1001"/>
      <c r="F48" s="1001"/>
      <c r="G48" s="1001"/>
      <c r="H48" s="1001"/>
      <c r="I48" s="1001"/>
      <c r="J48" s="1001"/>
      <c r="K48" s="1001"/>
      <c r="L48" s="1001"/>
      <c r="R48" s="198"/>
      <c r="S48" s="198"/>
      <c r="T48" s="198"/>
      <c r="U48" s="198"/>
      <c r="V48" s="198"/>
      <c r="W48" s="198"/>
      <c r="X48" s="198"/>
      <c r="Z48" s="1"/>
      <c r="AA48" s="1"/>
      <c r="AB48" s="1"/>
      <c r="AC48" s="1"/>
      <c r="AD48" s="1"/>
      <c r="AE48" s="1"/>
      <c r="AF48" s="1"/>
    </row>
    <row r="49" spans="1:32" ht="53.25" customHeight="1" x14ac:dyDescent="0.25">
      <c r="A49" s="88" t="s">
        <v>15</v>
      </c>
      <c r="B49" s="1001"/>
      <c r="C49" s="1001"/>
      <c r="D49" s="1001"/>
      <c r="E49" s="1001"/>
      <c r="F49" s="1001"/>
      <c r="G49" s="1001"/>
      <c r="H49" s="1001"/>
      <c r="I49" s="1001"/>
      <c r="J49" s="1001"/>
      <c r="K49" s="1001"/>
      <c r="L49" s="1001"/>
      <c r="Z49" s="1"/>
      <c r="AA49" s="1"/>
      <c r="AB49" s="1"/>
      <c r="AC49" s="1"/>
      <c r="AD49" s="1"/>
      <c r="AE49" s="1"/>
      <c r="AF49" s="1"/>
    </row>
    <row r="50" spans="1:32" ht="15" customHeight="1" x14ac:dyDescent="0.25">
      <c r="A50" s="88" t="s">
        <v>20</v>
      </c>
      <c r="B50" s="1003" t="s">
        <v>115</v>
      </c>
      <c r="C50" s="1001"/>
      <c r="D50" s="1001"/>
      <c r="E50" s="1001"/>
      <c r="F50" s="1001"/>
      <c r="G50" s="1001"/>
      <c r="H50" s="1001"/>
      <c r="I50" s="1001"/>
      <c r="J50" s="1001"/>
      <c r="K50" s="1001"/>
      <c r="L50" s="1001"/>
      <c r="Z50" s="1"/>
      <c r="AA50" s="1"/>
      <c r="AB50" s="1"/>
      <c r="AC50" s="1"/>
      <c r="AD50" s="1"/>
      <c r="AE50" s="1"/>
      <c r="AF50" s="1"/>
    </row>
    <row r="51" spans="1:32" x14ac:dyDescent="0.25">
      <c r="A51" s="88" t="s">
        <v>23</v>
      </c>
      <c r="B51" s="1001" t="s">
        <v>116</v>
      </c>
      <c r="C51" s="1001"/>
      <c r="D51" s="1001"/>
      <c r="E51" s="1001"/>
      <c r="F51" s="1001"/>
      <c r="G51" s="1001"/>
      <c r="H51" s="1001"/>
      <c r="I51" s="1001"/>
      <c r="J51" s="1001"/>
      <c r="K51" s="1001"/>
      <c r="L51" s="1001"/>
      <c r="Z51" s="1"/>
      <c r="AA51" s="1"/>
      <c r="AB51" s="1"/>
      <c r="AC51" s="1"/>
      <c r="AD51" s="1"/>
      <c r="AE51" s="1"/>
      <c r="AF51" s="1"/>
    </row>
    <row r="52" spans="1:32" x14ac:dyDescent="0.25">
      <c r="A52" s="88" t="s">
        <v>44</v>
      </c>
      <c r="B52" s="1001" t="s">
        <v>117</v>
      </c>
      <c r="C52" s="1001"/>
      <c r="D52" s="1001"/>
      <c r="E52" s="1001"/>
      <c r="F52" s="1001"/>
      <c r="G52" s="1001"/>
      <c r="H52" s="1001"/>
      <c r="I52" s="1001"/>
      <c r="J52" s="1001"/>
      <c r="K52" s="1001"/>
      <c r="L52" s="1001"/>
      <c r="Z52" s="1"/>
      <c r="AA52" s="1"/>
      <c r="AB52" s="1"/>
      <c r="AC52" s="1"/>
      <c r="AD52" s="1"/>
      <c r="AE52" s="1"/>
      <c r="AF52" s="1"/>
    </row>
    <row r="53" spans="1:32" x14ac:dyDescent="0.25">
      <c r="A53" s="88" t="s">
        <v>46</v>
      </c>
      <c r="B53" s="1001" t="s">
        <v>118</v>
      </c>
      <c r="C53" s="1001"/>
      <c r="D53" s="1001"/>
      <c r="E53" s="1001"/>
      <c r="F53" s="1001"/>
      <c r="G53" s="1001"/>
      <c r="H53" s="1001"/>
      <c r="I53" s="1001"/>
      <c r="J53" s="1001"/>
      <c r="K53" s="1001"/>
      <c r="L53" s="1001"/>
      <c r="Z53" s="1"/>
      <c r="AA53" s="1"/>
      <c r="AB53" s="1"/>
      <c r="AC53" s="1"/>
      <c r="AD53" s="1"/>
      <c r="AE53" s="1"/>
      <c r="AF53" s="1"/>
    </row>
    <row r="54" spans="1:32" x14ac:dyDescent="0.25">
      <c r="A54" s="88" t="s">
        <v>31</v>
      </c>
      <c r="B54" s="1003" t="s">
        <v>119</v>
      </c>
      <c r="C54" s="1001"/>
      <c r="D54" s="1001"/>
      <c r="E54" s="1001"/>
      <c r="F54" s="1001"/>
      <c r="G54" s="1001"/>
      <c r="H54" s="1001"/>
      <c r="I54" s="1001"/>
      <c r="J54" s="1001"/>
      <c r="K54" s="1001"/>
      <c r="L54" s="1001"/>
      <c r="Z54" s="1"/>
      <c r="AA54" s="1"/>
      <c r="AB54" s="1"/>
      <c r="AC54" s="1"/>
      <c r="AD54" s="1"/>
      <c r="AE54" s="1"/>
      <c r="AF54" s="1"/>
    </row>
    <row r="55" spans="1:32" x14ac:dyDescent="0.25">
      <c r="A55" s="88" t="s">
        <v>35</v>
      </c>
      <c r="B55" s="1001" t="s">
        <v>120</v>
      </c>
      <c r="C55" s="1001"/>
      <c r="D55" s="1001"/>
      <c r="E55" s="1001"/>
      <c r="F55" s="1001"/>
      <c r="G55" s="1001"/>
      <c r="H55" s="1001"/>
      <c r="I55" s="1001"/>
      <c r="J55" s="1001"/>
      <c r="K55" s="1001"/>
      <c r="L55" s="1001"/>
      <c r="Z55" s="1"/>
      <c r="AA55" s="1"/>
      <c r="AB55" s="1"/>
      <c r="AC55" s="1"/>
      <c r="AD55" s="1"/>
      <c r="AE55" s="1"/>
      <c r="AF55" s="1"/>
    </row>
    <row r="56" spans="1:32" x14ac:dyDescent="0.25">
      <c r="A56" s="88" t="s">
        <v>65</v>
      </c>
      <c r="B56" s="1001" t="s">
        <v>121</v>
      </c>
      <c r="C56" s="1001"/>
      <c r="D56" s="1001"/>
      <c r="E56" s="1001"/>
      <c r="F56" s="1001"/>
      <c r="G56" s="1001"/>
      <c r="H56" s="1001"/>
      <c r="I56" s="1001"/>
      <c r="J56" s="1001"/>
      <c r="K56" s="1001"/>
      <c r="L56" s="1001"/>
      <c r="Z56" s="1"/>
      <c r="AA56" s="1"/>
      <c r="AB56" s="1"/>
      <c r="AC56" s="1"/>
      <c r="AD56" s="1"/>
      <c r="AE56" s="1"/>
      <c r="AF56" s="1"/>
    </row>
    <row r="57" spans="1:32" x14ac:dyDescent="0.25">
      <c r="A57" s="88" t="s">
        <v>50</v>
      </c>
      <c r="B57" s="1004" t="s">
        <v>122</v>
      </c>
      <c r="C57" s="1004"/>
      <c r="D57" s="1004"/>
      <c r="E57" s="1004"/>
      <c r="F57" s="1004"/>
      <c r="G57" s="1004"/>
      <c r="H57" s="1004"/>
      <c r="I57" s="1004"/>
      <c r="J57" s="1004"/>
      <c r="K57" s="1004"/>
      <c r="L57" s="1004"/>
      <c r="Z57" s="1"/>
      <c r="AA57" s="1"/>
      <c r="AB57" s="1"/>
      <c r="AC57" s="1"/>
      <c r="AD57" s="1"/>
      <c r="AE57" s="1"/>
      <c r="AF57" s="1"/>
    </row>
    <row r="58" spans="1:32" ht="39.75" customHeight="1" x14ac:dyDescent="0.25">
      <c r="A58" s="89" t="s">
        <v>55</v>
      </c>
      <c r="B58" s="1001" t="s">
        <v>123</v>
      </c>
      <c r="C58" s="1002"/>
      <c r="D58" s="1002"/>
      <c r="E58" s="1002"/>
      <c r="F58" s="1002"/>
      <c r="G58" s="1002"/>
      <c r="H58" s="1002"/>
      <c r="I58" s="1002"/>
      <c r="J58" s="1002"/>
      <c r="K58" s="1002"/>
      <c r="L58" s="1002"/>
      <c r="Z58" s="1"/>
      <c r="AA58" s="1"/>
      <c r="AB58" s="1"/>
      <c r="AC58" s="1"/>
      <c r="AD58" s="1"/>
      <c r="AE58" s="1"/>
      <c r="AF58" s="1"/>
    </row>
    <row r="59" spans="1:32" x14ac:dyDescent="0.25">
      <c r="A59" s="89" t="s">
        <v>67</v>
      </c>
      <c r="B59" s="857" t="s">
        <v>124</v>
      </c>
      <c r="C59" s="872"/>
      <c r="D59" s="872"/>
      <c r="E59" s="872"/>
      <c r="F59" s="872"/>
      <c r="G59" s="872"/>
      <c r="H59" s="872"/>
      <c r="I59" s="872"/>
      <c r="J59" s="872"/>
      <c r="K59" s="872"/>
      <c r="L59" s="872"/>
      <c r="Z59" s="1"/>
      <c r="AA59" s="1"/>
      <c r="AB59" s="1"/>
      <c r="AC59" s="1"/>
      <c r="AD59" s="1"/>
      <c r="AE59" s="1"/>
      <c r="AF59" s="1"/>
    </row>
    <row r="60" spans="1:32" ht="23.25" customHeight="1" x14ac:dyDescent="0.25">
      <c r="A60" s="89" t="s">
        <v>68</v>
      </c>
      <c r="B60" s="1001" t="s">
        <v>493</v>
      </c>
      <c r="C60" s="1001"/>
      <c r="D60" s="1001"/>
      <c r="E60" s="1001"/>
      <c r="F60" s="1001"/>
      <c r="G60" s="1001"/>
      <c r="H60" s="1001"/>
      <c r="I60" s="1001"/>
      <c r="J60" s="1001"/>
      <c r="K60" s="1001"/>
      <c r="L60" s="1001"/>
      <c r="Z60" s="1"/>
      <c r="AA60" s="1"/>
      <c r="AB60" s="1"/>
      <c r="AC60" s="1"/>
      <c r="AD60" s="1"/>
      <c r="AE60" s="1"/>
      <c r="AF60" s="1"/>
    </row>
    <row r="61" spans="1:32" x14ac:dyDescent="0.25">
      <c r="A61" s="173"/>
      <c r="B61" s="177"/>
      <c r="C61" s="177"/>
      <c r="D61" s="177"/>
      <c r="E61" s="177"/>
      <c r="F61" s="177"/>
      <c r="G61" s="177"/>
      <c r="H61" s="177"/>
      <c r="I61" s="177"/>
      <c r="J61" s="177"/>
      <c r="K61" s="177"/>
      <c r="L61" s="177"/>
      <c r="Z61" s="1"/>
      <c r="AA61" s="1"/>
      <c r="AB61" s="1"/>
      <c r="AC61" s="1"/>
      <c r="AD61" s="1"/>
      <c r="AE61" s="1"/>
      <c r="AF61" s="1"/>
    </row>
    <row r="62" spans="1:32" x14ac:dyDescent="0.25">
      <c r="A62" s="2"/>
      <c r="B62" s="2"/>
      <c r="C62" s="69"/>
      <c r="D62" s="69"/>
      <c r="E62" s="69"/>
      <c r="F62" s="69"/>
      <c r="G62" s="69"/>
      <c r="H62" s="69"/>
      <c r="I62" s="69"/>
      <c r="J62" s="69"/>
      <c r="K62" s="69"/>
      <c r="L62" s="69"/>
      <c r="Z62" s="1"/>
      <c r="AA62" s="1"/>
      <c r="AB62" s="1"/>
      <c r="AC62" s="1"/>
      <c r="AD62" s="1"/>
      <c r="AE62" s="1"/>
      <c r="AF62" s="1"/>
    </row>
    <row r="63" spans="1:32" x14ac:dyDescent="0.25">
      <c r="A63" s="2"/>
      <c r="B63" s="2"/>
      <c r="C63" s="69"/>
      <c r="D63" s="69"/>
      <c r="E63" s="69"/>
      <c r="F63" s="69"/>
      <c r="G63" s="69"/>
      <c r="H63" s="69"/>
      <c r="I63" s="69"/>
      <c r="J63" s="69"/>
      <c r="K63" s="69"/>
      <c r="L63" s="69"/>
      <c r="Z63" s="1"/>
      <c r="AA63" s="1"/>
      <c r="AB63" s="1"/>
      <c r="AC63" s="1"/>
      <c r="AD63" s="1"/>
      <c r="AE63" s="1"/>
      <c r="AF63" s="1"/>
    </row>
    <row r="64" spans="1:32" ht="15" customHeight="1" x14ac:dyDescent="0.25">
      <c r="A64" s="2"/>
      <c r="B64" s="2"/>
      <c r="C64" s="167"/>
      <c r="D64" s="167"/>
      <c r="E64" s="167"/>
      <c r="F64" s="167"/>
      <c r="G64" s="167"/>
      <c r="H64" s="167"/>
      <c r="I64" s="167"/>
      <c r="J64" s="167"/>
      <c r="K64" s="167"/>
      <c r="L64" s="167"/>
      <c r="Z64" s="1"/>
      <c r="AA64" s="1"/>
      <c r="AB64" s="1"/>
      <c r="AC64" s="1"/>
      <c r="AD64" s="1"/>
      <c r="AE64" s="1"/>
      <c r="AF64" s="1"/>
    </row>
    <row r="65" spans="1:32" x14ac:dyDescent="0.25">
      <c r="A65" s="2"/>
      <c r="B65" s="2"/>
      <c r="C65" s="167"/>
      <c r="D65" s="167"/>
      <c r="E65" s="167"/>
      <c r="F65" s="167"/>
      <c r="G65" s="167"/>
      <c r="H65" s="167"/>
      <c r="I65" s="167"/>
      <c r="J65" s="167"/>
      <c r="K65" s="167"/>
      <c r="L65" s="167"/>
      <c r="Z65" s="1"/>
      <c r="AA65" s="1"/>
      <c r="AB65" s="1"/>
      <c r="AC65" s="1"/>
      <c r="AD65" s="1"/>
      <c r="AE65" s="1"/>
      <c r="AF65" s="1"/>
    </row>
    <row r="66" spans="1:32" x14ac:dyDescent="0.25">
      <c r="A66" s="2"/>
      <c r="B66" s="2"/>
      <c r="C66" s="165"/>
      <c r="D66" s="165"/>
      <c r="E66" s="165"/>
      <c r="F66" s="165"/>
      <c r="G66" s="165"/>
      <c r="H66" s="165"/>
      <c r="I66" s="165"/>
      <c r="J66" s="165"/>
      <c r="K66" s="165"/>
      <c r="L66" s="165"/>
      <c r="Z66" s="1"/>
      <c r="AA66" s="1"/>
      <c r="AB66" s="1"/>
      <c r="AC66" s="1"/>
      <c r="AD66" s="1"/>
      <c r="AE66" s="1"/>
      <c r="AF66" s="1"/>
    </row>
    <row r="67" spans="1:32" x14ac:dyDescent="0.25">
      <c r="A67" s="2"/>
      <c r="B67" s="2"/>
      <c r="C67" s="165"/>
      <c r="D67" s="165"/>
      <c r="E67" s="165"/>
      <c r="F67" s="165"/>
      <c r="G67" s="165"/>
      <c r="H67" s="165"/>
      <c r="I67" s="165"/>
      <c r="J67" s="165"/>
      <c r="K67" s="165"/>
      <c r="L67" s="165"/>
      <c r="Z67" s="1"/>
      <c r="AA67" s="1"/>
      <c r="AB67" s="1"/>
      <c r="AC67" s="1"/>
      <c r="AD67" s="1"/>
      <c r="AE67" s="1"/>
      <c r="AF67" s="1"/>
    </row>
    <row r="68" spans="1:32" x14ac:dyDescent="0.25">
      <c r="A68" s="165"/>
      <c r="B68" s="165"/>
      <c r="C68" s="165"/>
      <c r="D68" s="165"/>
      <c r="E68" s="165"/>
      <c r="F68" s="165"/>
      <c r="G68" s="165"/>
      <c r="H68" s="165"/>
      <c r="I68" s="165"/>
      <c r="J68" s="165"/>
      <c r="K68" s="165"/>
      <c r="L68" s="165"/>
      <c r="Z68" s="1"/>
      <c r="AA68" s="1"/>
      <c r="AB68" s="1"/>
      <c r="AC68" s="1"/>
      <c r="AD68" s="1"/>
      <c r="AE68" s="1"/>
      <c r="AF68" s="1"/>
    </row>
    <row r="69" spans="1:32" x14ac:dyDescent="0.25">
      <c r="A69" s="173"/>
      <c r="B69" s="857"/>
      <c r="C69" s="857"/>
      <c r="D69" s="857"/>
      <c r="E69" s="857"/>
      <c r="F69" s="857"/>
      <c r="G69" s="857"/>
      <c r="H69" s="857"/>
      <c r="I69" s="857"/>
      <c r="J69" s="857"/>
      <c r="K69" s="857"/>
      <c r="L69" s="857"/>
      <c r="Z69" s="1"/>
      <c r="AA69" s="1"/>
      <c r="AB69" s="1"/>
      <c r="AC69" s="1"/>
      <c r="AD69" s="1"/>
      <c r="AE69" s="1"/>
      <c r="AF69" s="1"/>
    </row>
    <row r="70" spans="1:32" x14ac:dyDescent="0.25">
      <c r="A70" s="173"/>
      <c r="B70" s="857"/>
      <c r="C70" s="857"/>
      <c r="D70" s="857"/>
      <c r="E70" s="857"/>
      <c r="F70" s="857"/>
      <c r="G70" s="857"/>
      <c r="H70" s="857"/>
      <c r="I70" s="857"/>
      <c r="J70" s="857"/>
      <c r="K70" s="857"/>
      <c r="L70" s="857"/>
    </row>
    <row r="82" spans="2:12" x14ac:dyDescent="0.25">
      <c r="B82" s="857"/>
      <c r="C82" s="872"/>
      <c r="D82" s="872"/>
      <c r="E82" s="872"/>
      <c r="F82" s="872"/>
      <c r="G82" s="872"/>
      <c r="H82" s="872"/>
      <c r="I82" s="872"/>
      <c r="J82" s="872"/>
      <c r="K82" s="872"/>
      <c r="L82" s="872"/>
    </row>
    <row r="85" spans="2:12" x14ac:dyDescent="0.25">
      <c r="C85" s="130"/>
      <c r="D85" s="130"/>
    </row>
    <row r="86" spans="2:12" x14ac:dyDescent="0.25">
      <c r="C86" s="131"/>
      <c r="D86" s="131"/>
      <c r="E86" s="131"/>
    </row>
  </sheetData>
  <mergeCells count="24">
    <mergeCell ref="B59:L59"/>
    <mergeCell ref="B60:L60"/>
    <mergeCell ref="B69:L69"/>
    <mergeCell ref="B70:L70"/>
    <mergeCell ref="B82:L82"/>
    <mergeCell ref="B58:L58"/>
    <mergeCell ref="B37:L37"/>
    <mergeCell ref="B48:L48"/>
    <mergeCell ref="B49:L49"/>
    <mergeCell ref="B50:L50"/>
    <mergeCell ref="B51:L51"/>
    <mergeCell ref="B52:L52"/>
    <mergeCell ref="B53:L53"/>
    <mergeCell ref="B54:L54"/>
    <mergeCell ref="B55:L55"/>
    <mergeCell ref="B56:L56"/>
    <mergeCell ref="B57:L57"/>
    <mergeCell ref="T35:W35"/>
    <mergeCell ref="B29:L29"/>
    <mergeCell ref="C3:L3"/>
    <mergeCell ref="G4:H4"/>
    <mergeCell ref="I4:J4"/>
    <mergeCell ref="B18:L18"/>
    <mergeCell ref="B24:L24"/>
  </mergeCells>
  <hyperlinks>
    <hyperlink ref="H1" location="Index" display="Back to Index"/>
  </hyperlinks>
  <pageMargins left="0.7" right="0.7" top="0.75" bottom="0.75" header="0.3" footer="0.3"/>
  <pageSetup scale="54" orientation="portrait" r:id="rId1"/>
  <rowBreaks count="1" manualBreakCount="1">
    <brk id="56" max="16383" man="1"/>
  </rowBreaks>
  <ignoredErrors>
    <ignoredError sqref="L23"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B47" sqref="B47"/>
    </sheetView>
  </sheetViews>
  <sheetFormatPr defaultRowHeight="15" x14ac:dyDescent="0.25"/>
  <cols>
    <col min="1" max="1" width="4.140625" style="93" customWidth="1"/>
    <col min="2" max="2" width="55.28515625" style="93" customWidth="1"/>
    <col min="3" max="10" width="7.7109375" style="93" customWidth="1"/>
    <col min="11" max="11" width="5.28515625" style="93" customWidth="1"/>
    <col min="12" max="12" width="8" style="93" customWidth="1"/>
    <col min="13" max="13" width="4.42578125" style="93" customWidth="1"/>
    <col min="14" max="17" width="0" style="2" hidden="1" customWidth="1"/>
    <col min="18" max="16384" width="9.140625" style="2"/>
  </cols>
  <sheetData>
    <row r="1" spans="1:12" ht="20.25" x14ac:dyDescent="0.25">
      <c r="B1" s="70"/>
      <c r="C1" s="69"/>
      <c r="D1" s="69"/>
      <c r="E1" s="69"/>
      <c r="F1" s="69"/>
      <c r="G1" s="69"/>
      <c r="H1" s="556" t="s">
        <v>850</v>
      </c>
      <c r="I1" s="69"/>
      <c r="J1" s="69"/>
      <c r="K1" s="69"/>
      <c r="L1" s="69"/>
    </row>
    <row r="2" spans="1:12" x14ac:dyDescent="0.25">
      <c r="A2" s="69"/>
      <c r="B2" s="69"/>
      <c r="C2" s="69"/>
      <c r="D2" s="69"/>
      <c r="E2" s="69"/>
      <c r="F2" s="69"/>
      <c r="G2" s="69"/>
      <c r="H2" s="69"/>
      <c r="I2" s="69"/>
      <c r="J2" s="69"/>
      <c r="K2" s="69"/>
      <c r="L2" s="69"/>
    </row>
    <row r="3" spans="1:12" ht="15" customHeight="1" x14ac:dyDescent="0.25">
      <c r="B3" s="71" t="s">
        <v>0</v>
      </c>
      <c r="C3" s="892" t="s">
        <v>354</v>
      </c>
      <c r="D3" s="893"/>
      <c r="E3" s="893"/>
      <c r="F3" s="893"/>
      <c r="G3" s="893"/>
      <c r="H3" s="893"/>
      <c r="I3" s="893"/>
      <c r="J3" s="893"/>
      <c r="K3" s="893"/>
      <c r="L3" s="894"/>
    </row>
    <row r="4" spans="1:12" ht="25.5" customHeight="1" x14ac:dyDescent="0.25">
      <c r="B4" s="72"/>
      <c r="C4" s="73">
        <v>2015</v>
      </c>
      <c r="D4" s="73">
        <v>2020</v>
      </c>
      <c r="E4" s="73">
        <v>2030</v>
      </c>
      <c r="F4" s="73">
        <v>2050</v>
      </c>
      <c r="G4" s="892" t="s">
        <v>2</v>
      </c>
      <c r="H4" s="895"/>
      <c r="I4" s="892" t="s">
        <v>3</v>
      </c>
      <c r="J4" s="895"/>
      <c r="K4" s="73" t="s">
        <v>4</v>
      </c>
      <c r="L4" s="73" t="s">
        <v>5</v>
      </c>
    </row>
    <row r="5" spans="1:12" ht="15" customHeight="1" x14ac:dyDescent="0.25">
      <c r="B5" s="174" t="s">
        <v>6</v>
      </c>
      <c r="C5" s="175"/>
      <c r="D5" s="175"/>
      <c r="E5" s="175"/>
      <c r="F5" s="175"/>
      <c r="G5" s="175" t="s">
        <v>7</v>
      </c>
      <c r="H5" s="175" t="s">
        <v>8</v>
      </c>
      <c r="I5" s="175" t="s">
        <v>7</v>
      </c>
      <c r="J5" s="175" t="s">
        <v>8</v>
      </c>
      <c r="K5" s="175"/>
      <c r="L5" s="176"/>
    </row>
    <row r="6" spans="1:12" ht="15" customHeight="1" x14ac:dyDescent="0.25">
      <c r="B6" s="74" t="s">
        <v>131</v>
      </c>
      <c r="C6" s="94">
        <v>12</v>
      </c>
      <c r="D6" s="94">
        <v>12</v>
      </c>
      <c r="E6" s="94">
        <v>12</v>
      </c>
      <c r="F6" s="94">
        <v>12</v>
      </c>
      <c r="G6" s="94">
        <v>12</v>
      </c>
      <c r="H6" s="94">
        <v>20</v>
      </c>
      <c r="I6" s="94">
        <v>12</v>
      </c>
      <c r="J6" s="94">
        <v>30</v>
      </c>
      <c r="K6" s="75" t="s">
        <v>39</v>
      </c>
      <c r="L6" s="75">
        <v>13</v>
      </c>
    </row>
    <row r="7" spans="1:12" x14ac:dyDescent="0.25">
      <c r="B7" s="74" t="s">
        <v>85</v>
      </c>
      <c r="C7" s="76" t="s">
        <v>86</v>
      </c>
      <c r="D7" s="76" t="s">
        <v>86</v>
      </c>
      <c r="E7" s="76" t="s">
        <v>86</v>
      </c>
      <c r="F7" s="76" t="s">
        <v>86</v>
      </c>
      <c r="G7" s="76" t="s">
        <v>86</v>
      </c>
      <c r="H7" s="76" t="s">
        <v>86</v>
      </c>
      <c r="I7" s="76" t="s">
        <v>86</v>
      </c>
      <c r="J7" s="76" t="s">
        <v>86</v>
      </c>
      <c r="K7" s="76"/>
      <c r="L7" s="76"/>
    </row>
    <row r="8" spans="1:12" ht="15" customHeight="1" x14ac:dyDescent="0.25">
      <c r="B8" s="74" t="s">
        <v>132</v>
      </c>
      <c r="C8" s="77">
        <v>170</v>
      </c>
      <c r="D8" s="77">
        <v>171</v>
      </c>
      <c r="E8" s="77">
        <v>173</v>
      </c>
      <c r="F8" s="77">
        <v>175</v>
      </c>
      <c r="G8" s="77">
        <v>170</v>
      </c>
      <c r="H8" s="77">
        <v>180</v>
      </c>
      <c r="I8" s="77">
        <v>170</v>
      </c>
      <c r="J8" s="77">
        <v>180</v>
      </c>
      <c r="K8" s="77" t="s">
        <v>15</v>
      </c>
      <c r="L8" s="77">
        <v>4</v>
      </c>
    </row>
    <row r="9" spans="1:12" ht="15" customHeight="1" x14ac:dyDescent="0.25">
      <c r="B9" s="74" t="s">
        <v>94</v>
      </c>
      <c r="C9" s="80">
        <v>1</v>
      </c>
      <c r="D9" s="80">
        <v>1</v>
      </c>
      <c r="E9" s="80">
        <v>1</v>
      </c>
      <c r="F9" s="80">
        <v>1</v>
      </c>
      <c r="G9" s="80">
        <v>1</v>
      </c>
      <c r="H9" s="80">
        <v>3</v>
      </c>
      <c r="I9" s="80">
        <v>1</v>
      </c>
      <c r="J9" s="80">
        <v>3</v>
      </c>
      <c r="K9" s="77" t="s">
        <v>44</v>
      </c>
      <c r="L9" s="77">
        <v>3</v>
      </c>
    </row>
    <row r="10" spans="1:12" ht="15" customHeight="1" x14ac:dyDescent="0.25">
      <c r="B10" s="74" t="s">
        <v>13</v>
      </c>
      <c r="C10" s="77">
        <v>0</v>
      </c>
      <c r="D10" s="77">
        <v>0</v>
      </c>
      <c r="E10" s="77">
        <v>0</v>
      </c>
      <c r="F10" s="77">
        <v>0</v>
      </c>
      <c r="G10" s="77">
        <v>0</v>
      </c>
      <c r="H10" s="77">
        <v>1</v>
      </c>
      <c r="I10" s="77">
        <v>0</v>
      </c>
      <c r="J10" s="77">
        <v>1</v>
      </c>
      <c r="K10" s="77" t="s">
        <v>20</v>
      </c>
      <c r="L10" s="77"/>
    </row>
    <row r="11" spans="1:12" x14ac:dyDescent="0.25">
      <c r="B11" s="72" t="s">
        <v>95</v>
      </c>
      <c r="C11" s="75">
        <v>0</v>
      </c>
      <c r="D11" s="75">
        <v>0</v>
      </c>
      <c r="E11" s="75">
        <v>0</v>
      </c>
      <c r="F11" s="75">
        <v>0</v>
      </c>
      <c r="G11" s="75">
        <v>0</v>
      </c>
      <c r="H11" s="75">
        <v>1</v>
      </c>
      <c r="I11" s="75">
        <v>0</v>
      </c>
      <c r="J11" s="75">
        <v>1</v>
      </c>
      <c r="K11" s="75" t="s">
        <v>23</v>
      </c>
      <c r="L11" s="77"/>
    </row>
    <row r="12" spans="1:12" ht="13.5" customHeight="1" x14ac:dyDescent="0.25">
      <c r="B12" s="72" t="s">
        <v>16</v>
      </c>
      <c r="C12" s="75">
        <v>25</v>
      </c>
      <c r="D12" s="75">
        <v>25</v>
      </c>
      <c r="E12" s="75">
        <v>25</v>
      </c>
      <c r="F12" s="75">
        <v>25</v>
      </c>
      <c r="G12" s="75">
        <v>15</v>
      </c>
      <c r="H12" s="75">
        <v>30</v>
      </c>
      <c r="I12" s="75">
        <v>15</v>
      </c>
      <c r="J12" s="75">
        <v>30</v>
      </c>
      <c r="K12" s="75"/>
      <c r="L12" s="77">
        <v>3</v>
      </c>
    </row>
    <row r="13" spans="1:12" x14ac:dyDescent="0.25">
      <c r="B13" s="72" t="s">
        <v>18</v>
      </c>
      <c r="C13" s="81">
        <v>0.5</v>
      </c>
      <c r="D13" s="81">
        <v>0.5</v>
      </c>
      <c r="E13" s="81">
        <v>0.5</v>
      </c>
      <c r="F13" s="81">
        <v>0.5</v>
      </c>
      <c r="G13" s="81">
        <v>0.3</v>
      </c>
      <c r="H13" s="81">
        <v>0.7</v>
      </c>
      <c r="I13" s="81">
        <v>0.3</v>
      </c>
      <c r="J13" s="81">
        <v>0.7</v>
      </c>
      <c r="K13" s="75"/>
      <c r="L13" s="77"/>
    </row>
    <row r="14" spans="1:12" x14ac:dyDescent="0.25">
      <c r="B14" s="82" t="s">
        <v>133</v>
      </c>
      <c r="C14" s="80">
        <v>0.01</v>
      </c>
      <c r="D14" s="80">
        <v>0.01</v>
      </c>
      <c r="E14" s="80">
        <v>5.0000000000000001E-3</v>
      </c>
      <c r="F14" s="80">
        <v>5.0000000000000001E-3</v>
      </c>
      <c r="G14" s="80">
        <v>5.0000000000000001E-3</v>
      </c>
      <c r="H14" s="80">
        <v>0.01</v>
      </c>
      <c r="I14" s="80">
        <v>5.0000000000000001E-3</v>
      </c>
      <c r="J14" s="81">
        <v>0.01</v>
      </c>
      <c r="K14" s="75"/>
      <c r="L14" s="77"/>
    </row>
    <row r="15" spans="1:12" x14ac:dyDescent="0.25">
      <c r="B15" s="896" t="s">
        <v>21</v>
      </c>
      <c r="C15" s="897"/>
      <c r="D15" s="897"/>
      <c r="E15" s="897"/>
      <c r="F15" s="897"/>
      <c r="G15" s="897"/>
      <c r="H15" s="897"/>
      <c r="I15" s="897"/>
      <c r="J15" s="897"/>
      <c r="K15" s="897"/>
      <c r="L15" s="898"/>
    </row>
    <row r="16" spans="1:12" x14ac:dyDescent="0.25">
      <c r="B16" s="72" t="s">
        <v>22</v>
      </c>
      <c r="C16" s="75" t="s">
        <v>86</v>
      </c>
      <c r="D16" s="75" t="s">
        <v>86</v>
      </c>
      <c r="E16" s="75" t="s">
        <v>86</v>
      </c>
      <c r="F16" s="75" t="s">
        <v>86</v>
      </c>
      <c r="G16" s="75" t="s">
        <v>86</v>
      </c>
      <c r="H16" s="75" t="s">
        <v>86</v>
      </c>
      <c r="I16" s="75" t="s">
        <v>86</v>
      </c>
      <c r="J16" s="75" t="s">
        <v>86</v>
      </c>
      <c r="K16" s="75"/>
      <c r="L16" s="75"/>
    </row>
    <row r="17" spans="2:12" x14ac:dyDescent="0.25">
      <c r="B17" s="72" t="s">
        <v>24</v>
      </c>
      <c r="C17" s="75" t="s">
        <v>86</v>
      </c>
      <c r="D17" s="75" t="s">
        <v>86</v>
      </c>
      <c r="E17" s="75" t="s">
        <v>86</v>
      </c>
      <c r="F17" s="75" t="s">
        <v>86</v>
      </c>
      <c r="G17" s="75" t="s">
        <v>86</v>
      </c>
      <c r="H17" s="75" t="s">
        <v>86</v>
      </c>
      <c r="I17" s="75" t="s">
        <v>86</v>
      </c>
      <c r="J17" s="75" t="s">
        <v>86</v>
      </c>
      <c r="K17" s="75"/>
      <c r="L17" s="75"/>
    </row>
    <row r="18" spans="2:12" x14ac:dyDescent="0.25">
      <c r="B18" s="72" t="s">
        <v>98</v>
      </c>
      <c r="C18" s="75">
        <v>10</v>
      </c>
      <c r="D18" s="75">
        <v>10</v>
      </c>
      <c r="E18" s="75">
        <v>10</v>
      </c>
      <c r="F18" s="75">
        <v>10</v>
      </c>
      <c r="G18" s="75">
        <v>10</v>
      </c>
      <c r="H18" s="75">
        <v>10</v>
      </c>
      <c r="I18" s="75">
        <v>10</v>
      </c>
      <c r="J18" s="75">
        <v>10</v>
      </c>
      <c r="K18" s="75"/>
      <c r="L18" s="75"/>
    </row>
    <row r="19" spans="2:12" x14ac:dyDescent="0.25">
      <c r="B19" s="72" t="s">
        <v>99</v>
      </c>
      <c r="C19" s="75">
        <v>0</v>
      </c>
      <c r="D19" s="75">
        <v>0</v>
      </c>
      <c r="E19" s="75">
        <v>0</v>
      </c>
      <c r="F19" s="75">
        <v>0</v>
      </c>
      <c r="G19" s="75">
        <v>0</v>
      </c>
      <c r="H19" s="75">
        <v>1</v>
      </c>
      <c r="I19" s="75">
        <v>0</v>
      </c>
      <c r="J19" s="75">
        <v>1</v>
      </c>
      <c r="K19" s="75"/>
      <c r="L19" s="75"/>
    </row>
    <row r="20" spans="2:12" x14ac:dyDescent="0.25">
      <c r="B20" s="72" t="s">
        <v>100</v>
      </c>
      <c r="C20" s="81">
        <v>0.5</v>
      </c>
      <c r="D20" s="81">
        <v>0.5</v>
      </c>
      <c r="E20" s="81">
        <v>0.5</v>
      </c>
      <c r="F20" s="81">
        <v>0.5</v>
      </c>
      <c r="G20" s="81">
        <v>0.25</v>
      </c>
      <c r="H20" s="75">
        <v>2</v>
      </c>
      <c r="I20" s="81">
        <v>0.25</v>
      </c>
      <c r="J20" s="75">
        <v>2</v>
      </c>
      <c r="K20" s="75"/>
      <c r="L20" s="75"/>
    </row>
    <row r="21" spans="2:12" x14ac:dyDescent="0.25">
      <c r="B21" s="896" t="s">
        <v>102</v>
      </c>
      <c r="C21" s="897"/>
      <c r="D21" s="897"/>
      <c r="E21" s="897"/>
      <c r="F21" s="897"/>
      <c r="G21" s="897"/>
      <c r="H21" s="897"/>
      <c r="I21" s="897"/>
      <c r="J21" s="897"/>
      <c r="K21" s="897"/>
      <c r="L21" s="898"/>
    </row>
    <row r="22" spans="2:12" x14ac:dyDescent="0.25">
      <c r="B22" s="72" t="s">
        <v>103</v>
      </c>
      <c r="C22" s="75">
        <v>0</v>
      </c>
      <c r="D22" s="75">
        <v>0</v>
      </c>
      <c r="E22" s="75">
        <v>0</v>
      </c>
      <c r="F22" s="75">
        <v>0</v>
      </c>
      <c r="G22" s="75">
        <v>0</v>
      </c>
      <c r="H22" s="75">
        <v>0</v>
      </c>
      <c r="I22" s="75">
        <v>0</v>
      </c>
      <c r="J22" s="75">
        <v>0</v>
      </c>
      <c r="K22" s="77"/>
      <c r="L22" s="76"/>
    </row>
    <row r="23" spans="2:12" x14ac:dyDescent="0.25">
      <c r="B23" s="72" t="s">
        <v>104</v>
      </c>
      <c r="C23" s="75">
        <v>0</v>
      </c>
      <c r="D23" s="75">
        <v>0</v>
      </c>
      <c r="E23" s="75">
        <v>0</v>
      </c>
      <c r="F23" s="75">
        <v>0</v>
      </c>
      <c r="G23" s="75">
        <v>0</v>
      </c>
      <c r="H23" s="75">
        <v>0</v>
      </c>
      <c r="I23" s="75">
        <v>0</v>
      </c>
      <c r="J23" s="75">
        <v>0</v>
      </c>
      <c r="K23" s="75"/>
      <c r="L23" s="77"/>
    </row>
    <row r="24" spans="2:12" x14ac:dyDescent="0.25">
      <c r="B24" s="72" t="s">
        <v>105</v>
      </c>
      <c r="C24" s="83">
        <v>0</v>
      </c>
      <c r="D24" s="83">
        <v>0</v>
      </c>
      <c r="E24" s="83">
        <v>0</v>
      </c>
      <c r="F24" s="83">
        <v>0</v>
      </c>
      <c r="G24" s="83">
        <v>0</v>
      </c>
      <c r="H24" s="83">
        <v>0</v>
      </c>
      <c r="I24" s="83">
        <v>0</v>
      </c>
      <c r="J24" s="83">
        <v>0</v>
      </c>
      <c r="K24" s="75"/>
      <c r="L24" s="77"/>
    </row>
    <row r="25" spans="2:12" x14ac:dyDescent="0.25">
      <c r="B25" s="72" t="s">
        <v>106</v>
      </c>
      <c r="C25" s="84">
        <v>0</v>
      </c>
      <c r="D25" s="84">
        <v>0</v>
      </c>
      <c r="E25" s="84">
        <v>0</v>
      </c>
      <c r="F25" s="84">
        <v>0</v>
      </c>
      <c r="G25" s="84">
        <v>0</v>
      </c>
      <c r="H25" s="84">
        <v>0</v>
      </c>
      <c r="I25" s="84">
        <v>0</v>
      </c>
      <c r="J25" s="84">
        <v>0</v>
      </c>
      <c r="K25" s="84"/>
      <c r="L25" s="77"/>
    </row>
    <row r="26" spans="2:12" ht="15" customHeight="1" x14ac:dyDescent="0.25">
      <c r="B26" s="1000" t="s">
        <v>548</v>
      </c>
      <c r="C26" s="1000"/>
      <c r="D26" s="1000"/>
      <c r="E26" s="1000"/>
      <c r="F26" s="1000"/>
      <c r="G26" s="1000"/>
      <c r="H26" s="1000"/>
      <c r="I26" s="1000"/>
      <c r="J26" s="1000"/>
      <c r="K26" s="1000"/>
      <c r="L26" s="1000"/>
    </row>
    <row r="27" spans="2:12" x14ac:dyDescent="0.25">
      <c r="B27" s="74" t="s">
        <v>134</v>
      </c>
      <c r="C27" s="81">
        <v>0.6</v>
      </c>
      <c r="D27" s="85">
        <v>0.56399999999999995</v>
      </c>
      <c r="E27" s="85">
        <v>0.50759999999999994</v>
      </c>
      <c r="F27" s="85">
        <v>0.45683999999999997</v>
      </c>
      <c r="G27" s="81">
        <v>0.4</v>
      </c>
      <c r="H27" s="81">
        <v>0.8</v>
      </c>
      <c r="I27" s="81">
        <v>0.4</v>
      </c>
      <c r="J27" s="81">
        <v>0.8</v>
      </c>
      <c r="K27" s="75" t="s">
        <v>39</v>
      </c>
      <c r="L27" s="75">
        <v>3</v>
      </c>
    </row>
    <row r="28" spans="2:12" x14ac:dyDescent="0.25">
      <c r="B28" s="72" t="s">
        <v>108</v>
      </c>
      <c r="C28" s="75">
        <v>50</v>
      </c>
      <c r="D28" s="75">
        <v>50</v>
      </c>
      <c r="E28" s="75">
        <v>50</v>
      </c>
      <c r="F28" s="75">
        <v>50</v>
      </c>
      <c r="G28" s="75">
        <v>30</v>
      </c>
      <c r="H28" s="75">
        <v>70</v>
      </c>
      <c r="I28" s="75">
        <v>30</v>
      </c>
      <c r="J28" s="75">
        <v>70</v>
      </c>
      <c r="K28" s="75"/>
      <c r="L28" s="75">
        <v>3</v>
      </c>
    </row>
    <row r="29" spans="2:12" x14ac:dyDescent="0.25">
      <c r="B29" s="72" t="s">
        <v>109</v>
      </c>
      <c r="C29" s="75">
        <v>50</v>
      </c>
      <c r="D29" s="75">
        <v>50</v>
      </c>
      <c r="E29" s="75">
        <v>50</v>
      </c>
      <c r="F29" s="75">
        <v>50</v>
      </c>
      <c r="G29" s="75">
        <v>30</v>
      </c>
      <c r="H29" s="75">
        <v>70</v>
      </c>
      <c r="I29" s="75">
        <v>30</v>
      </c>
      <c r="J29" s="75">
        <v>70</v>
      </c>
      <c r="K29" s="75"/>
      <c r="L29" s="75">
        <v>3</v>
      </c>
    </row>
    <row r="30" spans="2:12" ht="16.5" customHeight="1" x14ac:dyDescent="0.25">
      <c r="B30" s="72" t="s">
        <v>110</v>
      </c>
      <c r="C30" s="483">
        <v>2000</v>
      </c>
      <c r="D30" s="483">
        <v>2000</v>
      </c>
      <c r="E30" s="483">
        <v>2000</v>
      </c>
      <c r="F30" s="483">
        <v>2000</v>
      </c>
      <c r="G30" s="483">
        <v>1000</v>
      </c>
      <c r="H30" s="483">
        <v>3000</v>
      </c>
      <c r="I30" s="483">
        <v>1000</v>
      </c>
      <c r="J30" s="483">
        <v>3000</v>
      </c>
      <c r="K30" s="75"/>
      <c r="L30" s="75">
        <v>3</v>
      </c>
    </row>
    <row r="31" spans="2:12" ht="16.5" customHeight="1" x14ac:dyDescent="0.25">
      <c r="B31" s="72" t="s">
        <v>111</v>
      </c>
      <c r="C31" s="84">
        <f>SUM(C32:C33)</f>
        <v>0.89999999999999991</v>
      </c>
      <c r="D31" s="84">
        <f t="shared" ref="D31:J31" si="0">SUM(D32:D33)</f>
        <v>0.98199999999999998</v>
      </c>
      <c r="E31" s="84">
        <f t="shared" si="0"/>
        <v>1.2538</v>
      </c>
      <c r="F31" s="84">
        <f t="shared" si="0"/>
        <v>1.42842</v>
      </c>
      <c r="G31" s="84">
        <f t="shared" si="0"/>
        <v>1</v>
      </c>
      <c r="H31" s="84">
        <f t="shared" si="0"/>
        <v>2.5</v>
      </c>
      <c r="I31" s="84">
        <f t="shared" si="0"/>
        <v>1.4</v>
      </c>
      <c r="J31" s="84">
        <f t="shared" si="0"/>
        <v>0.3</v>
      </c>
      <c r="K31" s="75"/>
      <c r="L31" s="75"/>
    </row>
    <row r="32" spans="2:12" ht="16.5" customHeight="1" x14ac:dyDescent="0.25">
      <c r="B32" s="86" t="s">
        <v>112</v>
      </c>
      <c r="C32" s="84">
        <v>0.6</v>
      </c>
      <c r="D32" s="84">
        <v>0.7</v>
      </c>
      <c r="E32" s="84">
        <v>1</v>
      </c>
      <c r="F32" s="84">
        <v>1.2</v>
      </c>
      <c r="G32" s="84">
        <v>0.7</v>
      </c>
      <c r="H32" s="84">
        <v>2.1</v>
      </c>
      <c r="I32" s="84">
        <v>1.2</v>
      </c>
      <c r="J32" s="84">
        <f t="shared" ref="J32" si="1">J9/100*J50</f>
        <v>0</v>
      </c>
      <c r="K32" s="75" t="s">
        <v>44</v>
      </c>
      <c r="L32" s="75"/>
    </row>
    <row r="33" spans="1:12" ht="16.5" customHeight="1" x14ac:dyDescent="0.25">
      <c r="B33" s="86" t="s">
        <v>113</v>
      </c>
      <c r="C33" s="85">
        <v>0.3</v>
      </c>
      <c r="D33" s="85">
        <v>0.28199999999999997</v>
      </c>
      <c r="E33" s="85">
        <v>0.25379999999999997</v>
      </c>
      <c r="F33" s="85">
        <v>0.22841999999999998</v>
      </c>
      <c r="G33" s="85">
        <v>0.3</v>
      </c>
      <c r="H33" s="85">
        <v>0.4</v>
      </c>
      <c r="I33" s="85">
        <v>0.2</v>
      </c>
      <c r="J33" s="85">
        <v>0.3</v>
      </c>
      <c r="K33" s="75"/>
      <c r="L33" s="75">
        <v>3</v>
      </c>
    </row>
    <row r="34" spans="1:12" ht="16.5" customHeight="1" x14ac:dyDescent="0.25">
      <c r="B34" s="896" t="s">
        <v>33</v>
      </c>
      <c r="C34" s="897"/>
      <c r="D34" s="897"/>
      <c r="E34" s="897"/>
      <c r="F34" s="897"/>
      <c r="G34" s="897"/>
      <c r="H34" s="897"/>
      <c r="I34" s="897"/>
      <c r="J34" s="897"/>
      <c r="K34" s="897"/>
      <c r="L34" s="898"/>
    </row>
    <row r="35" spans="1:12" ht="16.5" customHeight="1" x14ac:dyDescent="0.25">
      <c r="B35" s="202"/>
      <c r="C35" s="202"/>
      <c r="D35" s="202"/>
      <c r="E35" s="202"/>
      <c r="F35" s="202"/>
      <c r="G35" s="202"/>
      <c r="H35" s="202"/>
      <c r="I35" s="202"/>
      <c r="J35" s="202"/>
      <c r="K35" s="202"/>
      <c r="L35" s="202"/>
    </row>
    <row r="36" spans="1:12" ht="16.5" customHeight="1" x14ac:dyDescent="0.25">
      <c r="A36" s="87" t="s">
        <v>125</v>
      </c>
      <c r="B36" s="69"/>
      <c r="C36" s="202"/>
      <c r="D36" s="202"/>
      <c r="E36" s="202"/>
      <c r="F36" s="202"/>
      <c r="G36" s="202"/>
      <c r="H36" s="202"/>
      <c r="I36" s="202"/>
      <c r="J36" s="202"/>
      <c r="K36" s="202"/>
      <c r="L36" s="202"/>
    </row>
    <row r="37" spans="1:12" ht="16.5" customHeight="1" x14ac:dyDescent="0.25">
      <c r="A37" s="173">
        <v>3</v>
      </c>
      <c r="B37" s="173" t="s">
        <v>126</v>
      </c>
      <c r="C37" s="202"/>
      <c r="D37" s="202"/>
      <c r="E37" s="202"/>
      <c r="F37" s="202"/>
      <c r="G37" s="202"/>
      <c r="H37" s="202"/>
      <c r="I37" s="202"/>
      <c r="J37" s="202"/>
      <c r="K37" s="202"/>
      <c r="L37" s="202"/>
    </row>
    <row r="38" spans="1:12" ht="16.5" customHeight="1" x14ac:dyDescent="0.25">
      <c r="A38" s="173">
        <v>4</v>
      </c>
      <c r="B38" s="173" t="s">
        <v>127</v>
      </c>
      <c r="C38" s="202"/>
      <c r="D38" s="202"/>
      <c r="E38" s="202"/>
      <c r="F38" s="202"/>
      <c r="G38" s="202"/>
      <c r="H38" s="202"/>
      <c r="I38" s="202"/>
      <c r="J38" s="202"/>
      <c r="K38" s="202"/>
      <c r="L38" s="202"/>
    </row>
    <row r="39" spans="1:12" ht="16.5" customHeight="1" x14ac:dyDescent="0.25">
      <c r="A39" s="173">
        <v>13</v>
      </c>
      <c r="B39" s="173" t="s">
        <v>137</v>
      </c>
      <c r="C39" s="202"/>
      <c r="D39" s="202"/>
      <c r="E39" s="202"/>
      <c r="F39" s="202"/>
      <c r="G39" s="202"/>
      <c r="H39" s="202"/>
      <c r="I39" s="202"/>
      <c r="J39" s="202"/>
      <c r="K39" s="202"/>
      <c r="L39" s="202"/>
    </row>
    <row r="40" spans="1:12" ht="16.5" customHeight="1" x14ac:dyDescent="0.25">
      <c r="A40" s="173"/>
      <c r="B40" s="173"/>
      <c r="C40" s="202"/>
      <c r="D40" s="202"/>
      <c r="E40" s="202"/>
      <c r="F40" s="202"/>
      <c r="G40" s="202"/>
      <c r="H40" s="202"/>
      <c r="I40" s="202"/>
      <c r="J40" s="202"/>
      <c r="K40" s="202"/>
      <c r="L40" s="202"/>
    </row>
    <row r="41" spans="1:12" ht="15" customHeight="1" x14ac:dyDescent="0.25">
      <c r="A41" s="95" t="s">
        <v>38</v>
      </c>
    </row>
    <row r="42" spans="1:12" ht="23.25" customHeight="1" x14ac:dyDescent="0.25">
      <c r="A42" s="89" t="s">
        <v>39</v>
      </c>
      <c r="B42" s="1003" t="s">
        <v>135</v>
      </c>
      <c r="C42" s="1001"/>
      <c r="D42" s="1001"/>
      <c r="E42" s="1001"/>
      <c r="F42" s="1001"/>
      <c r="G42" s="1001"/>
      <c r="H42" s="1001"/>
      <c r="I42" s="1001"/>
      <c r="J42" s="1001"/>
      <c r="K42" s="1001"/>
      <c r="L42" s="1001"/>
    </row>
    <row r="43" spans="1:12" ht="15" customHeight="1" x14ac:dyDescent="0.25">
      <c r="A43" s="89" t="s">
        <v>15</v>
      </c>
      <c r="B43" s="178" t="s">
        <v>136</v>
      </c>
      <c r="C43" s="177"/>
      <c r="D43" s="177"/>
      <c r="E43" s="177"/>
      <c r="F43" s="177"/>
      <c r="G43" s="177"/>
      <c r="H43" s="177"/>
      <c r="I43" s="177"/>
      <c r="J43" s="177"/>
      <c r="K43" s="177"/>
      <c r="L43" s="177"/>
    </row>
    <row r="44" spans="1:12" ht="15" customHeight="1" x14ac:dyDescent="0.25">
      <c r="A44" s="89" t="s">
        <v>20</v>
      </c>
      <c r="B44" s="1003" t="s">
        <v>119</v>
      </c>
      <c r="C44" s="1001"/>
      <c r="D44" s="1001"/>
      <c r="E44" s="1001"/>
      <c r="F44" s="1001"/>
      <c r="G44" s="1001"/>
      <c r="H44" s="1001"/>
      <c r="I44" s="1001"/>
      <c r="J44" s="1001"/>
      <c r="K44" s="1001"/>
      <c r="L44" s="1001"/>
    </row>
    <row r="45" spans="1:12" ht="15" customHeight="1" x14ac:dyDescent="0.25">
      <c r="A45" s="89" t="s">
        <v>23</v>
      </c>
      <c r="B45" s="1001" t="s">
        <v>120</v>
      </c>
      <c r="C45" s="1001"/>
      <c r="D45" s="1001"/>
      <c r="E45" s="1001"/>
      <c r="F45" s="1001"/>
      <c r="G45" s="1001"/>
      <c r="H45" s="1001"/>
      <c r="I45" s="1001"/>
      <c r="J45" s="1001"/>
      <c r="K45" s="1001"/>
      <c r="L45" s="1001"/>
    </row>
    <row r="46" spans="1:12" ht="26.25" customHeight="1" x14ac:dyDescent="0.25">
      <c r="A46" s="285" t="s">
        <v>44</v>
      </c>
      <c r="B46" s="1005" t="s">
        <v>493</v>
      </c>
      <c r="C46" s="1005"/>
      <c r="D46" s="1005"/>
      <c r="E46" s="1005"/>
      <c r="F46" s="1005"/>
      <c r="G46" s="1005"/>
      <c r="H46" s="1005"/>
      <c r="I46" s="1005"/>
      <c r="J46" s="1005"/>
      <c r="K46" s="1005"/>
      <c r="L46" s="1005"/>
    </row>
    <row r="47" spans="1:12" ht="15" customHeight="1" x14ac:dyDescent="0.25">
      <c r="A47" s="201"/>
      <c r="B47" s="870"/>
      <c r="C47" s="870"/>
      <c r="D47" s="870"/>
      <c r="E47" s="870"/>
      <c r="F47" s="870"/>
      <c r="G47" s="870"/>
      <c r="H47" s="870"/>
      <c r="I47" s="870"/>
      <c r="J47" s="870"/>
      <c r="K47" s="870"/>
      <c r="L47" s="870"/>
    </row>
    <row r="48" spans="1:12" x14ac:dyDescent="0.25">
      <c r="A48" s="2"/>
      <c r="B48" s="2"/>
      <c r="C48" s="279"/>
      <c r="D48" s="279"/>
      <c r="E48" s="279"/>
      <c r="F48" s="279"/>
      <c r="G48" s="279"/>
      <c r="H48" s="279"/>
      <c r="I48" s="279"/>
      <c r="J48" s="278"/>
      <c r="K48" s="69"/>
      <c r="L48" s="69"/>
    </row>
    <row r="49" spans="1:12" x14ac:dyDescent="0.25">
      <c r="A49" s="2"/>
      <c r="B49" s="2"/>
      <c r="C49" s="279"/>
      <c r="D49" s="279"/>
      <c r="E49" s="279"/>
      <c r="F49" s="279"/>
      <c r="G49" s="279"/>
      <c r="H49" s="279"/>
      <c r="I49" s="279"/>
      <c r="J49" s="278"/>
      <c r="K49" s="167"/>
      <c r="L49" s="167"/>
    </row>
    <row r="50" spans="1:12" ht="15" customHeight="1" x14ac:dyDescent="0.25">
      <c r="A50" s="2"/>
      <c r="B50" s="2"/>
      <c r="C50" s="279"/>
      <c r="D50" s="279"/>
      <c r="E50" s="279"/>
      <c r="F50" s="279"/>
      <c r="G50" s="279"/>
      <c r="H50" s="279"/>
      <c r="I50" s="279"/>
      <c r="J50" s="278"/>
      <c r="K50" s="167"/>
      <c r="L50" s="167"/>
    </row>
    <row r="51" spans="1:12" ht="15" customHeight="1" x14ac:dyDescent="0.25">
      <c r="A51" s="2"/>
      <c r="B51" s="2"/>
      <c r="C51" s="167"/>
      <c r="D51" s="167"/>
      <c r="E51" s="167"/>
      <c r="F51" s="167"/>
      <c r="G51" s="167"/>
      <c r="H51" s="167"/>
      <c r="I51" s="167"/>
      <c r="J51" s="173"/>
      <c r="K51" s="167"/>
      <c r="L51" s="167"/>
    </row>
    <row r="52" spans="1:12" ht="15" customHeight="1" x14ac:dyDescent="0.25">
      <c r="A52" s="173"/>
      <c r="B52" s="857"/>
      <c r="C52" s="873"/>
      <c r="D52" s="873"/>
      <c r="E52" s="873"/>
      <c r="F52" s="873"/>
      <c r="G52" s="873"/>
      <c r="H52" s="873"/>
      <c r="I52" s="873"/>
      <c r="J52" s="873"/>
      <c r="K52" s="873"/>
      <c r="L52" s="873"/>
    </row>
    <row r="53" spans="1:12" ht="15" customHeight="1" x14ac:dyDescent="0.25">
      <c r="A53" s="173"/>
      <c r="B53" s="165"/>
      <c r="C53" s="167"/>
      <c r="D53" s="167"/>
      <c r="E53" s="167"/>
      <c r="F53" s="167"/>
      <c r="G53" s="167"/>
      <c r="H53" s="167"/>
      <c r="I53" s="167"/>
      <c r="J53" s="167"/>
      <c r="K53" s="167"/>
      <c r="L53" s="167"/>
    </row>
    <row r="54" spans="1:12" ht="15" customHeight="1" x14ac:dyDescent="0.25">
      <c r="A54" s="173"/>
      <c r="B54" s="96"/>
      <c r="C54" s="167"/>
      <c r="D54" s="167"/>
      <c r="E54" s="167"/>
      <c r="F54" s="167"/>
      <c r="G54" s="167"/>
      <c r="H54" s="167"/>
      <c r="I54" s="167"/>
      <c r="J54" s="167"/>
      <c r="K54" s="167"/>
      <c r="L54" s="167"/>
    </row>
    <row r="55" spans="1:12" ht="15" customHeight="1" x14ac:dyDescent="0.25">
      <c r="A55" s="173"/>
      <c r="B55" s="857"/>
      <c r="C55" s="857"/>
      <c r="D55" s="857"/>
      <c r="E55" s="857"/>
      <c r="F55" s="857"/>
      <c r="G55" s="857"/>
      <c r="H55" s="857"/>
      <c r="I55" s="857"/>
      <c r="J55" s="857"/>
      <c r="K55" s="857"/>
      <c r="L55" s="857"/>
    </row>
    <row r="56" spans="1:12" x14ac:dyDescent="0.25">
      <c r="A56" s="173"/>
      <c r="B56" s="857"/>
      <c r="C56" s="857"/>
      <c r="D56" s="857"/>
      <c r="E56" s="857"/>
      <c r="F56" s="857"/>
      <c r="G56" s="857"/>
      <c r="H56" s="857"/>
      <c r="I56" s="857"/>
      <c r="J56" s="857"/>
      <c r="K56" s="857"/>
      <c r="L56" s="857"/>
    </row>
    <row r="57" spans="1:12" x14ac:dyDescent="0.25">
      <c r="A57" s="173"/>
      <c r="B57" s="165"/>
      <c r="C57" s="165"/>
      <c r="D57" s="165"/>
      <c r="E57" s="165"/>
      <c r="F57" s="165"/>
      <c r="G57" s="165"/>
      <c r="H57" s="165"/>
      <c r="I57" s="165"/>
      <c r="J57" s="165"/>
      <c r="K57" s="165"/>
      <c r="L57" s="165"/>
    </row>
    <row r="58" spans="1:12" x14ac:dyDescent="0.25">
      <c r="A58" s="173"/>
      <c r="B58" s="857"/>
      <c r="C58" s="857"/>
      <c r="D58" s="857"/>
      <c r="E58" s="857"/>
      <c r="F58" s="857"/>
      <c r="G58" s="857"/>
      <c r="H58" s="857"/>
      <c r="I58" s="857"/>
      <c r="J58" s="857"/>
      <c r="K58" s="857"/>
      <c r="L58" s="857"/>
    </row>
    <row r="59" spans="1:12" x14ac:dyDescent="0.25">
      <c r="A59" s="173"/>
      <c r="B59" s="857"/>
      <c r="C59" s="857"/>
      <c r="D59" s="857"/>
      <c r="E59" s="857"/>
      <c r="F59" s="857"/>
      <c r="G59" s="857"/>
      <c r="H59" s="857"/>
      <c r="I59" s="857"/>
      <c r="J59" s="857"/>
      <c r="K59" s="857"/>
      <c r="L59" s="857"/>
    </row>
    <row r="73" spans="2:12" x14ac:dyDescent="0.25">
      <c r="B73" s="857"/>
      <c r="C73" s="872"/>
      <c r="D73" s="872"/>
      <c r="E73" s="872"/>
      <c r="F73" s="872"/>
      <c r="G73" s="872"/>
      <c r="H73" s="872"/>
      <c r="I73" s="872"/>
      <c r="J73" s="872"/>
      <c r="K73" s="872"/>
      <c r="L73" s="872"/>
    </row>
    <row r="76" spans="2:12" x14ac:dyDescent="0.25">
      <c r="C76" s="130"/>
      <c r="D76" s="130"/>
    </row>
    <row r="77" spans="2:12" x14ac:dyDescent="0.25">
      <c r="C77" s="131"/>
      <c r="D77" s="131"/>
      <c r="E77" s="131"/>
    </row>
  </sheetData>
  <mergeCells count="18">
    <mergeCell ref="B73:L73"/>
    <mergeCell ref="B34:L34"/>
    <mergeCell ref="B42:L42"/>
    <mergeCell ref="B44:L44"/>
    <mergeCell ref="B45:L45"/>
    <mergeCell ref="B46:L46"/>
    <mergeCell ref="B47:L47"/>
    <mergeCell ref="B52:L52"/>
    <mergeCell ref="B55:L55"/>
    <mergeCell ref="B56:L56"/>
    <mergeCell ref="B58:L58"/>
    <mergeCell ref="B59:L59"/>
    <mergeCell ref="B26:L26"/>
    <mergeCell ref="C3:L3"/>
    <mergeCell ref="G4:H4"/>
    <mergeCell ref="I4:J4"/>
    <mergeCell ref="B15:L15"/>
    <mergeCell ref="B21:L21"/>
  </mergeCells>
  <hyperlinks>
    <hyperlink ref="H1" location="Index" display="Back to Index"/>
  </hyperlinks>
  <pageMargins left="0.7" right="0.7" top="0.75" bottom="0.75" header="0.3" footer="0.3"/>
  <pageSetup scale="54" orientation="portrait" r:id="rId1"/>
  <rowBreaks count="1" manualBreakCount="1">
    <brk id="5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1"/>
  <sheetViews>
    <sheetView showGridLines="0" workbookViewId="0">
      <selection activeCell="B47" sqref="B47"/>
    </sheetView>
  </sheetViews>
  <sheetFormatPr defaultRowHeight="15" x14ac:dyDescent="0.25"/>
  <cols>
    <col min="1" max="1" width="4.140625" style="2" customWidth="1"/>
    <col min="2" max="2" width="46.28515625" style="2" bestFit="1" customWidth="1"/>
    <col min="3" max="10" width="8.140625" style="2" customWidth="1"/>
    <col min="11" max="11" width="5.28515625" style="2" customWidth="1"/>
    <col min="12" max="12" width="10.7109375" style="2" customWidth="1"/>
    <col min="13" max="13" width="4.42578125" style="2" customWidth="1"/>
    <col min="14" max="16384" width="9.140625" style="2"/>
  </cols>
  <sheetData>
    <row r="1" spans="1:13" ht="20.25" x14ac:dyDescent="0.3">
      <c r="A1" s="93"/>
      <c r="B1" s="97"/>
      <c r="C1" s="95"/>
      <c r="D1" s="93"/>
      <c r="E1" s="93"/>
      <c r="F1" s="93"/>
      <c r="G1" s="93"/>
      <c r="H1" s="680" t="s">
        <v>850</v>
      </c>
      <c r="I1" s="93"/>
      <c r="J1" s="93"/>
      <c r="K1" s="93"/>
      <c r="L1" s="93"/>
      <c r="M1" s="93"/>
    </row>
    <row r="2" spans="1:13" x14ac:dyDescent="0.25">
      <c r="A2" s="93"/>
      <c r="B2" s="214" t="s">
        <v>378</v>
      </c>
      <c r="C2" s="95"/>
      <c r="D2" s="93"/>
      <c r="E2" s="93"/>
      <c r="F2" s="93"/>
      <c r="G2" s="93"/>
      <c r="H2" s="93"/>
      <c r="I2" s="93"/>
      <c r="J2" s="93"/>
      <c r="K2" s="93"/>
      <c r="L2" s="93"/>
      <c r="M2" s="93"/>
    </row>
    <row r="3" spans="1:13" x14ac:dyDescent="0.25">
      <c r="A3" s="93"/>
      <c r="B3" s="93"/>
      <c r="C3" s="93"/>
      <c r="D3" s="93"/>
      <c r="E3" s="93"/>
      <c r="F3" s="93"/>
      <c r="G3" s="93"/>
      <c r="H3" s="93"/>
      <c r="I3" s="93"/>
      <c r="J3" s="93"/>
      <c r="K3" s="93"/>
      <c r="L3" s="93"/>
      <c r="M3" s="93"/>
    </row>
    <row r="4" spans="1:13" ht="30" customHeight="1" x14ac:dyDescent="0.25">
      <c r="A4" s="93"/>
      <c r="B4" s="98" t="s">
        <v>0</v>
      </c>
      <c r="C4" s="1007" t="s">
        <v>377</v>
      </c>
      <c r="D4" s="1008"/>
      <c r="E4" s="1008"/>
      <c r="F4" s="1008"/>
      <c r="G4" s="1008"/>
      <c r="H4" s="1008"/>
      <c r="I4" s="1008"/>
      <c r="J4" s="1008"/>
      <c r="K4" s="1008"/>
      <c r="L4" s="1008"/>
      <c r="M4" s="93"/>
    </row>
    <row r="5" spans="1:13" x14ac:dyDescent="0.25">
      <c r="A5" s="93"/>
      <c r="B5" s="105"/>
      <c r="C5" s="203">
        <v>2015</v>
      </c>
      <c r="D5" s="203">
        <v>2020</v>
      </c>
      <c r="E5" s="203">
        <v>2030</v>
      </c>
      <c r="F5" s="203">
        <v>2050</v>
      </c>
      <c r="G5" s="1007" t="s">
        <v>2</v>
      </c>
      <c r="H5" s="1007"/>
      <c r="I5" s="1007" t="s">
        <v>3</v>
      </c>
      <c r="J5" s="1007"/>
      <c r="K5" s="203" t="s">
        <v>4</v>
      </c>
      <c r="L5" s="203" t="s">
        <v>5</v>
      </c>
      <c r="M5" s="93"/>
    </row>
    <row r="6" spans="1:13" x14ac:dyDescent="0.25">
      <c r="A6" s="93"/>
      <c r="B6" s="98" t="s">
        <v>6</v>
      </c>
      <c r="C6" s="98"/>
      <c r="D6" s="98"/>
      <c r="E6" s="98"/>
      <c r="F6" s="98"/>
      <c r="G6" s="203" t="s">
        <v>7</v>
      </c>
      <c r="H6" s="203" t="s">
        <v>8</v>
      </c>
      <c r="I6" s="203" t="s">
        <v>7</v>
      </c>
      <c r="J6" s="203" t="s">
        <v>8</v>
      </c>
      <c r="K6" s="98"/>
      <c r="L6" s="98"/>
      <c r="M6" s="93"/>
    </row>
    <row r="7" spans="1:13" x14ac:dyDescent="0.25">
      <c r="A7" s="93"/>
      <c r="B7" s="105" t="s">
        <v>356</v>
      </c>
      <c r="C7" s="1006">
        <v>5</v>
      </c>
      <c r="D7" s="1006"/>
      <c r="E7" s="1008"/>
      <c r="F7" s="1008"/>
      <c r="G7" s="204">
        <v>1</v>
      </c>
      <c r="H7" s="204">
        <v>25</v>
      </c>
      <c r="I7" s="204">
        <v>1</v>
      </c>
      <c r="J7" s="204">
        <v>25</v>
      </c>
      <c r="K7" s="115"/>
      <c r="L7" s="115"/>
      <c r="M7" s="93"/>
    </row>
    <row r="8" spans="1:13" x14ac:dyDescent="0.25">
      <c r="A8" s="93"/>
      <c r="B8" s="105" t="s">
        <v>85</v>
      </c>
      <c r="C8" s="281">
        <v>98</v>
      </c>
      <c r="D8" s="281">
        <v>99</v>
      </c>
      <c r="E8" s="281">
        <v>99</v>
      </c>
      <c r="F8" s="281">
        <v>99</v>
      </c>
      <c r="G8" s="281">
        <v>98</v>
      </c>
      <c r="H8" s="281">
        <v>99</v>
      </c>
      <c r="I8" s="281">
        <v>99</v>
      </c>
      <c r="J8" s="281">
        <v>99</v>
      </c>
      <c r="K8" s="115"/>
      <c r="L8" s="115">
        <v>1</v>
      </c>
      <c r="M8" s="93"/>
    </row>
    <row r="9" spans="1:13" x14ac:dyDescent="0.25">
      <c r="A9" s="93"/>
      <c r="B9" s="105" t="s">
        <v>132</v>
      </c>
      <c r="C9" s="281">
        <v>98</v>
      </c>
      <c r="D9" s="281">
        <v>99</v>
      </c>
      <c r="E9" s="281">
        <v>99</v>
      </c>
      <c r="F9" s="281">
        <v>99</v>
      </c>
      <c r="G9" s="281">
        <v>98</v>
      </c>
      <c r="H9" s="281">
        <v>99</v>
      </c>
      <c r="I9" s="281">
        <v>99</v>
      </c>
      <c r="J9" s="281">
        <v>99</v>
      </c>
      <c r="K9" s="115"/>
      <c r="L9" s="115">
        <v>1</v>
      </c>
      <c r="M9" s="93"/>
    </row>
    <row r="10" spans="1:13" x14ac:dyDescent="0.25">
      <c r="A10" s="93"/>
      <c r="B10" s="105" t="s">
        <v>94</v>
      </c>
      <c r="C10" s="211">
        <v>0.5</v>
      </c>
      <c r="D10" s="211">
        <v>0.5</v>
      </c>
      <c r="E10" s="211">
        <v>0.5</v>
      </c>
      <c r="F10" s="211">
        <v>0.5</v>
      </c>
      <c r="G10" s="281">
        <v>0.1</v>
      </c>
      <c r="H10" s="281">
        <v>0.5</v>
      </c>
      <c r="I10" s="281">
        <v>0.1</v>
      </c>
      <c r="J10" s="281">
        <v>0.5</v>
      </c>
      <c r="K10" s="115"/>
      <c r="L10" s="115">
        <v>1</v>
      </c>
      <c r="M10" s="93"/>
    </row>
    <row r="11" spans="1:13" x14ac:dyDescent="0.25">
      <c r="A11" s="93"/>
      <c r="B11" s="105" t="s">
        <v>13</v>
      </c>
      <c r="C11" s="281">
        <v>1</v>
      </c>
      <c r="D11" s="281">
        <v>1</v>
      </c>
      <c r="E11" s="281">
        <v>1</v>
      </c>
      <c r="F11" s="281">
        <v>1</v>
      </c>
      <c r="G11" s="281" t="s">
        <v>357</v>
      </c>
      <c r="H11" s="281">
        <v>1</v>
      </c>
      <c r="I11" s="281" t="s">
        <v>357</v>
      </c>
      <c r="J11" s="281">
        <v>1</v>
      </c>
      <c r="K11" s="115" t="s">
        <v>44</v>
      </c>
      <c r="L11" s="115">
        <v>1</v>
      </c>
      <c r="M11" s="93"/>
    </row>
    <row r="12" spans="1:13" x14ac:dyDescent="0.25">
      <c r="A12" s="93"/>
      <c r="B12" s="105" t="s">
        <v>95</v>
      </c>
      <c r="C12" s="281" t="s">
        <v>358</v>
      </c>
      <c r="D12" s="281" t="s">
        <v>358</v>
      </c>
      <c r="E12" s="281" t="s">
        <v>358</v>
      </c>
      <c r="F12" s="281" t="s">
        <v>358</v>
      </c>
      <c r="G12" s="281" t="s">
        <v>358</v>
      </c>
      <c r="H12" s="281" t="s">
        <v>358</v>
      </c>
      <c r="I12" s="281" t="s">
        <v>358</v>
      </c>
      <c r="J12" s="281" t="s">
        <v>358</v>
      </c>
      <c r="K12" s="115" t="s">
        <v>44</v>
      </c>
      <c r="L12" s="115">
        <v>1</v>
      </c>
      <c r="M12" s="93"/>
    </row>
    <row r="13" spans="1:13" x14ac:dyDescent="0.25">
      <c r="A13" s="93"/>
      <c r="B13" s="105" t="s">
        <v>16</v>
      </c>
      <c r="C13" s="281">
        <v>20</v>
      </c>
      <c r="D13" s="281">
        <v>20</v>
      </c>
      <c r="E13" s="281">
        <v>20</v>
      </c>
      <c r="F13" s="281">
        <v>20</v>
      </c>
      <c r="G13" s="281">
        <v>20</v>
      </c>
      <c r="H13" s="281">
        <v>20</v>
      </c>
      <c r="I13" s="281">
        <v>20</v>
      </c>
      <c r="J13" s="281">
        <v>20</v>
      </c>
      <c r="K13" s="115"/>
      <c r="L13" s="115">
        <v>1</v>
      </c>
      <c r="M13" s="93"/>
    </row>
    <row r="14" spans="1:13" x14ac:dyDescent="0.25">
      <c r="A14" s="93"/>
      <c r="B14" s="105" t="s">
        <v>18</v>
      </c>
      <c r="C14" s="281" t="s">
        <v>357</v>
      </c>
      <c r="D14" s="281" t="s">
        <v>357</v>
      </c>
      <c r="E14" s="281" t="s">
        <v>357</v>
      </c>
      <c r="F14" s="281" t="s">
        <v>357</v>
      </c>
      <c r="G14" s="281" t="s">
        <v>357</v>
      </c>
      <c r="H14" s="281">
        <v>1</v>
      </c>
      <c r="I14" s="281" t="s">
        <v>357</v>
      </c>
      <c r="J14" s="281">
        <v>1</v>
      </c>
      <c r="K14" s="115"/>
      <c r="L14" s="115">
        <v>1</v>
      </c>
      <c r="M14" s="93"/>
    </row>
    <row r="15" spans="1:13" x14ac:dyDescent="0.25">
      <c r="A15" s="93"/>
      <c r="B15" s="1009" t="s">
        <v>21</v>
      </c>
      <c r="C15" s="1009"/>
      <c r="D15" s="1009"/>
      <c r="E15" s="1009"/>
      <c r="F15" s="1009"/>
      <c r="G15" s="1009"/>
      <c r="H15" s="1009"/>
      <c r="I15" s="1009"/>
      <c r="J15" s="1009"/>
      <c r="K15" s="1009"/>
      <c r="L15" s="1009"/>
      <c r="M15" s="93"/>
    </row>
    <row r="16" spans="1:13" x14ac:dyDescent="0.25">
      <c r="A16" s="93"/>
      <c r="B16" s="105" t="s">
        <v>22</v>
      </c>
      <c r="C16" s="281">
        <v>100</v>
      </c>
      <c r="D16" s="281">
        <v>100</v>
      </c>
      <c r="E16" s="281">
        <v>100</v>
      </c>
      <c r="F16" s="281">
        <v>100</v>
      </c>
      <c r="G16" s="281">
        <v>100</v>
      </c>
      <c r="H16" s="281">
        <v>100</v>
      </c>
      <c r="I16" s="281">
        <v>100</v>
      </c>
      <c r="J16" s="281">
        <v>100</v>
      </c>
      <c r="K16" s="115"/>
      <c r="L16" s="115">
        <v>1</v>
      </c>
      <c r="M16" s="93"/>
    </row>
    <row r="17" spans="1:13" x14ac:dyDescent="0.25">
      <c r="A17" s="93"/>
      <c r="B17" s="105" t="s">
        <v>24</v>
      </c>
      <c r="C17" s="281">
        <v>100</v>
      </c>
      <c r="D17" s="281">
        <v>100</v>
      </c>
      <c r="E17" s="281">
        <v>100</v>
      </c>
      <c r="F17" s="281">
        <v>100</v>
      </c>
      <c r="G17" s="281">
        <v>100</v>
      </c>
      <c r="H17" s="281">
        <v>100</v>
      </c>
      <c r="I17" s="281">
        <v>100</v>
      </c>
      <c r="J17" s="281">
        <v>100</v>
      </c>
      <c r="K17" s="115"/>
      <c r="L17" s="115">
        <v>1</v>
      </c>
      <c r="M17" s="93"/>
    </row>
    <row r="18" spans="1:13" x14ac:dyDescent="0.25">
      <c r="A18" s="93"/>
      <c r="B18" s="105" t="s">
        <v>98</v>
      </c>
      <c r="C18" s="1006">
        <v>5</v>
      </c>
      <c r="D18" s="1006"/>
      <c r="E18" s="1006"/>
      <c r="F18" s="1006"/>
      <c r="G18" s="1006"/>
      <c r="H18" s="1006"/>
      <c r="I18" s="1006"/>
      <c r="J18" s="1006"/>
      <c r="K18" s="115"/>
      <c r="L18" s="115">
        <v>1</v>
      </c>
      <c r="M18" s="93"/>
    </row>
    <row r="19" spans="1:13" x14ac:dyDescent="0.25">
      <c r="A19" s="93"/>
      <c r="B19" s="105" t="s">
        <v>99</v>
      </c>
      <c r="C19" s="1006" t="s">
        <v>359</v>
      </c>
      <c r="D19" s="1006"/>
      <c r="E19" s="1006"/>
      <c r="F19" s="1006"/>
      <c r="G19" s="1006"/>
      <c r="H19" s="1006"/>
      <c r="I19" s="1006"/>
      <c r="J19" s="1006"/>
      <c r="K19" s="115"/>
      <c r="L19" s="115">
        <v>2</v>
      </c>
      <c r="M19" s="93"/>
    </row>
    <row r="20" spans="1:13" x14ac:dyDescent="0.25">
      <c r="A20" s="93"/>
      <c r="B20" s="105" t="s">
        <v>100</v>
      </c>
      <c r="C20" s="1006" t="s">
        <v>360</v>
      </c>
      <c r="D20" s="1006"/>
      <c r="E20" s="1006"/>
      <c r="F20" s="1006"/>
      <c r="G20" s="1006"/>
      <c r="H20" s="1006"/>
      <c r="I20" s="1006"/>
      <c r="J20" s="1006"/>
      <c r="K20" s="115"/>
      <c r="L20" s="115">
        <v>2</v>
      </c>
      <c r="M20" s="93"/>
    </row>
    <row r="21" spans="1:13" x14ac:dyDescent="0.25">
      <c r="A21" s="93"/>
      <c r="B21" s="1009" t="s">
        <v>102</v>
      </c>
      <c r="C21" s="1009"/>
      <c r="D21" s="1009"/>
      <c r="E21" s="1009"/>
      <c r="F21" s="1009"/>
      <c r="G21" s="1009"/>
      <c r="H21" s="1009"/>
      <c r="I21" s="1009"/>
      <c r="J21" s="1009"/>
      <c r="K21" s="1009"/>
      <c r="L21" s="1009"/>
      <c r="M21" s="93"/>
    </row>
    <row r="22" spans="1:13" x14ac:dyDescent="0.25">
      <c r="A22" s="93"/>
      <c r="B22" s="105" t="s">
        <v>103</v>
      </c>
      <c r="C22" s="1012" t="s">
        <v>361</v>
      </c>
      <c r="D22" s="1013"/>
      <c r="E22" s="1013"/>
      <c r="F22" s="1013"/>
      <c r="G22" s="1013"/>
      <c r="H22" s="1013"/>
      <c r="I22" s="1013"/>
      <c r="J22" s="1013"/>
      <c r="K22" s="1014"/>
      <c r="L22" s="115"/>
      <c r="M22" s="93"/>
    </row>
    <row r="23" spans="1:13" x14ac:dyDescent="0.25">
      <c r="A23" s="93"/>
      <c r="B23" s="105" t="s">
        <v>104</v>
      </c>
      <c r="C23" s="1015"/>
      <c r="D23" s="1016"/>
      <c r="E23" s="1016"/>
      <c r="F23" s="1016"/>
      <c r="G23" s="1016"/>
      <c r="H23" s="1016"/>
      <c r="I23" s="1016"/>
      <c r="J23" s="1016"/>
      <c r="K23" s="1017"/>
      <c r="L23" s="115"/>
      <c r="M23" s="93"/>
    </row>
    <row r="24" spans="1:13" x14ac:dyDescent="0.25">
      <c r="A24" s="93"/>
      <c r="B24" s="105" t="s">
        <v>362</v>
      </c>
      <c r="C24" s="1015"/>
      <c r="D24" s="1016"/>
      <c r="E24" s="1016"/>
      <c r="F24" s="1016"/>
      <c r="G24" s="1016"/>
      <c r="H24" s="1016"/>
      <c r="I24" s="1016"/>
      <c r="J24" s="1016"/>
      <c r="K24" s="1017"/>
      <c r="L24" s="115"/>
      <c r="M24" s="93"/>
    </row>
    <row r="25" spans="1:13" x14ac:dyDescent="0.25">
      <c r="A25" s="93"/>
      <c r="B25" s="105" t="s">
        <v>363</v>
      </c>
      <c r="C25" s="1015"/>
      <c r="D25" s="1016"/>
      <c r="E25" s="1016"/>
      <c r="F25" s="1016"/>
      <c r="G25" s="1016"/>
      <c r="H25" s="1016"/>
      <c r="I25" s="1016"/>
      <c r="J25" s="1016"/>
      <c r="K25" s="1017"/>
      <c r="L25" s="115"/>
      <c r="M25" s="93"/>
    </row>
    <row r="26" spans="1:13" x14ac:dyDescent="0.25">
      <c r="A26" s="93"/>
      <c r="B26" s="99" t="s">
        <v>364</v>
      </c>
      <c r="C26" s="1018"/>
      <c r="D26" s="1019"/>
      <c r="E26" s="1019"/>
      <c r="F26" s="1019"/>
      <c r="G26" s="1019"/>
      <c r="H26" s="1019"/>
      <c r="I26" s="1019"/>
      <c r="J26" s="1019"/>
      <c r="K26" s="1020"/>
      <c r="L26" s="115"/>
      <c r="M26" s="93"/>
    </row>
    <row r="27" spans="1:13" x14ac:dyDescent="0.25">
      <c r="A27" s="93"/>
      <c r="B27" s="1009" t="s">
        <v>558</v>
      </c>
      <c r="C27" s="1009"/>
      <c r="D27" s="1009"/>
      <c r="E27" s="1009"/>
      <c r="F27" s="1009"/>
      <c r="G27" s="1009"/>
      <c r="H27" s="1009"/>
      <c r="I27" s="1009"/>
      <c r="J27" s="1009"/>
      <c r="K27" s="1009"/>
      <c r="L27" s="1009"/>
      <c r="M27" s="93"/>
    </row>
    <row r="28" spans="1:13" x14ac:dyDescent="0.25">
      <c r="A28" s="93"/>
      <c r="B28" s="105" t="s">
        <v>365</v>
      </c>
      <c r="C28" s="283">
        <v>0.15</v>
      </c>
      <c r="D28" s="284">
        <v>0.15</v>
      </c>
      <c r="E28" s="284">
        <v>0.14000000000000001</v>
      </c>
      <c r="F28" s="284">
        <v>0.13</v>
      </c>
      <c r="G28" s="215">
        <v>0.1</v>
      </c>
      <c r="H28" s="80">
        <v>0.25</v>
      </c>
      <c r="I28" s="215">
        <v>0.1</v>
      </c>
      <c r="J28" s="80">
        <v>0.25</v>
      </c>
      <c r="K28" s="115" t="s">
        <v>39</v>
      </c>
      <c r="L28" s="115">
        <v>1</v>
      </c>
      <c r="M28" s="93"/>
    </row>
    <row r="29" spans="1:13" x14ac:dyDescent="0.25">
      <c r="A29" s="93"/>
      <c r="B29" s="105" t="s">
        <v>28</v>
      </c>
      <c r="C29" s="80">
        <v>0.12</v>
      </c>
      <c r="D29" s="215">
        <f>$C$29*0.995^(D$5-$C$5)</f>
        <v>0.117029850374625</v>
      </c>
      <c r="E29" s="215">
        <f>$C$29*0.995^(E$5-$C$5)</f>
        <v>0.11130827625819936</v>
      </c>
      <c r="F29" s="215">
        <f>$C$29*0.995^(F$5-$C$5)</f>
        <v>0.10069063324446956</v>
      </c>
      <c r="G29" s="80">
        <v>0.08</v>
      </c>
      <c r="H29" s="215">
        <v>0.2</v>
      </c>
      <c r="I29" s="215">
        <v>0.08</v>
      </c>
      <c r="J29" s="215">
        <v>0.2</v>
      </c>
      <c r="K29" s="115" t="s">
        <v>15</v>
      </c>
      <c r="L29" s="115">
        <v>1</v>
      </c>
      <c r="M29" s="93"/>
    </row>
    <row r="30" spans="1:13" x14ac:dyDescent="0.25">
      <c r="A30" s="93"/>
      <c r="B30" s="105" t="s">
        <v>29</v>
      </c>
      <c r="C30" s="80">
        <v>0.03</v>
      </c>
      <c r="D30" s="215">
        <f>$C30*0.995^(D$5-$C$5)</f>
        <v>2.9257462593656251E-2</v>
      </c>
      <c r="E30" s="215">
        <f>$C30*0.995^(E$5-$C$5)</f>
        <v>2.7827069064549841E-2</v>
      </c>
      <c r="F30" s="215">
        <f>$C30*0.995^(F$5-$C$5)</f>
        <v>2.5172658311117389E-2</v>
      </c>
      <c r="G30" s="80">
        <v>0.02</v>
      </c>
      <c r="H30" s="80">
        <v>0.05</v>
      </c>
      <c r="I30" s="80">
        <v>0.02</v>
      </c>
      <c r="J30" s="80">
        <v>0.05</v>
      </c>
      <c r="K30" s="115" t="s">
        <v>23</v>
      </c>
      <c r="L30" s="115">
        <v>1</v>
      </c>
      <c r="M30" s="93"/>
    </row>
    <row r="31" spans="1:13" x14ac:dyDescent="0.25">
      <c r="A31" s="93"/>
      <c r="B31" s="105" t="s">
        <v>366</v>
      </c>
      <c r="C31" s="215">
        <v>7.0000000000000007E-2</v>
      </c>
      <c r="D31" s="215">
        <v>7.0000000000000007E-2</v>
      </c>
      <c r="E31" s="215">
        <v>0.06</v>
      </c>
      <c r="F31" s="215">
        <v>0.06</v>
      </c>
      <c r="G31" s="80">
        <v>0.02</v>
      </c>
      <c r="H31" s="80">
        <v>0.17</v>
      </c>
      <c r="I31" s="80">
        <v>0.02</v>
      </c>
      <c r="J31" s="80">
        <v>0.17</v>
      </c>
      <c r="K31" s="204" t="s">
        <v>39</v>
      </c>
      <c r="L31" s="115">
        <v>1</v>
      </c>
      <c r="M31" s="93"/>
    </row>
    <row r="32" spans="1:13" x14ac:dyDescent="0.25">
      <c r="A32" s="93"/>
      <c r="B32" s="105" t="s">
        <v>28</v>
      </c>
      <c r="C32" s="215">
        <v>0.06</v>
      </c>
      <c r="D32" s="215">
        <f>$C32*0.995^(D$5-$C$5)</f>
        <v>5.8514925187312501E-2</v>
      </c>
      <c r="E32" s="215">
        <v>0.05</v>
      </c>
      <c r="F32" s="215">
        <f>$C32*0.995^(F$5-$C$5)</f>
        <v>5.0345316622234779E-2</v>
      </c>
      <c r="G32" s="80">
        <v>0.02</v>
      </c>
      <c r="H32" s="80">
        <v>0.14000000000000001</v>
      </c>
      <c r="I32" s="80">
        <v>0.02</v>
      </c>
      <c r="J32" s="80">
        <v>0.14000000000000001</v>
      </c>
      <c r="K32" s="204" t="s">
        <v>20</v>
      </c>
      <c r="L32" s="115">
        <v>1</v>
      </c>
      <c r="M32" s="93"/>
    </row>
    <row r="33" spans="1:13" x14ac:dyDescent="0.25">
      <c r="A33" s="93"/>
      <c r="B33" s="105" t="s">
        <v>29</v>
      </c>
      <c r="C33" s="215">
        <v>0.01</v>
      </c>
      <c r="D33" s="215">
        <f>$C33*0.995^(D$5-$C$5)</f>
        <v>9.7524875312187519E-3</v>
      </c>
      <c r="E33" s="215">
        <f>$C33*0.995^(E$5-$C$5)</f>
        <v>9.2756896881832814E-3</v>
      </c>
      <c r="F33" s="215">
        <f>$C33*0.995^(F$5-$C$5)</f>
        <v>8.3908861037057976E-3</v>
      </c>
      <c r="G33" s="80">
        <v>0</v>
      </c>
      <c r="H33" s="80">
        <v>0.03</v>
      </c>
      <c r="I33" s="80">
        <v>0</v>
      </c>
      <c r="J33" s="80">
        <v>0.03</v>
      </c>
      <c r="K33" s="204" t="s">
        <v>23</v>
      </c>
      <c r="L33" s="115">
        <v>1</v>
      </c>
      <c r="M33" s="93"/>
    </row>
    <row r="34" spans="1:13" x14ac:dyDescent="0.25">
      <c r="A34" s="93"/>
      <c r="B34" s="105" t="s">
        <v>30</v>
      </c>
      <c r="C34" s="560">
        <v>1100</v>
      </c>
      <c r="D34" s="559">
        <v>1070</v>
      </c>
      <c r="E34" s="559">
        <v>1020</v>
      </c>
      <c r="F34" s="559">
        <v>920</v>
      </c>
      <c r="G34" s="559">
        <v>1000</v>
      </c>
      <c r="H34" s="559">
        <v>1100</v>
      </c>
      <c r="I34" s="559">
        <v>900</v>
      </c>
      <c r="J34" s="559">
        <v>1000</v>
      </c>
      <c r="K34" s="204" t="s">
        <v>39</v>
      </c>
      <c r="L34" s="115">
        <v>1</v>
      </c>
      <c r="M34" s="93"/>
    </row>
    <row r="35" spans="1:13" x14ac:dyDescent="0.25">
      <c r="A35" s="93"/>
      <c r="B35" s="105" t="s">
        <v>32</v>
      </c>
      <c r="C35" s="84">
        <v>0.8</v>
      </c>
      <c r="D35" s="84">
        <v>0.9</v>
      </c>
      <c r="E35" s="84">
        <v>1</v>
      </c>
      <c r="F35" s="84">
        <v>1</v>
      </c>
      <c r="G35" s="84">
        <v>0.5</v>
      </c>
      <c r="H35" s="84">
        <v>0.9</v>
      </c>
      <c r="I35" s="84">
        <v>0.5</v>
      </c>
      <c r="J35" s="84">
        <v>1</v>
      </c>
      <c r="K35" s="217"/>
      <c r="L35" s="115">
        <v>1</v>
      </c>
      <c r="M35" s="93"/>
    </row>
    <row r="36" spans="1:13" x14ac:dyDescent="0.25">
      <c r="A36" s="69"/>
      <c r="B36" s="86" t="s">
        <v>367</v>
      </c>
      <c r="C36" s="84">
        <v>0.3</v>
      </c>
      <c r="D36" s="84">
        <v>0.3</v>
      </c>
      <c r="E36" s="84">
        <v>0.5</v>
      </c>
      <c r="F36" s="84">
        <v>0.6</v>
      </c>
      <c r="G36" s="84">
        <v>0.1</v>
      </c>
      <c r="H36" s="84">
        <v>0.3</v>
      </c>
      <c r="I36" s="84">
        <v>0.1</v>
      </c>
      <c r="J36" s="84">
        <v>0.6</v>
      </c>
      <c r="K36" s="75" t="s">
        <v>46</v>
      </c>
      <c r="L36" s="75"/>
      <c r="M36" s="93"/>
    </row>
    <row r="37" spans="1:13" x14ac:dyDescent="0.25">
      <c r="A37" s="69"/>
      <c r="B37" s="86" t="s">
        <v>368</v>
      </c>
      <c r="C37" s="211">
        <v>0.5</v>
      </c>
      <c r="D37" s="211">
        <v>0.5</v>
      </c>
      <c r="E37" s="211">
        <v>0.5</v>
      </c>
      <c r="F37" s="211">
        <v>0.4</v>
      </c>
      <c r="G37" s="211">
        <v>0.4</v>
      </c>
      <c r="H37" s="211">
        <v>0.5</v>
      </c>
      <c r="I37" s="211">
        <v>0.3</v>
      </c>
      <c r="J37" s="211">
        <v>0.5</v>
      </c>
      <c r="K37" s="204" t="s">
        <v>39</v>
      </c>
      <c r="L37" s="75">
        <v>1</v>
      </c>
      <c r="M37" s="93"/>
    </row>
    <row r="38" spans="1:13" x14ac:dyDescent="0.25">
      <c r="A38" s="93"/>
      <c r="B38" s="1009" t="s">
        <v>33</v>
      </c>
      <c r="C38" s="1009"/>
      <c r="D38" s="1009"/>
      <c r="E38" s="1009"/>
      <c r="F38" s="1009"/>
      <c r="G38" s="1009"/>
      <c r="H38" s="1009"/>
      <c r="I38" s="1009"/>
      <c r="J38" s="1009"/>
      <c r="K38" s="1009"/>
      <c r="L38" s="1009"/>
      <c r="M38" s="93"/>
    </row>
    <row r="39" spans="1:13" x14ac:dyDescent="0.25">
      <c r="A39" s="93"/>
      <c r="B39" s="105" t="s">
        <v>369</v>
      </c>
      <c r="C39" s="111">
        <v>0</v>
      </c>
      <c r="D39" s="111">
        <v>0</v>
      </c>
      <c r="E39" s="111">
        <v>0</v>
      </c>
      <c r="F39" s="111">
        <v>0</v>
      </c>
      <c r="G39" s="111">
        <v>0</v>
      </c>
      <c r="H39" s="111">
        <v>0</v>
      </c>
      <c r="I39" s="111">
        <v>0</v>
      </c>
      <c r="J39" s="111">
        <v>0</v>
      </c>
      <c r="K39" s="115"/>
      <c r="L39" s="115">
        <v>1</v>
      </c>
      <c r="M39" s="93"/>
    </row>
    <row r="40" spans="1:13" x14ac:dyDescent="0.25">
      <c r="A40" s="93"/>
      <c r="B40" s="179"/>
      <c r="C40" s="118"/>
      <c r="D40" s="118"/>
      <c r="E40" s="118"/>
      <c r="F40" s="118"/>
      <c r="G40" s="118"/>
      <c r="H40" s="118"/>
      <c r="I40" s="118"/>
      <c r="J40" s="118"/>
      <c r="K40" s="113"/>
      <c r="L40" s="113"/>
      <c r="M40" s="93"/>
    </row>
    <row r="41" spans="1:13" x14ac:dyDescent="0.25">
      <c r="A41" s="216" t="s">
        <v>125</v>
      </c>
      <c r="B41" s="180"/>
      <c r="C41" s="180"/>
      <c r="D41" s="180"/>
      <c r="E41" s="180"/>
      <c r="F41" s="180"/>
      <c r="G41" s="180"/>
      <c r="H41" s="180"/>
      <c r="I41" s="180"/>
      <c r="J41" s="180"/>
      <c r="K41" s="180"/>
      <c r="L41" s="180"/>
      <c r="M41" s="93"/>
    </row>
    <row r="42" spans="1:13" x14ac:dyDescent="0.25">
      <c r="A42" s="89">
        <v>1</v>
      </c>
      <c r="B42" s="1010" t="s">
        <v>375</v>
      </c>
      <c r="C42" s="1010"/>
      <c r="D42" s="1010"/>
      <c r="E42" s="1010"/>
      <c r="F42" s="1010"/>
      <c r="G42" s="1010"/>
      <c r="H42" s="1010"/>
      <c r="I42" s="1010"/>
      <c r="J42" s="1010"/>
      <c r="K42" s="1010"/>
      <c r="L42" s="1010"/>
      <c r="M42" s="93"/>
    </row>
    <row r="43" spans="1:13" x14ac:dyDescent="0.25">
      <c r="A43" s="89">
        <v>2</v>
      </c>
      <c r="B43" s="1011" t="s">
        <v>376</v>
      </c>
      <c r="C43" s="1011"/>
      <c r="D43" s="1011"/>
      <c r="E43" s="1011"/>
      <c r="F43" s="1011"/>
      <c r="G43" s="1011"/>
      <c r="H43" s="1011"/>
      <c r="I43" s="1011"/>
      <c r="J43" s="1011"/>
      <c r="K43" s="1011"/>
      <c r="L43" s="1011"/>
      <c r="M43" s="93"/>
    </row>
    <row r="44" spans="1:13" x14ac:dyDescent="0.25">
      <c r="A44" s="93"/>
      <c r="B44" s="69"/>
      <c r="C44" s="69"/>
      <c r="D44" s="69"/>
      <c r="E44" s="69"/>
      <c r="F44" s="69"/>
      <c r="G44" s="69"/>
      <c r="H44" s="69"/>
      <c r="I44" s="69"/>
      <c r="J44" s="69"/>
      <c r="K44" s="69"/>
      <c r="L44" s="69"/>
      <c r="M44" s="93"/>
    </row>
    <row r="45" spans="1:13" x14ac:dyDescent="0.25">
      <c r="A45" s="95" t="s">
        <v>38</v>
      </c>
      <c r="B45" s="93"/>
      <c r="C45" s="93"/>
      <c r="D45" s="93"/>
      <c r="E45" s="93"/>
      <c r="F45" s="93"/>
      <c r="G45" s="93"/>
      <c r="H45" s="93"/>
      <c r="I45" s="93"/>
      <c r="J45" s="93"/>
      <c r="K45" s="93"/>
      <c r="L45" s="93"/>
      <c r="M45" s="93"/>
    </row>
    <row r="46" spans="1:13" x14ac:dyDescent="0.25">
      <c r="A46" s="218" t="s">
        <v>39</v>
      </c>
      <c r="B46" s="193" t="s">
        <v>370</v>
      </c>
      <c r="C46" s="194"/>
      <c r="D46" s="193"/>
      <c r="E46" s="194"/>
      <c r="F46" s="193"/>
      <c r="G46" s="194"/>
      <c r="H46" s="193"/>
      <c r="I46" s="194"/>
      <c r="J46" s="193"/>
      <c r="K46" s="194"/>
      <c r="L46" s="193"/>
      <c r="M46" s="93"/>
    </row>
    <row r="47" spans="1:13" ht="15" customHeight="1" x14ac:dyDescent="0.25">
      <c r="A47" s="218" t="s">
        <v>15</v>
      </c>
      <c r="B47" s="193" t="s">
        <v>371</v>
      </c>
      <c r="C47" s="194"/>
      <c r="D47" s="193"/>
      <c r="E47" s="194"/>
      <c r="F47" s="193"/>
      <c r="G47" s="194"/>
      <c r="H47" s="193"/>
      <c r="I47" s="194"/>
      <c r="J47" s="193"/>
      <c r="K47" s="194"/>
      <c r="L47" s="193"/>
      <c r="M47" s="93"/>
    </row>
    <row r="48" spans="1:13" ht="15" customHeight="1" x14ac:dyDescent="0.25">
      <c r="A48" s="218" t="s">
        <v>20</v>
      </c>
      <c r="B48" s="193" t="s">
        <v>372</v>
      </c>
      <c r="C48" s="194"/>
      <c r="D48" s="193"/>
      <c r="E48" s="194"/>
      <c r="F48" s="193"/>
      <c r="G48" s="194"/>
      <c r="H48" s="193"/>
      <c r="I48" s="194"/>
      <c r="J48" s="193"/>
      <c r="K48" s="194"/>
      <c r="L48" s="193"/>
      <c r="M48" s="93"/>
    </row>
    <row r="49" spans="1:13" ht="15" customHeight="1" x14ac:dyDescent="0.25">
      <c r="A49" s="218" t="s">
        <v>23</v>
      </c>
      <c r="B49" s="193" t="s">
        <v>373</v>
      </c>
      <c r="C49" s="194"/>
      <c r="D49" s="193"/>
      <c r="E49" s="194"/>
      <c r="F49" s="193"/>
      <c r="G49" s="194"/>
      <c r="H49" s="193"/>
      <c r="I49" s="194"/>
      <c r="J49" s="193"/>
      <c r="K49" s="194"/>
      <c r="L49" s="193"/>
      <c r="M49" s="93"/>
    </row>
    <row r="50" spans="1:13" ht="15" customHeight="1" x14ac:dyDescent="0.25">
      <c r="A50" s="218" t="s">
        <v>44</v>
      </c>
      <c r="B50" s="193" t="s">
        <v>374</v>
      </c>
      <c r="C50" s="194"/>
      <c r="D50" s="193"/>
      <c r="E50" s="194"/>
      <c r="F50" s="193"/>
      <c r="G50" s="194"/>
      <c r="H50" s="193"/>
      <c r="I50" s="194"/>
      <c r="J50" s="193"/>
      <c r="K50" s="194"/>
      <c r="L50" s="193"/>
      <c r="M50" s="93"/>
    </row>
    <row r="51" spans="1:13" ht="15" customHeight="1" x14ac:dyDescent="0.25">
      <c r="A51" s="286" t="s">
        <v>46</v>
      </c>
      <c r="B51" s="93" t="s">
        <v>493</v>
      </c>
      <c r="C51" s="194"/>
      <c r="D51" s="193"/>
      <c r="E51" s="194"/>
      <c r="F51" s="193"/>
      <c r="G51" s="194"/>
      <c r="H51" s="193"/>
      <c r="I51" s="194"/>
      <c r="J51" s="193"/>
      <c r="K51" s="194"/>
      <c r="L51" s="193"/>
      <c r="M51" s="93"/>
    </row>
  </sheetData>
  <mergeCells count="14">
    <mergeCell ref="B42:L42"/>
    <mergeCell ref="B43:L43"/>
    <mergeCell ref="C19:J19"/>
    <mergeCell ref="C20:J20"/>
    <mergeCell ref="B21:L21"/>
    <mergeCell ref="C22:K26"/>
    <mergeCell ref="B27:L27"/>
    <mergeCell ref="B38:L38"/>
    <mergeCell ref="C18:J18"/>
    <mergeCell ref="C4:L4"/>
    <mergeCell ref="G5:H5"/>
    <mergeCell ref="I5:J5"/>
    <mergeCell ref="C7:F7"/>
    <mergeCell ref="B15:L15"/>
  </mergeCells>
  <hyperlinks>
    <hyperlink ref="H1" location="Index" display="Back to Index"/>
  </hyperlinks>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O101"/>
  <sheetViews>
    <sheetView showGridLines="0" zoomScaleNormal="100" workbookViewId="0">
      <selection activeCell="B47" sqref="B47"/>
    </sheetView>
  </sheetViews>
  <sheetFormatPr defaultRowHeight="15" x14ac:dyDescent="0.25"/>
  <cols>
    <col min="1" max="1" width="2" style="2" customWidth="1"/>
    <col min="2" max="2" width="4.42578125" style="93" customWidth="1"/>
    <col min="3" max="3" width="42.28515625" style="93" customWidth="1"/>
    <col min="4" max="11" width="7.28515625" style="93" customWidth="1"/>
    <col min="12" max="12" width="5.140625" style="93" bestFit="1" customWidth="1"/>
    <col min="13" max="13" width="8.7109375" style="93" customWidth="1"/>
    <col min="14" max="14" width="4.42578125" style="193" customWidth="1"/>
    <col min="15" max="18" width="0" style="193" hidden="1" customWidth="1"/>
    <col min="19" max="19" width="30.7109375" style="193" customWidth="1"/>
    <col min="20" max="20" width="7.85546875" style="193" customWidth="1"/>
    <col min="21" max="21" width="7" style="193" bestFit="1" customWidth="1"/>
    <col min="22" max="22" width="6.42578125" style="193" bestFit="1" customWidth="1"/>
    <col min="23" max="23" width="5.7109375" style="193" customWidth="1"/>
    <col min="24" max="25" width="6.140625" style="193" customWidth="1"/>
    <col min="26" max="27" width="7" style="193" bestFit="1" customWidth="1"/>
    <col min="28" max="28" width="10.28515625" style="193" customWidth="1"/>
    <col min="29" max="29" width="9.7109375" style="193" customWidth="1"/>
    <col min="30" max="30" width="10" style="193" customWidth="1"/>
    <col min="31" max="31" width="7.85546875" style="193" customWidth="1"/>
    <col min="32" max="32" width="7.140625" style="193" customWidth="1"/>
    <col min="33" max="33" width="7.7109375" style="193" customWidth="1"/>
    <col min="34" max="67" width="9.140625" style="193"/>
    <col min="68" max="16384" width="9.140625" style="2"/>
  </cols>
  <sheetData>
    <row r="1" spans="3:27" ht="20.25" x14ac:dyDescent="0.3">
      <c r="C1" s="97"/>
      <c r="D1" s="95"/>
      <c r="H1" s="680" t="s">
        <v>850</v>
      </c>
    </row>
    <row r="3" spans="3:27" ht="15" customHeight="1" x14ac:dyDescent="0.25">
      <c r="C3" s="98" t="s">
        <v>0</v>
      </c>
      <c r="D3" s="862" t="s">
        <v>355</v>
      </c>
      <c r="E3" s="863"/>
      <c r="F3" s="863"/>
      <c r="G3" s="863"/>
      <c r="H3" s="863"/>
      <c r="I3" s="863"/>
      <c r="J3" s="863"/>
      <c r="K3" s="863"/>
      <c r="L3" s="863"/>
      <c r="M3" s="864"/>
    </row>
    <row r="4" spans="3:27" x14ac:dyDescent="0.25">
      <c r="C4" s="99"/>
      <c r="D4" s="100">
        <v>2015</v>
      </c>
      <c r="E4" s="100">
        <v>2020</v>
      </c>
      <c r="F4" s="100">
        <v>2030</v>
      </c>
      <c r="G4" s="100">
        <v>2050</v>
      </c>
      <c r="H4" s="862" t="s">
        <v>2</v>
      </c>
      <c r="I4" s="881"/>
      <c r="J4" s="862" t="s">
        <v>3</v>
      </c>
      <c r="K4" s="881"/>
      <c r="L4" s="100" t="s">
        <v>4</v>
      </c>
      <c r="M4" s="100" t="s">
        <v>5</v>
      </c>
    </row>
    <row r="5" spans="3:27" ht="15" customHeight="1" x14ac:dyDescent="0.25">
      <c r="C5" s="71" t="s">
        <v>6</v>
      </c>
      <c r="D5" s="71"/>
      <c r="E5" s="71"/>
      <c r="F5" s="71"/>
      <c r="G5" s="71"/>
      <c r="H5" s="203" t="s">
        <v>7</v>
      </c>
      <c r="I5" s="203" t="s">
        <v>8</v>
      </c>
      <c r="J5" s="203" t="s">
        <v>7</v>
      </c>
      <c r="K5" s="203" t="s">
        <v>8</v>
      </c>
      <c r="L5" s="71"/>
      <c r="M5" s="71"/>
    </row>
    <row r="6" spans="3:27" ht="15" customHeight="1" x14ac:dyDescent="0.25">
      <c r="C6" s="74" t="s">
        <v>268</v>
      </c>
      <c r="D6" s="1021" t="s">
        <v>269</v>
      </c>
      <c r="E6" s="1021"/>
      <c r="F6" s="1022"/>
      <c r="G6" s="1022"/>
      <c r="H6" s="205"/>
      <c r="I6" s="205"/>
      <c r="J6" s="205"/>
      <c r="K6" s="205"/>
      <c r="L6" s="77"/>
      <c r="M6" s="77"/>
    </row>
    <row r="7" spans="3:27" x14ac:dyDescent="0.25">
      <c r="C7" s="74" t="s">
        <v>270</v>
      </c>
      <c r="D7" s="77">
        <v>105</v>
      </c>
      <c r="E7" s="77">
        <v>105</v>
      </c>
      <c r="F7" s="77">
        <v>106</v>
      </c>
      <c r="G7" s="77">
        <v>106</v>
      </c>
      <c r="H7" s="77">
        <v>95</v>
      </c>
      <c r="I7" s="77">
        <v>107</v>
      </c>
      <c r="J7" s="80">
        <v>96</v>
      </c>
      <c r="K7" s="80">
        <v>108</v>
      </c>
      <c r="L7" s="77" t="s">
        <v>39</v>
      </c>
      <c r="M7" s="77" t="s">
        <v>249</v>
      </c>
    </row>
    <row r="8" spans="3:27" x14ac:dyDescent="0.25">
      <c r="C8" s="74" t="s">
        <v>132</v>
      </c>
      <c r="D8" s="77">
        <v>103</v>
      </c>
      <c r="E8" s="77">
        <v>103</v>
      </c>
      <c r="F8" s="77">
        <v>104</v>
      </c>
      <c r="G8" s="77">
        <v>104</v>
      </c>
      <c r="H8" s="77">
        <v>93</v>
      </c>
      <c r="I8" s="77">
        <v>105</v>
      </c>
      <c r="J8" s="80">
        <v>94</v>
      </c>
      <c r="K8" s="80">
        <v>106</v>
      </c>
      <c r="L8" s="77" t="s">
        <v>15</v>
      </c>
      <c r="M8" s="77" t="s">
        <v>271</v>
      </c>
    </row>
    <row r="9" spans="3:27" ht="24" x14ac:dyDescent="0.25">
      <c r="C9" s="74" t="s">
        <v>94</v>
      </c>
      <c r="D9" s="80">
        <v>0.15</v>
      </c>
      <c r="E9" s="80">
        <v>0.14000000000000001</v>
      </c>
      <c r="F9" s="80">
        <v>0.12</v>
      </c>
      <c r="G9" s="80">
        <v>0.1</v>
      </c>
      <c r="H9" s="80">
        <v>0.13</v>
      </c>
      <c r="I9" s="80">
        <v>0.2</v>
      </c>
      <c r="J9" s="80">
        <v>0.08</v>
      </c>
      <c r="K9" s="80">
        <v>0.15</v>
      </c>
      <c r="L9" s="77" t="s">
        <v>67</v>
      </c>
      <c r="M9" s="77">
        <v>1</v>
      </c>
      <c r="V9" s="206"/>
    </row>
    <row r="10" spans="3:27" x14ac:dyDescent="0.25">
      <c r="C10" s="74" t="s">
        <v>13</v>
      </c>
      <c r="D10" s="77">
        <v>1</v>
      </c>
      <c r="E10" s="77">
        <v>1</v>
      </c>
      <c r="F10" s="77">
        <v>1</v>
      </c>
      <c r="G10" s="77">
        <v>1</v>
      </c>
      <c r="H10" s="80">
        <v>0.08</v>
      </c>
      <c r="I10" s="77">
        <v>2</v>
      </c>
      <c r="J10" s="80">
        <v>0.08</v>
      </c>
      <c r="K10" s="80">
        <v>2</v>
      </c>
      <c r="L10" s="77"/>
      <c r="M10" s="77">
        <v>3</v>
      </c>
      <c r="T10" s="207"/>
      <c r="U10" s="207"/>
      <c r="V10" s="207"/>
      <c r="X10" s="207"/>
      <c r="Y10" s="207"/>
      <c r="Z10" s="207"/>
      <c r="AA10" s="207"/>
    </row>
    <row r="11" spans="3:27" x14ac:dyDescent="0.25">
      <c r="C11" s="74" t="s">
        <v>95</v>
      </c>
      <c r="D11" s="80">
        <v>0.4</v>
      </c>
      <c r="E11" s="80">
        <v>0.4</v>
      </c>
      <c r="F11" s="80">
        <v>0.4</v>
      </c>
      <c r="G11" s="80">
        <v>0.4</v>
      </c>
      <c r="H11" s="80">
        <v>0.3</v>
      </c>
      <c r="I11" s="80">
        <v>0.6</v>
      </c>
      <c r="J11" s="80">
        <v>0.3</v>
      </c>
      <c r="K11" s="80">
        <v>0.6</v>
      </c>
      <c r="L11" s="77" t="s">
        <v>46</v>
      </c>
      <c r="M11" s="77">
        <v>3</v>
      </c>
      <c r="T11" s="208"/>
      <c r="U11" s="208"/>
      <c r="V11" s="208"/>
      <c r="W11" s="208"/>
      <c r="X11" s="208"/>
      <c r="Y11" s="208"/>
      <c r="Z11" s="208"/>
      <c r="AA11" s="208"/>
    </row>
    <row r="12" spans="3:27" x14ac:dyDescent="0.25">
      <c r="C12" s="74" t="s">
        <v>16</v>
      </c>
      <c r="D12" s="77">
        <v>25</v>
      </c>
      <c r="E12" s="77">
        <v>25</v>
      </c>
      <c r="F12" s="77">
        <v>25</v>
      </c>
      <c r="G12" s="77">
        <v>25</v>
      </c>
      <c r="H12" s="77">
        <v>25</v>
      </c>
      <c r="I12" s="77" t="s">
        <v>202</v>
      </c>
      <c r="J12" s="80">
        <v>25</v>
      </c>
      <c r="K12" s="94" t="s">
        <v>202</v>
      </c>
      <c r="L12" s="77" t="s">
        <v>55</v>
      </c>
      <c r="M12" s="77">
        <v>3</v>
      </c>
    </row>
    <row r="13" spans="3:27" x14ac:dyDescent="0.25">
      <c r="C13" s="74" t="s">
        <v>18</v>
      </c>
      <c r="D13" s="77">
        <v>0.5</v>
      </c>
      <c r="E13" s="77">
        <v>0.5</v>
      </c>
      <c r="F13" s="77">
        <v>0.5</v>
      </c>
      <c r="G13" s="77">
        <v>0.5</v>
      </c>
      <c r="H13" s="80">
        <v>0.2</v>
      </c>
      <c r="I13" s="80">
        <v>0.7</v>
      </c>
      <c r="J13" s="80">
        <v>0.2</v>
      </c>
      <c r="K13" s="80">
        <v>0.7</v>
      </c>
      <c r="L13" s="77" t="s">
        <v>46</v>
      </c>
      <c r="M13" s="77">
        <v>9</v>
      </c>
    </row>
    <row r="14" spans="3:27" x14ac:dyDescent="0.25">
      <c r="C14" s="74" t="s">
        <v>272</v>
      </c>
      <c r="D14" s="80">
        <v>5.0000000000000001E-3</v>
      </c>
      <c r="E14" s="80">
        <v>5.0000000000000001E-3</v>
      </c>
      <c r="F14" s="80">
        <v>5.0000000000000001E-3</v>
      </c>
      <c r="G14" s="80">
        <v>5.0000000000000001E-3</v>
      </c>
      <c r="H14" s="80">
        <v>3.0000000000000001E-3</v>
      </c>
      <c r="I14" s="80">
        <v>0.01</v>
      </c>
      <c r="J14" s="80">
        <v>3.0000000000000001E-3</v>
      </c>
      <c r="K14" s="94" t="s">
        <v>273</v>
      </c>
      <c r="L14" s="77" t="s">
        <v>44</v>
      </c>
      <c r="M14" s="77">
        <v>2</v>
      </c>
    </row>
    <row r="15" spans="3:27" x14ac:dyDescent="0.25">
      <c r="C15" s="1000" t="s">
        <v>204</v>
      </c>
      <c r="D15" s="1000"/>
      <c r="E15" s="1000"/>
      <c r="F15" s="1000"/>
      <c r="G15" s="1000"/>
      <c r="H15" s="1000"/>
      <c r="I15" s="1000"/>
      <c r="J15" s="1000"/>
      <c r="K15" s="1000"/>
      <c r="L15" s="1000"/>
      <c r="M15" s="1000"/>
    </row>
    <row r="16" spans="3:27" x14ac:dyDescent="0.25">
      <c r="C16" s="74" t="s">
        <v>22</v>
      </c>
      <c r="D16" s="186" t="s">
        <v>149</v>
      </c>
      <c r="E16" s="186" t="s">
        <v>149</v>
      </c>
      <c r="F16" s="186" t="s">
        <v>149</v>
      </c>
      <c r="G16" s="186" t="s">
        <v>149</v>
      </c>
      <c r="H16" s="186" t="s">
        <v>149</v>
      </c>
      <c r="I16" s="186" t="s">
        <v>149</v>
      </c>
      <c r="J16" s="94" t="s">
        <v>149</v>
      </c>
      <c r="K16" s="94" t="s">
        <v>149</v>
      </c>
      <c r="L16" s="77" t="s">
        <v>20</v>
      </c>
      <c r="M16" s="77"/>
    </row>
    <row r="17" spans="3:13" x14ac:dyDescent="0.25">
      <c r="C17" s="74" t="s">
        <v>24</v>
      </c>
      <c r="D17" s="186" t="s">
        <v>149</v>
      </c>
      <c r="E17" s="186" t="s">
        <v>149</v>
      </c>
      <c r="F17" s="186" t="s">
        <v>149</v>
      </c>
      <c r="G17" s="186" t="s">
        <v>149</v>
      </c>
      <c r="H17" s="186" t="s">
        <v>149</v>
      </c>
      <c r="I17" s="186" t="s">
        <v>149</v>
      </c>
      <c r="J17" s="94" t="s">
        <v>149</v>
      </c>
      <c r="K17" s="94" t="s">
        <v>149</v>
      </c>
      <c r="L17" s="77" t="s">
        <v>20</v>
      </c>
      <c r="M17" s="77"/>
    </row>
    <row r="18" spans="3:13" x14ac:dyDescent="0.25">
      <c r="C18" s="74" t="s">
        <v>98</v>
      </c>
      <c r="D18" s="77">
        <v>15</v>
      </c>
      <c r="E18" s="77">
        <v>15</v>
      </c>
      <c r="F18" s="77">
        <v>15</v>
      </c>
      <c r="G18" s="77">
        <v>15</v>
      </c>
      <c r="H18" s="77">
        <v>10</v>
      </c>
      <c r="I18" s="77">
        <v>20</v>
      </c>
      <c r="J18" s="80">
        <v>10</v>
      </c>
      <c r="K18" s="80">
        <v>20</v>
      </c>
      <c r="L18" s="77"/>
      <c r="M18" s="77">
        <v>9</v>
      </c>
    </row>
    <row r="19" spans="3:13" x14ac:dyDescent="0.25">
      <c r="C19" s="74" t="s">
        <v>99</v>
      </c>
      <c r="D19" s="80">
        <v>0.1</v>
      </c>
      <c r="E19" s="80">
        <v>0.1</v>
      </c>
      <c r="F19" s="80">
        <v>0.1</v>
      </c>
      <c r="G19" s="80">
        <v>0.1</v>
      </c>
      <c r="H19" s="80">
        <v>0.08</v>
      </c>
      <c r="I19" s="80">
        <v>0.15</v>
      </c>
      <c r="J19" s="94" t="s">
        <v>274</v>
      </c>
      <c r="K19" s="80">
        <v>0.15</v>
      </c>
      <c r="L19" s="77" t="s">
        <v>23</v>
      </c>
      <c r="M19" s="77">
        <v>9</v>
      </c>
    </row>
    <row r="20" spans="3:13" x14ac:dyDescent="0.25">
      <c r="C20" s="74" t="s">
        <v>100</v>
      </c>
      <c r="D20" s="80">
        <v>0.4</v>
      </c>
      <c r="E20" s="80">
        <v>0.4</v>
      </c>
      <c r="F20" s="80">
        <v>0.4</v>
      </c>
      <c r="G20" s="80">
        <v>0.4</v>
      </c>
      <c r="H20" s="80">
        <v>0.3</v>
      </c>
      <c r="I20" s="80">
        <v>0.5</v>
      </c>
      <c r="J20" s="80">
        <v>0.3</v>
      </c>
      <c r="K20" s="80">
        <v>0.5</v>
      </c>
      <c r="L20" s="77" t="s">
        <v>23</v>
      </c>
      <c r="M20" s="77">
        <v>9</v>
      </c>
    </row>
    <row r="21" spans="3:13" x14ac:dyDescent="0.25">
      <c r="C21" s="1000" t="s">
        <v>102</v>
      </c>
      <c r="D21" s="1000"/>
      <c r="E21" s="1000"/>
      <c r="F21" s="1000"/>
      <c r="G21" s="1000"/>
      <c r="H21" s="1000"/>
      <c r="I21" s="1000"/>
      <c r="J21" s="1000"/>
      <c r="K21" s="1000"/>
      <c r="L21" s="1000"/>
      <c r="M21" s="1000"/>
    </row>
    <row r="22" spans="3:13" x14ac:dyDescent="0.25">
      <c r="C22" s="74" t="s">
        <v>103</v>
      </c>
      <c r="D22" s="80">
        <v>0.3</v>
      </c>
      <c r="E22" s="80">
        <v>0.3</v>
      </c>
      <c r="F22" s="80">
        <v>0.3</v>
      </c>
      <c r="G22" s="80">
        <v>0.3</v>
      </c>
      <c r="H22" s="77">
        <v>0</v>
      </c>
      <c r="I22" s="80">
        <v>0.3</v>
      </c>
      <c r="J22" s="94">
        <v>0</v>
      </c>
      <c r="K22" s="80">
        <v>0.3</v>
      </c>
      <c r="L22" s="77" t="s">
        <v>35</v>
      </c>
      <c r="M22" s="77">
        <v>1</v>
      </c>
    </row>
    <row r="23" spans="3:13" ht="15" customHeight="1" x14ac:dyDescent="0.25">
      <c r="C23" s="74" t="s">
        <v>104</v>
      </c>
      <c r="D23" s="209">
        <v>10</v>
      </c>
      <c r="E23" s="209">
        <v>9</v>
      </c>
      <c r="F23" s="209">
        <v>7</v>
      </c>
      <c r="G23" s="209">
        <v>6</v>
      </c>
      <c r="H23" s="77">
        <v>8</v>
      </c>
      <c r="I23" s="77">
        <v>60</v>
      </c>
      <c r="J23" s="80">
        <v>5</v>
      </c>
      <c r="K23" s="80">
        <v>30</v>
      </c>
      <c r="L23" s="77" t="s">
        <v>97</v>
      </c>
      <c r="M23" s="77" t="s">
        <v>248</v>
      </c>
    </row>
    <row r="24" spans="3:13" x14ac:dyDescent="0.25">
      <c r="C24" s="74" t="s">
        <v>105</v>
      </c>
      <c r="D24" s="210">
        <v>3</v>
      </c>
      <c r="E24" s="210">
        <v>3</v>
      </c>
      <c r="F24" s="210">
        <v>2</v>
      </c>
      <c r="G24" s="210">
        <v>2</v>
      </c>
      <c r="H24" s="186">
        <v>2</v>
      </c>
      <c r="I24" s="186">
        <v>6</v>
      </c>
      <c r="J24" s="196">
        <v>2</v>
      </c>
      <c r="K24" s="196">
        <v>6</v>
      </c>
      <c r="L24" s="77"/>
      <c r="M24" s="77" t="s">
        <v>248</v>
      </c>
    </row>
    <row r="25" spans="3:13" x14ac:dyDescent="0.25">
      <c r="C25" s="74" t="s">
        <v>106</v>
      </c>
      <c r="D25" s="209">
        <v>1</v>
      </c>
      <c r="E25" s="209">
        <v>1</v>
      </c>
      <c r="F25" s="209">
        <v>1</v>
      </c>
      <c r="G25" s="209">
        <v>1</v>
      </c>
      <c r="H25" s="211" t="s">
        <v>201</v>
      </c>
      <c r="I25" s="211" t="s">
        <v>201</v>
      </c>
      <c r="J25" s="94" t="s">
        <v>201</v>
      </c>
      <c r="K25" s="94" t="s">
        <v>201</v>
      </c>
      <c r="L25" s="211" t="s">
        <v>65</v>
      </c>
      <c r="M25" s="77">
        <v>7</v>
      </c>
    </row>
    <row r="26" spans="3:13" x14ac:dyDescent="0.25">
      <c r="C26" s="1000" t="s">
        <v>559</v>
      </c>
      <c r="D26" s="1000"/>
      <c r="E26" s="1000"/>
      <c r="F26" s="1000"/>
      <c r="G26" s="1000"/>
      <c r="H26" s="1000"/>
      <c r="I26" s="1000"/>
      <c r="J26" s="1000"/>
      <c r="K26" s="1000"/>
      <c r="L26" s="1000"/>
      <c r="M26" s="1000"/>
    </row>
    <row r="27" spans="3:13" ht="16.5" customHeight="1" x14ac:dyDescent="0.25">
      <c r="C27" s="74" t="s">
        <v>275</v>
      </c>
      <c r="D27" s="77">
        <v>0.06</v>
      </c>
      <c r="E27" s="77">
        <v>0.06</v>
      </c>
      <c r="F27" s="80">
        <v>0.05</v>
      </c>
      <c r="G27" s="80">
        <v>0.05</v>
      </c>
      <c r="H27" s="80">
        <v>3.5000000000000003E-2</v>
      </c>
      <c r="I27" s="80">
        <v>0.25</v>
      </c>
      <c r="J27" s="80">
        <v>3.5000000000000003E-2</v>
      </c>
      <c r="K27" s="80">
        <v>0.25</v>
      </c>
      <c r="L27" s="77" t="s">
        <v>50</v>
      </c>
      <c r="M27" s="77" t="s">
        <v>276</v>
      </c>
    </row>
    <row r="28" spans="3:13" ht="16.5" customHeight="1" x14ac:dyDescent="0.25">
      <c r="C28" s="74" t="s">
        <v>28</v>
      </c>
      <c r="D28" s="77">
        <v>0.04</v>
      </c>
      <c r="E28" s="77">
        <v>0.04</v>
      </c>
      <c r="F28" s="77">
        <v>0.03</v>
      </c>
      <c r="G28" s="77">
        <v>0.03</v>
      </c>
      <c r="H28" s="80">
        <v>2.5000000000000001E-2</v>
      </c>
      <c r="I28" s="80">
        <v>0.15</v>
      </c>
      <c r="J28" s="80">
        <v>2.5000000000000001E-2</v>
      </c>
      <c r="K28" s="80">
        <v>0.15</v>
      </c>
      <c r="L28" s="77" t="s">
        <v>97</v>
      </c>
      <c r="M28" s="77" t="s">
        <v>276</v>
      </c>
    </row>
    <row r="29" spans="3:13" ht="16.5" customHeight="1" x14ac:dyDescent="0.25">
      <c r="C29" s="74" t="s">
        <v>29</v>
      </c>
      <c r="D29" s="77">
        <v>0.02</v>
      </c>
      <c r="E29" s="77">
        <v>0.02</v>
      </c>
      <c r="F29" s="77">
        <v>0.02</v>
      </c>
      <c r="G29" s="77">
        <v>0.02</v>
      </c>
      <c r="H29" s="80">
        <v>0.01</v>
      </c>
      <c r="I29" s="80">
        <v>0.1</v>
      </c>
      <c r="J29" s="94" t="s">
        <v>273</v>
      </c>
      <c r="K29" s="80">
        <v>0.1</v>
      </c>
      <c r="L29" s="77" t="s">
        <v>97</v>
      </c>
      <c r="M29" s="77" t="s">
        <v>276</v>
      </c>
    </row>
    <row r="30" spans="3:13" ht="15" customHeight="1" x14ac:dyDescent="0.25">
      <c r="C30" s="74" t="s">
        <v>277</v>
      </c>
      <c r="D30" s="515">
        <v>2000</v>
      </c>
      <c r="E30" s="484">
        <v>1950</v>
      </c>
      <c r="F30" s="484">
        <v>1900</v>
      </c>
      <c r="G30" s="484">
        <v>1700</v>
      </c>
      <c r="H30" s="515">
        <v>1000</v>
      </c>
      <c r="I30" s="515">
        <v>2500</v>
      </c>
      <c r="J30" s="515">
        <v>1000</v>
      </c>
      <c r="K30" s="515">
        <v>2500</v>
      </c>
      <c r="L30" s="77" t="s">
        <v>46</v>
      </c>
      <c r="M30" s="77"/>
    </row>
    <row r="31" spans="3:13" x14ac:dyDescent="0.25">
      <c r="C31" s="74" t="s">
        <v>32</v>
      </c>
      <c r="D31" s="287">
        <f>SUM(D32:D33)</f>
        <v>1.1000000000000001</v>
      </c>
      <c r="E31" s="84">
        <f t="shared" ref="E31:K31" si="0">SUM(E32:E33)</f>
        <v>1.1000000000000001</v>
      </c>
      <c r="F31" s="84">
        <f t="shared" si="0"/>
        <v>1</v>
      </c>
      <c r="G31" s="84">
        <f t="shared" si="0"/>
        <v>1</v>
      </c>
      <c r="H31" s="84">
        <f t="shared" si="0"/>
        <v>0.6</v>
      </c>
      <c r="I31" s="84">
        <f t="shared" si="0"/>
        <v>2.1</v>
      </c>
      <c r="J31" s="84">
        <f t="shared" si="0"/>
        <v>0.6</v>
      </c>
      <c r="K31" s="84">
        <f t="shared" si="0"/>
        <v>2.2000000000000002</v>
      </c>
      <c r="L31" s="77"/>
      <c r="M31" s="77"/>
    </row>
    <row r="32" spans="3:13" x14ac:dyDescent="0.25">
      <c r="C32" s="212" t="s">
        <v>278</v>
      </c>
      <c r="D32" s="84">
        <v>0.1</v>
      </c>
      <c r="E32" s="84">
        <v>0.1</v>
      </c>
      <c r="F32" s="84">
        <v>0.1</v>
      </c>
      <c r="G32" s="84">
        <v>0.1</v>
      </c>
      <c r="H32" s="84">
        <v>0.1</v>
      </c>
      <c r="I32" s="84">
        <v>0.1</v>
      </c>
      <c r="J32" s="84">
        <v>0.1</v>
      </c>
      <c r="K32" s="84">
        <v>0.2</v>
      </c>
      <c r="L32" s="77" t="s">
        <v>67</v>
      </c>
      <c r="M32" s="78"/>
    </row>
    <row r="33" spans="1:13" x14ac:dyDescent="0.25">
      <c r="C33" s="212" t="s">
        <v>279</v>
      </c>
      <c r="D33" s="211">
        <v>1</v>
      </c>
      <c r="E33" s="211">
        <v>1</v>
      </c>
      <c r="F33" s="211">
        <v>0.9</v>
      </c>
      <c r="G33" s="211">
        <v>0.9</v>
      </c>
      <c r="H33" s="211">
        <v>0.5</v>
      </c>
      <c r="I33" s="211">
        <v>2</v>
      </c>
      <c r="J33" s="211">
        <v>0.5</v>
      </c>
      <c r="K33" s="211">
        <v>2</v>
      </c>
      <c r="L33" s="77"/>
      <c r="M33" s="78" t="s">
        <v>234</v>
      </c>
    </row>
    <row r="34" spans="1:13" x14ac:dyDescent="0.25">
      <c r="C34" s="865" t="s">
        <v>33</v>
      </c>
      <c r="D34" s="866"/>
      <c r="E34" s="866"/>
      <c r="F34" s="866"/>
      <c r="G34" s="866"/>
      <c r="H34" s="866"/>
      <c r="I34" s="866"/>
      <c r="J34" s="866"/>
      <c r="K34" s="866"/>
      <c r="L34" s="866"/>
      <c r="M34" s="867"/>
    </row>
    <row r="35" spans="1:13" x14ac:dyDescent="0.25">
      <c r="C35" s="99"/>
      <c r="D35" s="108"/>
      <c r="E35" s="108"/>
      <c r="F35" s="108"/>
      <c r="G35" s="108"/>
      <c r="H35" s="108"/>
      <c r="I35" s="108"/>
      <c r="J35" s="108"/>
      <c r="K35" s="108"/>
      <c r="L35" s="115"/>
      <c r="M35" s="109"/>
    </row>
    <row r="36" spans="1:13" ht="15" customHeight="1" x14ac:dyDescent="0.25">
      <c r="C36" s="99"/>
      <c r="D36" s="108"/>
      <c r="E36" s="108"/>
      <c r="F36" s="108"/>
      <c r="G36" s="108"/>
      <c r="H36" s="108"/>
      <c r="I36" s="108"/>
      <c r="J36" s="108"/>
      <c r="K36" s="108"/>
      <c r="L36" s="108"/>
      <c r="M36" s="115"/>
    </row>
    <row r="37" spans="1:13" x14ac:dyDescent="0.25">
      <c r="C37" s="99"/>
      <c r="D37" s="120"/>
      <c r="E37" s="120"/>
      <c r="F37" s="120"/>
      <c r="G37" s="120"/>
      <c r="H37" s="120"/>
      <c r="I37" s="120"/>
      <c r="J37" s="120"/>
      <c r="K37" s="120"/>
      <c r="L37" s="108"/>
      <c r="M37" s="115"/>
    </row>
    <row r="38" spans="1:13" x14ac:dyDescent="0.25">
      <c r="C38" s="166"/>
      <c r="D38" s="118"/>
      <c r="E38" s="118"/>
      <c r="F38" s="118"/>
      <c r="G38" s="118"/>
      <c r="H38" s="118"/>
      <c r="I38" s="118"/>
      <c r="J38" s="118"/>
      <c r="K38" s="118"/>
      <c r="L38" s="113"/>
      <c r="M38" s="113"/>
    </row>
    <row r="39" spans="1:13" x14ac:dyDescent="0.25">
      <c r="A39" s="193"/>
      <c r="B39" s="192" t="s">
        <v>125</v>
      </c>
      <c r="C39" s="193"/>
      <c r="D39" s="193"/>
      <c r="E39" s="193"/>
      <c r="F39" s="193"/>
      <c r="G39" s="193"/>
      <c r="H39" s="193"/>
      <c r="I39" s="193"/>
      <c r="J39" s="193"/>
      <c r="K39" s="193"/>
      <c r="L39" s="193"/>
      <c r="M39" s="193"/>
    </row>
    <row r="40" spans="1:13" ht="15" customHeight="1" x14ac:dyDescent="0.25">
      <c r="A40" s="193"/>
      <c r="B40" s="218">
        <v>1</v>
      </c>
      <c r="C40" s="193" t="s">
        <v>280</v>
      </c>
      <c r="D40" s="193"/>
      <c r="E40" s="193"/>
      <c r="F40" s="193"/>
      <c r="G40" s="193"/>
      <c r="H40" s="193"/>
      <c r="I40" s="193"/>
      <c r="J40" s="193"/>
      <c r="K40" s="193"/>
      <c r="L40" s="193"/>
      <c r="M40" s="193"/>
    </row>
    <row r="41" spans="1:13" x14ac:dyDescent="0.25">
      <c r="A41" s="193"/>
      <c r="B41" s="218">
        <v>2</v>
      </c>
      <c r="C41" s="193" t="s">
        <v>281</v>
      </c>
      <c r="D41" s="193"/>
      <c r="E41" s="193"/>
      <c r="F41" s="193"/>
      <c r="G41" s="193"/>
      <c r="H41" s="193"/>
      <c r="I41" s="193"/>
      <c r="J41" s="193"/>
      <c r="K41" s="193"/>
      <c r="L41" s="193"/>
      <c r="M41" s="193"/>
    </row>
    <row r="42" spans="1:13" ht="15" customHeight="1" x14ac:dyDescent="0.25">
      <c r="A42" s="193"/>
      <c r="B42" s="218">
        <v>3</v>
      </c>
      <c r="C42" s="193" t="s">
        <v>282</v>
      </c>
      <c r="D42" s="193"/>
      <c r="E42" s="193"/>
      <c r="F42" s="193"/>
      <c r="G42" s="193"/>
      <c r="H42" s="193"/>
      <c r="I42" s="193"/>
      <c r="J42" s="193"/>
      <c r="K42" s="193"/>
      <c r="L42" s="193"/>
      <c r="M42" s="193"/>
    </row>
    <row r="43" spans="1:13" ht="15" customHeight="1" x14ac:dyDescent="0.25">
      <c r="A43" s="193"/>
      <c r="B43" s="218">
        <v>7</v>
      </c>
      <c r="C43" s="193" t="s">
        <v>283</v>
      </c>
      <c r="D43" s="193"/>
      <c r="E43" s="193"/>
      <c r="F43" s="193"/>
      <c r="G43" s="193"/>
      <c r="H43" s="193"/>
      <c r="I43" s="193"/>
      <c r="J43" s="193"/>
      <c r="K43" s="193"/>
      <c r="L43" s="193"/>
      <c r="M43" s="193"/>
    </row>
    <row r="44" spans="1:13" ht="15" customHeight="1" x14ac:dyDescent="0.25">
      <c r="A44" s="193"/>
      <c r="B44" s="218">
        <v>8</v>
      </c>
      <c r="C44" s="193" t="s">
        <v>284</v>
      </c>
      <c r="D44" s="193"/>
      <c r="E44" s="193"/>
      <c r="F44" s="193"/>
      <c r="G44" s="193"/>
      <c r="H44" s="193"/>
      <c r="I44" s="193"/>
      <c r="J44" s="193"/>
      <c r="K44" s="193"/>
      <c r="L44" s="193"/>
      <c r="M44" s="193"/>
    </row>
    <row r="45" spans="1:13" x14ac:dyDescent="0.25">
      <c r="A45" s="193"/>
      <c r="B45" s="218">
        <v>9</v>
      </c>
      <c r="C45" s="193" t="s">
        <v>285</v>
      </c>
      <c r="D45" s="193"/>
      <c r="E45" s="193"/>
      <c r="F45" s="193"/>
      <c r="G45" s="193"/>
      <c r="H45" s="193"/>
      <c r="I45" s="193"/>
      <c r="J45" s="193"/>
      <c r="K45" s="193"/>
      <c r="L45" s="193"/>
      <c r="M45" s="193"/>
    </row>
    <row r="46" spans="1:13" x14ac:dyDescent="0.25">
      <c r="A46" s="193"/>
      <c r="B46" s="194"/>
      <c r="C46" s="193"/>
      <c r="D46" s="193"/>
      <c r="E46" s="193"/>
      <c r="F46" s="193"/>
      <c r="G46" s="193"/>
      <c r="H46" s="193"/>
      <c r="I46" s="193"/>
      <c r="J46" s="193"/>
      <c r="K46" s="193"/>
      <c r="L46" s="193"/>
      <c r="M46" s="193"/>
    </row>
    <row r="47" spans="1:13" x14ac:dyDescent="0.25">
      <c r="A47" s="193"/>
      <c r="B47" s="192" t="s">
        <v>38</v>
      </c>
      <c r="C47" s="193"/>
      <c r="D47" s="193"/>
      <c r="E47" s="193"/>
      <c r="F47" s="193"/>
      <c r="G47" s="193"/>
      <c r="H47" s="193"/>
      <c r="I47" s="193"/>
      <c r="J47" s="193"/>
      <c r="K47" s="193"/>
      <c r="L47" s="193"/>
      <c r="M47" s="193"/>
    </row>
    <row r="48" spans="1:13" ht="15" customHeight="1" x14ac:dyDescent="0.25">
      <c r="A48" s="193"/>
      <c r="B48" s="218" t="s">
        <v>39</v>
      </c>
      <c r="C48" s="193" t="s">
        <v>286</v>
      </c>
      <c r="D48" s="193"/>
      <c r="E48" s="193"/>
      <c r="F48" s="193"/>
      <c r="G48" s="193"/>
      <c r="H48" s="193"/>
      <c r="I48" s="193"/>
      <c r="J48" s="193"/>
      <c r="K48" s="193"/>
      <c r="L48" s="193"/>
      <c r="M48" s="193"/>
    </row>
    <row r="49" spans="1:13" ht="15" customHeight="1" x14ac:dyDescent="0.25">
      <c r="A49" s="193"/>
      <c r="B49" s="218" t="s">
        <v>15</v>
      </c>
      <c r="C49" s="193" t="s">
        <v>287</v>
      </c>
      <c r="D49" s="193"/>
      <c r="E49" s="193"/>
      <c r="F49" s="193"/>
      <c r="G49" s="193"/>
      <c r="H49" s="193"/>
      <c r="I49" s="193"/>
      <c r="J49" s="193"/>
      <c r="K49" s="193"/>
      <c r="L49" s="193"/>
      <c r="M49" s="193"/>
    </row>
    <row r="50" spans="1:13" x14ac:dyDescent="0.25">
      <c r="A50" s="193"/>
      <c r="B50" s="218" t="s">
        <v>20</v>
      </c>
      <c r="C50" s="193" t="s">
        <v>288</v>
      </c>
      <c r="D50" s="193"/>
      <c r="E50" s="193"/>
      <c r="F50" s="193"/>
      <c r="G50" s="193"/>
      <c r="H50" s="193"/>
      <c r="I50" s="193"/>
      <c r="J50" s="193"/>
      <c r="K50" s="193"/>
      <c r="L50" s="193"/>
      <c r="M50" s="193"/>
    </row>
    <row r="51" spans="1:13" ht="15" customHeight="1" x14ac:dyDescent="0.25">
      <c r="A51" s="193"/>
      <c r="B51" s="218" t="s">
        <v>23</v>
      </c>
      <c r="C51" s="193" t="s">
        <v>289</v>
      </c>
      <c r="D51" s="193"/>
      <c r="E51" s="193"/>
      <c r="F51" s="193"/>
      <c r="G51" s="193"/>
      <c r="H51" s="193"/>
      <c r="I51" s="193"/>
      <c r="J51" s="193"/>
      <c r="K51" s="193"/>
      <c r="L51" s="193"/>
      <c r="M51" s="193"/>
    </row>
    <row r="52" spans="1:13" ht="15" customHeight="1" x14ac:dyDescent="0.25">
      <c r="A52" s="193"/>
      <c r="B52" s="218" t="s">
        <v>44</v>
      </c>
      <c r="C52" s="193" t="s">
        <v>290</v>
      </c>
      <c r="D52" s="193"/>
      <c r="E52" s="193"/>
      <c r="F52" s="193"/>
      <c r="G52" s="193"/>
      <c r="H52" s="193"/>
      <c r="I52" s="193"/>
      <c r="J52" s="193"/>
      <c r="K52" s="193"/>
      <c r="L52" s="193"/>
      <c r="M52" s="193"/>
    </row>
    <row r="53" spans="1:13" x14ac:dyDescent="0.25">
      <c r="A53" s="193"/>
      <c r="B53" s="218" t="s">
        <v>46</v>
      </c>
      <c r="C53" s="193" t="s">
        <v>228</v>
      </c>
      <c r="D53" s="193"/>
      <c r="E53" s="193"/>
      <c r="F53" s="193"/>
      <c r="G53" s="193"/>
      <c r="H53" s="193"/>
      <c r="I53" s="193"/>
      <c r="J53" s="193"/>
      <c r="K53" s="193"/>
      <c r="L53" s="193"/>
      <c r="M53" s="193"/>
    </row>
    <row r="54" spans="1:13" x14ac:dyDescent="0.25">
      <c r="A54" s="193"/>
      <c r="B54" s="218" t="s">
        <v>31</v>
      </c>
      <c r="C54" s="193" t="s">
        <v>291</v>
      </c>
      <c r="D54" s="193"/>
      <c r="E54" s="193"/>
      <c r="F54" s="193"/>
      <c r="G54" s="193"/>
      <c r="H54" s="193"/>
      <c r="I54" s="193"/>
      <c r="J54" s="193"/>
      <c r="K54" s="193"/>
      <c r="L54" s="193"/>
      <c r="M54" s="193"/>
    </row>
    <row r="55" spans="1:13" x14ac:dyDescent="0.25">
      <c r="A55" s="193"/>
      <c r="B55" s="218" t="s">
        <v>35</v>
      </c>
      <c r="C55" s="193" t="s">
        <v>292</v>
      </c>
      <c r="D55" s="193"/>
      <c r="E55" s="193"/>
      <c r="F55" s="193"/>
      <c r="G55" s="193"/>
      <c r="H55" s="193"/>
      <c r="I55" s="193"/>
      <c r="J55" s="193"/>
      <c r="K55" s="193"/>
      <c r="L55" s="193"/>
      <c r="M55" s="193"/>
    </row>
    <row r="56" spans="1:13" x14ac:dyDescent="0.25">
      <c r="A56" s="193"/>
      <c r="B56" s="218" t="s">
        <v>65</v>
      </c>
      <c r="C56" s="193" t="s">
        <v>227</v>
      </c>
      <c r="D56" s="193"/>
      <c r="E56" s="193"/>
      <c r="F56" s="193"/>
      <c r="G56" s="193"/>
      <c r="H56" s="193"/>
      <c r="I56" s="193"/>
      <c r="J56" s="193"/>
      <c r="K56" s="193"/>
      <c r="L56" s="193"/>
      <c r="M56" s="193"/>
    </row>
    <row r="57" spans="1:13" x14ac:dyDescent="0.25">
      <c r="A57" s="193"/>
      <c r="B57" s="218" t="s">
        <v>50</v>
      </c>
      <c r="C57" s="193" t="s">
        <v>293</v>
      </c>
      <c r="D57" s="193"/>
      <c r="E57" s="193"/>
      <c r="F57" s="193"/>
      <c r="G57" s="193"/>
      <c r="H57" s="193"/>
      <c r="I57" s="193"/>
      <c r="J57" s="193"/>
      <c r="K57" s="193"/>
      <c r="L57" s="193"/>
      <c r="M57" s="193"/>
    </row>
    <row r="58" spans="1:13" x14ac:dyDescent="0.25">
      <c r="A58" s="193"/>
      <c r="B58" s="218" t="s">
        <v>55</v>
      </c>
      <c r="C58" s="193" t="s">
        <v>294</v>
      </c>
      <c r="D58" s="193"/>
      <c r="E58" s="193"/>
      <c r="F58" s="193"/>
      <c r="G58" s="193"/>
      <c r="H58" s="193"/>
      <c r="I58" s="193"/>
      <c r="J58" s="193"/>
      <c r="K58" s="193"/>
      <c r="L58" s="193"/>
      <c r="M58" s="193"/>
    </row>
    <row r="59" spans="1:13" x14ac:dyDescent="0.25">
      <c r="A59" s="282"/>
      <c r="B59" s="286" t="s">
        <v>67</v>
      </c>
      <c r="C59" s="93" t="s">
        <v>493</v>
      </c>
      <c r="D59" s="193"/>
      <c r="E59" s="193"/>
      <c r="F59" s="193"/>
      <c r="G59" s="193"/>
      <c r="H59" s="193"/>
      <c r="I59" s="193"/>
      <c r="J59" s="193"/>
      <c r="K59" s="193"/>
      <c r="L59" s="193"/>
      <c r="M59" s="193"/>
    </row>
    <row r="60" spans="1:13" x14ac:dyDescent="0.25">
      <c r="A60" s="193"/>
      <c r="B60" s="193"/>
      <c r="C60" s="193"/>
      <c r="D60" s="193"/>
      <c r="E60" s="193"/>
      <c r="F60" s="193"/>
      <c r="G60" s="193"/>
      <c r="H60" s="193"/>
      <c r="I60" s="193"/>
      <c r="J60" s="193"/>
      <c r="K60" s="193"/>
      <c r="L60" s="193"/>
      <c r="M60" s="193"/>
    </row>
    <row r="61" spans="1:13" x14ac:dyDescent="0.25">
      <c r="A61" s="193"/>
      <c r="B61" s="193"/>
      <c r="C61" s="193"/>
      <c r="D61" s="193"/>
      <c r="E61" s="193"/>
      <c r="F61" s="193"/>
      <c r="G61" s="207"/>
      <c r="H61" s="207"/>
      <c r="I61" s="207"/>
      <c r="J61" s="193"/>
      <c r="K61" s="193"/>
      <c r="L61" s="193"/>
      <c r="M61" s="193"/>
    </row>
    <row r="62" spans="1:13" x14ac:dyDescent="0.25">
      <c r="A62" s="193"/>
      <c r="B62" s="193"/>
      <c r="C62" s="193"/>
      <c r="D62" s="193"/>
      <c r="E62" s="193"/>
      <c r="F62" s="193"/>
      <c r="G62" s="193"/>
      <c r="H62" s="193"/>
      <c r="I62" s="193"/>
      <c r="J62" s="193"/>
      <c r="K62" s="193"/>
      <c r="L62" s="193"/>
      <c r="M62" s="193"/>
    </row>
    <row r="63" spans="1:13" x14ac:dyDescent="0.25">
      <c r="A63" s="193"/>
      <c r="B63" s="193"/>
      <c r="C63" s="193"/>
      <c r="L63" s="193"/>
      <c r="M63" s="193"/>
    </row>
    <row r="64" spans="1:13" x14ac:dyDescent="0.25">
      <c r="A64" s="193"/>
      <c r="B64" s="193"/>
      <c r="C64" s="193"/>
      <c r="G64" s="193"/>
      <c r="H64" s="193"/>
      <c r="I64" s="193"/>
      <c r="J64" s="193"/>
      <c r="K64" s="193"/>
      <c r="L64" s="193"/>
      <c r="M64" s="193"/>
    </row>
    <row r="65" spans="1:13" x14ac:dyDescent="0.25">
      <c r="A65" s="193"/>
      <c r="B65" s="193"/>
      <c r="C65" s="193"/>
      <c r="F65" s="193"/>
      <c r="G65" s="193"/>
      <c r="H65" s="193"/>
      <c r="I65" s="193"/>
      <c r="J65" s="193"/>
      <c r="K65" s="193"/>
      <c r="L65" s="193"/>
      <c r="M65" s="193"/>
    </row>
    <row r="66" spans="1:13" x14ac:dyDescent="0.25">
      <c r="A66" s="193"/>
      <c r="B66" s="193"/>
      <c r="C66" s="193"/>
      <c r="E66" s="193"/>
      <c r="F66" s="193"/>
      <c r="G66" s="193"/>
      <c r="H66" s="193"/>
      <c r="I66" s="193"/>
      <c r="J66" s="193"/>
      <c r="K66" s="193"/>
      <c r="L66" s="193"/>
      <c r="M66" s="193"/>
    </row>
    <row r="67" spans="1:13" x14ac:dyDescent="0.25">
      <c r="A67" s="193"/>
      <c r="B67" s="193"/>
      <c r="C67" s="193"/>
      <c r="D67" s="193"/>
      <c r="E67" s="193"/>
      <c r="F67" s="193"/>
      <c r="G67" s="193"/>
      <c r="H67" s="193"/>
      <c r="I67" s="193"/>
      <c r="J67" s="193"/>
      <c r="K67" s="193"/>
      <c r="L67" s="193"/>
      <c r="M67" s="193"/>
    </row>
    <row r="68" spans="1:13" x14ac:dyDescent="0.25">
      <c r="A68" s="193"/>
      <c r="B68" s="193"/>
      <c r="C68" s="193"/>
      <c r="D68" s="193"/>
      <c r="E68" s="193"/>
      <c r="F68" s="193"/>
      <c r="G68" s="193"/>
      <c r="H68" s="193"/>
      <c r="I68" s="193"/>
      <c r="J68" s="193"/>
      <c r="K68" s="193"/>
      <c r="L68" s="193"/>
      <c r="M68" s="193"/>
    </row>
    <row r="69" spans="1:13" x14ac:dyDescent="0.25">
      <c r="A69" s="193"/>
      <c r="B69" s="193"/>
      <c r="C69" s="193"/>
      <c r="D69" s="193"/>
      <c r="E69" s="193"/>
      <c r="F69" s="193"/>
      <c r="G69" s="193"/>
      <c r="H69" s="193"/>
      <c r="I69" s="193"/>
      <c r="J69" s="193"/>
      <c r="K69" s="193"/>
      <c r="L69" s="193"/>
      <c r="M69" s="193"/>
    </row>
    <row r="70" spans="1:13" x14ac:dyDescent="0.25">
      <c r="A70" s="193"/>
      <c r="B70" s="193"/>
      <c r="C70" s="193"/>
      <c r="D70" s="193"/>
      <c r="E70" s="193"/>
      <c r="F70" s="193"/>
      <c r="G70" s="193"/>
      <c r="H70" s="193"/>
      <c r="I70" s="193"/>
      <c r="J70" s="193"/>
      <c r="K70" s="193"/>
      <c r="L70" s="193"/>
      <c r="M70" s="193"/>
    </row>
    <row r="71" spans="1:13" x14ac:dyDescent="0.25">
      <c r="A71" s="193"/>
      <c r="B71" s="193"/>
      <c r="C71" s="193"/>
      <c r="D71" s="193"/>
      <c r="E71" s="193"/>
      <c r="F71" s="193"/>
      <c r="G71" s="193"/>
      <c r="H71" s="193"/>
      <c r="I71" s="193"/>
      <c r="J71" s="193"/>
      <c r="K71" s="193"/>
      <c r="L71" s="193"/>
      <c r="M71" s="193"/>
    </row>
    <row r="72" spans="1:13" x14ac:dyDescent="0.25">
      <c r="A72" s="193"/>
    </row>
    <row r="73" spans="1:13" x14ac:dyDescent="0.25">
      <c r="A73" s="193"/>
    </row>
    <row r="74" spans="1:13" x14ac:dyDescent="0.25">
      <c r="A74" s="193"/>
    </row>
    <row r="75" spans="1:13" x14ac:dyDescent="0.25">
      <c r="A75" s="193"/>
      <c r="C75" s="857"/>
      <c r="D75" s="872"/>
      <c r="E75" s="872"/>
      <c r="F75" s="872"/>
      <c r="G75" s="872"/>
      <c r="H75" s="872"/>
      <c r="I75" s="872"/>
      <c r="J75" s="872"/>
      <c r="K75" s="872"/>
      <c r="L75" s="872"/>
      <c r="M75" s="872"/>
    </row>
    <row r="76" spans="1:13" x14ac:dyDescent="0.25">
      <c r="A76" s="193"/>
    </row>
    <row r="77" spans="1:13" x14ac:dyDescent="0.25">
      <c r="A77" s="193"/>
    </row>
    <row r="78" spans="1:13" x14ac:dyDescent="0.25">
      <c r="A78" s="193"/>
      <c r="D78" s="130"/>
      <c r="E78" s="130"/>
    </row>
    <row r="79" spans="1:13" x14ac:dyDescent="0.25">
      <c r="A79" s="193"/>
      <c r="D79" s="131"/>
      <c r="E79" s="131"/>
      <c r="F79" s="131"/>
    </row>
    <row r="80" spans="1:13" x14ac:dyDescent="0.25">
      <c r="A80" s="193"/>
    </row>
    <row r="81" spans="1:1" x14ac:dyDescent="0.25">
      <c r="A81" s="193"/>
    </row>
    <row r="82" spans="1:1" x14ac:dyDescent="0.25">
      <c r="A82" s="193"/>
    </row>
    <row r="83" spans="1:1" x14ac:dyDescent="0.25">
      <c r="A83" s="193"/>
    </row>
    <row r="84" spans="1:1" x14ac:dyDescent="0.25">
      <c r="A84" s="193"/>
    </row>
    <row r="85" spans="1:1" x14ac:dyDescent="0.25">
      <c r="A85" s="193"/>
    </row>
    <row r="86" spans="1:1" x14ac:dyDescent="0.25">
      <c r="A86" s="193"/>
    </row>
    <row r="87" spans="1:1" x14ac:dyDescent="0.25">
      <c r="A87" s="193"/>
    </row>
    <row r="88" spans="1:1" x14ac:dyDescent="0.25">
      <c r="A88" s="193"/>
    </row>
    <row r="89" spans="1:1" x14ac:dyDescent="0.25">
      <c r="A89" s="193"/>
    </row>
    <row r="90" spans="1:1" x14ac:dyDescent="0.25">
      <c r="A90" s="193"/>
    </row>
    <row r="91" spans="1:1" x14ac:dyDescent="0.25">
      <c r="A91" s="193"/>
    </row>
    <row r="92" spans="1:1" x14ac:dyDescent="0.25">
      <c r="A92" s="193"/>
    </row>
    <row r="93" spans="1:1" x14ac:dyDescent="0.25">
      <c r="A93" s="193"/>
    </row>
    <row r="94" spans="1:1" x14ac:dyDescent="0.25">
      <c r="A94" s="193"/>
    </row>
    <row r="95" spans="1:1" x14ac:dyDescent="0.25">
      <c r="A95" s="193"/>
    </row>
    <row r="96" spans="1:1" x14ac:dyDescent="0.25">
      <c r="A96" s="193"/>
    </row>
    <row r="97" spans="1:1" x14ac:dyDescent="0.25">
      <c r="A97" s="193"/>
    </row>
    <row r="98" spans="1:1" x14ac:dyDescent="0.25">
      <c r="A98" s="193"/>
    </row>
    <row r="99" spans="1:1" x14ac:dyDescent="0.25">
      <c r="A99" s="193"/>
    </row>
    <row r="100" spans="1:1" x14ac:dyDescent="0.25">
      <c r="A100" s="193"/>
    </row>
    <row r="101" spans="1:1" x14ac:dyDescent="0.25">
      <c r="A101" s="193"/>
    </row>
  </sheetData>
  <mergeCells count="9">
    <mergeCell ref="C26:M26"/>
    <mergeCell ref="C34:M34"/>
    <mergeCell ref="C75:M75"/>
    <mergeCell ref="D3:M3"/>
    <mergeCell ref="H4:I4"/>
    <mergeCell ref="J4:K4"/>
    <mergeCell ref="D6:G6"/>
    <mergeCell ref="C15:M15"/>
    <mergeCell ref="C21:M21"/>
  </mergeCells>
  <hyperlinks>
    <hyperlink ref="H1" location="Index" display="Back to Index"/>
  </hyperlinks>
  <pageMargins left="0.7" right="0.7" top="0.75" bottom="0.75" header="0.3" footer="0.3"/>
  <pageSetup paperSize="9" scale="62" orientation="portrait" r:id="rId1"/>
  <headerFooter>
    <oddHeader>&amp;C
&amp;G</oddHeader>
  </headerFooter>
  <ignoredErrors>
    <ignoredError sqref="M7" twoDigitTextYear="1"/>
  </ignoredErrors>
  <legacyDrawingHF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dimension ref="A1:V79"/>
  <sheetViews>
    <sheetView showGridLines="0" topLeftCell="A40" workbookViewId="0">
      <selection activeCell="A46" sqref="A46:L50"/>
    </sheetView>
  </sheetViews>
  <sheetFormatPr defaultRowHeight="15" x14ac:dyDescent="0.25"/>
  <cols>
    <col min="1" max="1" width="3" style="248" customWidth="1"/>
    <col min="2" max="2" width="28.28515625" style="248" customWidth="1"/>
    <col min="3" max="10" width="6.85546875" style="248" customWidth="1"/>
    <col min="11" max="11" width="5.85546875" style="248" customWidth="1"/>
    <col min="12" max="12" width="5.28515625" style="248" customWidth="1"/>
    <col min="13" max="13" width="4.42578125" style="248" customWidth="1"/>
    <col min="14" max="16384" width="9.140625" style="675"/>
  </cols>
  <sheetData>
    <row r="1" spans="1:12" s="675" customFormat="1" x14ac:dyDescent="0.25">
      <c r="A1" s="248"/>
      <c r="B1" s="248"/>
      <c r="C1" s="248"/>
      <c r="D1" s="248"/>
      <c r="E1" s="248"/>
      <c r="F1" s="248"/>
      <c r="G1" s="248"/>
      <c r="H1" s="555" t="s">
        <v>850</v>
      </c>
      <c r="I1" s="248"/>
      <c r="J1" s="248"/>
      <c r="K1" s="248"/>
      <c r="L1" s="248"/>
    </row>
    <row r="2" spans="1:12" s="675" customFormat="1" x14ac:dyDescent="0.25">
      <c r="A2" s="578"/>
      <c r="B2" s="486" t="s">
        <v>0</v>
      </c>
      <c r="C2" s="925" t="s">
        <v>1165</v>
      </c>
      <c r="D2" s="1036"/>
      <c r="E2" s="1036"/>
      <c r="F2" s="1036"/>
      <c r="G2" s="1036"/>
      <c r="H2" s="1036"/>
      <c r="I2" s="1036"/>
      <c r="J2" s="1036"/>
      <c r="K2" s="1036"/>
      <c r="L2" s="1037"/>
    </row>
    <row r="3" spans="1:12" s="675" customFormat="1" x14ac:dyDescent="0.25">
      <c r="A3" s="578"/>
      <c r="B3" s="487"/>
      <c r="C3" s="488">
        <v>2015</v>
      </c>
      <c r="D3" s="488">
        <v>2020</v>
      </c>
      <c r="E3" s="488">
        <v>2030</v>
      </c>
      <c r="F3" s="488">
        <v>2050</v>
      </c>
      <c r="G3" s="925" t="s">
        <v>2</v>
      </c>
      <c r="H3" s="928"/>
      <c r="I3" s="925" t="s">
        <v>3</v>
      </c>
      <c r="J3" s="928"/>
      <c r="K3" s="488" t="s">
        <v>4</v>
      </c>
      <c r="L3" s="488" t="s">
        <v>5</v>
      </c>
    </row>
    <row r="4" spans="1:12" s="675" customFormat="1" x14ac:dyDescent="0.25">
      <c r="A4" s="578"/>
      <c r="B4" s="692" t="s">
        <v>6</v>
      </c>
      <c r="C4" s="693"/>
      <c r="D4" s="693"/>
      <c r="E4" s="693"/>
      <c r="F4" s="693"/>
      <c r="G4" s="693" t="s">
        <v>7</v>
      </c>
      <c r="H4" s="693" t="s">
        <v>8</v>
      </c>
      <c r="I4" s="693" t="s">
        <v>7</v>
      </c>
      <c r="J4" s="693" t="s">
        <v>8</v>
      </c>
      <c r="K4" s="693"/>
      <c r="L4" s="694"/>
    </row>
    <row r="5" spans="1:12" s="675" customFormat="1" ht="22.5" x14ac:dyDescent="0.25">
      <c r="A5" s="578"/>
      <c r="B5" s="492" t="s">
        <v>1166</v>
      </c>
      <c r="C5" s="786">
        <v>10</v>
      </c>
      <c r="D5" s="786">
        <v>10</v>
      </c>
      <c r="E5" s="786">
        <v>10</v>
      </c>
      <c r="F5" s="786">
        <v>10</v>
      </c>
      <c r="G5" s="786"/>
      <c r="H5" s="786"/>
      <c r="I5" s="786"/>
      <c r="J5" s="786"/>
      <c r="K5" s="495"/>
      <c r="L5" s="495">
        <v>2</v>
      </c>
    </row>
    <row r="6" spans="1:12" s="675" customFormat="1" ht="22.5" x14ac:dyDescent="0.25">
      <c r="A6" s="578"/>
      <c r="B6" s="796" t="s">
        <v>1167</v>
      </c>
      <c r="C6" s="786">
        <v>14.3</v>
      </c>
      <c r="D6" s="786">
        <v>14.3</v>
      </c>
      <c r="E6" s="786">
        <v>14.3</v>
      </c>
      <c r="F6" s="786">
        <v>14.3</v>
      </c>
      <c r="G6" s="786"/>
      <c r="H6" s="786"/>
      <c r="I6" s="786"/>
      <c r="J6" s="786"/>
      <c r="K6" s="495"/>
      <c r="L6" s="495">
        <v>4</v>
      </c>
    </row>
    <row r="7" spans="1:12" s="675" customFormat="1" ht="22.5" x14ac:dyDescent="0.25">
      <c r="A7" s="578"/>
      <c r="B7" s="796" t="s">
        <v>1168</v>
      </c>
      <c r="C7" s="786">
        <f>C5+C6</f>
        <v>24.3</v>
      </c>
      <c r="D7" s="786">
        <f t="shared" ref="D7:F7" si="0">D5+D6</f>
        <v>24.3</v>
      </c>
      <c r="E7" s="786">
        <f t="shared" si="0"/>
        <v>24.3</v>
      </c>
      <c r="F7" s="786">
        <f t="shared" si="0"/>
        <v>24.3</v>
      </c>
      <c r="G7" s="786"/>
      <c r="H7" s="786"/>
      <c r="I7" s="786"/>
      <c r="J7" s="786"/>
      <c r="K7" s="495"/>
      <c r="L7" s="495">
        <v>4</v>
      </c>
    </row>
    <row r="8" spans="1:12" s="675" customFormat="1" x14ac:dyDescent="0.25">
      <c r="A8" s="578"/>
      <c r="B8" s="501" t="s">
        <v>1169</v>
      </c>
      <c r="C8" s="797">
        <f>MROUND((70-8)/(27.5/1000),100)</f>
        <v>2300</v>
      </c>
      <c r="D8" s="797">
        <f t="shared" ref="D8:F8" si="1">MROUND((70-8)/(27.5/1000),100)</f>
        <v>2300</v>
      </c>
      <c r="E8" s="797">
        <f t="shared" si="1"/>
        <v>2300</v>
      </c>
      <c r="F8" s="797">
        <f t="shared" si="1"/>
        <v>2300</v>
      </c>
      <c r="G8" s="797">
        <f>MROUND((70-8)/(30/1000),100)</f>
        <v>2100</v>
      </c>
      <c r="H8" s="797">
        <f>MROUND((70-8)/(25/1000),100)</f>
        <v>2500</v>
      </c>
      <c r="I8" s="797">
        <f>G8</f>
        <v>2100</v>
      </c>
      <c r="J8" s="797">
        <f>H8</f>
        <v>2500</v>
      </c>
      <c r="K8" s="495"/>
      <c r="L8" s="494">
        <v>2</v>
      </c>
    </row>
    <row r="9" spans="1:12" s="675" customFormat="1" ht="22.5" x14ac:dyDescent="0.25">
      <c r="A9" s="578"/>
      <c r="B9" s="501" t="s">
        <v>94</v>
      </c>
      <c r="C9" s="786">
        <v>8</v>
      </c>
      <c r="D9" s="786">
        <v>8</v>
      </c>
      <c r="E9" s="786">
        <v>6</v>
      </c>
      <c r="F9" s="786">
        <v>6</v>
      </c>
      <c r="G9" s="786">
        <v>5</v>
      </c>
      <c r="H9" s="786">
        <v>10</v>
      </c>
      <c r="I9" s="786">
        <v>4</v>
      </c>
      <c r="J9" s="786">
        <v>8</v>
      </c>
      <c r="K9" s="495" t="s">
        <v>39</v>
      </c>
      <c r="L9" s="494" t="s">
        <v>1170</v>
      </c>
    </row>
    <row r="10" spans="1:12" s="675" customFormat="1" x14ac:dyDescent="0.25">
      <c r="A10" s="578"/>
      <c r="B10" s="492" t="s">
        <v>13</v>
      </c>
      <c r="C10" s="786">
        <v>2</v>
      </c>
      <c r="D10" s="786">
        <v>2</v>
      </c>
      <c r="E10" s="786">
        <v>2</v>
      </c>
      <c r="F10" s="786">
        <v>2</v>
      </c>
      <c r="G10" s="786">
        <v>1</v>
      </c>
      <c r="H10" s="786">
        <v>3</v>
      </c>
      <c r="I10" s="786">
        <v>1</v>
      </c>
      <c r="J10" s="786">
        <v>3</v>
      </c>
      <c r="K10" s="494"/>
      <c r="L10" s="494">
        <v>2</v>
      </c>
    </row>
    <row r="11" spans="1:12" s="675" customFormat="1" x14ac:dyDescent="0.25">
      <c r="A11" s="578"/>
      <c r="B11" s="501" t="s">
        <v>95</v>
      </c>
      <c r="C11" s="786">
        <v>2</v>
      </c>
      <c r="D11" s="786">
        <v>2</v>
      </c>
      <c r="E11" s="786">
        <v>2</v>
      </c>
      <c r="F11" s="786">
        <v>2</v>
      </c>
      <c r="G11" s="786">
        <v>1</v>
      </c>
      <c r="H11" s="786">
        <v>4</v>
      </c>
      <c r="I11" s="786">
        <v>1</v>
      </c>
      <c r="J11" s="786">
        <v>4</v>
      </c>
      <c r="K11" s="495"/>
      <c r="L11" s="494">
        <v>2</v>
      </c>
    </row>
    <row r="12" spans="1:12" s="675" customFormat="1" x14ac:dyDescent="0.25">
      <c r="A12" s="578"/>
      <c r="B12" s="501" t="s">
        <v>16</v>
      </c>
      <c r="C12" s="786">
        <v>25</v>
      </c>
      <c r="D12" s="786">
        <v>25</v>
      </c>
      <c r="E12" s="786">
        <v>30</v>
      </c>
      <c r="F12" s="786">
        <v>30</v>
      </c>
      <c r="G12" s="786">
        <v>25</v>
      </c>
      <c r="H12" s="786">
        <v>30</v>
      </c>
      <c r="I12" s="786">
        <v>25</v>
      </c>
      <c r="J12" s="786">
        <v>35</v>
      </c>
      <c r="K12" s="495"/>
      <c r="L12" s="494">
        <v>2</v>
      </c>
    </row>
    <row r="13" spans="1:12" s="675" customFormat="1" x14ac:dyDescent="0.25">
      <c r="A13" s="578"/>
      <c r="B13" s="501" t="s">
        <v>18</v>
      </c>
      <c r="C13" s="786">
        <v>4.5</v>
      </c>
      <c r="D13" s="786">
        <v>4.5</v>
      </c>
      <c r="E13" s="786">
        <v>4.5</v>
      </c>
      <c r="F13" s="786">
        <v>4.5</v>
      </c>
      <c r="G13" s="786">
        <v>4</v>
      </c>
      <c r="H13" s="786">
        <v>5</v>
      </c>
      <c r="I13" s="786">
        <v>4</v>
      </c>
      <c r="J13" s="786">
        <v>5</v>
      </c>
      <c r="K13" s="495"/>
      <c r="L13" s="494">
        <v>2</v>
      </c>
    </row>
    <row r="14" spans="1:12" s="675" customFormat="1" x14ac:dyDescent="0.25">
      <c r="A14" s="578"/>
      <c r="B14" s="503" t="s">
        <v>272</v>
      </c>
      <c r="C14" s="790">
        <v>5</v>
      </c>
      <c r="D14" s="786">
        <v>5</v>
      </c>
      <c r="E14" s="786">
        <v>5</v>
      </c>
      <c r="F14" s="786">
        <v>5</v>
      </c>
      <c r="G14" s="786">
        <v>3</v>
      </c>
      <c r="H14" s="786">
        <v>6</v>
      </c>
      <c r="I14" s="786">
        <v>3</v>
      </c>
      <c r="J14" s="786">
        <v>6</v>
      </c>
      <c r="K14" s="495" t="s">
        <v>15</v>
      </c>
      <c r="L14" s="494">
        <v>2</v>
      </c>
    </row>
    <row r="15" spans="1:12" s="675" customFormat="1" x14ac:dyDescent="0.25">
      <c r="A15" s="578"/>
      <c r="B15" s="929" t="s">
        <v>21</v>
      </c>
      <c r="C15" s="930"/>
      <c r="D15" s="930"/>
      <c r="E15" s="930"/>
      <c r="F15" s="930"/>
      <c r="G15" s="930"/>
      <c r="H15" s="930"/>
      <c r="I15" s="930"/>
      <c r="J15" s="930"/>
      <c r="K15" s="930"/>
      <c r="L15" s="931"/>
    </row>
    <row r="16" spans="1:12" s="675" customFormat="1" x14ac:dyDescent="0.25">
      <c r="A16" s="578"/>
      <c r="B16" s="501" t="s">
        <v>22</v>
      </c>
      <c r="C16" s="495"/>
      <c r="D16" s="495"/>
      <c r="E16" s="495"/>
      <c r="F16" s="495"/>
      <c r="G16" s="495"/>
      <c r="H16" s="495"/>
      <c r="I16" s="495"/>
      <c r="J16" s="495"/>
      <c r="K16" s="495"/>
      <c r="L16" s="495"/>
    </row>
    <row r="17" spans="1:12" s="675" customFormat="1" x14ac:dyDescent="0.25">
      <c r="A17" s="578"/>
      <c r="B17" s="501" t="s">
        <v>24</v>
      </c>
      <c r="C17" s="495"/>
      <c r="D17" s="495"/>
      <c r="E17" s="495"/>
      <c r="F17" s="495"/>
      <c r="G17" s="495"/>
      <c r="H17" s="495"/>
      <c r="I17" s="495"/>
      <c r="J17" s="495"/>
      <c r="K17" s="495"/>
      <c r="L17" s="495"/>
    </row>
    <row r="18" spans="1:12" s="675" customFormat="1" x14ac:dyDescent="0.25">
      <c r="A18" s="578"/>
      <c r="B18" s="501" t="s">
        <v>98</v>
      </c>
      <c r="C18" s="495">
        <v>20</v>
      </c>
      <c r="D18" s="495">
        <v>20</v>
      </c>
      <c r="E18" s="495">
        <v>20</v>
      </c>
      <c r="F18" s="495">
        <v>20</v>
      </c>
      <c r="G18" s="495">
        <v>20</v>
      </c>
      <c r="H18" s="495">
        <v>20</v>
      </c>
      <c r="I18" s="495">
        <v>20</v>
      </c>
      <c r="J18" s="495">
        <v>20</v>
      </c>
      <c r="K18" s="495"/>
      <c r="L18" s="495" t="s">
        <v>1171</v>
      </c>
    </row>
    <row r="19" spans="1:12" s="675" customFormat="1" x14ac:dyDescent="0.25">
      <c r="A19" s="578"/>
      <c r="B19" s="501" t="s">
        <v>99</v>
      </c>
      <c r="C19" s="495"/>
      <c r="D19" s="495"/>
      <c r="E19" s="495"/>
      <c r="F19" s="495"/>
      <c r="G19" s="495"/>
      <c r="H19" s="495"/>
      <c r="I19" s="495"/>
      <c r="J19" s="495"/>
      <c r="K19" s="495"/>
      <c r="L19" s="495"/>
    </row>
    <row r="20" spans="1:12" s="675" customFormat="1" x14ac:dyDescent="0.25">
      <c r="A20" s="578"/>
      <c r="B20" s="501" t="s">
        <v>100</v>
      </c>
      <c r="C20" s="495"/>
      <c r="D20" s="495"/>
      <c r="E20" s="495"/>
      <c r="F20" s="495"/>
      <c r="G20" s="495"/>
      <c r="H20" s="495"/>
      <c r="I20" s="495"/>
      <c r="J20" s="495"/>
      <c r="K20" s="495"/>
      <c r="L20" s="495"/>
    </row>
    <row r="21" spans="1:12" s="675" customFormat="1" x14ac:dyDescent="0.25">
      <c r="A21" s="578"/>
      <c r="B21" s="929" t="s">
        <v>102</v>
      </c>
      <c r="C21" s="930"/>
      <c r="D21" s="930"/>
      <c r="E21" s="930"/>
      <c r="F21" s="930"/>
      <c r="G21" s="930"/>
      <c r="H21" s="930"/>
      <c r="I21" s="930"/>
      <c r="J21" s="930"/>
      <c r="K21" s="930"/>
      <c r="L21" s="931"/>
    </row>
    <row r="22" spans="1:12" s="675" customFormat="1" x14ac:dyDescent="0.25">
      <c r="A22" s="578"/>
      <c r="B22" s="501" t="s">
        <v>1233</v>
      </c>
      <c r="C22" s="1027" t="s">
        <v>1172</v>
      </c>
      <c r="D22" s="1028"/>
      <c r="E22" s="1028"/>
      <c r="F22" s="1028"/>
      <c r="G22" s="1028"/>
      <c r="H22" s="1028"/>
      <c r="I22" s="1028"/>
      <c r="J22" s="1029"/>
      <c r="K22" s="494"/>
      <c r="L22" s="798"/>
    </row>
    <row r="23" spans="1:12" s="675" customFormat="1" x14ac:dyDescent="0.25">
      <c r="A23" s="578"/>
      <c r="B23" s="501" t="s">
        <v>836</v>
      </c>
      <c r="C23" s="1030"/>
      <c r="D23" s="1031"/>
      <c r="E23" s="1031"/>
      <c r="F23" s="1031"/>
      <c r="G23" s="1031"/>
      <c r="H23" s="1031"/>
      <c r="I23" s="1031"/>
      <c r="J23" s="1032"/>
      <c r="K23" s="495"/>
      <c r="L23" s="494"/>
    </row>
    <row r="24" spans="1:12" s="675" customFormat="1" x14ac:dyDescent="0.25">
      <c r="A24" s="578"/>
      <c r="B24" s="501" t="s">
        <v>105</v>
      </c>
      <c r="C24" s="1030"/>
      <c r="D24" s="1031"/>
      <c r="E24" s="1031"/>
      <c r="F24" s="1031"/>
      <c r="G24" s="1031"/>
      <c r="H24" s="1031"/>
      <c r="I24" s="1031"/>
      <c r="J24" s="1032"/>
      <c r="K24" s="495"/>
      <c r="L24" s="494"/>
    </row>
    <row r="25" spans="1:12" s="675" customFormat="1" x14ac:dyDescent="0.25">
      <c r="A25" s="578"/>
      <c r="B25" s="501" t="s">
        <v>106</v>
      </c>
      <c r="C25" s="1033"/>
      <c r="D25" s="1034"/>
      <c r="E25" s="1034"/>
      <c r="F25" s="1034"/>
      <c r="G25" s="1034"/>
      <c r="H25" s="1034"/>
      <c r="I25" s="1034"/>
      <c r="J25" s="1035"/>
      <c r="K25" s="507"/>
      <c r="L25" s="494"/>
    </row>
    <row r="26" spans="1:12" s="675" customFormat="1" x14ac:dyDescent="0.25">
      <c r="A26" s="578"/>
      <c r="B26" s="1025" t="s">
        <v>548</v>
      </c>
      <c r="C26" s="1025"/>
      <c r="D26" s="1025"/>
      <c r="E26" s="1025"/>
      <c r="F26" s="1025"/>
      <c r="G26" s="1025"/>
      <c r="H26" s="1025"/>
      <c r="I26" s="1025"/>
      <c r="J26" s="1025"/>
      <c r="K26" s="1025"/>
      <c r="L26" s="1025"/>
    </row>
    <row r="27" spans="1:12" s="675" customFormat="1" ht="22.5" x14ac:dyDescent="0.25">
      <c r="A27" s="578"/>
      <c r="B27" s="799" t="s">
        <v>1173</v>
      </c>
      <c r="C27" s="786">
        <v>1.4</v>
      </c>
      <c r="D27" s="786">
        <v>1.4</v>
      </c>
      <c r="E27" s="786">
        <v>1.3</v>
      </c>
      <c r="F27" s="786">
        <v>1.3</v>
      </c>
      <c r="G27" s="800">
        <v>1.2</v>
      </c>
      <c r="H27" s="800">
        <v>1.7</v>
      </c>
      <c r="I27" s="800">
        <v>1.1000000000000001</v>
      </c>
      <c r="J27" s="800">
        <v>1.5</v>
      </c>
      <c r="K27" s="495" t="s">
        <v>20</v>
      </c>
      <c r="L27" s="495">
        <v>2</v>
      </c>
    </row>
    <row r="28" spans="1:12" s="675" customFormat="1" x14ac:dyDescent="0.25">
      <c r="A28" s="578"/>
      <c r="B28" s="799" t="s">
        <v>1174</v>
      </c>
      <c r="C28" s="786">
        <v>75</v>
      </c>
      <c r="D28" s="786">
        <v>75</v>
      </c>
      <c r="E28" s="786">
        <v>75</v>
      </c>
      <c r="F28" s="786">
        <v>75</v>
      </c>
      <c r="G28" s="786">
        <v>75</v>
      </c>
      <c r="H28" s="786">
        <v>75</v>
      </c>
      <c r="I28" s="786">
        <v>75</v>
      </c>
      <c r="J28" s="786">
        <v>75</v>
      </c>
      <c r="K28" s="495"/>
      <c r="L28" s="495">
        <v>2</v>
      </c>
    </row>
    <row r="29" spans="1:12" s="675" customFormat="1" x14ac:dyDescent="0.25">
      <c r="A29" s="578"/>
      <c r="B29" s="799" t="s">
        <v>1175</v>
      </c>
      <c r="C29" s="786">
        <v>25</v>
      </c>
      <c r="D29" s="786">
        <v>25</v>
      </c>
      <c r="E29" s="786">
        <v>25</v>
      </c>
      <c r="F29" s="786">
        <v>25</v>
      </c>
      <c r="G29" s="786">
        <v>25</v>
      </c>
      <c r="H29" s="786">
        <v>25</v>
      </c>
      <c r="I29" s="786">
        <v>25</v>
      </c>
      <c r="J29" s="786">
        <v>25</v>
      </c>
      <c r="K29" s="495"/>
      <c r="L29" s="495">
        <v>2</v>
      </c>
    </row>
    <row r="30" spans="1:12" s="675" customFormat="1" ht="33.75" x14ac:dyDescent="0.25">
      <c r="A30" s="578"/>
      <c r="B30" s="799" t="s">
        <v>1176</v>
      </c>
      <c r="C30" s="786">
        <v>0.2</v>
      </c>
      <c r="D30" s="786">
        <v>0.2</v>
      </c>
      <c r="E30" s="786">
        <v>0.2</v>
      </c>
      <c r="F30" s="786">
        <v>0.2</v>
      </c>
      <c r="G30" s="786">
        <v>0</v>
      </c>
      <c r="H30" s="786">
        <v>0.5</v>
      </c>
      <c r="I30" s="786">
        <v>0</v>
      </c>
      <c r="J30" s="786">
        <v>0.5</v>
      </c>
      <c r="K30" s="495" t="s">
        <v>23</v>
      </c>
      <c r="L30" s="495">
        <v>4</v>
      </c>
    </row>
    <row r="31" spans="1:12" s="675" customFormat="1" ht="22.5" x14ac:dyDescent="0.25">
      <c r="A31" s="578"/>
      <c r="B31" s="799" t="s">
        <v>1177</v>
      </c>
      <c r="C31" s="786">
        <v>1.2</v>
      </c>
      <c r="D31" s="786">
        <v>1.2</v>
      </c>
      <c r="E31" s="786">
        <v>1.2</v>
      </c>
      <c r="F31" s="786">
        <v>1.2</v>
      </c>
      <c r="G31" s="786">
        <v>0.8</v>
      </c>
      <c r="H31" s="786">
        <v>1.5</v>
      </c>
      <c r="I31" s="786">
        <v>0.8</v>
      </c>
      <c r="J31" s="786">
        <v>1.5</v>
      </c>
      <c r="K31" s="495"/>
      <c r="L31" s="495">
        <v>2</v>
      </c>
    </row>
    <row r="32" spans="1:12" s="675" customFormat="1" ht="22.5" x14ac:dyDescent="0.25">
      <c r="A32" s="578"/>
      <c r="B32" s="799" t="s">
        <v>1178</v>
      </c>
      <c r="C32" s="801">
        <v>28000</v>
      </c>
      <c r="D32" s="801">
        <v>28000</v>
      </c>
      <c r="E32" s="801">
        <v>22000</v>
      </c>
      <c r="F32" s="801">
        <v>20000</v>
      </c>
      <c r="G32" s="801">
        <v>22000</v>
      </c>
      <c r="H32" s="801">
        <v>35000</v>
      </c>
      <c r="I32" s="801">
        <v>20000</v>
      </c>
      <c r="J32" s="801">
        <v>35000</v>
      </c>
      <c r="K32" s="495" t="s">
        <v>44</v>
      </c>
      <c r="L32" s="495" t="s">
        <v>1179</v>
      </c>
    </row>
    <row r="33" spans="1:22" x14ac:dyDescent="0.25">
      <c r="A33" s="578"/>
      <c r="B33" s="799" t="s">
        <v>32</v>
      </c>
      <c r="C33" s="802">
        <v>7</v>
      </c>
      <c r="D33" s="802">
        <v>7.5</v>
      </c>
      <c r="E33" s="802">
        <v>7.5</v>
      </c>
      <c r="F33" s="802">
        <v>8.5</v>
      </c>
      <c r="G33" s="802">
        <v>4.5</v>
      </c>
      <c r="H33" s="802">
        <v>15.75</v>
      </c>
      <c r="I33" s="802">
        <v>3.75</v>
      </c>
      <c r="J33" s="802">
        <v>13.25</v>
      </c>
      <c r="K33" s="495" t="s">
        <v>1180</v>
      </c>
      <c r="L33" s="495" t="s">
        <v>1179</v>
      </c>
      <c r="O33" s="333"/>
      <c r="P33" s="333"/>
      <c r="Q33" s="333"/>
      <c r="R33" s="333"/>
      <c r="S33" s="333"/>
      <c r="T33" s="333"/>
      <c r="U33" s="333"/>
      <c r="V33" s="333"/>
    </row>
    <row r="34" spans="1:22" ht="22.5" x14ac:dyDescent="0.25">
      <c r="A34" s="578"/>
      <c r="B34" s="794" t="s">
        <v>1241</v>
      </c>
      <c r="C34" s="802">
        <v>5</v>
      </c>
      <c r="D34" s="802">
        <v>5.5</v>
      </c>
      <c r="E34" s="802">
        <v>6</v>
      </c>
      <c r="F34" s="802">
        <v>7</v>
      </c>
      <c r="G34" s="802">
        <v>3.5</v>
      </c>
      <c r="H34" s="802">
        <v>11.75</v>
      </c>
      <c r="I34" s="802">
        <v>2.75</v>
      </c>
      <c r="J34" s="802">
        <v>9.25</v>
      </c>
      <c r="K34" s="495" t="s">
        <v>46</v>
      </c>
      <c r="L34" s="495"/>
      <c r="O34" s="333"/>
      <c r="P34" s="333"/>
      <c r="Q34" s="333"/>
      <c r="R34" s="333"/>
      <c r="S34" s="333"/>
      <c r="T34" s="333"/>
      <c r="U34" s="333"/>
      <c r="V34" s="333"/>
    </row>
    <row r="35" spans="1:22" ht="22.5" x14ac:dyDescent="0.25">
      <c r="A35" s="578"/>
      <c r="B35" s="794" t="s">
        <v>1242</v>
      </c>
      <c r="C35" s="786">
        <v>2</v>
      </c>
      <c r="D35" s="786">
        <v>2</v>
      </c>
      <c r="E35" s="786">
        <v>1.5</v>
      </c>
      <c r="F35" s="786">
        <v>1.5</v>
      </c>
      <c r="G35" s="786">
        <v>1</v>
      </c>
      <c r="H35" s="786">
        <v>4</v>
      </c>
      <c r="I35" s="786">
        <v>1</v>
      </c>
      <c r="J35" s="786">
        <v>4</v>
      </c>
      <c r="K35" s="495"/>
      <c r="L35" s="495"/>
      <c r="O35" s="333"/>
      <c r="P35" s="333"/>
      <c r="Q35" s="333"/>
      <c r="R35" s="333"/>
      <c r="S35" s="333"/>
      <c r="T35" s="333"/>
      <c r="U35" s="333"/>
      <c r="V35" s="333"/>
    </row>
    <row r="36" spans="1:22" x14ac:dyDescent="0.25">
      <c r="A36" s="578"/>
      <c r="B36" s="683"/>
      <c r="C36" s="684"/>
      <c r="D36" s="684"/>
      <c r="E36" s="684"/>
      <c r="F36" s="684"/>
      <c r="G36" s="684"/>
      <c r="H36" s="684"/>
      <c r="I36" s="684"/>
      <c r="J36" s="684"/>
      <c r="K36" s="674"/>
      <c r="L36" s="674"/>
    </row>
    <row r="37" spans="1:22" x14ac:dyDescent="0.25">
      <c r="A37" s="564" t="s">
        <v>38</v>
      </c>
      <c r="B37" s="578"/>
      <c r="C37" s="578"/>
      <c r="D37" s="578"/>
      <c r="E37" s="578"/>
      <c r="F37" s="578"/>
      <c r="G37" s="578"/>
      <c r="H37" s="578"/>
      <c r="I37" s="578"/>
      <c r="J37" s="578"/>
      <c r="K37" s="578"/>
      <c r="L37" s="578"/>
    </row>
    <row r="38" spans="1:22" ht="15" customHeight="1" x14ac:dyDescent="0.25">
      <c r="A38" s="587" t="s">
        <v>39</v>
      </c>
      <c r="B38" s="857" t="s">
        <v>1181</v>
      </c>
      <c r="C38" s="857"/>
      <c r="D38" s="857"/>
      <c r="E38" s="857"/>
      <c r="F38" s="857"/>
      <c r="G38" s="857"/>
      <c r="H38" s="857"/>
      <c r="I38" s="857"/>
      <c r="J38" s="857"/>
      <c r="K38" s="857"/>
      <c r="L38" s="857"/>
    </row>
    <row r="39" spans="1:22" ht="25.5" customHeight="1" x14ac:dyDescent="0.25">
      <c r="A39" s="587" t="s">
        <v>15</v>
      </c>
      <c r="B39" s="857" t="s">
        <v>1182</v>
      </c>
      <c r="C39" s="857"/>
      <c r="D39" s="857"/>
      <c r="E39" s="857"/>
      <c r="F39" s="857"/>
      <c r="G39" s="857"/>
      <c r="H39" s="857"/>
      <c r="I39" s="857"/>
      <c r="J39" s="857"/>
      <c r="K39" s="857"/>
      <c r="L39" s="857"/>
    </row>
    <row r="40" spans="1:22" ht="48" customHeight="1" x14ac:dyDescent="0.25">
      <c r="A40" s="587" t="s">
        <v>20</v>
      </c>
      <c r="B40" s="1026" t="s">
        <v>1183</v>
      </c>
      <c r="C40" s="870"/>
      <c r="D40" s="870"/>
      <c r="E40" s="870"/>
      <c r="F40" s="870"/>
      <c r="G40" s="870"/>
      <c r="H40" s="870"/>
      <c r="I40" s="870"/>
      <c r="J40" s="870"/>
      <c r="K40" s="870"/>
      <c r="L40" s="870"/>
    </row>
    <row r="41" spans="1:22" ht="40.5" customHeight="1" x14ac:dyDescent="0.25">
      <c r="A41" s="587" t="s">
        <v>23</v>
      </c>
      <c r="B41" s="857" t="s">
        <v>1184</v>
      </c>
      <c r="C41" s="857"/>
      <c r="D41" s="857"/>
      <c r="E41" s="857"/>
      <c r="F41" s="857"/>
      <c r="G41" s="857"/>
      <c r="H41" s="857"/>
      <c r="I41" s="857"/>
      <c r="J41" s="857"/>
      <c r="K41" s="857"/>
      <c r="L41" s="857"/>
    </row>
    <row r="42" spans="1:22" x14ac:dyDescent="0.25">
      <c r="A42" s="587" t="s">
        <v>44</v>
      </c>
      <c r="B42" s="857" t="s">
        <v>1185</v>
      </c>
      <c r="C42" s="857"/>
      <c r="D42" s="857"/>
      <c r="E42" s="857"/>
      <c r="F42" s="857"/>
      <c r="G42" s="857"/>
      <c r="H42" s="857"/>
      <c r="I42" s="857"/>
      <c r="J42" s="857"/>
      <c r="K42" s="857"/>
      <c r="L42" s="857"/>
    </row>
    <row r="43" spans="1:22" ht="24.75" customHeight="1" x14ac:dyDescent="0.25">
      <c r="A43" s="685" t="s">
        <v>46</v>
      </c>
      <c r="B43" s="1001" t="s">
        <v>493</v>
      </c>
      <c r="C43" s="1001"/>
      <c r="D43" s="1001"/>
      <c r="E43" s="1001"/>
      <c r="F43" s="1001"/>
      <c r="G43" s="1001"/>
      <c r="H43" s="1001"/>
      <c r="I43" s="1001"/>
      <c r="J43" s="1001"/>
      <c r="K43" s="1001"/>
      <c r="L43" s="1001"/>
    </row>
    <row r="44" spans="1:22" ht="12" customHeight="1" x14ac:dyDescent="0.25">
      <c r="A44" s="685" t="s">
        <v>31</v>
      </c>
      <c r="B44" s="672" t="s">
        <v>1186</v>
      </c>
      <c r="C44" s="673"/>
      <c r="D44" s="673"/>
      <c r="E44" s="673"/>
      <c r="F44" s="673"/>
      <c r="G44" s="673"/>
      <c r="H44" s="673"/>
      <c r="I44" s="673"/>
      <c r="J44" s="673"/>
      <c r="K44" s="673"/>
      <c r="L44" s="673"/>
    </row>
    <row r="46" spans="1:22" x14ac:dyDescent="0.25">
      <c r="A46" s="1023" t="s">
        <v>404</v>
      </c>
      <c r="B46" s="1024"/>
      <c r="C46" s="671"/>
      <c r="D46" s="671"/>
      <c r="E46" s="671"/>
      <c r="F46" s="671"/>
      <c r="G46" s="671"/>
      <c r="H46" s="671"/>
      <c r="I46" s="671"/>
      <c r="J46" s="671"/>
      <c r="K46" s="671"/>
      <c r="L46" s="671"/>
    </row>
    <row r="47" spans="1:22" ht="24.75" customHeight="1" x14ac:dyDescent="0.25">
      <c r="A47" s="587">
        <v>1</v>
      </c>
      <c r="B47" s="857" t="s">
        <v>1187</v>
      </c>
      <c r="C47" s="857"/>
      <c r="D47" s="857"/>
      <c r="E47" s="857"/>
      <c r="F47" s="857"/>
      <c r="G47" s="857"/>
      <c r="H47" s="857"/>
      <c r="I47" s="857"/>
      <c r="J47" s="857"/>
      <c r="K47" s="857"/>
      <c r="L47" s="857"/>
    </row>
    <row r="48" spans="1:22" ht="15" customHeight="1" x14ac:dyDescent="0.25">
      <c r="A48" s="587">
        <v>2</v>
      </c>
      <c r="B48" s="671" t="s">
        <v>1188</v>
      </c>
      <c r="C48" s="671"/>
      <c r="D48" s="671"/>
      <c r="E48" s="671"/>
      <c r="F48" s="671"/>
      <c r="G48" s="671"/>
      <c r="H48" s="671"/>
      <c r="I48" s="671"/>
      <c r="J48" s="671"/>
      <c r="K48" s="671"/>
      <c r="L48" s="671"/>
    </row>
    <row r="49" spans="1:12" s="675" customFormat="1" ht="48" x14ac:dyDescent="0.25">
      <c r="A49" s="672">
        <v>3</v>
      </c>
      <c r="B49" s="671" t="s">
        <v>1189</v>
      </c>
      <c r="C49" s="671"/>
      <c r="D49" s="671"/>
      <c r="E49" s="671"/>
      <c r="F49" s="671"/>
      <c r="G49" s="671"/>
      <c r="H49" s="671"/>
      <c r="I49" s="671"/>
      <c r="J49" s="671"/>
      <c r="K49" s="671"/>
      <c r="L49" s="671"/>
    </row>
    <row r="50" spans="1:12" s="675" customFormat="1" x14ac:dyDescent="0.25">
      <c r="A50" s="672">
        <v>4</v>
      </c>
      <c r="B50" s="671" t="s">
        <v>1190</v>
      </c>
      <c r="C50" s="671"/>
      <c r="D50" s="671"/>
      <c r="E50" s="671"/>
      <c r="F50" s="671"/>
      <c r="G50" s="671"/>
      <c r="H50" s="671"/>
      <c r="I50" s="671"/>
      <c r="J50" s="671"/>
      <c r="K50" s="671"/>
      <c r="L50" s="671"/>
    </row>
    <row r="51" spans="1:12" s="675" customFormat="1" x14ac:dyDescent="0.25">
      <c r="A51" s="672"/>
      <c r="B51" s="248"/>
      <c r="C51" s="248"/>
      <c r="D51" s="248"/>
      <c r="E51" s="248"/>
      <c r="F51" s="248"/>
      <c r="G51" s="248"/>
      <c r="H51" s="248"/>
      <c r="I51" s="248"/>
      <c r="J51" s="248"/>
      <c r="K51" s="248"/>
      <c r="L51" s="248"/>
    </row>
    <row r="52" spans="1:12" s="675" customFormat="1" x14ac:dyDescent="0.25">
      <c r="A52" s="672"/>
      <c r="B52" s="857"/>
      <c r="C52" s="857"/>
      <c r="D52" s="857"/>
      <c r="E52" s="857"/>
      <c r="F52" s="857"/>
      <c r="G52" s="857"/>
      <c r="H52" s="857"/>
      <c r="I52" s="857"/>
      <c r="J52" s="857"/>
      <c r="K52" s="857"/>
      <c r="L52" s="857"/>
    </row>
    <row r="53" spans="1:12" s="675" customFormat="1" x14ac:dyDescent="0.25">
      <c r="A53" s="672"/>
      <c r="B53" s="857"/>
      <c r="C53" s="857"/>
      <c r="D53" s="857"/>
      <c r="E53" s="857"/>
      <c r="F53" s="857"/>
      <c r="G53" s="857"/>
      <c r="H53" s="857"/>
      <c r="I53" s="857"/>
      <c r="J53" s="857"/>
      <c r="K53" s="857"/>
      <c r="L53" s="857"/>
    </row>
    <row r="54" spans="1:12" s="675" customFormat="1" x14ac:dyDescent="0.25">
      <c r="A54" s="672"/>
      <c r="B54" s="671"/>
      <c r="C54" s="671"/>
      <c r="D54" s="671"/>
      <c r="E54" s="671"/>
      <c r="F54" s="671"/>
      <c r="G54" s="671"/>
      <c r="H54" s="671"/>
      <c r="I54" s="671"/>
      <c r="J54" s="671"/>
      <c r="K54" s="671"/>
      <c r="L54" s="671"/>
    </row>
    <row r="55" spans="1:12" s="675" customFormat="1" x14ac:dyDescent="0.25">
      <c r="A55" s="672"/>
      <c r="B55" s="857"/>
      <c r="C55" s="857"/>
      <c r="D55" s="857"/>
      <c r="E55" s="857"/>
      <c r="F55" s="857"/>
      <c r="G55" s="857"/>
      <c r="H55" s="857"/>
      <c r="I55" s="857"/>
      <c r="J55" s="857"/>
      <c r="K55" s="857"/>
      <c r="L55" s="857"/>
    </row>
    <row r="56" spans="1:12" s="675" customFormat="1" x14ac:dyDescent="0.25">
      <c r="A56" s="672"/>
      <c r="B56" s="857"/>
      <c r="C56" s="857"/>
      <c r="D56" s="857"/>
      <c r="E56" s="857"/>
      <c r="F56" s="857"/>
      <c r="G56" s="857"/>
      <c r="H56" s="857"/>
      <c r="I56" s="857"/>
      <c r="J56" s="857"/>
      <c r="K56" s="857"/>
      <c r="L56" s="857"/>
    </row>
    <row r="57" spans="1:12" s="675" customFormat="1" x14ac:dyDescent="0.25">
      <c r="A57" s="248"/>
      <c r="B57" s="248"/>
      <c r="C57" s="248"/>
      <c r="D57" s="248"/>
      <c r="E57" s="248"/>
      <c r="F57" s="248"/>
      <c r="G57" s="248"/>
      <c r="H57" s="248"/>
      <c r="I57" s="248"/>
      <c r="J57" s="248"/>
      <c r="K57" s="248"/>
      <c r="L57" s="248"/>
    </row>
    <row r="58" spans="1:12" s="675" customFormat="1" x14ac:dyDescent="0.25">
      <c r="A58" s="248"/>
      <c r="B58" s="248"/>
      <c r="C58" s="248"/>
      <c r="D58" s="248"/>
      <c r="E58" s="248"/>
      <c r="F58" s="248"/>
      <c r="G58" s="248"/>
      <c r="H58" s="248"/>
      <c r="I58" s="248"/>
      <c r="J58" s="248"/>
      <c r="K58" s="248"/>
      <c r="L58" s="248"/>
    </row>
    <row r="59" spans="1:12" s="675" customFormat="1" x14ac:dyDescent="0.25">
      <c r="A59" s="248"/>
      <c r="B59" s="248"/>
      <c r="C59" s="248"/>
      <c r="D59" s="248"/>
      <c r="E59" s="248"/>
      <c r="F59" s="248"/>
      <c r="G59" s="248"/>
      <c r="H59" s="248"/>
      <c r="I59" s="248"/>
      <c r="J59" s="248"/>
      <c r="K59" s="248"/>
      <c r="L59" s="248"/>
    </row>
    <row r="60" spans="1:12" s="675" customFormat="1" x14ac:dyDescent="0.25">
      <c r="A60" s="248"/>
      <c r="B60" s="248"/>
      <c r="C60" s="248"/>
      <c r="D60" s="248"/>
      <c r="E60" s="248"/>
      <c r="F60" s="248"/>
      <c r="G60" s="248"/>
      <c r="H60" s="248"/>
      <c r="I60" s="248"/>
      <c r="J60" s="248"/>
      <c r="K60" s="248"/>
      <c r="L60" s="248"/>
    </row>
    <row r="61" spans="1:12" s="675" customFormat="1" x14ac:dyDescent="0.25">
      <c r="A61" s="248"/>
      <c r="B61" s="248"/>
      <c r="C61" s="248"/>
      <c r="D61" s="248"/>
      <c r="E61" s="248"/>
      <c r="F61" s="248"/>
      <c r="G61" s="248"/>
      <c r="H61" s="248"/>
      <c r="I61" s="248"/>
      <c r="J61" s="248"/>
      <c r="K61" s="248"/>
      <c r="L61" s="248"/>
    </row>
    <row r="62" spans="1:12" s="675" customFormat="1" x14ac:dyDescent="0.25">
      <c r="A62" s="248"/>
      <c r="B62" s="248"/>
      <c r="C62" s="248"/>
      <c r="D62" s="248"/>
      <c r="E62" s="248"/>
      <c r="F62" s="248"/>
      <c r="G62" s="248"/>
      <c r="H62" s="248"/>
      <c r="I62" s="248"/>
      <c r="J62" s="248"/>
      <c r="K62" s="248"/>
      <c r="L62" s="248"/>
    </row>
    <row r="63" spans="1:12" s="675" customFormat="1" x14ac:dyDescent="0.25">
      <c r="A63" s="248"/>
      <c r="B63" s="248"/>
      <c r="C63" s="248"/>
      <c r="D63" s="248"/>
      <c r="E63" s="248"/>
      <c r="F63" s="248"/>
      <c r="G63" s="248"/>
      <c r="H63" s="248"/>
      <c r="I63" s="248"/>
      <c r="J63" s="248"/>
      <c r="K63" s="248"/>
      <c r="L63" s="248"/>
    </row>
    <row r="64" spans="1:12" s="675" customFormat="1" x14ac:dyDescent="0.25">
      <c r="A64" s="248"/>
      <c r="B64" s="248"/>
      <c r="C64" s="248"/>
      <c r="D64" s="248"/>
      <c r="E64" s="248"/>
      <c r="F64" s="248"/>
      <c r="G64" s="248"/>
      <c r="H64" s="248"/>
      <c r="I64" s="248"/>
      <c r="J64" s="248"/>
      <c r="K64" s="248"/>
      <c r="L64" s="248"/>
    </row>
    <row r="65" spans="1:12" s="675" customFormat="1" x14ac:dyDescent="0.25">
      <c r="A65" s="248"/>
      <c r="B65" s="248"/>
      <c r="C65" s="248"/>
      <c r="D65" s="248"/>
      <c r="E65" s="248"/>
      <c r="F65" s="248"/>
      <c r="G65" s="248"/>
      <c r="H65" s="248"/>
      <c r="I65" s="248"/>
      <c r="J65" s="248"/>
      <c r="K65" s="248"/>
      <c r="L65" s="248"/>
    </row>
    <row r="66" spans="1:12" s="675" customFormat="1" x14ac:dyDescent="0.25">
      <c r="A66" s="248"/>
      <c r="B66" s="248"/>
      <c r="C66" s="248"/>
      <c r="D66" s="248"/>
      <c r="E66" s="248"/>
      <c r="F66" s="248"/>
      <c r="G66" s="248"/>
      <c r="H66" s="248"/>
      <c r="I66" s="248"/>
      <c r="J66" s="248"/>
      <c r="K66" s="248"/>
      <c r="L66" s="248"/>
    </row>
    <row r="67" spans="1:12" s="675" customFormat="1" x14ac:dyDescent="0.25">
      <c r="A67" s="248"/>
      <c r="B67" s="248"/>
      <c r="C67" s="248"/>
      <c r="D67" s="248"/>
      <c r="E67" s="248"/>
      <c r="F67" s="248"/>
      <c r="G67" s="248"/>
      <c r="H67" s="248"/>
      <c r="I67" s="248"/>
      <c r="J67" s="248"/>
      <c r="K67" s="248"/>
      <c r="L67" s="248"/>
    </row>
    <row r="68" spans="1:12" s="675" customFormat="1" x14ac:dyDescent="0.25">
      <c r="A68" s="248"/>
      <c r="B68" s="248"/>
      <c r="C68" s="248"/>
      <c r="D68" s="248"/>
      <c r="E68" s="248"/>
      <c r="F68" s="248"/>
      <c r="G68" s="248"/>
      <c r="H68" s="248"/>
      <c r="I68" s="248"/>
      <c r="J68" s="248"/>
      <c r="K68" s="248"/>
      <c r="L68" s="248"/>
    </row>
    <row r="69" spans="1:12" s="675" customFormat="1" x14ac:dyDescent="0.25">
      <c r="A69" s="248"/>
      <c r="B69" s="248"/>
      <c r="C69" s="248"/>
      <c r="D69" s="248"/>
      <c r="E69" s="248"/>
      <c r="F69" s="248"/>
      <c r="G69" s="248"/>
      <c r="H69" s="248"/>
      <c r="I69" s="248"/>
      <c r="J69" s="248"/>
      <c r="K69" s="248"/>
      <c r="L69" s="248"/>
    </row>
    <row r="70" spans="1:12" s="675" customFormat="1" x14ac:dyDescent="0.25">
      <c r="A70" s="248"/>
      <c r="B70" s="248"/>
      <c r="C70" s="248"/>
      <c r="D70" s="248"/>
      <c r="E70" s="248"/>
      <c r="F70" s="248"/>
      <c r="G70" s="248"/>
      <c r="H70" s="248"/>
      <c r="I70" s="248"/>
      <c r="J70" s="248"/>
      <c r="K70" s="248"/>
      <c r="L70" s="248"/>
    </row>
    <row r="71" spans="1:12" s="675" customFormat="1" x14ac:dyDescent="0.25">
      <c r="A71" s="248"/>
      <c r="B71" s="858"/>
      <c r="C71" s="859"/>
      <c r="D71" s="859"/>
      <c r="E71" s="859"/>
      <c r="F71" s="859"/>
      <c r="G71" s="859"/>
      <c r="H71" s="859"/>
      <c r="I71" s="859"/>
      <c r="J71" s="859"/>
      <c r="K71" s="859"/>
      <c r="L71" s="859"/>
    </row>
    <row r="72" spans="1:12" s="675" customFormat="1" x14ac:dyDescent="0.25">
      <c r="A72" s="248"/>
      <c r="B72" s="248"/>
      <c r="C72" s="248"/>
      <c r="D72" s="248"/>
      <c r="E72" s="248"/>
      <c r="F72" s="248"/>
      <c r="G72" s="248"/>
      <c r="H72" s="248"/>
      <c r="I72" s="248"/>
      <c r="J72" s="248"/>
      <c r="K72" s="248"/>
      <c r="L72" s="248"/>
    </row>
    <row r="73" spans="1:12" s="675" customFormat="1" x14ac:dyDescent="0.25">
      <c r="A73" s="248"/>
      <c r="B73" s="248"/>
      <c r="C73" s="248"/>
      <c r="D73" s="248"/>
      <c r="E73" s="248"/>
      <c r="F73" s="248"/>
      <c r="G73" s="248"/>
      <c r="H73" s="248"/>
      <c r="I73" s="248"/>
      <c r="J73" s="248"/>
      <c r="K73" s="248"/>
      <c r="L73" s="248"/>
    </row>
    <row r="74" spans="1:12" s="675" customFormat="1" x14ac:dyDescent="0.25">
      <c r="A74" s="248"/>
      <c r="B74" s="248"/>
      <c r="C74" s="250"/>
      <c r="D74" s="250"/>
      <c r="E74" s="248"/>
      <c r="F74" s="248"/>
      <c r="G74" s="248"/>
      <c r="H74" s="248"/>
      <c r="I74" s="248"/>
      <c r="J74" s="248"/>
      <c r="K74" s="248"/>
      <c r="L74" s="248"/>
    </row>
    <row r="75" spans="1:12" s="675" customFormat="1" x14ac:dyDescent="0.25">
      <c r="A75" s="248"/>
      <c r="B75" s="248"/>
      <c r="C75" s="249"/>
      <c r="D75" s="249"/>
      <c r="E75" s="249"/>
      <c r="F75" s="248"/>
      <c r="G75" s="248"/>
      <c r="H75" s="248"/>
      <c r="I75" s="248"/>
      <c r="J75" s="248"/>
      <c r="K75" s="248"/>
      <c r="L75" s="248"/>
    </row>
    <row r="76" spans="1:12" s="675" customFormat="1" x14ac:dyDescent="0.25">
      <c r="A76" s="248"/>
      <c r="B76" s="248"/>
      <c r="C76" s="248"/>
      <c r="D76" s="248"/>
      <c r="E76" s="248"/>
      <c r="F76" s="248"/>
      <c r="G76" s="248"/>
      <c r="H76" s="248"/>
      <c r="I76" s="248"/>
      <c r="J76" s="248"/>
      <c r="K76" s="248"/>
      <c r="L76" s="248"/>
    </row>
    <row r="77" spans="1:12" s="675" customFormat="1" x14ac:dyDescent="0.25">
      <c r="A77" s="248"/>
      <c r="B77" s="248"/>
      <c r="C77" s="248"/>
      <c r="D77" s="248"/>
      <c r="E77" s="248"/>
      <c r="F77" s="248"/>
      <c r="G77" s="248"/>
      <c r="H77" s="248"/>
      <c r="I77" s="248"/>
      <c r="J77" s="248"/>
      <c r="K77" s="248"/>
      <c r="L77" s="248"/>
    </row>
    <row r="78" spans="1:12" s="675" customFormat="1" x14ac:dyDescent="0.25">
      <c r="A78" s="248"/>
      <c r="B78" s="248"/>
      <c r="C78" s="248"/>
      <c r="D78" s="248"/>
      <c r="E78" s="248"/>
      <c r="F78" s="248"/>
      <c r="G78" s="248"/>
      <c r="H78" s="248"/>
      <c r="I78" s="248"/>
      <c r="J78" s="248"/>
      <c r="K78" s="248"/>
      <c r="L78" s="248"/>
    </row>
    <row r="79" spans="1:12" s="675" customFormat="1" x14ac:dyDescent="0.25">
      <c r="A79" s="248"/>
      <c r="B79" s="248"/>
      <c r="C79" s="248"/>
      <c r="D79" s="248"/>
      <c r="E79" s="248"/>
      <c r="F79" s="248"/>
      <c r="G79" s="248"/>
      <c r="H79" s="248"/>
      <c r="I79" s="248"/>
      <c r="J79" s="248"/>
      <c r="K79" s="248"/>
      <c r="L79" s="248"/>
    </row>
  </sheetData>
  <mergeCells count="20">
    <mergeCell ref="C22:J25"/>
    <mergeCell ref="C2:L2"/>
    <mergeCell ref="G3:H3"/>
    <mergeCell ref="I3:J3"/>
    <mergeCell ref="B15:L15"/>
    <mergeCell ref="B21:L21"/>
    <mergeCell ref="B26:L26"/>
    <mergeCell ref="B38:L38"/>
    <mergeCell ref="B39:L39"/>
    <mergeCell ref="B40:L40"/>
    <mergeCell ref="B41:L41"/>
    <mergeCell ref="B53:L53"/>
    <mergeCell ref="B55:L55"/>
    <mergeCell ref="B56:L56"/>
    <mergeCell ref="B71:L71"/>
    <mergeCell ref="B42:L42"/>
    <mergeCell ref="B43:L43"/>
    <mergeCell ref="A46:B46"/>
    <mergeCell ref="B47:L47"/>
    <mergeCell ref="B52:L52"/>
  </mergeCells>
  <hyperlinks>
    <hyperlink ref="H1" location="Index" display="Back to Index"/>
  </hyperlinks>
  <pageMargins left="0.7" right="0.7" top="0.75" bottom="0.75" header="0.3" footer="0.3"/>
  <pageSetup paperSize="9"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V82"/>
  <sheetViews>
    <sheetView showGridLines="0" topLeftCell="A43" workbookViewId="0">
      <selection activeCell="A48" sqref="A48:L53"/>
    </sheetView>
  </sheetViews>
  <sheetFormatPr defaultRowHeight="15" x14ac:dyDescent="0.25"/>
  <cols>
    <col min="1" max="1" width="3" style="248" customWidth="1"/>
    <col min="2" max="2" width="28.28515625" style="248" customWidth="1"/>
    <col min="3" max="10" width="6.85546875" style="248" customWidth="1"/>
    <col min="11" max="11" width="5.85546875" style="248" customWidth="1"/>
    <col min="12" max="12" width="5.28515625" style="248" customWidth="1"/>
    <col min="13" max="13" width="4.42578125" style="248" customWidth="1"/>
    <col min="14" max="16384" width="9.140625" style="682"/>
  </cols>
  <sheetData>
    <row r="1" spans="1:12" s="682" customFormat="1" x14ac:dyDescent="0.25">
      <c r="A1" s="248"/>
      <c r="B1" s="248"/>
      <c r="C1" s="248"/>
      <c r="D1" s="248"/>
      <c r="E1" s="248"/>
      <c r="F1" s="248"/>
      <c r="G1" s="248"/>
      <c r="H1" s="555" t="s">
        <v>850</v>
      </c>
      <c r="I1" s="248"/>
      <c r="J1" s="248"/>
      <c r="K1" s="248"/>
      <c r="L1" s="248"/>
    </row>
    <row r="2" spans="1:12" s="682" customFormat="1" x14ac:dyDescent="0.25">
      <c r="A2" s="578"/>
      <c r="B2" s="486" t="s">
        <v>0</v>
      </c>
      <c r="C2" s="925" t="s">
        <v>1191</v>
      </c>
      <c r="D2" s="1038"/>
      <c r="E2" s="1038"/>
      <c r="F2" s="1038"/>
      <c r="G2" s="1038"/>
      <c r="H2" s="1038"/>
      <c r="I2" s="1038"/>
      <c r="J2" s="1038"/>
      <c r="K2" s="1038"/>
      <c r="L2" s="928"/>
    </row>
    <row r="3" spans="1:12" s="682" customFormat="1" x14ac:dyDescent="0.25">
      <c r="A3" s="578"/>
      <c r="B3" s="487"/>
      <c r="C3" s="488">
        <v>2015</v>
      </c>
      <c r="D3" s="488">
        <v>2020</v>
      </c>
      <c r="E3" s="488">
        <v>2030</v>
      </c>
      <c r="F3" s="488">
        <v>2050</v>
      </c>
      <c r="G3" s="925" t="s">
        <v>2</v>
      </c>
      <c r="H3" s="928"/>
      <c r="I3" s="925" t="s">
        <v>3</v>
      </c>
      <c r="J3" s="928"/>
      <c r="K3" s="488" t="s">
        <v>4</v>
      </c>
      <c r="L3" s="488" t="s">
        <v>5</v>
      </c>
    </row>
    <row r="4" spans="1:12" s="682" customFormat="1" x14ac:dyDescent="0.25">
      <c r="A4" s="578"/>
      <c r="B4" s="692" t="s">
        <v>6</v>
      </c>
      <c r="C4" s="693"/>
      <c r="D4" s="693"/>
      <c r="E4" s="693"/>
      <c r="F4" s="693"/>
      <c r="G4" s="693" t="s">
        <v>7</v>
      </c>
      <c r="H4" s="693" t="s">
        <v>8</v>
      </c>
      <c r="I4" s="693" t="s">
        <v>7</v>
      </c>
      <c r="J4" s="693" t="s">
        <v>8</v>
      </c>
      <c r="K4" s="693"/>
      <c r="L4" s="694"/>
    </row>
    <row r="5" spans="1:12" s="682" customFormat="1" ht="22.5" x14ac:dyDescent="0.25">
      <c r="A5" s="578"/>
      <c r="B5" s="492" t="s">
        <v>1166</v>
      </c>
      <c r="C5" s="786">
        <v>10</v>
      </c>
      <c r="D5" s="786">
        <v>10</v>
      </c>
      <c r="E5" s="786">
        <v>10</v>
      </c>
      <c r="F5" s="786">
        <v>10</v>
      </c>
      <c r="G5" s="786"/>
      <c r="H5" s="786"/>
      <c r="I5" s="786"/>
      <c r="J5" s="786"/>
      <c r="K5" s="495"/>
      <c r="L5" s="495">
        <v>2</v>
      </c>
    </row>
    <row r="6" spans="1:12" s="682" customFormat="1" ht="22.5" x14ac:dyDescent="0.25">
      <c r="A6" s="578"/>
      <c r="B6" s="796" t="s">
        <v>1167</v>
      </c>
      <c r="C6" s="786">
        <v>7</v>
      </c>
      <c r="D6" s="786">
        <v>7</v>
      </c>
      <c r="E6" s="786">
        <v>7</v>
      </c>
      <c r="F6" s="786">
        <v>7</v>
      </c>
      <c r="G6" s="786"/>
      <c r="H6" s="786"/>
      <c r="I6" s="786"/>
      <c r="J6" s="786"/>
      <c r="K6" s="495"/>
      <c r="L6" s="495">
        <v>3</v>
      </c>
    </row>
    <row r="7" spans="1:12" s="682" customFormat="1" ht="22.5" x14ac:dyDescent="0.25">
      <c r="A7" s="578"/>
      <c r="B7" s="796" t="s">
        <v>1168</v>
      </c>
      <c r="C7" s="786">
        <f>C5+C6</f>
        <v>17</v>
      </c>
      <c r="D7" s="786">
        <f t="shared" ref="D7:F7" si="0">D5+D6</f>
        <v>17</v>
      </c>
      <c r="E7" s="786">
        <f t="shared" si="0"/>
        <v>17</v>
      </c>
      <c r="F7" s="786">
        <f t="shared" si="0"/>
        <v>17</v>
      </c>
      <c r="G7" s="786"/>
      <c r="H7" s="786"/>
      <c r="I7" s="786"/>
      <c r="J7" s="786"/>
      <c r="K7" s="495"/>
      <c r="L7" s="495">
        <v>3</v>
      </c>
    </row>
    <row r="8" spans="1:12" s="682" customFormat="1" x14ac:dyDescent="0.25">
      <c r="A8" s="578"/>
      <c r="B8" s="501" t="s">
        <v>1169</v>
      </c>
      <c r="C8" s="797">
        <f>MROUND((50-8)/(27.5/1000),100)</f>
        <v>1500</v>
      </c>
      <c r="D8" s="797">
        <f t="shared" ref="D8:F8" si="1">MROUND((50-8)/(27.5/1000),100)</f>
        <v>1500</v>
      </c>
      <c r="E8" s="797">
        <f t="shared" si="1"/>
        <v>1500</v>
      </c>
      <c r="F8" s="797">
        <f t="shared" si="1"/>
        <v>1500</v>
      </c>
      <c r="G8" s="797">
        <f>MROUND((50-8)/(30/1000),100)</f>
        <v>1400</v>
      </c>
      <c r="H8" s="797">
        <f>MROUND((50-8)/(25/1000),100)</f>
        <v>1700</v>
      </c>
      <c r="I8" s="797">
        <f>G8</f>
        <v>1400</v>
      </c>
      <c r="J8" s="797">
        <f>H8</f>
        <v>1700</v>
      </c>
      <c r="K8" s="495"/>
      <c r="L8" s="494">
        <v>2</v>
      </c>
    </row>
    <row r="9" spans="1:12" s="682" customFormat="1" ht="22.5" x14ac:dyDescent="0.25">
      <c r="A9" s="578"/>
      <c r="B9" s="501" t="s">
        <v>94</v>
      </c>
      <c r="C9" s="786">
        <v>5</v>
      </c>
      <c r="D9" s="786">
        <f>C9</f>
        <v>5</v>
      </c>
      <c r="E9" s="786">
        <f t="shared" ref="E9:F9" si="2">D9</f>
        <v>5</v>
      </c>
      <c r="F9" s="786">
        <f t="shared" si="2"/>
        <v>5</v>
      </c>
      <c r="G9" s="786">
        <v>4</v>
      </c>
      <c r="H9" s="786">
        <v>8</v>
      </c>
      <c r="I9" s="786">
        <f>G9</f>
        <v>4</v>
      </c>
      <c r="J9" s="786">
        <f>H9</f>
        <v>8</v>
      </c>
      <c r="K9" s="495" t="s">
        <v>39</v>
      </c>
      <c r="L9" s="494" t="s">
        <v>1170</v>
      </c>
    </row>
    <row r="10" spans="1:12" s="682" customFormat="1" x14ac:dyDescent="0.25">
      <c r="A10" s="578"/>
      <c r="B10" s="492" t="s">
        <v>13</v>
      </c>
      <c r="C10" s="786">
        <v>2</v>
      </c>
      <c r="D10" s="786">
        <v>2</v>
      </c>
      <c r="E10" s="786">
        <v>2</v>
      </c>
      <c r="F10" s="786">
        <v>2</v>
      </c>
      <c r="G10" s="786">
        <v>1</v>
      </c>
      <c r="H10" s="786">
        <v>3</v>
      </c>
      <c r="I10" s="786">
        <v>1</v>
      </c>
      <c r="J10" s="786">
        <v>3</v>
      </c>
      <c r="K10" s="494"/>
      <c r="L10" s="494">
        <v>2</v>
      </c>
    </row>
    <row r="11" spans="1:12" s="682" customFormat="1" x14ac:dyDescent="0.25">
      <c r="A11" s="578"/>
      <c r="B11" s="501" t="s">
        <v>95</v>
      </c>
      <c r="C11" s="786">
        <v>2</v>
      </c>
      <c r="D11" s="786">
        <v>2</v>
      </c>
      <c r="E11" s="786">
        <v>2</v>
      </c>
      <c r="F11" s="786">
        <v>2</v>
      </c>
      <c r="G11" s="786">
        <v>1</v>
      </c>
      <c r="H11" s="786">
        <v>4</v>
      </c>
      <c r="I11" s="786">
        <v>1</v>
      </c>
      <c r="J11" s="786">
        <v>4</v>
      </c>
      <c r="K11" s="495"/>
      <c r="L11" s="494">
        <v>2</v>
      </c>
    </row>
    <row r="12" spans="1:12" s="682" customFormat="1" x14ac:dyDescent="0.25">
      <c r="A12" s="578"/>
      <c r="B12" s="501" t="s">
        <v>16</v>
      </c>
      <c r="C12" s="786">
        <v>25</v>
      </c>
      <c r="D12" s="786">
        <v>25</v>
      </c>
      <c r="E12" s="786">
        <v>30</v>
      </c>
      <c r="F12" s="786">
        <v>30</v>
      </c>
      <c r="G12" s="786">
        <v>25</v>
      </c>
      <c r="H12" s="786">
        <v>30</v>
      </c>
      <c r="I12" s="786">
        <v>25</v>
      </c>
      <c r="J12" s="786">
        <v>35</v>
      </c>
      <c r="K12" s="495"/>
      <c r="L12" s="494"/>
    </row>
    <row r="13" spans="1:12" s="682" customFormat="1" x14ac:dyDescent="0.25">
      <c r="A13" s="578"/>
      <c r="B13" s="501" t="s">
        <v>18</v>
      </c>
      <c r="C13" s="786">
        <v>4.5</v>
      </c>
      <c r="D13" s="786">
        <v>4.5</v>
      </c>
      <c r="E13" s="786">
        <v>4.5</v>
      </c>
      <c r="F13" s="786">
        <v>4.5</v>
      </c>
      <c r="G13" s="786">
        <v>4</v>
      </c>
      <c r="H13" s="786">
        <v>5</v>
      </c>
      <c r="I13" s="786">
        <v>4</v>
      </c>
      <c r="J13" s="786">
        <v>5</v>
      </c>
      <c r="K13" s="495"/>
      <c r="L13" s="494"/>
    </row>
    <row r="14" spans="1:12" s="682" customFormat="1" x14ac:dyDescent="0.25">
      <c r="A14" s="578"/>
      <c r="B14" s="503" t="s">
        <v>272</v>
      </c>
      <c r="C14" s="790">
        <v>5</v>
      </c>
      <c r="D14" s="786">
        <v>5</v>
      </c>
      <c r="E14" s="786">
        <v>5</v>
      </c>
      <c r="F14" s="786">
        <v>5</v>
      </c>
      <c r="G14" s="786">
        <v>3</v>
      </c>
      <c r="H14" s="786">
        <v>7</v>
      </c>
      <c r="I14" s="786">
        <v>3</v>
      </c>
      <c r="J14" s="786">
        <v>7</v>
      </c>
      <c r="K14" s="495" t="s">
        <v>15</v>
      </c>
      <c r="L14" s="494"/>
    </row>
    <row r="15" spans="1:12" s="682" customFormat="1" x14ac:dyDescent="0.25">
      <c r="A15" s="578"/>
      <c r="B15" s="929" t="s">
        <v>21</v>
      </c>
      <c r="C15" s="930"/>
      <c r="D15" s="930"/>
      <c r="E15" s="930"/>
      <c r="F15" s="930"/>
      <c r="G15" s="930"/>
      <c r="H15" s="930"/>
      <c r="I15" s="930"/>
      <c r="J15" s="930"/>
      <c r="K15" s="930"/>
      <c r="L15" s="931"/>
    </row>
    <row r="16" spans="1:12" s="682" customFormat="1" x14ac:dyDescent="0.25">
      <c r="A16" s="578"/>
      <c r="B16" s="501" t="s">
        <v>22</v>
      </c>
      <c r="C16" s="495"/>
      <c r="D16" s="495"/>
      <c r="E16" s="495"/>
      <c r="F16" s="495"/>
      <c r="G16" s="495"/>
      <c r="H16" s="495"/>
      <c r="I16" s="495"/>
      <c r="J16" s="495"/>
      <c r="K16" s="495"/>
      <c r="L16" s="495"/>
    </row>
    <row r="17" spans="1:12" s="682" customFormat="1" x14ac:dyDescent="0.25">
      <c r="A17" s="578"/>
      <c r="B17" s="501" t="s">
        <v>24</v>
      </c>
      <c r="C17" s="495"/>
      <c r="D17" s="495"/>
      <c r="E17" s="495"/>
      <c r="F17" s="495"/>
      <c r="G17" s="495"/>
      <c r="H17" s="495"/>
      <c r="I17" s="495"/>
      <c r="J17" s="495"/>
      <c r="K17" s="495"/>
      <c r="L17" s="495"/>
    </row>
    <row r="18" spans="1:12" s="682" customFormat="1" x14ac:dyDescent="0.25">
      <c r="A18" s="578"/>
      <c r="B18" s="501" t="s">
        <v>98</v>
      </c>
      <c r="C18" s="495">
        <v>20</v>
      </c>
      <c r="D18" s="495">
        <v>20</v>
      </c>
      <c r="E18" s="495">
        <v>20</v>
      </c>
      <c r="F18" s="495">
        <v>20</v>
      </c>
      <c r="G18" s="495">
        <v>20</v>
      </c>
      <c r="H18" s="495">
        <v>20</v>
      </c>
      <c r="I18" s="495">
        <v>20</v>
      </c>
      <c r="J18" s="495">
        <v>20</v>
      </c>
      <c r="K18" s="495"/>
      <c r="L18" s="495" t="s">
        <v>1171</v>
      </c>
    </row>
    <row r="19" spans="1:12" s="682" customFormat="1" x14ac:dyDescent="0.25">
      <c r="A19" s="578"/>
      <c r="B19" s="501" t="s">
        <v>99</v>
      </c>
      <c r="C19" s="495"/>
      <c r="D19" s="495"/>
      <c r="E19" s="495"/>
      <c r="F19" s="495"/>
      <c r="G19" s="495"/>
      <c r="H19" s="495"/>
      <c r="I19" s="495"/>
      <c r="J19" s="495"/>
      <c r="K19" s="495"/>
      <c r="L19" s="495"/>
    </row>
    <row r="20" spans="1:12" s="682" customFormat="1" x14ac:dyDescent="0.25">
      <c r="A20" s="578"/>
      <c r="B20" s="501" t="s">
        <v>100</v>
      </c>
      <c r="C20" s="495"/>
      <c r="D20" s="495"/>
      <c r="E20" s="495"/>
      <c r="F20" s="495"/>
      <c r="G20" s="495"/>
      <c r="H20" s="495"/>
      <c r="I20" s="495"/>
      <c r="J20" s="495"/>
      <c r="K20" s="495"/>
      <c r="L20" s="495"/>
    </row>
    <row r="21" spans="1:12" s="682" customFormat="1" x14ac:dyDescent="0.25">
      <c r="A21" s="578"/>
      <c r="B21" s="929" t="s">
        <v>102</v>
      </c>
      <c r="C21" s="930"/>
      <c r="D21" s="930"/>
      <c r="E21" s="930"/>
      <c r="F21" s="930"/>
      <c r="G21" s="930"/>
      <c r="H21" s="930"/>
      <c r="I21" s="930"/>
      <c r="J21" s="930"/>
      <c r="K21" s="930"/>
      <c r="L21" s="931"/>
    </row>
    <row r="22" spans="1:12" s="682" customFormat="1" x14ac:dyDescent="0.25">
      <c r="A22" s="578"/>
      <c r="B22" s="501" t="s">
        <v>1233</v>
      </c>
      <c r="C22" s="1027" t="s">
        <v>1172</v>
      </c>
      <c r="D22" s="1028"/>
      <c r="E22" s="1028"/>
      <c r="F22" s="1028"/>
      <c r="G22" s="1028"/>
      <c r="H22" s="1028"/>
      <c r="I22" s="1028"/>
      <c r="J22" s="1029"/>
      <c r="K22" s="494"/>
      <c r="L22" s="798"/>
    </row>
    <row r="23" spans="1:12" s="682" customFormat="1" x14ac:dyDescent="0.25">
      <c r="A23" s="578"/>
      <c r="B23" s="501" t="s">
        <v>836</v>
      </c>
      <c r="C23" s="1030"/>
      <c r="D23" s="1031"/>
      <c r="E23" s="1031"/>
      <c r="F23" s="1031"/>
      <c r="G23" s="1031"/>
      <c r="H23" s="1031"/>
      <c r="I23" s="1031"/>
      <c r="J23" s="1032"/>
      <c r="K23" s="495"/>
      <c r="L23" s="494"/>
    </row>
    <row r="24" spans="1:12" s="682" customFormat="1" x14ac:dyDescent="0.25">
      <c r="A24" s="578"/>
      <c r="B24" s="501" t="s">
        <v>105</v>
      </c>
      <c r="C24" s="1030"/>
      <c r="D24" s="1031"/>
      <c r="E24" s="1031"/>
      <c r="F24" s="1031"/>
      <c r="G24" s="1031"/>
      <c r="H24" s="1031"/>
      <c r="I24" s="1031"/>
      <c r="J24" s="1032"/>
      <c r="K24" s="495"/>
      <c r="L24" s="494"/>
    </row>
    <row r="25" spans="1:12" s="682" customFormat="1" x14ac:dyDescent="0.25">
      <c r="A25" s="578"/>
      <c r="B25" s="501" t="s">
        <v>106</v>
      </c>
      <c r="C25" s="1033"/>
      <c r="D25" s="1034"/>
      <c r="E25" s="1034"/>
      <c r="F25" s="1034"/>
      <c r="G25" s="1034"/>
      <c r="H25" s="1034"/>
      <c r="I25" s="1034"/>
      <c r="J25" s="1035"/>
      <c r="K25" s="507"/>
      <c r="L25" s="494"/>
    </row>
    <row r="26" spans="1:12" s="682" customFormat="1" x14ac:dyDescent="0.25">
      <c r="A26" s="578"/>
      <c r="B26" s="929" t="s">
        <v>548</v>
      </c>
      <c r="C26" s="930"/>
      <c r="D26" s="930"/>
      <c r="E26" s="930"/>
      <c r="F26" s="930"/>
      <c r="G26" s="930"/>
      <c r="H26" s="930"/>
      <c r="I26" s="930"/>
      <c r="J26" s="930"/>
      <c r="K26" s="930"/>
      <c r="L26" s="931"/>
    </row>
    <row r="27" spans="1:12" s="682" customFormat="1" ht="22.5" x14ac:dyDescent="0.25">
      <c r="A27" s="578"/>
      <c r="B27" s="799" t="s">
        <v>1173</v>
      </c>
      <c r="C27" s="786">
        <v>1.8</v>
      </c>
      <c r="D27" s="786">
        <v>1.8</v>
      </c>
      <c r="E27" s="786">
        <v>1.7</v>
      </c>
      <c r="F27" s="786">
        <v>1.6</v>
      </c>
      <c r="G27" s="800">
        <v>1.5</v>
      </c>
      <c r="H27" s="800">
        <v>2.1</v>
      </c>
      <c r="I27" s="800">
        <v>1.3</v>
      </c>
      <c r="J27" s="800">
        <v>1.9</v>
      </c>
      <c r="K27" s="495" t="s">
        <v>20</v>
      </c>
      <c r="L27" s="495">
        <v>2</v>
      </c>
    </row>
    <row r="28" spans="1:12" s="682" customFormat="1" x14ac:dyDescent="0.25">
      <c r="A28" s="578"/>
      <c r="B28" s="799" t="s">
        <v>1174</v>
      </c>
      <c r="C28" s="786">
        <v>75</v>
      </c>
      <c r="D28" s="786">
        <v>75</v>
      </c>
      <c r="E28" s="786">
        <v>75</v>
      </c>
      <c r="F28" s="786">
        <v>75</v>
      </c>
      <c r="G28" s="786">
        <v>75</v>
      </c>
      <c r="H28" s="786">
        <v>75</v>
      </c>
      <c r="I28" s="786">
        <v>75</v>
      </c>
      <c r="J28" s="786">
        <v>75</v>
      </c>
      <c r="K28" s="495"/>
      <c r="L28" s="495">
        <v>2</v>
      </c>
    </row>
    <row r="29" spans="1:12" s="682" customFormat="1" x14ac:dyDescent="0.25">
      <c r="A29" s="578"/>
      <c r="B29" s="799" t="s">
        <v>1175</v>
      </c>
      <c r="C29" s="786">
        <v>25</v>
      </c>
      <c r="D29" s="786">
        <v>25</v>
      </c>
      <c r="E29" s="786">
        <v>25</v>
      </c>
      <c r="F29" s="786">
        <v>25</v>
      </c>
      <c r="G29" s="786">
        <v>25</v>
      </c>
      <c r="H29" s="786">
        <v>25</v>
      </c>
      <c r="I29" s="786">
        <v>25</v>
      </c>
      <c r="J29" s="786">
        <v>25</v>
      </c>
      <c r="K29" s="495"/>
      <c r="L29" s="495">
        <v>2</v>
      </c>
    </row>
    <row r="30" spans="1:12" s="682" customFormat="1" ht="33.75" x14ac:dyDescent="0.25">
      <c r="A30" s="578"/>
      <c r="B30" s="799" t="s">
        <v>1176</v>
      </c>
      <c r="C30" s="786">
        <v>0.2</v>
      </c>
      <c r="D30" s="786">
        <v>0.2</v>
      </c>
      <c r="E30" s="786">
        <v>0.2</v>
      </c>
      <c r="F30" s="786">
        <v>0.2</v>
      </c>
      <c r="G30" s="786">
        <v>0</v>
      </c>
      <c r="H30" s="786">
        <v>0.5</v>
      </c>
      <c r="I30" s="786">
        <v>0</v>
      </c>
      <c r="J30" s="786">
        <v>0.5</v>
      </c>
      <c r="K30" s="495" t="s">
        <v>23</v>
      </c>
      <c r="L30" s="495">
        <v>4</v>
      </c>
    </row>
    <row r="31" spans="1:12" s="682" customFormat="1" ht="22.5" x14ac:dyDescent="0.25">
      <c r="A31" s="578"/>
      <c r="B31" s="799" t="s">
        <v>1177</v>
      </c>
      <c r="C31" s="786">
        <v>1.2</v>
      </c>
      <c r="D31" s="786">
        <v>1.2</v>
      </c>
      <c r="E31" s="786">
        <v>1.2</v>
      </c>
      <c r="F31" s="786">
        <v>1.2</v>
      </c>
      <c r="G31" s="786">
        <v>0.8</v>
      </c>
      <c r="H31" s="786">
        <v>1.5</v>
      </c>
      <c r="I31" s="786">
        <v>0.8</v>
      </c>
      <c r="J31" s="786">
        <v>1.5</v>
      </c>
      <c r="K31" s="495"/>
      <c r="L31" s="495">
        <v>2</v>
      </c>
    </row>
    <row r="32" spans="1:12" s="682" customFormat="1" ht="22.5" x14ac:dyDescent="0.25">
      <c r="A32" s="578"/>
      <c r="B32" s="799" t="s">
        <v>1178</v>
      </c>
      <c r="C32" s="801">
        <v>20000</v>
      </c>
      <c r="D32" s="801">
        <v>20000</v>
      </c>
      <c r="E32" s="801">
        <v>20000</v>
      </c>
      <c r="F32" s="801">
        <v>20000</v>
      </c>
      <c r="G32" s="801">
        <v>15000</v>
      </c>
      <c r="H32" s="801">
        <v>30000</v>
      </c>
      <c r="I32" s="801">
        <v>15000</v>
      </c>
      <c r="J32" s="801">
        <v>30000</v>
      </c>
      <c r="K32" s="495" t="s">
        <v>44</v>
      </c>
      <c r="L32" s="495" t="s">
        <v>91</v>
      </c>
    </row>
    <row r="33" spans="1:22" x14ac:dyDescent="0.25">
      <c r="A33" s="578"/>
      <c r="B33" s="799" t="s">
        <v>32</v>
      </c>
      <c r="C33" s="802">
        <v>5.25</v>
      </c>
      <c r="D33" s="802">
        <v>5.5</v>
      </c>
      <c r="E33" s="802">
        <v>6.5</v>
      </c>
      <c r="F33" s="802">
        <v>7.25</v>
      </c>
      <c r="G33" s="802">
        <v>3.75</v>
      </c>
      <c r="H33" s="802">
        <v>13.25</v>
      </c>
      <c r="I33" s="802">
        <v>3.75</v>
      </c>
      <c r="J33" s="802">
        <v>13.25</v>
      </c>
      <c r="K33" s="495" t="s">
        <v>31</v>
      </c>
      <c r="L33" s="495" t="s">
        <v>1171</v>
      </c>
      <c r="O33" s="333"/>
      <c r="P33" s="333"/>
      <c r="Q33" s="333"/>
      <c r="R33" s="333"/>
      <c r="S33" s="333"/>
      <c r="T33" s="333"/>
      <c r="U33" s="333"/>
      <c r="V33" s="333"/>
    </row>
    <row r="34" spans="1:22" ht="22.5" x14ac:dyDescent="0.25">
      <c r="A34" s="682"/>
      <c r="B34" s="794" t="s">
        <v>1241</v>
      </c>
      <c r="C34" s="802">
        <v>3.25</v>
      </c>
      <c r="D34" s="802">
        <v>3.5</v>
      </c>
      <c r="E34" s="802">
        <v>5</v>
      </c>
      <c r="F34" s="802">
        <v>5.75</v>
      </c>
      <c r="G34" s="802">
        <v>2.75</v>
      </c>
      <c r="H34" s="802">
        <v>9.25</v>
      </c>
      <c r="I34" s="802">
        <v>2.75</v>
      </c>
      <c r="J34" s="802">
        <v>9.25</v>
      </c>
      <c r="K34" s="495" t="s">
        <v>31</v>
      </c>
      <c r="L34" s="495"/>
      <c r="M34" s="682"/>
      <c r="O34" s="333"/>
      <c r="P34" s="333"/>
      <c r="Q34" s="333"/>
      <c r="R34" s="333"/>
      <c r="S34" s="333"/>
      <c r="T34" s="333"/>
      <c r="U34" s="333"/>
      <c r="V34" s="333"/>
    </row>
    <row r="35" spans="1:22" ht="22.5" x14ac:dyDescent="0.25">
      <c r="A35" s="682"/>
      <c r="B35" s="794" t="s">
        <v>1242</v>
      </c>
      <c r="C35" s="786">
        <v>2</v>
      </c>
      <c r="D35" s="786">
        <v>2</v>
      </c>
      <c r="E35" s="786">
        <v>1.5</v>
      </c>
      <c r="F35" s="786">
        <v>1.5</v>
      </c>
      <c r="G35" s="786">
        <v>1</v>
      </c>
      <c r="H35" s="786">
        <v>4</v>
      </c>
      <c r="I35" s="786">
        <v>1</v>
      </c>
      <c r="J35" s="786">
        <v>4</v>
      </c>
      <c r="K35" s="495"/>
      <c r="L35" s="495"/>
      <c r="M35" s="682"/>
      <c r="O35" s="333"/>
      <c r="P35" s="333"/>
      <c r="Q35" s="333"/>
      <c r="R35" s="333"/>
      <c r="S35" s="333"/>
      <c r="T35" s="333"/>
      <c r="U35" s="333"/>
      <c r="V35" s="333"/>
    </row>
    <row r="36" spans="1:22" ht="15" customHeight="1" x14ac:dyDescent="0.25">
      <c r="A36" s="682"/>
      <c r="B36" s="683"/>
      <c r="C36" s="684"/>
      <c r="D36" s="684"/>
      <c r="E36" s="684"/>
      <c r="F36" s="684"/>
      <c r="G36" s="684"/>
      <c r="H36" s="684"/>
      <c r="I36" s="684"/>
      <c r="J36" s="684"/>
      <c r="K36" s="681"/>
      <c r="L36" s="681"/>
      <c r="M36" s="682"/>
    </row>
    <row r="37" spans="1:22" x14ac:dyDescent="0.25">
      <c r="A37" s="682"/>
      <c r="B37" s="682"/>
      <c r="C37" s="682"/>
      <c r="D37" s="682"/>
      <c r="E37" s="682"/>
      <c r="F37" s="682"/>
      <c r="G37" s="682"/>
      <c r="H37" s="682"/>
      <c r="I37" s="682"/>
      <c r="J37" s="682"/>
      <c r="K37" s="682"/>
      <c r="L37" s="682"/>
      <c r="M37" s="682"/>
    </row>
    <row r="38" spans="1:22" x14ac:dyDescent="0.25">
      <c r="A38" s="564" t="s">
        <v>38</v>
      </c>
      <c r="B38" s="578"/>
      <c r="C38" s="578"/>
      <c r="D38" s="578"/>
      <c r="E38" s="578"/>
      <c r="F38" s="578"/>
      <c r="G38" s="578"/>
      <c r="H38" s="578"/>
      <c r="I38" s="578"/>
      <c r="J38" s="578"/>
      <c r="K38" s="578"/>
      <c r="L38" s="578"/>
    </row>
    <row r="39" spans="1:22" ht="14.45" customHeight="1" x14ac:dyDescent="0.25">
      <c r="A39" s="587" t="s">
        <v>39</v>
      </c>
      <c r="B39" s="857" t="s">
        <v>1181</v>
      </c>
      <c r="C39" s="857"/>
      <c r="D39" s="857"/>
      <c r="E39" s="857"/>
      <c r="F39" s="857"/>
      <c r="G39" s="857"/>
      <c r="H39" s="857"/>
      <c r="I39" s="857"/>
      <c r="J39" s="857"/>
      <c r="K39" s="857"/>
      <c r="L39" s="857"/>
    </row>
    <row r="40" spans="1:22" ht="14.45" customHeight="1" x14ac:dyDescent="0.25">
      <c r="A40" s="587" t="s">
        <v>15</v>
      </c>
      <c r="B40" s="857" t="s">
        <v>1182</v>
      </c>
      <c r="C40" s="857"/>
      <c r="D40" s="857"/>
      <c r="E40" s="857"/>
      <c r="F40" s="857"/>
      <c r="G40" s="857"/>
      <c r="H40" s="857"/>
      <c r="I40" s="857"/>
      <c r="J40" s="857"/>
      <c r="K40" s="857"/>
      <c r="L40" s="857"/>
    </row>
    <row r="41" spans="1:22" ht="38.25" customHeight="1" x14ac:dyDescent="0.25">
      <c r="A41" s="587" t="s">
        <v>20</v>
      </c>
      <c r="B41" s="1026" t="s">
        <v>1183</v>
      </c>
      <c r="C41" s="1026"/>
      <c r="D41" s="1026"/>
      <c r="E41" s="1026"/>
      <c r="F41" s="1026"/>
      <c r="G41" s="1026"/>
      <c r="H41" s="1026"/>
      <c r="I41" s="1026"/>
      <c r="J41" s="1026"/>
      <c r="K41" s="1026"/>
      <c r="L41" s="1026"/>
    </row>
    <row r="42" spans="1:22" ht="26.25" customHeight="1" x14ac:dyDescent="0.25">
      <c r="A42" s="587" t="s">
        <v>23</v>
      </c>
      <c r="B42" s="857" t="s">
        <v>1192</v>
      </c>
      <c r="C42" s="857"/>
      <c r="D42" s="857"/>
      <c r="E42" s="857"/>
      <c r="F42" s="857"/>
      <c r="G42" s="857"/>
      <c r="H42" s="857"/>
      <c r="I42" s="857"/>
      <c r="J42" s="857"/>
      <c r="K42" s="857"/>
      <c r="L42" s="857"/>
    </row>
    <row r="43" spans="1:22" ht="26.25" customHeight="1" x14ac:dyDescent="0.25">
      <c r="A43" s="587" t="s">
        <v>44</v>
      </c>
      <c r="B43" s="857" t="s">
        <v>1193</v>
      </c>
      <c r="C43" s="857"/>
      <c r="D43" s="857"/>
      <c r="E43" s="857"/>
      <c r="F43" s="857"/>
      <c r="G43" s="857"/>
      <c r="H43" s="857"/>
      <c r="I43" s="857"/>
      <c r="J43" s="857"/>
      <c r="K43" s="857"/>
      <c r="L43" s="857"/>
    </row>
    <row r="44" spans="1:22" ht="12.75" customHeight="1" x14ac:dyDescent="0.25">
      <c r="A44" s="587" t="s">
        <v>46</v>
      </c>
      <c r="B44" s="857" t="s">
        <v>1194</v>
      </c>
      <c r="C44" s="857"/>
      <c r="D44" s="857"/>
      <c r="E44" s="857"/>
      <c r="F44" s="857"/>
      <c r="G44" s="857"/>
      <c r="H44" s="857"/>
      <c r="I44" s="857"/>
      <c r="J44" s="857"/>
      <c r="K44" s="857"/>
      <c r="L44" s="857"/>
    </row>
    <row r="45" spans="1:22" ht="33.75" customHeight="1" x14ac:dyDescent="0.25">
      <c r="A45" s="587" t="s">
        <v>31</v>
      </c>
      <c r="B45" s="1001" t="s">
        <v>493</v>
      </c>
      <c r="C45" s="1001"/>
      <c r="D45" s="1001"/>
      <c r="E45" s="1001"/>
      <c r="F45" s="1001"/>
      <c r="G45" s="1001"/>
      <c r="H45" s="1001"/>
      <c r="I45" s="1001"/>
      <c r="J45" s="1001"/>
      <c r="K45" s="1001"/>
      <c r="L45" s="1001"/>
    </row>
    <row r="46" spans="1:22" ht="14.25" customHeight="1" x14ac:dyDescent="0.25">
      <c r="A46" s="587" t="s">
        <v>35</v>
      </c>
      <c r="B46" s="677" t="s">
        <v>1195</v>
      </c>
    </row>
    <row r="47" spans="1:22" ht="15" customHeight="1" x14ac:dyDescent="0.25">
      <c r="A47" s="587"/>
      <c r="B47" s="676"/>
      <c r="C47" s="676"/>
      <c r="D47" s="676"/>
      <c r="E47" s="676"/>
      <c r="F47" s="676"/>
      <c r="G47" s="676"/>
      <c r="H47" s="676"/>
      <c r="I47" s="676"/>
      <c r="J47" s="676"/>
      <c r="K47" s="676"/>
      <c r="L47" s="676"/>
    </row>
    <row r="48" spans="1:22" x14ac:dyDescent="0.25">
      <c r="A48" s="1023" t="s">
        <v>404</v>
      </c>
      <c r="B48" s="1023"/>
      <c r="C48" s="676"/>
      <c r="D48" s="676"/>
      <c r="E48" s="676"/>
      <c r="F48" s="676"/>
      <c r="G48" s="676"/>
      <c r="H48" s="676"/>
      <c r="I48" s="676"/>
      <c r="J48" s="676"/>
      <c r="K48" s="676"/>
      <c r="L48" s="676"/>
    </row>
    <row r="49" spans="1:12" s="682" customFormat="1" ht="27.75" customHeight="1" x14ac:dyDescent="0.25">
      <c r="A49" s="587">
        <v>1</v>
      </c>
      <c r="B49" s="857" t="s">
        <v>1187</v>
      </c>
      <c r="C49" s="857"/>
      <c r="D49" s="857"/>
      <c r="E49" s="857"/>
      <c r="F49" s="857"/>
      <c r="G49" s="857"/>
      <c r="H49" s="857"/>
      <c r="I49" s="857"/>
      <c r="J49" s="857"/>
      <c r="K49" s="857"/>
      <c r="L49" s="857"/>
    </row>
    <row r="50" spans="1:12" s="682" customFormat="1" x14ac:dyDescent="0.25">
      <c r="A50" s="587">
        <v>2</v>
      </c>
      <c r="B50" s="857" t="s">
        <v>1188</v>
      </c>
      <c r="C50" s="857"/>
      <c r="D50" s="857"/>
      <c r="E50" s="857"/>
      <c r="F50" s="857"/>
      <c r="G50" s="857"/>
      <c r="H50" s="857"/>
      <c r="I50" s="857"/>
      <c r="J50" s="857"/>
      <c r="K50" s="857"/>
      <c r="L50" s="857"/>
    </row>
    <row r="51" spans="1:12" s="682" customFormat="1" x14ac:dyDescent="0.25">
      <c r="A51" s="677">
        <v>3</v>
      </c>
      <c r="B51" s="857" t="s">
        <v>1190</v>
      </c>
      <c r="C51" s="857"/>
      <c r="D51" s="857"/>
      <c r="E51" s="857"/>
      <c r="F51" s="857"/>
      <c r="G51" s="857"/>
      <c r="H51" s="857"/>
      <c r="I51" s="857"/>
      <c r="J51" s="857"/>
      <c r="K51" s="857"/>
      <c r="L51" s="857"/>
    </row>
    <row r="52" spans="1:12" s="682" customFormat="1" ht="15" customHeight="1" x14ac:dyDescent="0.25">
      <c r="A52" s="679">
        <v>4</v>
      </c>
      <c r="B52" s="857" t="s">
        <v>1196</v>
      </c>
      <c r="C52" s="857"/>
      <c r="D52" s="857"/>
      <c r="E52" s="857"/>
      <c r="F52" s="857"/>
      <c r="G52" s="857"/>
      <c r="H52" s="857"/>
      <c r="I52" s="857"/>
      <c r="J52" s="857"/>
      <c r="K52" s="857"/>
      <c r="L52" s="857"/>
    </row>
    <row r="53" spans="1:12" s="682" customFormat="1" ht="15" customHeight="1" x14ac:dyDescent="0.25">
      <c r="A53" s="677">
        <v>5</v>
      </c>
      <c r="B53" s="857" t="s">
        <v>1189</v>
      </c>
      <c r="C53" s="857"/>
      <c r="D53" s="857"/>
      <c r="E53" s="857"/>
      <c r="F53" s="857"/>
      <c r="G53" s="857"/>
      <c r="H53" s="857"/>
      <c r="I53" s="857"/>
      <c r="J53" s="857"/>
      <c r="K53" s="857"/>
      <c r="L53" s="857"/>
    </row>
    <row r="54" spans="1:12" s="682" customFormat="1" x14ac:dyDescent="0.25">
      <c r="A54" s="677"/>
      <c r="B54" s="676"/>
      <c r="C54" s="678"/>
      <c r="D54" s="678"/>
      <c r="E54" s="678"/>
      <c r="F54" s="678"/>
      <c r="G54" s="678"/>
      <c r="H54" s="678"/>
      <c r="I54" s="678"/>
      <c r="J54" s="678"/>
      <c r="K54" s="678"/>
      <c r="L54" s="678"/>
    </row>
    <row r="55" spans="1:12" s="682" customFormat="1" x14ac:dyDescent="0.25">
      <c r="A55" s="677"/>
      <c r="B55" s="96"/>
      <c r="C55" s="678"/>
      <c r="D55" s="678"/>
      <c r="E55" s="678"/>
      <c r="F55" s="678"/>
      <c r="G55" s="678"/>
      <c r="H55" s="678"/>
      <c r="I55" s="678"/>
      <c r="J55" s="678"/>
      <c r="K55" s="678"/>
      <c r="L55" s="678"/>
    </row>
    <row r="56" spans="1:12" s="682" customFormat="1" x14ac:dyDescent="0.25">
      <c r="A56" s="677"/>
      <c r="B56" s="857"/>
      <c r="C56" s="857"/>
      <c r="D56" s="857"/>
      <c r="E56" s="857"/>
      <c r="F56" s="857"/>
      <c r="G56" s="857"/>
      <c r="H56" s="857"/>
      <c r="I56" s="857"/>
      <c r="J56" s="857"/>
      <c r="K56" s="857"/>
      <c r="L56" s="857"/>
    </row>
    <row r="57" spans="1:12" s="682" customFormat="1" x14ac:dyDescent="0.25">
      <c r="A57" s="677"/>
      <c r="B57" s="857"/>
      <c r="C57" s="857"/>
      <c r="D57" s="857"/>
      <c r="E57" s="857"/>
      <c r="F57" s="857"/>
      <c r="G57" s="857"/>
      <c r="H57" s="857"/>
      <c r="I57" s="857"/>
      <c r="J57" s="857"/>
      <c r="K57" s="857"/>
      <c r="L57" s="857"/>
    </row>
    <row r="58" spans="1:12" s="682" customFormat="1" x14ac:dyDescent="0.25">
      <c r="A58" s="677"/>
      <c r="B58" s="676"/>
      <c r="C58" s="676"/>
      <c r="D58" s="676"/>
      <c r="E58" s="676"/>
      <c r="F58" s="676"/>
      <c r="G58" s="676"/>
      <c r="H58" s="676"/>
      <c r="I58" s="676"/>
      <c r="J58" s="676"/>
      <c r="K58" s="676"/>
      <c r="L58" s="676"/>
    </row>
    <row r="59" spans="1:12" s="682" customFormat="1" x14ac:dyDescent="0.25">
      <c r="A59" s="677"/>
      <c r="B59" s="857"/>
      <c r="C59" s="857"/>
      <c r="D59" s="857"/>
      <c r="E59" s="857"/>
      <c r="F59" s="857"/>
      <c r="G59" s="857"/>
      <c r="H59" s="857"/>
      <c r="I59" s="857"/>
      <c r="J59" s="857"/>
      <c r="K59" s="857"/>
      <c r="L59" s="857"/>
    </row>
    <row r="60" spans="1:12" s="682" customFormat="1" x14ac:dyDescent="0.25">
      <c r="A60" s="677"/>
      <c r="B60" s="857"/>
      <c r="C60" s="857"/>
      <c r="D60" s="857"/>
      <c r="E60" s="857"/>
      <c r="F60" s="857"/>
      <c r="G60" s="857"/>
      <c r="H60" s="857"/>
      <c r="I60" s="857"/>
      <c r="J60" s="857"/>
      <c r="K60" s="857"/>
      <c r="L60" s="857"/>
    </row>
    <row r="61" spans="1:12" s="682" customFormat="1" x14ac:dyDescent="0.25">
      <c r="A61" s="248"/>
      <c r="B61" s="248"/>
      <c r="C61" s="248"/>
      <c r="D61" s="248"/>
      <c r="E61" s="248"/>
      <c r="F61" s="248"/>
      <c r="G61" s="248"/>
      <c r="H61" s="248"/>
      <c r="I61" s="248"/>
      <c r="J61" s="248"/>
      <c r="K61" s="248"/>
      <c r="L61" s="248"/>
    </row>
    <row r="62" spans="1:12" s="682" customFormat="1" x14ac:dyDescent="0.25">
      <c r="A62" s="248"/>
      <c r="B62" s="248"/>
      <c r="C62" s="248"/>
      <c r="D62" s="248"/>
      <c r="E62" s="248"/>
      <c r="F62" s="248"/>
      <c r="G62" s="248"/>
      <c r="H62" s="248"/>
      <c r="I62" s="248"/>
      <c r="J62" s="248"/>
      <c r="K62" s="248"/>
      <c r="L62" s="248"/>
    </row>
    <row r="63" spans="1:12" s="682" customFormat="1" x14ac:dyDescent="0.25">
      <c r="A63" s="248"/>
      <c r="B63" s="248"/>
      <c r="C63" s="248"/>
      <c r="D63" s="248"/>
      <c r="E63" s="248"/>
      <c r="F63" s="248"/>
      <c r="G63" s="248"/>
      <c r="H63" s="248"/>
      <c r="I63" s="248"/>
      <c r="J63" s="248"/>
      <c r="K63" s="248"/>
      <c r="L63" s="248"/>
    </row>
    <row r="64" spans="1:12" s="682" customFormat="1" x14ac:dyDescent="0.25">
      <c r="A64" s="248"/>
      <c r="B64" s="248"/>
      <c r="C64" s="248"/>
      <c r="D64" s="248"/>
      <c r="E64" s="248"/>
      <c r="F64" s="248"/>
      <c r="G64" s="248"/>
      <c r="H64" s="248"/>
      <c r="I64" s="248"/>
      <c r="J64" s="248"/>
      <c r="K64" s="248"/>
      <c r="L64" s="248"/>
    </row>
    <row r="65" spans="1:12" s="682" customFormat="1" x14ac:dyDescent="0.25">
      <c r="A65" s="248"/>
      <c r="B65" s="248"/>
      <c r="C65" s="248"/>
      <c r="D65" s="248"/>
      <c r="E65" s="248"/>
      <c r="F65" s="248"/>
      <c r="G65" s="248"/>
      <c r="H65" s="248"/>
      <c r="I65" s="248"/>
      <c r="J65" s="248"/>
      <c r="K65" s="248"/>
      <c r="L65" s="248"/>
    </row>
    <row r="66" spans="1:12" s="682" customFormat="1" x14ac:dyDescent="0.25">
      <c r="A66" s="248"/>
      <c r="B66" s="248"/>
      <c r="C66" s="248"/>
      <c r="D66" s="248"/>
      <c r="E66" s="248"/>
      <c r="F66" s="248"/>
      <c r="G66" s="248"/>
      <c r="H66" s="248"/>
      <c r="I66" s="248"/>
      <c r="J66" s="248"/>
      <c r="K66" s="248"/>
      <c r="L66" s="248"/>
    </row>
    <row r="67" spans="1:12" s="682" customFormat="1" x14ac:dyDescent="0.25">
      <c r="A67" s="248"/>
      <c r="B67" s="248"/>
      <c r="C67" s="248"/>
      <c r="D67" s="248"/>
      <c r="E67" s="248"/>
      <c r="F67" s="248"/>
      <c r="G67" s="248"/>
      <c r="H67" s="248"/>
      <c r="I67" s="248"/>
      <c r="J67" s="248"/>
      <c r="K67" s="248"/>
      <c r="L67" s="248"/>
    </row>
    <row r="68" spans="1:12" s="682" customFormat="1" x14ac:dyDescent="0.25">
      <c r="A68" s="248"/>
      <c r="B68" s="248"/>
      <c r="C68" s="248"/>
      <c r="D68" s="248"/>
      <c r="E68" s="248"/>
      <c r="F68" s="248"/>
      <c r="G68" s="248"/>
      <c r="H68" s="248"/>
      <c r="I68" s="248"/>
      <c r="J68" s="248"/>
      <c r="K68" s="248"/>
      <c r="L68" s="248"/>
    </row>
    <row r="69" spans="1:12" s="682" customFormat="1" x14ac:dyDescent="0.25">
      <c r="A69" s="248"/>
      <c r="B69" s="248"/>
      <c r="C69" s="248"/>
      <c r="D69" s="248"/>
      <c r="E69" s="248"/>
      <c r="F69" s="248"/>
      <c r="G69" s="248"/>
      <c r="H69" s="248"/>
      <c r="I69" s="248"/>
      <c r="J69" s="248"/>
      <c r="K69" s="248"/>
      <c r="L69" s="248"/>
    </row>
    <row r="70" spans="1:12" s="682" customFormat="1" x14ac:dyDescent="0.25">
      <c r="A70" s="248"/>
      <c r="B70" s="248"/>
      <c r="C70" s="248"/>
      <c r="D70" s="248"/>
      <c r="E70" s="248"/>
      <c r="F70" s="248"/>
      <c r="G70" s="248"/>
      <c r="H70" s="248"/>
      <c r="I70" s="248"/>
      <c r="J70" s="248"/>
      <c r="K70" s="248"/>
      <c r="L70" s="248"/>
    </row>
    <row r="71" spans="1:12" s="682" customFormat="1" x14ac:dyDescent="0.25">
      <c r="A71" s="248"/>
      <c r="B71" s="248"/>
      <c r="C71" s="248"/>
      <c r="D71" s="248"/>
      <c r="E71" s="248"/>
      <c r="F71" s="248"/>
      <c r="G71" s="248"/>
      <c r="H71" s="248"/>
      <c r="I71" s="248"/>
      <c r="J71" s="248"/>
      <c r="K71" s="248"/>
      <c r="L71" s="248"/>
    </row>
    <row r="72" spans="1:12" s="682" customFormat="1" x14ac:dyDescent="0.25">
      <c r="A72" s="248"/>
      <c r="B72" s="248"/>
      <c r="C72" s="248"/>
      <c r="D72" s="248"/>
      <c r="E72" s="248"/>
      <c r="F72" s="248"/>
      <c r="G72" s="248"/>
      <c r="H72" s="248"/>
      <c r="I72" s="248"/>
      <c r="J72" s="248"/>
      <c r="K72" s="248"/>
      <c r="L72" s="248"/>
    </row>
    <row r="73" spans="1:12" s="682" customFormat="1" x14ac:dyDescent="0.25">
      <c r="A73" s="248"/>
      <c r="B73" s="248"/>
      <c r="C73" s="248"/>
      <c r="D73" s="248"/>
      <c r="E73" s="248"/>
      <c r="F73" s="248"/>
      <c r="G73" s="248"/>
      <c r="H73" s="248"/>
      <c r="I73" s="248"/>
      <c r="J73" s="248"/>
      <c r="K73" s="248"/>
      <c r="L73" s="248"/>
    </row>
    <row r="74" spans="1:12" s="682" customFormat="1" x14ac:dyDescent="0.25">
      <c r="A74" s="248"/>
      <c r="B74" s="248"/>
      <c r="C74" s="248"/>
      <c r="D74" s="248"/>
      <c r="E74" s="248"/>
      <c r="F74" s="248"/>
      <c r="G74" s="248"/>
      <c r="H74" s="248"/>
      <c r="I74" s="248"/>
      <c r="J74" s="248"/>
      <c r="K74" s="248"/>
      <c r="L74" s="248"/>
    </row>
    <row r="75" spans="1:12" s="682" customFormat="1" x14ac:dyDescent="0.25">
      <c r="A75" s="248"/>
      <c r="B75" s="858"/>
      <c r="C75" s="858"/>
      <c r="D75" s="858"/>
      <c r="E75" s="858"/>
      <c r="F75" s="858"/>
      <c r="G75" s="858"/>
      <c r="H75" s="858"/>
      <c r="I75" s="858"/>
      <c r="J75" s="858"/>
      <c r="K75" s="858"/>
      <c r="L75" s="858"/>
    </row>
    <row r="76" spans="1:12" s="682" customFormat="1" x14ac:dyDescent="0.25">
      <c r="A76" s="248"/>
      <c r="B76" s="248"/>
      <c r="C76" s="248"/>
      <c r="D76" s="248"/>
      <c r="E76" s="248"/>
      <c r="F76" s="248"/>
      <c r="G76" s="248"/>
      <c r="H76" s="248"/>
      <c r="I76" s="248"/>
      <c r="J76" s="248"/>
      <c r="K76" s="248"/>
      <c r="L76" s="248"/>
    </row>
    <row r="77" spans="1:12" s="682" customFormat="1" x14ac:dyDescent="0.25">
      <c r="A77" s="248"/>
      <c r="B77" s="248"/>
      <c r="C77" s="248"/>
      <c r="D77" s="248"/>
      <c r="E77" s="248"/>
      <c r="F77" s="248"/>
      <c r="G77" s="248"/>
      <c r="H77" s="248"/>
      <c r="I77" s="248"/>
      <c r="J77" s="248"/>
      <c r="K77" s="248"/>
      <c r="L77" s="248"/>
    </row>
    <row r="78" spans="1:12" s="682" customFormat="1" x14ac:dyDescent="0.25">
      <c r="A78" s="248"/>
      <c r="B78" s="248"/>
      <c r="C78" s="250"/>
      <c r="D78" s="250"/>
      <c r="E78" s="248"/>
      <c r="F78" s="248"/>
      <c r="G78" s="248"/>
      <c r="H78" s="248"/>
      <c r="I78" s="248"/>
      <c r="J78" s="248"/>
      <c r="K78" s="248"/>
      <c r="L78" s="248"/>
    </row>
    <row r="79" spans="1:12" s="682" customFormat="1" x14ac:dyDescent="0.25">
      <c r="A79" s="248"/>
      <c r="B79" s="248"/>
      <c r="C79" s="249"/>
      <c r="D79" s="249"/>
      <c r="E79" s="249"/>
      <c r="F79" s="248"/>
      <c r="G79" s="248"/>
      <c r="H79" s="248"/>
      <c r="I79" s="248"/>
      <c r="J79" s="248"/>
      <c r="K79" s="248"/>
      <c r="L79" s="248"/>
    </row>
    <row r="80" spans="1:12" s="682" customFormat="1" x14ac:dyDescent="0.25">
      <c r="A80" s="248"/>
      <c r="B80" s="248"/>
      <c r="C80" s="248"/>
      <c r="D80" s="248"/>
      <c r="E80" s="248"/>
      <c r="F80" s="248"/>
      <c r="G80" s="248"/>
      <c r="H80" s="248"/>
      <c r="I80" s="248"/>
      <c r="J80" s="248"/>
      <c r="K80" s="248"/>
      <c r="L80" s="248"/>
    </row>
    <row r="81" s="682" customFormat="1" x14ac:dyDescent="0.25"/>
    <row r="82" s="682" customFormat="1" x14ac:dyDescent="0.25"/>
  </sheetData>
  <mergeCells count="25">
    <mergeCell ref="B57:L57"/>
    <mergeCell ref="B59:L59"/>
    <mergeCell ref="B60:L60"/>
    <mergeCell ref="B75:L75"/>
    <mergeCell ref="B50:L50"/>
    <mergeCell ref="B51:L51"/>
    <mergeCell ref="B52:L52"/>
    <mergeCell ref="B53:L53"/>
    <mergeCell ref="B56:L56"/>
    <mergeCell ref="B43:L43"/>
    <mergeCell ref="B44:L44"/>
    <mergeCell ref="B45:L45"/>
    <mergeCell ref="A48:B48"/>
    <mergeCell ref="B49:L49"/>
    <mergeCell ref="B26:L26"/>
    <mergeCell ref="B39:L39"/>
    <mergeCell ref="B40:L40"/>
    <mergeCell ref="B41:L41"/>
    <mergeCell ref="B42:L42"/>
    <mergeCell ref="C22:J25"/>
    <mergeCell ref="C2:L2"/>
    <mergeCell ref="G3:H3"/>
    <mergeCell ref="I3:J3"/>
    <mergeCell ref="B15:L15"/>
    <mergeCell ref="B21:L21"/>
  </mergeCells>
  <hyperlinks>
    <hyperlink ref="H1" location="Index" display="Back to Index"/>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V82"/>
  <sheetViews>
    <sheetView showGridLines="0" topLeftCell="A31" workbookViewId="0">
      <selection activeCell="A38" sqref="A38:L46"/>
    </sheetView>
  </sheetViews>
  <sheetFormatPr defaultRowHeight="15" x14ac:dyDescent="0.25"/>
  <cols>
    <col min="1" max="1" width="3" style="248" customWidth="1"/>
    <col min="2" max="2" width="28.28515625" style="248" customWidth="1"/>
    <col min="3" max="10" width="6.85546875" style="248" customWidth="1"/>
    <col min="11" max="11" width="5.85546875" style="248" customWidth="1"/>
    <col min="12" max="12" width="5.28515625" style="248" customWidth="1"/>
    <col min="13" max="13" width="4.42578125" style="248" customWidth="1"/>
    <col min="14" max="16384" width="9.140625" style="682"/>
  </cols>
  <sheetData>
    <row r="1" spans="1:12" s="682" customFormat="1" x14ac:dyDescent="0.25">
      <c r="A1" s="248"/>
      <c r="B1" s="248"/>
      <c r="C1" s="248"/>
      <c r="D1" s="248"/>
      <c r="E1" s="248"/>
      <c r="F1" s="248"/>
      <c r="G1" s="248"/>
      <c r="H1" s="555" t="s">
        <v>850</v>
      </c>
      <c r="I1" s="248"/>
      <c r="J1" s="248"/>
      <c r="K1" s="248"/>
      <c r="L1" s="248"/>
    </row>
    <row r="2" spans="1:12" s="682" customFormat="1" x14ac:dyDescent="0.25">
      <c r="A2" s="578"/>
      <c r="B2" s="486" t="s">
        <v>0</v>
      </c>
      <c r="C2" s="925" t="s">
        <v>1197</v>
      </c>
      <c r="D2" s="1036"/>
      <c r="E2" s="1036"/>
      <c r="F2" s="1036"/>
      <c r="G2" s="1036"/>
      <c r="H2" s="1036"/>
      <c r="I2" s="1036"/>
      <c r="J2" s="1036"/>
      <c r="K2" s="1036"/>
      <c r="L2" s="1037"/>
    </row>
    <row r="3" spans="1:12" s="682" customFormat="1" x14ac:dyDescent="0.25">
      <c r="A3" s="578"/>
      <c r="B3" s="487"/>
      <c r="C3" s="488">
        <v>2015</v>
      </c>
      <c r="D3" s="488">
        <v>2020</v>
      </c>
      <c r="E3" s="488">
        <v>2030</v>
      </c>
      <c r="F3" s="488">
        <v>2050</v>
      </c>
      <c r="G3" s="925" t="s">
        <v>2</v>
      </c>
      <c r="H3" s="928"/>
      <c r="I3" s="925" t="s">
        <v>3</v>
      </c>
      <c r="J3" s="928"/>
      <c r="K3" s="488" t="s">
        <v>4</v>
      </c>
      <c r="L3" s="488" t="s">
        <v>5</v>
      </c>
    </row>
    <row r="4" spans="1:12" s="682" customFormat="1" x14ac:dyDescent="0.25">
      <c r="A4" s="578"/>
      <c r="B4" s="692" t="s">
        <v>6</v>
      </c>
      <c r="C4" s="693"/>
      <c r="D4" s="693"/>
      <c r="E4" s="693"/>
      <c r="F4" s="693"/>
      <c r="G4" s="693" t="s">
        <v>7</v>
      </c>
      <c r="H4" s="693" t="s">
        <v>8</v>
      </c>
      <c r="I4" s="693" t="s">
        <v>7</v>
      </c>
      <c r="J4" s="693" t="s">
        <v>8</v>
      </c>
      <c r="K4" s="693"/>
      <c r="L4" s="694"/>
    </row>
    <row r="5" spans="1:12" s="682" customFormat="1" ht="22.5" x14ac:dyDescent="0.25">
      <c r="A5" s="578"/>
      <c r="B5" s="492" t="s">
        <v>1166</v>
      </c>
      <c r="C5" s="786">
        <v>10</v>
      </c>
      <c r="D5" s="786">
        <v>10</v>
      </c>
      <c r="E5" s="786">
        <v>10</v>
      </c>
      <c r="F5" s="786">
        <v>10</v>
      </c>
      <c r="G5" s="786"/>
      <c r="H5" s="786"/>
      <c r="I5" s="786"/>
      <c r="J5" s="786"/>
      <c r="K5" s="495"/>
      <c r="L5" s="495">
        <v>2</v>
      </c>
    </row>
    <row r="6" spans="1:12" s="682" customFormat="1" ht="22.5" x14ac:dyDescent="0.25">
      <c r="A6" s="578"/>
      <c r="B6" s="796" t="s">
        <v>1167</v>
      </c>
      <c r="C6" s="786">
        <v>1.2</v>
      </c>
      <c r="D6" s="786">
        <v>1.2</v>
      </c>
      <c r="E6" s="786">
        <v>1.2</v>
      </c>
      <c r="F6" s="786">
        <v>1.2</v>
      </c>
      <c r="G6" s="786"/>
      <c r="H6" s="786"/>
      <c r="I6" s="786"/>
      <c r="J6" s="786"/>
      <c r="K6" s="495"/>
      <c r="L6" s="495">
        <v>4</v>
      </c>
    </row>
    <row r="7" spans="1:12" s="682" customFormat="1" ht="22.5" x14ac:dyDescent="0.25">
      <c r="A7" s="578"/>
      <c r="B7" s="796" t="s">
        <v>1168</v>
      </c>
      <c r="C7" s="786">
        <f>C5+C6</f>
        <v>11.2</v>
      </c>
      <c r="D7" s="786">
        <f t="shared" ref="D7:F7" si="0">D5+D6</f>
        <v>11.2</v>
      </c>
      <c r="E7" s="786">
        <f t="shared" si="0"/>
        <v>11.2</v>
      </c>
      <c r="F7" s="786">
        <f t="shared" si="0"/>
        <v>11.2</v>
      </c>
      <c r="G7" s="786"/>
      <c r="H7" s="786"/>
      <c r="I7" s="786"/>
      <c r="J7" s="786"/>
      <c r="K7" s="495" t="s">
        <v>23</v>
      </c>
      <c r="L7" s="495">
        <v>4</v>
      </c>
    </row>
    <row r="8" spans="1:12" s="682" customFormat="1" x14ac:dyDescent="0.25">
      <c r="A8" s="578"/>
      <c r="B8" s="501" t="s">
        <v>1169</v>
      </c>
      <c r="C8" s="797">
        <f>MROUND((70-8)/(27.5/1000),100)</f>
        <v>2300</v>
      </c>
      <c r="D8" s="797">
        <f t="shared" ref="D8:F8" si="1">MROUND((70-8)/(27.5/1000),100)</f>
        <v>2300</v>
      </c>
      <c r="E8" s="797">
        <f t="shared" si="1"/>
        <v>2300</v>
      </c>
      <c r="F8" s="797">
        <f t="shared" si="1"/>
        <v>2300</v>
      </c>
      <c r="G8" s="797">
        <f>MROUND((70-8)/(30/1000),100)</f>
        <v>2100</v>
      </c>
      <c r="H8" s="797">
        <f>MROUND((70-8)/(25/1000),100)</f>
        <v>2500</v>
      </c>
      <c r="I8" s="797">
        <f>G8</f>
        <v>2100</v>
      </c>
      <c r="J8" s="797">
        <f>H8</f>
        <v>2500</v>
      </c>
      <c r="K8" s="495"/>
      <c r="L8" s="494"/>
    </row>
    <row r="9" spans="1:12" s="682" customFormat="1" ht="22.5" x14ac:dyDescent="0.25">
      <c r="A9" s="578"/>
      <c r="B9" s="501" t="s">
        <v>94</v>
      </c>
      <c r="C9" s="786">
        <v>8</v>
      </c>
      <c r="D9" s="786">
        <f t="shared" ref="D9" si="2">C9</f>
        <v>8</v>
      </c>
      <c r="E9" s="786">
        <v>6</v>
      </c>
      <c r="F9" s="786">
        <v>6</v>
      </c>
      <c r="G9" s="786">
        <v>5</v>
      </c>
      <c r="H9" s="786">
        <v>10</v>
      </c>
      <c r="I9" s="786">
        <v>4</v>
      </c>
      <c r="J9" s="786">
        <v>8</v>
      </c>
      <c r="K9" s="495" t="s">
        <v>39</v>
      </c>
      <c r="L9" s="494" t="s">
        <v>1170</v>
      </c>
    </row>
    <row r="10" spans="1:12" s="682" customFormat="1" x14ac:dyDescent="0.25">
      <c r="A10" s="578"/>
      <c r="B10" s="492" t="s">
        <v>13</v>
      </c>
      <c r="C10" s="786">
        <v>2</v>
      </c>
      <c r="D10" s="786">
        <v>2</v>
      </c>
      <c r="E10" s="786">
        <v>2</v>
      </c>
      <c r="F10" s="786">
        <v>2</v>
      </c>
      <c r="G10" s="786">
        <v>1</v>
      </c>
      <c r="H10" s="786">
        <v>3</v>
      </c>
      <c r="I10" s="786">
        <v>1</v>
      </c>
      <c r="J10" s="786">
        <v>3</v>
      </c>
      <c r="K10" s="494"/>
      <c r="L10" s="494">
        <v>2</v>
      </c>
    </row>
    <row r="11" spans="1:12" s="682" customFormat="1" x14ac:dyDescent="0.25">
      <c r="A11" s="578"/>
      <c r="B11" s="501" t="s">
        <v>95</v>
      </c>
      <c r="C11" s="786">
        <v>2</v>
      </c>
      <c r="D11" s="786">
        <v>2</v>
      </c>
      <c r="E11" s="786">
        <v>2</v>
      </c>
      <c r="F11" s="786">
        <v>2</v>
      </c>
      <c r="G11" s="786">
        <v>1</v>
      </c>
      <c r="H11" s="786">
        <v>4</v>
      </c>
      <c r="I11" s="786">
        <v>1</v>
      </c>
      <c r="J11" s="786">
        <v>4</v>
      </c>
      <c r="K11" s="495"/>
      <c r="L11" s="494">
        <v>2</v>
      </c>
    </row>
    <row r="12" spans="1:12" s="682" customFormat="1" x14ac:dyDescent="0.25">
      <c r="A12" s="578"/>
      <c r="B12" s="501" t="s">
        <v>16</v>
      </c>
      <c r="C12" s="786">
        <v>25</v>
      </c>
      <c r="D12" s="786">
        <v>25</v>
      </c>
      <c r="E12" s="786">
        <v>30</v>
      </c>
      <c r="F12" s="786">
        <v>30</v>
      </c>
      <c r="G12" s="786">
        <v>25</v>
      </c>
      <c r="H12" s="786">
        <v>30</v>
      </c>
      <c r="I12" s="786">
        <v>25</v>
      </c>
      <c r="J12" s="786">
        <v>35</v>
      </c>
      <c r="K12" s="495"/>
      <c r="L12" s="494">
        <v>2</v>
      </c>
    </row>
    <row r="13" spans="1:12" s="682" customFormat="1" x14ac:dyDescent="0.25">
      <c r="A13" s="578"/>
      <c r="B13" s="501" t="s">
        <v>18</v>
      </c>
      <c r="C13" s="786">
        <v>4.5</v>
      </c>
      <c r="D13" s="786">
        <v>4.5</v>
      </c>
      <c r="E13" s="786">
        <v>4.5</v>
      </c>
      <c r="F13" s="786">
        <v>4.5</v>
      </c>
      <c r="G13" s="786">
        <v>4</v>
      </c>
      <c r="H13" s="786">
        <v>5</v>
      </c>
      <c r="I13" s="786">
        <v>4</v>
      </c>
      <c r="J13" s="786">
        <v>5</v>
      </c>
      <c r="K13" s="495"/>
      <c r="L13" s="494">
        <v>2</v>
      </c>
    </row>
    <row r="14" spans="1:12" s="682" customFormat="1" x14ac:dyDescent="0.25">
      <c r="A14" s="578"/>
      <c r="B14" s="503" t="s">
        <v>272</v>
      </c>
      <c r="C14" s="790">
        <v>5</v>
      </c>
      <c r="D14" s="786">
        <v>5</v>
      </c>
      <c r="E14" s="786">
        <v>5</v>
      </c>
      <c r="F14" s="786">
        <v>5</v>
      </c>
      <c r="G14" s="786">
        <v>3</v>
      </c>
      <c r="H14" s="786">
        <v>6</v>
      </c>
      <c r="I14" s="786">
        <v>3</v>
      </c>
      <c r="J14" s="786">
        <v>6</v>
      </c>
      <c r="K14" s="495" t="s">
        <v>20</v>
      </c>
      <c r="L14" s="494">
        <v>2</v>
      </c>
    </row>
    <row r="15" spans="1:12" s="682" customFormat="1" x14ac:dyDescent="0.25">
      <c r="A15" s="578"/>
      <c r="B15" s="929" t="s">
        <v>21</v>
      </c>
      <c r="C15" s="930"/>
      <c r="D15" s="930"/>
      <c r="E15" s="930"/>
      <c r="F15" s="930"/>
      <c r="G15" s="930"/>
      <c r="H15" s="930"/>
      <c r="I15" s="930"/>
      <c r="J15" s="930"/>
      <c r="K15" s="930"/>
      <c r="L15" s="931"/>
    </row>
    <row r="16" spans="1:12" s="682" customFormat="1" x14ac:dyDescent="0.25">
      <c r="A16" s="578"/>
      <c r="B16" s="501" t="s">
        <v>22</v>
      </c>
      <c r="C16" s="495"/>
      <c r="D16" s="495"/>
      <c r="E16" s="495"/>
      <c r="F16" s="495"/>
      <c r="G16" s="495"/>
      <c r="H16" s="495"/>
      <c r="I16" s="495"/>
      <c r="J16" s="495"/>
      <c r="K16" s="495"/>
      <c r="L16" s="495"/>
    </row>
    <row r="17" spans="1:12" s="682" customFormat="1" x14ac:dyDescent="0.25">
      <c r="A17" s="578"/>
      <c r="B17" s="501" t="s">
        <v>24</v>
      </c>
      <c r="C17" s="495"/>
      <c r="D17" s="495"/>
      <c r="E17" s="495"/>
      <c r="F17" s="495"/>
      <c r="G17" s="495"/>
      <c r="H17" s="495"/>
      <c r="I17" s="495"/>
      <c r="J17" s="495"/>
      <c r="K17" s="495"/>
      <c r="L17" s="495"/>
    </row>
    <row r="18" spans="1:12" s="682" customFormat="1" x14ac:dyDescent="0.25">
      <c r="A18" s="578"/>
      <c r="B18" s="501" t="s">
        <v>98</v>
      </c>
      <c r="C18" s="495">
        <v>20</v>
      </c>
      <c r="D18" s="495">
        <v>20</v>
      </c>
      <c r="E18" s="495">
        <v>20</v>
      </c>
      <c r="F18" s="495">
        <v>20</v>
      </c>
      <c r="G18" s="495">
        <v>20</v>
      </c>
      <c r="H18" s="495">
        <v>20</v>
      </c>
      <c r="I18" s="495">
        <v>20</v>
      </c>
      <c r="J18" s="495">
        <v>20</v>
      </c>
      <c r="K18" s="495"/>
      <c r="L18" s="495">
        <v>2</v>
      </c>
    </row>
    <row r="19" spans="1:12" s="682" customFormat="1" x14ac:dyDescent="0.25">
      <c r="A19" s="578"/>
      <c r="B19" s="501" t="s">
        <v>99</v>
      </c>
      <c r="C19" s="495"/>
      <c r="D19" s="495"/>
      <c r="E19" s="495"/>
      <c r="F19" s="495"/>
      <c r="G19" s="495"/>
      <c r="H19" s="495"/>
      <c r="I19" s="495"/>
      <c r="J19" s="495"/>
      <c r="K19" s="495"/>
      <c r="L19" s="495"/>
    </row>
    <row r="20" spans="1:12" s="682" customFormat="1" x14ac:dyDescent="0.25">
      <c r="A20" s="578"/>
      <c r="B20" s="501" t="s">
        <v>100</v>
      </c>
      <c r="C20" s="495"/>
      <c r="D20" s="495"/>
      <c r="E20" s="495"/>
      <c r="F20" s="495"/>
      <c r="G20" s="495"/>
      <c r="H20" s="495"/>
      <c r="I20" s="495"/>
      <c r="J20" s="495"/>
      <c r="K20" s="495"/>
      <c r="L20" s="495"/>
    </row>
    <row r="21" spans="1:12" s="682" customFormat="1" x14ac:dyDescent="0.25">
      <c r="A21" s="578"/>
      <c r="B21" s="929" t="s">
        <v>102</v>
      </c>
      <c r="C21" s="930"/>
      <c r="D21" s="930"/>
      <c r="E21" s="930"/>
      <c r="F21" s="930"/>
      <c r="G21" s="930"/>
      <c r="H21" s="930"/>
      <c r="I21" s="930"/>
      <c r="J21" s="930"/>
      <c r="K21" s="930"/>
      <c r="L21" s="931"/>
    </row>
    <row r="22" spans="1:12" s="682" customFormat="1" x14ac:dyDescent="0.25">
      <c r="A22" s="578"/>
      <c r="B22" s="501" t="s">
        <v>1233</v>
      </c>
      <c r="C22" s="1027" t="s">
        <v>1172</v>
      </c>
      <c r="D22" s="1028"/>
      <c r="E22" s="1028"/>
      <c r="F22" s="1028"/>
      <c r="G22" s="1028"/>
      <c r="H22" s="1028"/>
      <c r="I22" s="1028"/>
      <c r="J22" s="1029"/>
      <c r="K22" s="494"/>
      <c r="L22" s="798"/>
    </row>
    <row r="23" spans="1:12" s="682" customFormat="1" x14ac:dyDescent="0.25">
      <c r="A23" s="578"/>
      <c r="B23" s="501" t="s">
        <v>836</v>
      </c>
      <c r="C23" s="1030"/>
      <c r="D23" s="1031"/>
      <c r="E23" s="1031"/>
      <c r="F23" s="1031"/>
      <c r="G23" s="1031"/>
      <c r="H23" s="1031"/>
      <c r="I23" s="1031"/>
      <c r="J23" s="1032"/>
      <c r="K23" s="495"/>
      <c r="L23" s="494"/>
    </row>
    <row r="24" spans="1:12" s="682" customFormat="1" x14ac:dyDescent="0.25">
      <c r="A24" s="578"/>
      <c r="B24" s="501" t="s">
        <v>105</v>
      </c>
      <c r="C24" s="1030"/>
      <c r="D24" s="1031"/>
      <c r="E24" s="1031"/>
      <c r="F24" s="1031"/>
      <c r="G24" s="1031"/>
      <c r="H24" s="1031"/>
      <c r="I24" s="1031"/>
      <c r="J24" s="1032"/>
      <c r="K24" s="495"/>
      <c r="L24" s="494"/>
    </row>
    <row r="25" spans="1:12" s="682" customFormat="1" x14ac:dyDescent="0.25">
      <c r="A25" s="578"/>
      <c r="B25" s="501" t="s">
        <v>106</v>
      </c>
      <c r="C25" s="1033"/>
      <c r="D25" s="1034"/>
      <c r="E25" s="1034"/>
      <c r="F25" s="1034"/>
      <c r="G25" s="1034"/>
      <c r="H25" s="1034"/>
      <c r="I25" s="1034"/>
      <c r="J25" s="1035"/>
      <c r="K25" s="507"/>
      <c r="L25" s="494"/>
    </row>
    <row r="26" spans="1:12" s="682" customFormat="1" x14ac:dyDescent="0.25">
      <c r="A26" s="578"/>
      <c r="B26" s="1025" t="s">
        <v>548</v>
      </c>
      <c r="C26" s="1025"/>
      <c r="D26" s="1025"/>
      <c r="E26" s="1025"/>
      <c r="F26" s="1025"/>
      <c r="G26" s="1025"/>
      <c r="H26" s="1025"/>
      <c r="I26" s="1025"/>
      <c r="J26" s="1025"/>
      <c r="K26" s="1025"/>
      <c r="L26" s="1025"/>
    </row>
    <row r="27" spans="1:12" s="682" customFormat="1" ht="22.5" x14ac:dyDescent="0.25">
      <c r="A27" s="578"/>
      <c r="B27" s="799" t="s">
        <v>1173</v>
      </c>
      <c r="C27" s="786">
        <v>1.4</v>
      </c>
      <c r="D27" s="786">
        <v>1.4</v>
      </c>
      <c r="E27" s="786">
        <v>1.3</v>
      </c>
      <c r="F27" s="786">
        <v>1.3</v>
      </c>
      <c r="G27" s="800">
        <v>1.2</v>
      </c>
      <c r="H27" s="800">
        <v>1.7</v>
      </c>
      <c r="I27" s="800">
        <v>1.1000000000000001</v>
      </c>
      <c r="J27" s="800">
        <v>1.5</v>
      </c>
      <c r="K27" s="786" t="s">
        <v>15</v>
      </c>
      <c r="L27" s="495">
        <v>1</v>
      </c>
    </row>
    <row r="28" spans="1:12" s="682" customFormat="1" x14ac:dyDescent="0.25">
      <c r="A28" s="578"/>
      <c r="B28" s="799" t="s">
        <v>1174</v>
      </c>
      <c r="C28" s="786">
        <v>75</v>
      </c>
      <c r="D28" s="786">
        <v>75</v>
      </c>
      <c r="E28" s="786">
        <v>75</v>
      </c>
      <c r="F28" s="786">
        <v>75</v>
      </c>
      <c r="G28" s="786">
        <v>75</v>
      </c>
      <c r="H28" s="786">
        <v>75</v>
      </c>
      <c r="I28" s="786">
        <v>75</v>
      </c>
      <c r="J28" s="786">
        <v>75</v>
      </c>
      <c r="K28" s="786"/>
      <c r="L28" s="495">
        <v>2</v>
      </c>
    </row>
    <row r="29" spans="1:12" s="682" customFormat="1" x14ac:dyDescent="0.25">
      <c r="A29" s="578"/>
      <c r="B29" s="799" t="s">
        <v>1175</v>
      </c>
      <c r="C29" s="786">
        <v>25</v>
      </c>
      <c r="D29" s="786">
        <v>25</v>
      </c>
      <c r="E29" s="786">
        <v>25</v>
      </c>
      <c r="F29" s="786">
        <v>25</v>
      </c>
      <c r="G29" s="786">
        <v>25</v>
      </c>
      <c r="H29" s="786">
        <v>25</v>
      </c>
      <c r="I29" s="786">
        <v>25</v>
      </c>
      <c r="J29" s="786">
        <v>25</v>
      </c>
      <c r="K29" s="786"/>
      <c r="L29" s="495">
        <v>2</v>
      </c>
    </row>
    <row r="30" spans="1:12" s="682" customFormat="1" ht="33.75" x14ac:dyDescent="0.25">
      <c r="A30" s="578"/>
      <c r="B30" s="799" t="s">
        <v>1176</v>
      </c>
      <c r="C30" s="786">
        <v>0.2</v>
      </c>
      <c r="D30" s="786">
        <v>0.2</v>
      </c>
      <c r="E30" s="786">
        <v>0.2</v>
      </c>
      <c r="F30" s="786">
        <v>0.2</v>
      </c>
      <c r="G30" s="786">
        <v>0</v>
      </c>
      <c r="H30" s="786">
        <v>0.5</v>
      </c>
      <c r="I30" s="786">
        <v>0</v>
      </c>
      <c r="J30" s="786">
        <v>0.5</v>
      </c>
      <c r="K30" s="786" t="s">
        <v>44</v>
      </c>
      <c r="L30" s="495">
        <v>2</v>
      </c>
    </row>
    <row r="31" spans="1:12" s="682" customFormat="1" ht="22.5" x14ac:dyDescent="0.25">
      <c r="A31" s="578"/>
      <c r="B31" s="799" t="s">
        <v>1177</v>
      </c>
      <c r="C31" s="786">
        <v>1.2</v>
      </c>
      <c r="D31" s="786">
        <v>1.2</v>
      </c>
      <c r="E31" s="786">
        <v>1.2</v>
      </c>
      <c r="F31" s="786">
        <v>1.2</v>
      </c>
      <c r="G31" s="786">
        <v>0.8</v>
      </c>
      <c r="H31" s="786">
        <v>1.5</v>
      </c>
      <c r="I31" s="786">
        <v>0.8</v>
      </c>
      <c r="J31" s="786">
        <v>1.5</v>
      </c>
      <c r="K31" s="786"/>
      <c r="L31" s="495">
        <v>2</v>
      </c>
    </row>
    <row r="32" spans="1:12" s="682" customFormat="1" ht="22.5" x14ac:dyDescent="0.25">
      <c r="A32" s="578"/>
      <c r="B32" s="799" t="s">
        <v>1178</v>
      </c>
      <c r="C32" s="801">
        <v>28000</v>
      </c>
      <c r="D32" s="801">
        <v>28000</v>
      </c>
      <c r="E32" s="801">
        <v>22000</v>
      </c>
      <c r="F32" s="801">
        <v>20000</v>
      </c>
      <c r="G32" s="801">
        <v>22000</v>
      </c>
      <c r="H32" s="801">
        <v>35000</v>
      </c>
      <c r="I32" s="801">
        <v>20000</v>
      </c>
      <c r="J32" s="801">
        <v>35000</v>
      </c>
      <c r="K32" s="786" t="s">
        <v>46</v>
      </c>
      <c r="L32" s="495" t="s">
        <v>271</v>
      </c>
    </row>
    <row r="33" spans="1:22" x14ac:dyDescent="0.25">
      <c r="A33" s="578"/>
      <c r="B33" s="799" t="s">
        <v>32</v>
      </c>
      <c r="C33" s="802">
        <v>7</v>
      </c>
      <c r="D33" s="802">
        <v>7.5</v>
      </c>
      <c r="E33" s="802">
        <v>7.5</v>
      </c>
      <c r="F33" s="802">
        <v>8.5</v>
      </c>
      <c r="G33" s="802">
        <v>4.5</v>
      </c>
      <c r="H33" s="802">
        <v>15.75</v>
      </c>
      <c r="I33" s="802">
        <v>3.75</v>
      </c>
      <c r="J33" s="802">
        <v>13.25</v>
      </c>
      <c r="K33" s="786" t="s">
        <v>46</v>
      </c>
      <c r="L33" s="495" t="s">
        <v>271</v>
      </c>
      <c r="O33" s="333"/>
      <c r="P33" s="333"/>
      <c r="Q33" s="333"/>
      <c r="R33" s="333"/>
      <c r="S33" s="333"/>
      <c r="T33" s="333"/>
      <c r="U33" s="333"/>
      <c r="V33" s="333"/>
    </row>
    <row r="34" spans="1:22" ht="22.5" x14ac:dyDescent="0.25">
      <c r="A34" s="682"/>
      <c r="B34" s="794" t="s">
        <v>1241</v>
      </c>
      <c r="C34" s="802">
        <v>5</v>
      </c>
      <c r="D34" s="802">
        <v>5.5</v>
      </c>
      <c r="E34" s="802">
        <v>6</v>
      </c>
      <c r="F34" s="802">
        <v>7</v>
      </c>
      <c r="G34" s="802">
        <v>3.5</v>
      </c>
      <c r="H34" s="802">
        <v>11.75</v>
      </c>
      <c r="I34" s="802">
        <v>2.75</v>
      </c>
      <c r="J34" s="802">
        <v>9.25</v>
      </c>
      <c r="K34" s="495" t="s">
        <v>46</v>
      </c>
      <c r="L34" s="495"/>
      <c r="M34" s="682"/>
      <c r="O34" s="333"/>
      <c r="P34" s="333"/>
      <c r="Q34" s="333"/>
      <c r="R34" s="333"/>
      <c r="S34" s="333"/>
      <c r="T34" s="333"/>
      <c r="U34" s="333"/>
      <c r="V34" s="333"/>
    </row>
    <row r="35" spans="1:22" ht="22.5" x14ac:dyDescent="0.25">
      <c r="A35" s="682"/>
      <c r="B35" s="794" t="s">
        <v>1242</v>
      </c>
      <c r="C35" s="786">
        <v>2</v>
      </c>
      <c r="D35" s="786">
        <v>2</v>
      </c>
      <c r="E35" s="786">
        <v>1.5</v>
      </c>
      <c r="F35" s="786">
        <v>1.5</v>
      </c>
      <c r="G35" s="786">
        <v>1</v>
      </c>
      <c r="H35" s="786">
        <v>4</v>
      </c>
      <c r="I35" s="786">
        <v>1</v>
      </c>
      <c r="J35" s="786">
        <v>4</v>
      </c>
      <c r="K35" s="495"/>
      <c r="L35" s="495"/>
      <c r="M35" s="682"/>
      <c r="O35" s="333"/>
      <c r="P35" s="333"/>
      <c r="Q35" s="333"/>
      <c r="R35" s="333"/>
      <c r="S35" s="333"/>
      <c r="T35" s="333"/>
      <c r="U35" s="333"/>
      <c r="V35" s="333"/>
    </row>
    <row r="36" spans="1:22" ht="15" customHeight="1" x14ac:dyDescent="0.25">
      <c r="A36" s="682"/>
      <c r="B36" s="683"/>
      <c r="C36" s="684"/>
      <c r="D36" s="684"/>
      <c r="E36" s="684"/>
      <c r="F36" s="684"/>
      <c r="G36" s="684"/>
      <c r="H36" s="684"/>
      <c r="I36" s="684"/>
      <c r="J36" s="684"/>
      <c r="K36" s="681"/>
      <c r="L36" s="681"/>
      <c r="M36" s="682"/>
    </row>
    <row r="37" spans="1:22" x14ac:dyDescent="0.25">
      <c r="A37" s="682"/>
      <c r="B37" s="682"/>
      <c r="C37" s="682"/>
      <c r="D37" s="682"/>
      <c r="E37" s="682"/>
      <c r="F37" s="682"/>
      <c r="G37" s="682"/>
      <c r="H37" s="682"/>
      <c r="I37" s="682"/>
      <c r="J37" s="682"/>
      <c r="K37" s="682"/>
      <c r="L37" s="682"/>
      <c r="M37" s="682"/>
    </row>
    <row r="38" spans="1:22" x14ac:dyDescent="0.25">
      <c r="A38" s="564" t="s">
        <v>38</v>
      </c>
      <c r="B38" s="578"/>
      <c r="C38" s="578"/>
      <c r="D38" s="578"/>
      <c r="E38" s="578"/>
      <c r="F38" s="578"/>
      <c r="G38" s="578"/>
      <c r="H38" s="578"/>
      <c r="I38" s="578"/>
      <c r="J38" s="578"/>
      <c r="K38" s="578"/>
      <c r="L38" s="578"/>
    </row>
    <row r="39" spans="1:22" x14ac:dyDescent="0.25">
      <c r="A39" s="587" t="s">
        <v>39</v>
      </c>
      <c r="B39" s="857" t="s">
        <v>1181</v>
      </c>
      <c r="C39" s="857"/>
      <c r="D39" s="857"/>
      <c r="E39" s="857"/>
      <c r="F39" s="857"/>
      <c r="G39" s="857"/>
      <c r="H39" s="857"/>
      <c r="I39" s="857"/>
      <c r="J39" s="857"/>
      <c r="K39" s="857"/>
      <c r="L39" s="857"/>
    </row>
    <row r="40" spans="1:22" ht="37.5" customHeight="1" x14ac:dyDescent="0.25">
      <c r="A40" s="587" t="s">
        <v>15</v>
      </c>
      <c r="B40" s="1026" t="s">
        <v>1183</v>
      </c>
      <c r="C40" s="870"/>
      <c r="D40" s="870"/>
      <c r="E40" s="870"/>
      <c r="F40" s="870"/>
      <c r="G40" s="870"/>
      <c r="H40" s="870"/>
      <c r="I40" s="870"/>
      <c r="J40" s="870"/>
      <c r="K40" s="870"/>
      <c r="L40" s="870"/>
    </row>
    <row r="41" spans="1:22" x14ac:dyDescent="0.25">
      <c r="A41" s="587" t="s">
        <v>20</v>
      </c>
      <c r="B41" s="857" t="s">
        <v>1182</v>
      </c>
      <c r="C41" s="857"/>
      <c r="D41" s="857"/>
      <c r="E41" s="857"/>
      <c r="F41" s="857"/>
      <c r="G41" s="857"/>
      <c r="H41" s="857"/>
      <c r="I41" s="857"/>
      <c r="J41" s="857"/>
      <c r="K41" s="857"/>
      <c r="L41" s="857"/>
    </row>
    <row r="42" spans="1:22" ht="24.75" customHeight="1" x14ac:dyDescent="0.25">
      <c r="A42" s="587" t="s">
        <v>23</v>
      </c>
      <c r="B42" s="857" t="s">
        <v>1198</v>
      </c>
      <c r="C42" s="857"/>
      <c r="D42" s="857"/>
      <c r="E42" s="857"/>
      <c r="F42" s="857"/>
      <c r="G42" s="857"/>
      <c r="H42" s="857"/>
      <c r="I42" s="857"/>
      <c r="J42" s="857"/>
      <c r="K42" s="857"/>
      <c r="L42" s="857"/>
    </row>
    <row r="43" spans="1:22" ht="25.5" customHeight="1" x14ac:dyDescent="0.25">
      <c r="A43" s="587" t="s">
        <v>44</v>
      </c>
      <c r="B43" s="857" t="s">
        <v>1192</v>
      </c>
      <c r="C43" s="857"/>
      <c r="D43" s="857"/>
      <c r="E43" s="857"/>
      <c r="F43" s="857"/>
      <c r="G43" s="857"/>
      <c r="H43" s="857"/>
      <c r="I43" s="857"/>
      <c r="J43" s="857"/>
      <c r="K43" s="857"/>
      <c r="L43" s="857"/>
    </row>
    <row r="44" spans="1:22" ht="14.25" customHeight="1" x14ac:dyDescent="0.25">
      <c r="A44" s="587" t="s">
        <v>46</v>
      </c>
      <c r="B44" s="857" t="s">
        <v>1185</v>
      </c>
      <c r="C44" s="857"/>
      <c r="D44" s="857"/>
      <c r="E44" s="857"/>
      <c r="F44" s="857"/>
      <c r="G44" s="857"/>
      <c r="H44" s="857"/>
      <c r="I44" s="857"/>
      <c r="J44" s="857"/>
      <c r="K44" s="857"/>
      <c r="L44" s="857"/>
    </row>
    <row r="45" spans="1:22" ht="31.5" customHeight="1" x14ac:dyDescent="0.25">
      <c r="A45" s="587" t="s">
        <v>31</v>
      </c>
      <c r="B45" s="1001" t="s">
        <v>493</v>
      </c>
      <c r="C45" s="1001"/>
      <c r="D45" s="1001"/>
      <c r="E45" s="1001"/>
      <c r="F45" s="1001"/>
      <c r="G45" s="1001"/>
      <c r="H45" s="1001"/>
      <c r="I45" s="1001"/>
      <c r="J45" s="1001"/>
      <c r="K45" s="1001"/>
      <c r="L45" s="1001"/>
    </row>
    <row r="46" spans="1:22" ht="14.25" customHeight="1" x14ac:dyDescent="0.25">
      <c r="A46" s="587" t="s">
        <v>35</v>
      </c>
      <c r="B46" s="677" t="s">
        <v>1186</v>
      </c>
    </row>
    <row r="47" spans="1:22" ht="15" customHeight="1" x14ac:dyDescent="0.25">
      <c r="A47" s="587"/>
      <c r="B47" s="676"/>
      <c r="C47" s="676"/>
      <c r="D47" s="676"/>
      <c r="E47" s="676"/>
      <c r="F47" s="676"/>
      <c r="G47" s="676"/>
      <c r="H47" s="676"/>
      <c r="I47" s="676"/>
      <c r="J47" s="676"/>
      <c r="K47" s="676"/>
      <c r="L47" s="676"/>
    </row>
    <row r="48" spans="1:22" x14ac:dyDescent="0.25">
      <c r="A48" s="1023" t="s">
        <v>404</v>
      </c>
      <c r="B48" s="1024"/>
      <c r="C48" s="676"/>
      <c r="D48" s="676"/>
      <c r="E48" s="676"/>
      <c r="F48" s="676"/>
      <c r="G48" s="676"/>
      <c r="H48" s="676"/>
      <c r="I48" s="676"/>
      <c r="J48" s="676"/>
      <c r="K48" s="676"/>
      <c r="L48" s="676"/>
    </row>
    <row r="49" spans="1:12" s="682" customFormat="1" ht="27.75" customHeight="1" x14ac:dyDescent="0.25">
      <c r="A49" s="587">
        <v>1</v>
      </c>
      <c r="B49" s="857" t="s">
        <v>1187</v>
      </c>
      <c r="C49" s="857"/>
      <c r="D49" s="857"/>
      <c r="E49" s="857"/>
      <c r="F49" s="857"/>
      <c r="G49" s="857"/>
      <c r="H49" s="857"/>
      <c r="I49" s="857"/>
      <c r="J49" s="857"/>
      <c r="K49" s="857"/>
      <c r="L49" s="857"/>
    </row>
    <row r="50" spans="1:12" s="682" customFormat="1" x14ac:dyDescent="0.25">
      <c r="A50" s="679">
        <v>2</v>
      </c>
      <c r="B50" s="857" t="s">
        <v>1188</v>
      </c>
      <c r="C50" s="857"/>
      <c r="D50" s="857"/>
      <c r="E50" s="857"/>
      <c r="F50" s="857"/>
      <c r="G50" s="857"/>
      <c r="H50" s="857"/>
      <c r="I50" s="857"/>
      <c r="J50" s="857"/>
      <c r="K50" s="857"/>
      <c r="L50" s="857"/>
    </row>
    <row r="51" spans="1:12" s="682" customFormat="1" x14ac:dyDescent="0.25">
      <c r="A51" s="677">
        <v>3</v>
      </c>
      <c r="B51" s="857" t="s">
        <v>1189</v>
      </c>
      <c r="C51" s="857"/>
      <c r="D51" s="857"/>
      <c r="E51" s="857"/>
      <c r="F51" s="857"/>
      <c r="G51" s="857"/>
      <c r="H51" s="857"/>
      <c r="I51" s="857"/>
      <c r="J51" s="857"/>
      <c r="K51" s="857"/>
      <c r="L51" s="857"/>
    </row>
    <row r="52" spans="1:12" s="682" customFormat="1" ht="15" customHeight="1" x14ac:dyDescent="0.25">
      <c r="A52" s="677">
        <v>4</v>
      </c>
      <c r="B52" s="857" t="s">
        <v>1190</v>
      </c>
      <c r="C52" s="857"/>
      <c r="D52" s="857"/>
      <c r="E52" s="857"/>
      <c r="F52" s="857"/>
      <c r="G52" s="857"/>
      <c r="H52" s="857"/>
      <c r="I52" s="857"/>
      <c r="J52" s="857"/>
      <c r="K52" s="857"/>
      <c r="L52" s="857"/>
    </row>
    <row r="53" spans="1:12" s="248" customFormat="1" ht="12" x14ac:dyDescent="0.2">
      <c r="A53" s="677"/>
      <c r="B53" s="857"/>
      <c r="C53" s="872"/>
      <c r="D53" s="872"/>
      <c r="E53" s="872"/>
      <c r="F53" s="872"/>
      <c r="G53" s="872"/>
      <c r="H53" s="872"/>
      <c r="I53" s="872"/>
      <c r="J53" s="872"/>
      <c r="K53" s="872"/>
      <c r="L53" s="872"/>
    </row>
    <row r="54" spans="1:12" s="248" customFormat="1" ht="12" x14ac:dyDescent="0.2">
      <c r="A54" s="677"/>
      <c r="B54" s="578"/>
      <c r="C54" s="677"/>
      <c r="D54" s="677"/>
      <c r="E54" s="677"/>
      <c r="F54" s="677"/>
      <c r="G54" s="677"/>
      <c r="H54" s="677"/>
      <c r="I54" s="677"/>
      <c r="J54" s="677"/>
      <c r="K54" s="677"/>
      <c r="L54" s="677"/>
    </row>
    <row r="55" spans="1:12" s="248" customFormat="1" ht="12" x14ac:dyDescent="0.2">
      <c r="A55" s="677"/>
      <c r="B55" s="857"/>
      <c r="C55" s="857"/>
      <c r="D55" s="857"/>
      <c r="E55" s="857"/>
      <c r="F55" s="857"/>
      <c r="G55" s="857"/>
      <c r="H55" s="857"/>
      <c r="I55" s="857"/>
      <c r="J55" s="857"/>
      <c r="K55" s="857"/>
      <c r="L55" s="857"/>
    </row>
    <row r="56" spans="1:12" s="248" customFormat="1" x14ac:dyDescent="0.2">
      <c r="A56" s="677"/>
      <c r="B56" s="857"/>
      <c r="C56" s="873"/>
      <c r="D56" s="873"/>
      <c r="E56" s="873"/>
      <c r="F56" s="873"/>
      <c r="G56" s="873"/>
      <c r="H56" s="873"/>
      <c r="I56" s="873"/>
      <c r="J56" s="873"/>
      <c r="K56" s="873"/>
      <c r="L56" s="873"/>
    </row>
    <row r="57" spans="1:12" s="248" customFormat="1" x14ac:dyDescent="0.2">
      <c r="A57" s="677"/>
      <c r="B57" s="676"/>
      <c r="C57" s="678"/>
      <c r="D57" s="678"/>
      <c r="E57" s="678"/>
      <c r="F57" s="678"/>
      <c r="G57" s="678"/>
      <c r="H57" s="678"/>
      <c r="I57" s="678"/>
      <c r="J57" s="678"/>
      <c r="K57" s="678"/>
      <c r="L57" s="678"/>
    </row>
    <row r="58" spans="1:12" s="248" customFormat="1" x14ac:dyDescent="0.2">
      <c r="A58" s="677"/>
      <c r="B58" s="96"/>
      <c r="C58" s="678"/>
      <c r="D58" s="678"/>
      <c r="E58" s="678"/>
      <c r="F58" s="678"/>
      <c r="G58" s="678"/>
      <c r="H58" s="678"/>
      <c r="I58" s="678"/>
      <c r="J58" s="678"/>
      <c r="K58" s="678"/>
      <c r="L58" s="678"/>
    </row>
    <row r="59" spans="1:12" s="248" customFormat="1" ht="12" x14ac:dyDescent="0.2">
      <c r="A59" s="677"/>
      <c r="B59" s="857"/>
      <c r="C59" s="857"/>
      <c r="D59" s="857"/>
      <c r="E59" s="857"/>
      <c r="F59" s="857"/>
      <c r="G59" s="857"/>
      <c r="H59" s="857"/>
      <c r="I59" s="857"/>
      <c r="J59" s="857"/>
      <c r="K59" s="857"/>
      <c r="L59" s="857"/>
    </row>
    <row r="60" spans="1:12" s="248" customFormat="1" ht="12" x14ac:dyDescent="0.2">
      <c r="A60" s="677"/>
      <c r="B60" s="857"/>
      <c r="C60" s="857"/>
      <c r="D60" s="857"/>
      <c r="E60" s="857"/>
      <c r="F60" s="857"/>
      <c r="G60" s="857"/>
      <c r="H60" s="857"/>
      <c r="I60" s="857"/>
      <c r="J60" s="857"/>
      <c r="K60" s="857"/>
      <c r="L60" s="857"/>
    </row>
    <row r="61" spans="1:12" s="248" customFormat="1" ht="12" x14ac:dyDescent="0.2">
      <c r="A61" s="677"/>
      <c r="B61" s="676"/>
      <c r="C61" s="676"/>
      <c r="D61" s="676"/>
      <c r="E61" s="676"/>
      <c r="F61" s="676"/>
      <c r="G61" s="676"/>
      <c r="H61" s="676"/>
      <c r="I61" s="676"/>
      <c r="J61" s="676"/>
      <c r="K61" s="676"/>
      <c r="L61" s="676"/>
    </row>
    <row r="62" spans="1:12" s="248" customFormat="1" ht="12" x14ac:dyDescent="0.2">
      <c r="A62" s="677"/>
      <c r="B62" s="857"/>
      <c r="C62" s="857"/>
      <c r="D62" s="857"/>
      <c r="E62" s="857"/>
      <c r="F62" s="857"/>
      <c r="G62" s="857"/>
      <c r="H62" s="857"/>
      <c r="I62" s="857"/>
      <c r="J62" s="857"/>
      <c r="K62" s="857"/>
      <c r="L62" s="857"/>
    </row>
    <row r="63" spans="1:12" s="248" customFormat="1" ht="12" x14ac:dyDescent="0.2">
      <c r="A63" s="677"/>
      <c r="B63" s="857"/>
      <c r="C63" s="857"/>
      <c r="D63" s="857"/>
      <c r="E63" s="857"/>
      <c r="F63" s="857"/>
      <c r="G63" s="857"/>
      <c r="H63" s="857"/>
      <c r="I63" s="857"/>
      <c r="J63" s="857"/>
      <c r="K63" s="857"/>
      <c r="L63" s="857"/>
    </row>
    <row r="64" spans="1:12" s="682" customFormat="1" x14ac:dyDescent="0.25">
      <c r="A64" s="248"/>
      <c r="B64" s="248"/>
      <c r="C64" s="248"/>
      <c r="D64" s="248"/>
      <c r="E64" s="248"/>
      <c r="F64" s="248"/>
      <c r="G64" s="248"/>
      <c r="H64" s="248"/>
      <c r="I64" s="248"/>
      <c r="J64" s="248"/>
      <c r="K64" s="248"/>
      <c r="L64" s="248"/>
    </row>
    <row r="65" spans="1:12" s="682" customFormat="1" x14ac:dyDescent="0.25">
      <c r="A65" s="248"/>
      <c r="B65" s="248"/>
      <c r="C65" s="248"/>
      <c r="D65" s="248"/>
      <c r="E65" s="248"/>
      <c r="F65" s="248"/>
      <c r="G65" s="248"/>
      <c r="H65" s="248"/>
      <c r="I65" s="248"/>
      <c r="J65" s="248"/>
      <c r="K65" s="248"/>
      <c r="L65" s="248"/>
    </row>
    <row r="66" spans="1:12" s="682" customFormat="1" x14ac:dyDescent="0.25">
      <c r="A66" s="248"/>
      <c r="B66" s="248"/>
      <c r="C66" s="248"/>
      <c r="D66" s="248"/>
      <c r="E66" s="248"/>
      <c r="F66" s="248"/>
      <c r="G66" s="248"/>
      <c r="H66" s="248"/>
      <c r="I66" s="248"/>
      <c r="J66" s="248"/>
      <c r="K66" s="248"/>
      <c r="L66" s="248"/>
    </row>
    <row r="67" spans="1:12" s="682" customFormat="1" x14ac:dyDescent="0.25">
      <c r="A67" s="248"/>
      <c r="B67" s="248"/>
      <c r="C67" s="248"/>
      <c r="D67" s="248"/>
      <c r="E67" s="248"/>
      <c r="F67" s="248"/>
      <c r="G67" s="248"/>
      <c r="H67" s="248"/>
      <c r="I67" s="248"/>
      <c r="J67" s="248"/>
      <c r="K67" s="248"/>
      <c r="L67" s="248"/>
    </row>
    <row r="68" spans="1:12" s="682" customFormat="1" x14ac:dyDescent="0.25">
      <c r="A68" s="248"/>
      <c r="B68" s="248"/>
      <c r="C68" s="248"/>
      <c r="D68" s="248"/>
      <c r="E68" s="248"/>
      <c r="F68" s="248"/>
      <c r="G68" s="248"/>
      <c r="H68" s="248"/>
      <c r="I68" s="248"/>
      <c r="J68" s="248"/>
      <c r="K68" s="248"/>
      <c r="L68" s="248"/>
    </row>
    <row r="69" spans="1:12" s="682" customFormat="1" x14ac:dyDescent="0.25">
      <c r="A69" s="248"/>
      <c r="B69" s="248"/>
      <c r="C69" s="248"/>
      <c r="D69" s="248"/>
      <c r="E69" s="248"/>
      <c r="F69" s="248"/>
      <c r="G69" s="248"/>
      <c r="H69" s="248"/>
      <c r="I69" s="248"/>
      <c r="J69" s="248"/>
      <c r="K69" s="248"/>
      <c r="L69" s="248"/>
    </row>
    <row r="70" spans="1:12" s="682" customFormat="1" x14ac:dyDescent="0.25">
      <c r="A70" s="248"/>
      <c r="B70" s="248"/>
      <c r="C70" s="248"/>
      <c r="D70" s="248"/>
      <c r="E70" s="248"/>
      <c r="F70" s="248"/>
      <c r="G70" s="248"/>
      <c r="H70" s="248"/>
      <c r="I70" s="248"/>
      <c r="J70" s="248"/>
      <c r="K70" s="248"/>
      <c r="L70" s="248"/>
    </row>
    <row r="71" spans="1:12" s="682" customFormat="1" x14ac:dyDescent="0.25">
      <c r="A71" s="248"/>
      <c r="B71" s="248"/>
      <c r="C71" s="248"/>
      <c r="D71" s="248"/>
      <c r="E71" s="248"/>
      <c r="F71" s="248"/>
      <c r="G71" s="248"/>
      <c r="H71" s="248"/>
      <c r="I71" s="248"/>
      <c r="J71" s="248"/>
      <c r="K71" s="248"/>
      <c r="L71" s="248"/>
    </row>
    <row r="72" spans="1:12" s="682" customFormat="1" x14ac:dyDescent="0.25">
      <c r="A72" s="248"/>
      <c r="B72" s="248"/>
      <c r="C72" s="248"/>
      <c r="D72" s="248"/>
      <c r="E72" s="248"/>
      <c r="F72" s="248"/>
      <c r="G72" s="248"/>
      <c r="H72" s="248"/>
      <c r="I72" s="248"/>
      <c r="J72" s="248"/>
      <c r="K72" s="248"/>
      <c r="L72" s="248"/>
    </row>
    <row r="73" spans="1:12" s="682" customFormat="1" x14ac:dyDescent="0.25">
      <c r="A73" s="248"/>
      <c r="B73" s="248"/>
      <c r="C73" s="248"/>
      <c r="D73" s="248"/>
      <c r="E73" s="248"/>
      <c r="F73" s="248"/>
      <c r="G73" s="248"/>
      <c r="H73" s="248"/>
      <c r="I73" s="248"/>
      <c r="J73" s="248"/>
      <c r="K73" s="248"/>
      <c r="L73" s="248"/>
    </row>
    <row r="74" spans="1:12" s="682" customFormat="1" x14ac:dyDescent="0.25">
      <c r="A74" s="248"/>
      <c r="B74" s="248"/>
      <c r="C74" s="248"/>
      <c r="D74" s="248"/>
      <c r="E74" s="248"/>
      <c r="F74" s="248"/>
      <c r="G74" s="248"/>
      <c r="H74" s="248"/>
      <c r="I74" s="248"/>
      <c r="J74" s="248"/>
      <c r="K74" s="248"/>
      <c r="L74" s="248"/>
    </row>
    <row r="75" spans="1:12" s="682" customFormat="1" x14ac:dyDescent="0.25">
      <c r="A75" s="248"/>
      <c r="B75" s="248"/>
      <c r="C75" s="248"/>
      <c r="D75" s="248"/>
      <c r="E75" s="248"/>
      <c r="F75" s="248"/>
      <c r="G75" s="248"/>
      <c r="H75" s="248"/>
      <c r="I75" s="248"/>
      <c r="J75" s="248"/>
      <c r="K75" s="248"/>
      <c r="L75" s="248"/>
    </row>
    <row r="76" spans="1:12" s="682" customFormat="1" x14ac:dyDescent="0.25">
      <c r="A76" s="248"/>
      <c r="B76" s="248"/>
      <c r="C76" s="248"/>
      <c r="D76" s="248"/>
      <c r="E76" s="248"/>
      <c r="F76" s="248"/>
      <c r="G76" s="248"/>
      <c r="H76" s="248"/>
      <c r="I76" s="248"/>
      <c r="J76" s="248"/>
      <c r="K76" s="248"/>
      <c r="L76" s="248"/>
    </row>
    <row r="77" spans="1:12" s="682" customFormat="1" x14ac:dyDescent="0.25">
      <c r="A77" s="248"/>
      <c r="B77" s="248"/>
      <c r="C77" s="248"/>
      <c r="D77" s="248"/>
      <c r="E77" s="248"/>
      <c r="F77" s="248"/>
      <c r="G77" s="248"/>
      <c r="H77" s="248"/>
      <c r="I77" s="248"/>
      <c r="J77" s="248"/>
      <c r="K77" s="248"/>
      <c r="L77" s="248"/>
    </row>
    <row r="78" spans="1:12" s="248" customFormat="1" ht="12" x14ac:dyDescent="0.2">
      <c r="B78" s="858"/>
      <c r="C78" s="859"/>
      <c r="D78" s="859"/>
      <c r="E78" s="859"/>
      <c r="F78" s="859"/>
      <c r="G78" s="859"/>
      <c r="H78" s="859"/>
      <c r="I78" s="859"/>
      <c r="J78" s="859"/>
      <c r="K78" s="859"/>
      <c r="L78" s="859"/>
    </row>
    <row r="79" spans="1:12" s="682" customFormat="1" x14ac:dyDescent="0.25">
      <c r="A79" s="248"/>
      <c r="B79" s="248"/>
      <c r="C79" s="248"/>
      <c r="D79" s="248"/>
      <c r="E79" s="248"/>
      <c r="F79" s="248"/>
      <c r="G79" s="248"/>
      <c r="H79" s="248"/>
      <c r="I79" s="248"/>
      <c r="J79" s="248"/>
      <c r="K79" s="248"/>
      <c r="L79" s="248"/>
    </row>
    <row r="81" spans="3:5" s="248" customFormat="1" ht="12" x14ac:dyDescent="0.2">
      <c r="C81" s="250"/>
      <c r="D81" s="250"/>
    </row>
    <row r="82" spans="3:5" s="248" customFormat="1" ht="12" x14ac:dyDescent="0.2">
      <c r="C82" s="249"/>
      <c r="D82" s="249"/>
      <c r="E82" s="249"/>
    </row>
  </sheetData>
  <mergeCells count="27">
    <mergeCell ref="B78:L78"/>
    <mergeCell ref="B56:L56"/>
    <mergeCell ref="B59:L59"/>
    <mergeCell ref="B60:L60"/>
    <mergeCell ref="B62:L62"/>
    <mergeCell ref="B63:L63"/>
    <mergeCell ref="B50:L50"/>
    <mergeCell ref="B51:L51"/>
    <mergeCell ref="B52:L52"/>
    <mergeCell ref="B53:L53"/>
    <mergeCell ref="B55:L55"/>
    <mergeCell ref="B43:L43"/>
    <mergeCell ref="B44:L44"/>
    <mergeCell ref="B45:L45"/>
    <mergeCell ref="A48:B48"/>
    <mergeCell ref="B49:L49"/>
    <mergeCell ref="B26:L26"/>
    <mergeCell ref="B39:L39"/>
    <mergeCell ref="B40:L40"/>
    <mergeCell ref="B41:L41"/>
    <mergeCell ref="B42:L42"/>
    <mergeCell ref="C22:J25"/>
    <mergeCell ref="C2:L2"/>
    <mergeCell ref="G3:H3"/>
    <mergeCell ref="I3:J3"/>
    <mergeCell ref="B15:L15"/>
    <mergeCell ref="B21:L21"/>
  </mergeCells>
  <hyperlinks>
    <hyperlink ref="H1" location="Index" display="Back to Index"/>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69"/>
  <sheetViews>
    <sheetView showGridLines="0" zoomScaleNormal="100" workbookViewId="0">
      <selection activeCell="H1" sqref="H1"/>
    </sheetView>
  </sheetViews>
  <sheetFormatPr defaultRowHeight="15" x14ac:dyDescent="0.25"/>
  <cols>
    <col min="1" max="1" width="3" style="682" customWidth="1"/>
    <col min="2" max="2" width="28.28515625" style="682" customWidth="1"/>
    <col min="3" max="10" width="6.85546875" style="682" customWidth="1"/>
    <col min="11" max="11" width="5.85546875" style="682" customWidth="1"/>
    <col min="12" max="12" width="5.28515625" style="682" customWidth="1"/>
    <col min="13" max="13" width="4.42578125" style="682" customWidth="1"/>
    <col min="14" max="16384" width="9.140625" style="682"/>
  </cols>
  <sheetData>
    <row r="1" spans="1:12" x14ac:dyDescent="0.25">
      <c r="B1" s="775" t="s">
        <v>970</v>
      </c>
      <c r="C1" s="776"/>
      <c r="D1" s="776"/>
      <c r="E1" s="776"/>
      <c r="F1" s="776"/>
      <c r="G1" s="776"/>
      <c r="H1" s="777" t="s">
        <v>850</v>
      </c>
      <c r="I1" s="776"/>
      <c r="J1" s="776"/>
      <c r="K1" s="776"/>
      <c r="L1" s="776"/>
    </row>
    <row r="2" spans="1:12" ht="15" customHeight="1" x14ac:dyDescent="0.25">
      <c r="A2" s="578"/>
      <c r="B2" s="486"/>
      <c r="C2" s="925" t="s">
        <v>933</v>
      </c>
      <c r="D2" s="1038"/>
      <c r="E2" s="1038"/>
      <c r="F2" s="1038"/>
      <c r="G2" s="1038"/>
      <c r="H2" s="1038"/>
      <c r="I2" s="1038"/>
      <c r="J2" s="1038"/>
      <c r="K2" s="1038"/>
      <c r="L2" s="928"/>
    </row>
    <row r="3" spans="1:12" ht="22.5" customHeight="1" x14ac:dyDescent="0.25">
      <c r="A3" s="578"/>
      <c r="B3" s="487"/>
      <c r="C3" s="488">
        <v>2015</v>
      </c>
      <c r="D3" s="488">
        <v>2020</v>
      </c>
      <c r="E3" s="488">
        <v>2030</v>
      </c>
      <c r="F3" s="488">
        <v>2050</v>
      </c>
      <c r="G3" s="925" t="s">
        <v>2</v>
      </c>
      <c r="H3" s="928"/>
      <c r="I3" s="925" t="s">
        <v>3</v>
      </c>
      <c r="J3" s="928"/>
      <c r="K3" s="488" t="s">
        <v>4</v>
      </c>
      <c r="L3" s="488" t="s">
        <v>5</v>
      </c>
    </row>
    <row r="4" spans="1:12" x14ac:dyDescent="0.25">
      <c r="A4" s="578"/>
      <c r="B4" s="489" t="s">
        <v>6</v>
      </c>
      <c r="C4" s="490"/>
      <c r="D4" s="490"/>
      <c r="E4" s="490"/>
      <c r="F4" s="490"/>
      <c r="G4" s="490" t="s">
        <v>7</v>
      </c>
      <c r="H4" s="490" t="s">
        <v>8</v>
      </c>
      <c r="I4" s="490" t="s">
        <v>7</v>
      </c>
      <c r="J4" s="490" t="s">
        <v>8</v>
      </c>
      <c r="K4" s="490"/>
      <c r="L4" s="491"/>
    </row>
    <row r="5" spans="1:12" ht="15.75" customHeight="1" x14ac:dyDescent="0.25">
      <c r="A5" s="578"/>
      <c r="B5" s="778" t="s">
        <v>1229</v>
      </c>
      <c r="C5" s="495">
        <v>10000</v>
      </c>
      <c r="D5" s="495">
        <v>13000</v>
      </c>
      <c r="E5" s="495">
        <v>21000</v>
      </c>
      <c r="F5" s="495">
        <v>55000</v>
      </c>
      <c r="G5" s="495">
        <v>10000</v>
      </c>
      <c r="H5" s="495">
        <v>20000</v>
      </c>
      <c r="I5" s="495">
        <v>10000</v>
      </c>
      <c r="J5" s="495">
        <v>100000</v>
      </c>
      <c r="K5" s="494" t="s">
        <v>67</v>
      </c>
      <c r="L5" s="494"/>
    </row>
    <row r="6" spans="1:12" ht="15.75" customHeight="1" x14ac:dyDescent="0.25">
      <c r="A6" s="578"/>
      <c r="B6" s="778" t="s">
        <v>1230</v>
      </c>
      <c r="C6" s="495">
        <v>1046</v>
      </c>
      <c r="D6" s="495">
        <v>1046</v>
      </c>
      <c r="E6" s="495">
        <v>1046</v>
      </c>
      <c r="F6" s="495">
        <v>1046</v>
      </c>
      <c r="G6" s="495">
        <v>1013</v>
      </c>
      <c r="H6" s="495">
        <v>1079</v>
      </c>
      <c r="I6" s="495">
        <v>1013</v>
      </c>
      <c r="J6" s="495">
        <v>1079</v>
      </c>
      <c r="K6" s="494" t="s">
        <v>934</v>
      </c>
      <c r="L6" s="494"/>
    </row>
    <row r="7" spans="1:12" ht="15.75" customHeight="1" x14ac:dyDescent="0.25">
      <c r="A7" s="578"/>
      <c r="B7" s="778" t="s">
        <v>1231</v>
      </c>
      <c r="C7" s="494">
        <v>450</v>
      </c>
      <c r="D7" s="779">
        <v>472.95499999999998</v>
      </c>
      <c r="E7" s="779">
        <v>497.08</v>
      </c>
      <c r="F7" s="779">
        <v>522.43600000000004</v>
      </c>
      <c r="G7" s="779">
        <v>450</v>
      </c>
      <c r="H7" s="779">
        <v>495.90999999999997</v>
      </c>
      <c r="I7" s="779">
        <v>497.08</v>
      </c>
      <c r="J7" s="779">
        <v>547.79200000000014</v>
      </c>
      <c r="K7" s="494" t="s">
        <v>39</v>
      </c>
      <c r="L7" s="494">
        <v>4</v>
      </c>
    </row>
    <row r="8" spans="1:12" ht="15.75" customHeight="1" x14ac:dyDescent="0.25">
      <c r="A8" s="578"/>
      <c r="B8" s="780" t="s">
        <v>132</v>
      </c>
      <c r="C8" s="781">
        <v>0.43</v>
      </c>
      <c r="D8" s="781">
        <v>0.45</v>
      </c>
      <c r="E8" s="781">
        <v>0.48</v>
      </c>
      <c r="F8" s="781">
        <v>0.49946080305927348</v>
      </c>
      <c r="G8" s="781">
        <v>0.42</v>
      </c>
      <c r="H8" s="781">
        <v>0.49</v>
      </c>
      <c r="I8" s="781">
        <v>0.46</v>
      </c>
      <c r="J8" s="781">
        <v>0.54</v>
      </c>
      <c r="K8" s="494" t="s">
        <v>414</v>
      </c>
      <c r="L8" s="494"/>
    </row>
    <row r="9" spans="1:12" ht="26.25" customHeight="1" x14ac:dyDescent="0.25">
      <c r="A9" s="578"/>
      <c r="B9" s="778" t="s">
        <v>935</v>
      </c>
      <c r="C9" s="782">
        <v>3.0000000000000001E-3</v>
      </c>
      <c r="D9" s="782">
        <v>3.0000000000000001E-3</v>
      </c>
      <c r="E9" s="782">
        <v>3.0000000000000001E-3</v>
      </c>
      <c r="F9" s="782">
        <v>3.0000000000000001E-3</v>
      </c>
      <c r="G9" s="782">
        <v>2E-3</v>
      </c>
      <c r="H9" s="782">
        <v>4.0000000000000001E-3</v>
      </c>
      <c r="I9" s="782">
        <v>2E-3</v>
      </c>
      <c r="J9" s="782">
        <v>4.0000000000000001E-3</v>
      </c>
      <c r="K9" s="494"/>
      <c r="L9" s="494"/>
    </row>
    <row r="10" spans="1:12" ht="15.75" customHeight="1" x14ac:dyDescent="0.25">
      <c r="A10" s="578"/>
      <c r="B10" s="778" t="s">
        <v>13</v>
      </c>
      <c r="C10" s="782">
        <v>5.0000000000000001E-3</v>
      </c>
      <c r="D10" s="782">
        <v>5.0000000000000001E-3</v>
      </c>
      <c r="E10" s="782">
        <v>5.0000000000000001E-3</v>
      </c>
      <c r="F10" s="782">
        <v>5.0000000000000001E-3</v>
      </c>
      <c r="G10" s="783">
        <v>0</v>
      </c>
      <c r="H10" s="783">
        <v>0.01</v>
      </c>
      <c r="I10" s="783">
        <v>0</v>
      </c>
      <c r="J10" s="783">
        <v>0.01</v>
      </c>
      <c r="K10" s="494" t="s">
        <v>55</v>
      </c>
      <c r="L10" s="494"/>
    </row>
    <row r="11" spans="1:12" ht="15.75" customHeight="1" x14ac:dyDescent="0.25">
      <c r="A11" s="578"/>
      <c r="B11" s="487" t="s">
        <v>16</v>
      </c>
      <c r="C11" s="495">
        <v>30</v>
      </c>
      <c r="D11" s="495">
        <v>30</v>
      </c>
      <c r="E11" s="495">
        <v>30</v>
      </c>
      <c r="F11" s="495">
        <v>30</v>
      </c>
      <c r="G11" s="495">
        <v>30</v>
      </c>
      <c r="H11" s="495">
        <v>30</v>
      </c>
      <c r="I11" s="495">
        <v>30</v>
      </c>
      <c r="J11" s="495">
        <v>30</v>
      </c>
      <c r="K11" s="495" t="s">
        <v>65</v>
      </c>
      <c r="L11" s="494">
        <v>17</v>
      </c>
    </row>
    <row r="12" spans="1:12" ht="15.75" customHeight="1" x14ac:dyDescent="0.25">
      <c r="A12" s="578"/>
      <c r="B12" s="487" t="s">
        <v>18</v>
      </c>
      <c r="C12" s="495">
        <v>0.25</v>
      </c>
      <c r="D12" s="495">
        <v>0.25</v>
      </c>
      <c r="E12" s="495">
        <v>0.25</v>
      </c>
      <c r="F12" s="495">
        <v>0.25</v>
      </c>
      <c r="G12" s="495">
        <v>0.25</v>
      </c>
      <c r="H12" s="495">
        <v>0.25</v>
      </c>
      <c r="I12" s="495">
        <v>0.25</v>
      </c>
      <c r="J12" s="495">
        <v>0.25</v>
      </c>
      <c r="K12" s="495"/>
      <c r="L12" s="494"/>
    </row>
    <row r="13" spans="1:12" ht="21.75" customHeight="1" x14ac:dyDescent="0.25">
      <c r="A13" s="578"/>
      <c r="B13" s="487" t="s">
        <v>1232</v>
      </c>
      <c r="C13" s="507">
        <v>6.7</v>
      </c>
      <c r="D13" s="507">
        <v>6.3</v>
      </c>
      <c r="E13" s="507">
        <v>6</v>
      </c>
      <c r="F13" s="507">
        <v>5.7</v>
      </c>
      <c r="G13" s="507">
        <v>6</v>
      </c>
      <c r="H13" s="507">
        <v>6.7</v>
      </c>
      <c r="I13" s="507">
        <v>5.5</v>
      </c>
      <c r="J13" s="507">
        <v>6</v>
      </c>
      <c r="K13" s="495" t="s">
        <v>50</v>
      </c>
      <c r="L13" s="494"/>
    </row>
    <row r="14" spans="1:12" ht="15.75" customHeight="1" x14ac:dyDescent="0.25">
      <c r="A14" s="578"/>
      <c r="B14" s="1039" t="s">
        <v>21</v>
      </c>
      <c r="C14" s="1040"/>
      <c r="D14" s="1040"/>
      <c r="E14" s="1040"/>
      <c r="F14" s="1040"/>
      <c r="G14" s="1040"/>
      <c r="H14" s="1040"/>
      <c r="I14" s="1040"/>
      <c r="J14" s="1040"/>
      <c r="K14" s="1040"/>
      <c r="L14" s="1041"/>
    </row>
    <row r="15" spans="1:12" ht="15.75" customHeight="1" x14ac:dyDescent="0.25">
      <c r="A15" s="578"/>
      <c r="B15" s="784" t="s">
        <v>22</v>
      </c>
      <c r="C15" s="785" t="s">
        <v>86</v>
      </c>
      <c r="D15" s="785" t="s">
        <v>86</v>
      </c>
      <c r="E15" s="785" t="s">
        <v>86</v>
      </c>
      <c r="F15" s="785" t="s">
        <v>86</v>
      </c>
      <c r="G15" s="785" t="s">
        <v>86</v>
      </c>
      <c r="H15" s="785" t="s">
        <v>86</v>
      </c>
      <c r="I15" s="785" t="s">
        <v>86</v>
      </c>
      <c r="J15" s="785" t="s">
        <v>86</v>
      </c>
      <c r="K15" s="785"/>
      <c r="L15" s="786"/>
    </row>
    <row r="16" spans="1:12" x14ac:dyDescent="0.25">
      <c r="A16" s="578"/>
      <c r="B16" s="784" t="s">
        <v>24</v>
      </c>
      <c r="C16" s="785" t="s">
        <v>86</v>
      </c>
      <c r="D16" s="785" t="s">
        <v>86</v>
      </c>
      <c r="E16" s="785" t="s">
        <v>86</v>
      </c>
      <c r="F16" s="785" t="s">
        <v>86</v>
      </c>
      <c r="G16" s="785" t="s">
        <v>86</v>
      </c>
      <c r="H16" s="785" t="s">
        <v>86</v>
      </c>
      <c r="I16" s="785" t="s">
        <v>86</v>
      </c>
      <c r="J16" s="785" t="s">
        <v>86</v>
      </c>
      <c r="K16" s="785"/>
      <c r="L16" s="786"/>
    </row>
    <row r="17" spans="1:12" x14ac:dyDescent="0.25">
      <c r="A17" s="578"/>
      <c r="B17" s="784" t="s">
        <v>98</v>
      </c>
      <c r="C17" s="785" t="s">
        <v>86</v>
      </c>
      <c r="D17" s="785" t="s">
        <v>86</v>
      </c>
      <c r="E17" s="785" t="s">
        <v>86</v>
      </c>
      <c r="F17" s="785" t="s">
        <v>86</v>
      </c>
      <c r="G17" s="785" t="s">
        <v>86</v>
      </c>
      <c r="H17" s="785" t="s">
        <v>86</v>
      </c>
      <c r="I17" s="785" t="s">
        <v>86</v>
      </c>
      <c r="J17" s="785" t="s">
        <v>86</v>
      </c>
      <c r="K17" s="785" t="s">
        <v>46</v>
      </c>
      <c r="L17" s="786"/>
    </row>
    <row r="18" spans="1:12" x14ac:dyDescent="0.25">
      <c r="A18" s="578"/>
      <c r="B18" s="784" t="s">
        <v>99</v>
      </c>
      <c r="C18" s="785" t="s">
        <v>86</v>
      </c>
      <c r="D18" s="785" t="s">
        <v>86</v>
      </c>
      <c r="E18" s="785" t="s">
        <v>86</v>
      </c>
      <c r="F18" s="785" t="s">
        <v>86</v>
      </c>
      <c r="G18" s="785" t="s">
        <v>86</v>
      </c>
      <c r="H18" s="785" t="s">
        <v>86</v>
      </c>
      <c r="I18" s="785" t="s">
        <v>86</v>
      </c>
      <c r="J18" s="785" t="s">
        <v>86</v>
      </c>
      <c r="K18" s="785"/>
      <c r="L18" s="786"/>
    </row>
    <row r="19" spans="1:12" ht="15" customHeight="1" x14ac:dyDescent="0.25">
      <c r="A19" s="578"/>
      <c r="B19" s="784" t="s">
        <v>100</v>
      </c>
      <c r="C19" s="785" t="s">
        <v>86</v>
      </c>
      <c r="D19" s="785" t="s">
        <v>86</v>
      </c>
      <c r="E19" s="785" t="s">
        <v>86</v>
      </c>
      <c r="F19" s="785" t="s">
        <v>86</v>
      </c>
      <c r="G19" s="785" t="s">
        <v>86</v>
      </c>
      <c r="H19" s="785" t="s">
        <v>86</v>
      </c>
      <c r="I19" s="785" t="s">
        <v>86</v>
      </c>
      <c r="J19" s="785" t="s">
        <v>86</v>
      </c>
      <c r="K19" s="785"/>
      <c r="L19" s="786"/>
    </row>
    <row r="20" spans="1:12" ht="15" customHeight="1" x14ac:dyDescent="0.25">
      <c r="A20" s="578"/>
      <c r="B20" s="1039" t="s">
        <v>102</v>
      </c>
      <c r="C20" s="1040"/>
      <c r="D20" s="1040"/>
      <c r="E20" s="1040"/>
      <c r="F20" s="1040"/>
      <c r="G20" s="1040"/>
      <c r="H20" s="1040"/>
      <c r="I20" s="1040"/>
      <c r="J20" s="1040"/>
      <c r="K20" s="1040"/>
      <c r="L20" s="1041"/>
    </row>
    <row r="21" spans="1:12" x14ac:dyDescent="0.25">
      <c r="A21" s="578"/>
      <c r="B21" s="784" t="s">
        <v>1233</v>
      </c>
      <c r="C21" s="787">
        <v>0</v>
      </c>
      <c r="D21" s="787">
        <v>0</v>
      </c>
      <c r="E21" s="787">
        <v>0</v>
      </c>
      <c r="F21" s="787">
        <v>0</v>
      </c>
      <c r="G21" s="787">
        <v>0</v>
      </c>
      <c r="H21" s="787">
        <v>0</v>
      </c>
      <c r="I21" s="787">
        <v>0</v>
      </c>
      <c r="J21" s="787">
        <v>0</v>
      </c>
      <c r="K21" s="788"/>
      <c r="L21" s="789"/>
    </row>
    <row r="22" spans="1:12" ht="15" customHeight="1" x14ac:dyDescent="0.25">
      <c r="A22" s="578"/>
      <c r="B22" s="784" t="s">
        <v>836</v>
      </c>
      <c r="C22" s="787">
        <v>0</v>
      </c>
      <c r="D22" s="787">
        <v>0</v>
      </c>
      <c r="E22" s="787">
        <v>0</v>
      </c>
      <c r="F22" s="787">
        <v>0</v>
      </c>
      <c r="G22" s="787">
        <v>0</v>
      </c>
      <c r="H22" s="787">
        <v>0</v>
      </c>
      <c r="I22" s="787">
        <v>0</v>
      </c>
      <c r="J22" s="787">
        <v>0</v>
      </c>
      <c r="K22" s="785"/>
      <c r="L22" s="790"/>
    </row>
    <row r="23" spans="1:12" x14ac:dyDescent="0.25">
      <c r="A23" s="578"/>
      <c r="B23" s="784" t="s">
        <v>105</v>
      </c>
      <c r="C23" s="787">
        <v>0</v>
      </c>
      <c r="D23" s="787">
        <v>0</v>
      </c>
      <c r="E23" s="787">
        <v>0</v>
      </c>
      <c r="F23" s="787">
        <v>0</v>
      </c>
      <c r="G23" s="787">
        <v>0</v>
      </c>
      <c r="H23" s="787">
        <v>0</v>
      </c>
      <c r="I23" s="787">
        <v>0</v>
      </c>
      <c r="J23" s="787">
        <v>0</v>
      </c>
      <c r="K23" s="785"/>
      <c r="L23" s="790"/>
    </row>
    <row r="24" spans="1:12" ht="15" customHeight="1" x14ac:dyDescent="0.25">
      <c r="A24" s="578"/>
      <c r="B24" s="784" t="s">
        <v>106</v>
      </c>
      <c r="C24" s="787">
        <v>0</v>
      </c>
      <c r="D24" s="787">
        <v>0</v>
      </c>
      <c r="E24" s="787">
        <v>0</v>
      </c>
      <c r="F24" s="787">
        <v>0</v>
      </c>
      <c r="G24" s="787">
        <v>0</v>
      </c>
      <c r="H24" s="787">
        <v>0</v>
      </c>
      <c r="I24" s="787">
        <v>0</v>
      </c>
      <c r="J24" s="787">
        <v>0</v>
      </c>
      <c r="K24" s="791"/>
      <c r="L24" s="790"/>
    </row>
    <row r="25" spans="1:12" x14ac:dyDescent="0.25">
      <c r="A25" s="578"/>
      <c r="B25" s="1042" t="s">
        <v>25</v>
      </c>
      <c r="C25" s="1043"/>
      <c r="D25" s="1043"/>
      <c r="E25" s="1043"/>
      <c r="F25" s="1043"/>
      <c r="G25" s="1043"/>
      <c r="H25" s="1043"/>
      <c r="I25" s="1043"/>
      <c r="J25" s="1043"/>
      <c r="K25" s="1043"/>
      <c r="L25" s="1044"/>
    </row>
    <row r="26" spans="1:12" ht="33.75" x14ac:dyDescent="0.25">
      <c r="A26" s="578"/>
      <c r="B26" s="487" t="s">
        <v>1234</v>
      </c>
      <c r="C26" s="792">
        <v>428.88888888888886</v>
      </c>
      <c r="D26" s="792">
        <v>395.38645325665232</v>
      </c>
      <c r="E26" s="792">
        <v>362.11475014082242</v>
      </c>
      <c r="F26" s="792">
        <v>325.39870912417979</v>
      </c>
      <c r="G26" s="792">
        <v>371.0350668468069</v>
      </c>
      <c r="H26" s="792">
        <v>422.22222222222229</v>
      </c>
      <c r="I26" s="792">
        <v>292.08166603382296</v>
      </c>
      <c r="J26" s="792">
        <v>362.11475014082242</v>
      </c>
      <c r="K26" s="495" t="s">
        <v>936</v>
      </c>
      <c r="L26" s="495"/>
    </row>
    <row r="27" spans="1:12" x14ac:dyDescent="0.25">
      <c r="A27" s="578"/>
      <c r="B27" s="784" t="s">
        <v>937</v>
      </c>
      <c r="C27" s="495">
        <v>85</v>
      </c>
      <c r="D27" s="495">
        <v>85</v>
      </c>
      <c r="E27" s="495">
        <v>85</v>
      </c>
      <c r="F27" s="495">
        <v>85</v>
      </c>
      <c r="G27" s="495">
        <v>85</v>
      </c>
      <c r="H27" s="495">
        <v>85</v>
      </c>
      <c r="I27" s="495">
        <v>85</v>
      </c>
      <c r="J27" s="495">
        <v>85</v>
      </c>
      <c r="K27" s="495" t="s">
        <v>938</v>
      </c>
      <c r="L27" s="495"/>
    </row>
    <row r="28" spans="1:12" x14ac:dyDescent="0.25">
      <c r="A28" s="578"/>
      <c r="B28" s="784" t="s">
        <v>939</v>
      </c>
      <c r="C28" s="495">
        <v>15</v>
      </c>
      <c r="D28" s="495">
        <v>15</v>
      </c>
      <c r="E28" s="495">
        <v>15</v>
      </c>
      <c r="F28" s="495">
        <v>15</v>
      </c>
      <c r="G28" s="495">
        <v>15</v>
      </c>
      <c r="H28" s="495">
        <v>15</v>
      </c>
      <c r="I28" s="495">
        <v>15</v>
      </c>
      <c r="J28" s="495">
        <v>15</v>
      </c>
      <c r="K28" s="495" t="s">
        <v>938</v>
      </c>
      <c r="L28" s="495"/>
    </row>
    <row r="29" spans="1:12" ht="22.5" x14ac:dyDescent="0.25">
      <c r="A29" s="578"/>
      <c r="B29" s="487" t="s">
        <v>1235</v>
      </c>
      <c r="C29" s="792">
        <v>60</v>
      </c>
      <c r="D29" s="792">
        <v>57</v>
      </c>
      <c r="E29" s="792">
        <v>54</v>
      </c>
      <c r="F29" s="792">
        <v>52</v>
      </c>
      <c r="G29" s="792">
        <v>41</v>
      </c>
      <c r="H29" s="792">
        <v>75</v>
      </c>
      <c r="I29" s="792">
        <v>37</v>
      </c>
      <c r="J29" s="792">
        <v>68</v>
      </c>
      <c r="K29" s="495" t="s">
        <v>940</v>
      </c>
      <c r="L29" s="495"/>
    </row>
    <row r="30" spans="1:12" ht="33.75" x14ac:dyDescent="0.25">
      <c r="A30" s="578"/>
      <c r="B30" s="487" t="s">
        <v>1236</v>
      </c>
      <c r="C30" s="792">
        <v>488.88888888888886</v>
      </c>
      <c r="D30" s="792">
        <v>452.38645325665232</v>
      </c>
      <c r="E30" s="792">
        <v>416.11475014082242</v>
      </c>
      <c r="F30" s="792">
        <v>377.39870912417979</v>
      </c>
      <c r="G30" s="792">
        <v>412.0350668468069</v>
      </c>
      <c r="H30" s="792">
        <v>497.22222222222229</v>
      </c>
      <c r="I30" s="792">
        <v>329.08166603382296</v>
      </c>
      <c r="J30" s="792">
        <v>430.11475014082242</v>
      </c>
      <c r="K30" s="495" t="s">
        <v>44</v>
      </c>
      <c r="L30" s="495"/>
    </row>
    <row r="31" spans="1:12" x14ac:dyDescent="0.25">
      <c r="A31" s="578"/>
      <c r="B31" s="487" t="s">
        <v>1237</v>
      </c>
      <c r="C31" s="793">
        <v>0.09</v>
      </c>
      <c r="D31" s="793">
        <v>0.09</v>
      </c>
      <c r="E31" s="793">
        <v>0.08</v>
      </c>
      <c r="F31" s="793">
        <v>0.08</v>
      </c>
      <c r="G31" s="793">
        <v>0.08</v>
      </c>
      <c r="H31" s="793">
        <v>0.1</v>
      </c>
      <c r="I31" s="793">
        <v>7.0000000000000007E-2</v>
      </c>
      <c r="J31" s="793">
        <v>0.08</v>
      </c>
      <c r="K31" s="495" t="s">
        <v>15</v>
      </c>
      <c r="L31" s="495"/>
    </row>
    <row r="32" spans="1:12" x14ac:dyDescent="0.25">
      <c r="A32" s="578"/>
      <c r="B32" s="778" t="s">
        <v>1238</v>
      </c>
      <c r="C32" s="793">
        <v>0.19</v>
      </c>
      <c r="D32" s="793">
        <v>0.21</v>
      </c>
      <c r="E32" s="793">
        <v>0.3</v>
      </c>
      <c r="F32" s="793">
        <v>0.35</v>
      </c>
      <c r="G32" s="793">
        <v>0.14000000000000001</v>
      </c>
      <c r="H32" s="793">
        <v>0.28000000000000003</v>
      </c>
      <c r="I32" s="793">
        <v>0.23</v>
      </c>
      <c r="J32" s="793">
        <v>0.47</v>
      </c>
      <c r="K32" s="495"/>
      <c r="L32" s="495"/>
    </row>
    <row r="33" spans="1:12" ht="22.5" x14ac:dyDescent="0.25">
      <c r="A33" s="578"/>
      <c r="B33" s="794" t="s">
        <v>1239</v>
      </c>
      <c r="C33" s="793">
        <v>0.19</v>
      </c>
      <c r="D33" s="793">
        <v>0.21</v>
      </c>
      <c r="E33" s="793">
        <v>0.3</v>
      </c>
      <c r="F33" s="793">
        <v>0.35</v>
      </c>
      <c r="G33" s="793">
        <v>0.14000000000000001</v>
      </c>
      <c r="H33" s="793">
        <v>0.28000000000000003</v>
      </c>
      <c r="I33" s="793">
        <v>0.23</v>
      </c>
      <c r="J33" s="793">
        <v>0.47</v>
      </c>
      <c r="K33" s="495"/>
      <c r="L33" s="495"/>
    </row>
    <row r="34" spans="1:12" ht="22.5" x14ac:dyDescent="0.25">
      <c r="A34" s="578"/>
      <c r="B34" s="794" t="s">
        <v>1240</v>
      </c>
      <c r="C34" s="495">
        <v>0</v>
      </c>
      <c r="D34" s="495">
        <v>0</v>
      </c>
      <c r="E34" s="495">
        <v>0</v>
      </c>
      <c r="F34" s="495">
        <v>0</v>
      </c>
      <c r="G34" s="792">
        <v>0</v>
      </c>
      <c r="H34" s="792">
        <v>0</v>
      </c>
      <c r="I34" s="792">
        <v>0</v>
      </c>
      <c r="J34" s="792">
        <v>0</v>
      </c>
      <c r="K34" s="495"/>
      <c r="L34" s="495"/>
    </row>
    <row r="35" spans="1:12" x14ac:dyDescent="0.25">
      <c r="A35" s="578"/>
      <c r="B35" s="489" t="s">
        <v>33</v>
      </c>
      <c r="C35" s="490"/>
      <c r="D35" s="490"/>
      <c r="E35" s="490"/>
      <c r="F35" s="490"/>
      <c r="G35" s="490"/>
      <c r="H35" s="490"/>
      <c r="I35" s="490"/>
      <c r="J35" s="490"/>
      <c r="K35" s="490"/>
      <c r="L35" s="491"/>
    </row>
    <row r="36" spans="1:12" ht="33.75" x14ac:dyDescent="0.25">
      <c r="A36" s="578"/>
      <c r="B36" s="487" t="s">
        <v>941</v>
      </c>
      <c r="C36" s="495">
        <v>193</v>
      </c>
      <c r="D36" s="495">
        <v>187</v>
      </c>
      <c r="E36" s="495">
        <v>180</v>
      </c>
      <c r="F36" s="495">
        <v>170</v>
      </c>
      <c r="G36" s="495">
        <v>184</v>
      </c>
      <c r="H36" s="495">
        <v>190</v>
      </c>
      <c r="I36" s="495">
        <v>160</v>
      </c>
      <c r="J36" s="495">
        <v>180</v>
      </c>
      <c r="K36" s="495" t="s">
        <v>942</v>
      </c>
      <c r="L36" s="495">
        <v>16</v>
      </c>
    </row>
    <row r="37" spans="1:12" x14ac:dyDescent="0.25">
      <c r="A37" s="578"/>
      <c r="B37" s="795" t="s">
        <v>943</v>
      </c>
      <c r="C37" s="793">
        <v>4.0500000000000001E-2</v>
      </c>
      <c r="D37" s="793">
        <v>4.2565949999999998E-2</v>
      </c>
      <c r="E37" s="793">
        <v>3.97664E-2</v>
      </c>
      <c r="F37" s="793">
        <v>4.1794880000000006E-2</v>
      </c>
      <c r="G37" s="793">
        <v>3.9672800000000001E-2</v>
      </c>
      <c r="H37" s="793">
        <v>4.4999999999999998E-2</v>
      </c>
      <c r="I37" s="793">
        <v>3.8345440000000015E-2</v>
      </c>
      <c r="J37" s="793">
        <v>3.97664E-2</v>
      </c>
      <c r="K37" s="495" t="s">
        <v>15</v>
      </c>
      <c r="L37" s="495"/>
    </row>
    <row r="38" spans="1:12" x14ac:dyDescent="0.25">
      <c r="A38" s="578"/>
      <c r="B38" s="576"/>
      <c r="C38" s="698"/>
      <c r="D38" s="698"/>
      <c r="E38" s="698"/>
      <c r="F38" s="698"/>
      <c r="G38" s="567"/>
      <c r="H38" s="567"/>
      <c r="I38" s="567"/>
      <c r="J38" s="567"/>
      <c r="K38" s="698"/>
      <c r="L38" s="698"/>
    </row>
    <row r="39" spans="1:12" x14ac:dyDescent="0.25">
      <c r="A39" s="578"/>
      <c r="B39" s="691"/>
      <c r="C39" s="566"/>
      <c r="D39" s="566"/>
      <c r="E39" s="566"/>
      <c r="F39" s="566"/>
      <c r="G39" s="566"/>
      <c r="H39" s="566"/>
      <c r="I39" s="566"/>
      <c r="J39" s="566"/>
      <c r="K39" s="565"/>
      <c r="L39" s="697"/>
    </row>
    <row r="40" spans="1:12" x14ac:dyDescent="0.25">
      <c r="A40" s="564" t="s">
        <v>944</v>
      </c>
      <c r="B40" s="578"/>
      <c r="C40" s="578"/>
      <c r="D40" s="578"/>
      <c r="E40" s="578"/>
      <c r="F40" s="578"/>
      <c r="G40" s="578"/>
      <c r="H40" s="578"/>
      <c r="I40" s="578"/>
      <c r="J40" s="578"/>
      <c r="K40" s="578"/>
      <c r="L40" s="578"/>
    </row>
    <row r="41" spans="1:12" x14ac:dyDescent="0.25">
      <c r="A41" s="587" t="s">
        <v>39</v>
      </c>
      <c r="B41" s="690" t="s">
        <v>945</v>
      </c>
      <c r="C41" s="690"/>
      <c r="D41" s="690"/>
      <c r="E41" s="690"/>
      <c r="F41" s="690"/>
      <c r="G41" s="690"/>
      <c r="H41" s="690"/>
      <c r="I41" s="690"/>
      <c r="J41" s="690"/>
      <c r="K41" s="690"/>
      <c r="L41" s="690"/>
    </row>
    <row r="42" spans="1:12" ht="15" customHeight="1" x14ac:dyDescent="0.25">
      <c r="A42" s="587" t="s">
        <v>15</v>
      </c>
      <c r="B42" s="874" t="s">
        <v>946</v>
      </c>
      <c r="C42" s="874"/>
      <c r="D42" s="874"/>
      <c r="E42" s="874"/>
      <c r="F42" s="874"/>
      <c r="G42" s="874"/>
      <c r="H42" s="874"/>
      <c r="I42" s="874"/>
      <c r="J42" s="874"/>
      <c r="K42" s="874"/>
      <c r="L42" s="874"/>
    </row>
    <row r="43" spans="1:12" ht="15" customHeight="1" x14ac:dyDescent="0.25">
      <c r="A43" s="587" t="s">
        <v>20</v>
      </c>
      <c r="B43" s="857" t="s">
        <v>947</v>
      </c>
      <c r="C43" s="857"/>
      <c r="D43" s="857"/>
      <c r="E43" s="857"/>
      <c r="F43" s="857"/>
      <c r="G43" s="857"/>
      <c r="H43" s="857"/>
      <c r="I43" s="857"/>
      <c r="J43" s="857"/>
      <c r="K43" s="857"/>
      <c r="L43" s="857"/>
    </row>
    <row r="44" spans="1:12" x14ac:dyDescent="0.25">
      <c r="A44" s="587" t="s">
        <v>23</v>
      </c>
      <c r="B44" s="690" t="s">
        <v>948</v>
      </c>
      <c r="C44" s="690"/>
      <c r="D44" s="690"/>
      <c r="E44" s="690"/>
      <c r="F44" s="690"/>
      <c r="G44" s="690"/>
      <c r="H44" s="690"/>
      <c r="I44" s="690"/>
      <c r="J44" s="690"/>
      <c r="K44" s="690"/>
      <c r="L44" s="690"/>
    </row>
    <row r="45" spans="1:12" ht="15" customHeight="1" x14ac:dyDescent="0.25">
      <c r="A45" s="587" t="s">
        <v>44</v>
      </c>
      <c r="B45" s="857" t="s">
        <v>949</v>
      </c>
      <c r="C45" s="857"/>
      <c r="D45" s="857"/>
      <c r="E45" s="857"/>
      <c r="F45" s="857"/>
      <c r="G45" s="857"/>
      <c r="H45" s="857"/>
      <c r="I45" s="857"/>
      <c r="J45" s="857"/>
      <c r="K45" s="857"/>
      <c r="L45" s="857"/>
    </row>
    <row r="46" spans="1:12" x14ac:dyDescent="0.25">
      <c r="A46" s="587" t="s">
        <v>46</v>
      </c>
      <c r="B46" s="690" t="s">
        <v>950</v>
      </c>
      <c r="C46" s="690"/>
      <c r="D46" s="690"/>
      <c r="E46" s="690"/>
      <c r="F46" s="690"/>
      <c r="G46" s="690"/>
      <c r="H46" s="690"/>
      <c r="I46" s="690"/>
      <c r="J46" s="690"/>
      <c r="K46" s="690"/>
      <c r="L46" s="690"/>
    </row>
    <row r="47" spans="1:12" x14ac:dyDescent="0.25">
      <c r="A47" s="587" t="s">
        <v>31</v>
      </c>
      <c r="B47" s="690" t="s">
        <v>951</v>
      </c>
      <c r="C47" s="688"/>
      <c r="D47" s="688"/>
      <c r="E47" s="688"/>
      <c r="F47" s="688"/>
      <c r="G47" s="688"/>
      <c r="H47" s="688"/>
      <c r="I47" s="688"/>
      <c r="J47" s="688"/>
      <c r="K47" s="688"/>
      <c r="L47" s="688"/>
    </row>
    <row r="48" spans="1:12" x14ac:dyDescent="0.25">
      <c r="A48" s="587"/>
      <c r="B48" s="570" t="s">
        <v>952</v>
      </c>
      <c r="C48" s="571" t="s">
        <v>953</v>
      </c>
      <c r="D48" s="572">
        <v>5000</v>
      </c>
      <c r="E48" s="572">
        <v>10000</v>
      </c>
      <c r="F48" s="572">
        <v>20000</v>
      </c>
      <c r="G48" s="572">
        <v>50000</v>
      </c>
      <c r="H48" s="572">
        <v>100000</v>
      </c>
      <c r="I48" s="695"/>
      <c r="J48" s="695"/>
      <c r="K48" s="695"/>
      <c r="L48" s="695"/>
    </row>
    <row r="49" spans="1:17" x14ac:dyDescent="0.25">
      <c r="A49" s="587"/>
      <c r="B49" s="570" t="s">
        <v>954</v>
      </c>
      <c r="C49" s="571" t="s">
        <v>955</v>
      </c>
      <c r="D49" s="572">
        <v>216</v>
      </c>
      <c r="E49" s="572">
        <v>193.33333333333334</v>
      </c>
      <c r="F49" s="572">
        <v>180</v>
      </c>
      <c r="G49" s="572">
        <v>174.66666666666666</v>
      </c>
      <c r="H49" s="572">
        <v>170</v>
      </c>
      <c r="I49" s="695"/>
      <c r="J49" s="695"/>
      <c r="K49" s="695"/>
      <c r="L49" s="695"/>
    </row>
    <row r="50" spans="1:17" x14ac:dyDescent="0.25">
      <c r="A50" s="587"/>
      <c r="B50" s="570" t="s">
        <v>956</v>
      </c>
      <c r="C50" s="571" t="s">
        <v>957</v>
      </c>
      <c r="D50" s="573">
        <v>1.08</v>
      </c>
      <c r="E50" s="573">
        <v>1.9333333333333336</v>
      </c>
      <c r="F50" s="573">
        <v>3.6</v>
      </c>
      <c r="G50" s="573">
        <v>8.7333333333333325</v>
      </c>
      <c r="H50" s="573">
        <v>17</v>
      </c>
      <c r="I50" s="695"/>
      <c r="J50" s="695"/>
      <c r="K50" s="695"/>
      <c r="L50" s="695"/>
    </row>
    <row r="51" spans="1:17" ht="15" customHeight="1" x14ac:dyDescent="0.25">
      <c r="A51" s="587" t="s">
        <v>35</v>
      </c>
      <c r="B51" s="887" t="s">
        <v>958</v>
      </c>
      <c r="C51" s="887"/>
      <c r="D51" s="887"/>
      <c r="E51" s="887"/>
      <c r="F51" s="887"/>
      <c r="G51" s="887"/>
      <c r="H51" s="887"/>
      <c r="I51" s="887"/>
      <c r="J51" s="887"/>
      <c r="K51" s="887"/>
      <c r="L51" s="887"/>
      <c r="M51" s="887"/>
      <c r="N51" s="887"/>
      <c r="O51" s="887"/>
      <c r="P51" s="887"/>
      <c r="Q51" s="887"/>
    </row>
    <row r="52" spans="1:17" ht="15" customHeight="1" x14ac:dyDescent="0.25">
      <c r="A52" s="587" t="s">
        <v>65</v>
      </c>
      <c r="B52" s="887" t="s">
        <v>959</v>
      </c>
      <c r="C52" s="887"/>
      <c r="D52" s="887"/>
      <c r="E52" s="887"/>
      <c r="F52" s="887"/>
      <c r="G52" s="887"/>
      <c r="H52" s="887"/>
      <c r="I52" s="887"/>
      <c r="J52" s="887"/>
      <c r="K52" s="887"/>
      <c r="L52" s="887"/>
      <c r="M52" s="887"/>
      <c r="N52" s="887"/>
      <c r="O52" s="887"/>
      <c r="P52" s="887"/>
      <c r="Q52" s="887"/>
    </row>
    <row r="53" spans="1:17" ht="15" customHeight="1" x14ac:dyDescent="0.25">
      <c r="A53" s="587" t="s">
        <v>50</v>
      </c>
      <c r="B53" s="887" t="s">
        <v>960</v>
      </c>
      <c r="C53" s="887"/>
      <c r="D53" s="887"/>
      <c r="E53" s="887"/>
      <c r="F53" s="887"/>
      <c r="G53" s="887"/>
      <c r="H53" s="887"/>
      <c r="I53" s="887"/>
      <c r="J53" s="887"/>
      <c r="K53" s="887"/>
      <c r="L53" s="887"/>
      <c r="M53" s="887"/>
      <c r="N53" s="887"/>
      <c r="O53" s="887"/>
      <c r="P53" s="887"/>
      <c r="Q53" s="887"/>
    </row>
    <row r="54" spans="1:17" ht="15" customHeight="1" x14ac:dyDescent="0.25">
      <c r="A54" s="587" t="s">
        <v>55</v>
      </c>
      <c r="B54" s="887" t="s">
        <v>961</v>
      </c>
      <c r="C54" s="887"/>
      <c r="D54" s="887"/>
      <c r="E54" s="887"/>
      <c r="F54" s="887"/>
      <c r="G54" s="887"/>
      <c r="H54" s="887"/>
      <c r="I54" s="887"/>
      <c r="J54" s="887"/>
      <c r="K54" s="887"/>
      <c r="L54" s="887"/>
      <c r="M54" s="887"/>
      <c r="N54" s="887"/>
      <c r="O54" s="887"/>
      <c r="P54" s="887"/>
      <c r="Q54" s="887"/>
    </row>
    <row r="55" spans="1:17" ht="15" customHeight="1" x14ac:dyDescent="0.25">
      <c r="A55" s="587" t="s">
        <v>67</v>
      </c>
      <c r="B55" s="887" t="s">
        <v>962</v>
      </c>
      <c r="C55" s="887"/>
      <c r="D55" s="887"/>
      <c r="E55" s="887"/>
      <c r="F55" s="887"/>
      <c r="G55" s="887"/>
      <c r="H55" s="887"/>
      <c r="I55" s="887"/>
      <c r="J55" s="887"/>
      <c r="K55" s="887"/>
      <c r="L55" s="887"/>
      <c r="M55" s="887"/>
      <c r="N55" s="887"/>
      <c r="O55" s="887"/>
      <c r="P55" s="887"/>
      <c r="Q55" s="887"/>
    </row>
    <row r="56" spans="1:17" ht="15" customHeight="1" x14ac:dyDescent="0.25">
      <c r="A56" s="587" t="s">
        <v>68</v>
      </c>
      <c r="B56" s="887" t="s">
        <v>963</v>
      </c>
      <c r="C56" s="887"/>
      <c r="D56" s="887"/>
      <c r="E56" s="887"/>
      <c r="F56" s="887"/>
      <c r="G56" s="887"/>
      <c r="H56" s="887"/>
      <c r="I56" s="887"/>
      <c r="J56" s="887"/>
      <c r="K56" s="887"/>
      <c r="L56" s="887"/>
      <c r="M56" s="887"/>
      <c r="N56" s="887"/>
      <c r="O56" s="887"/>
      <c r="P56" s="887"/>
      <c r="Q56" s="887"/>
    </row>
    <row r="57" spans="1:17" x14ac:dyDescent="0.25">
      <c r="A57" s="587" t="s">
        <v>69</v>
      </c>
      <c r="B57" s="690" t="s">
        <v>964</v>
      </c>
      <c r="C57" s="575"/>
      <c r="D57" s="575"/>
      <c r="E57" s="575"/>
      <c r="F57" s="575"/>
      <c r="G57" s="575"/>
      <c r="H57" s="575"/>
      <c r="I57" s="575"/>
      <c r="J57" s="575"/>
      <c r="K57" s="575"/>
      <c r="L57" s="575"/>
      <c r="M57" s="689"/>
      <c r="N57" s="575"/>
      <c r="O57" s="575"/>
      <c r="P57" s="575"/>
      <c r="Q57" s="575"/>
    </row>
    <row r="58" spans="1:17" ht="15" customHeight="1" x14ac:dyDescent="0.25">
      <c r="A58" s="587" t="s">
        <v>938</v>
      </c>
      <c r="B58" s="887" t="s">
        <v>965</v>
      </c>
      <c r="C58" s="887"/>
      <c r="D58" s="887"/>
      <c r="E58" s="887"/>
      <c r="F58" s="887"/>
      <c r="G58" s="887"/>
      <c r="H58" s="887"/>
      <c r="I58" s="887"/>
      <c r="J58" s="887"/>
      <c r="K58" s="887"/>
      <c r="L58" s="887"/>
      <c r="M58" s="887"/>
      <c r="N58" s="887"/>
      <c r="O58" s="887"/>
      <c r="P58" s="887"/>
      <c r="Q58" s="887"/>
    </row>
    <row r="59" spans="1:17" x14ac:dyDescent="0.25">
      <c r="A59" s="587" t="s">
        <v>414</v>
      </c>
      <c r="B59" s="690" t="s">
        <v>966</v>
      </c>
      <c r="C59" s="575"/>
      <c r="D59" s="575"/>
      <c r="E59" s="575"/>
      <c r="F59" s="575"/>
      <c r="G59" s="575"/>
      <c r="H59" s="575"/>
      <c r="I59" s="575"/>
      <c r="J59" s="575"/>
      <c r="K59" s="575"/>
      <c r="L59" s="575"/>
      <c r="M59" s="689"/>
      <c r="N59" s="575"/>
      <c r="O59" s="575"/>
      <c r="P59" s="575"/>
      <c r="Q59" s="575"/>
    </row>
    <row r="60" spans="1:17" x14ac:dyDescent="0.25">
      <c r="A60" s="587" t="s">
        <v>934</v>
      </c>
      <c r="B60" s="690" t="s">
        <v>967</v>
      </c>
      <c r="C60" s="575"/>
      <c r="D60" s="575"/>
      <c r="E60" s="575"/>
      <c r="F60" s="575"/>
      <c r="G60" s="575"/>
      <c r="H60" s="575"/>
      <c r="I60" s="575"/>
      <c r="J60" s="575"/>
      <c r="K60" s="575"/>
      <c r="L60" s="575"/>
      <c r="M60" s="689"/>
      <c r="N60" s="575"/>
      <c r="O60" s="575"/>
      <c r="P60" s="575"/>
      <c r="Q60" s="575"/>
    </row>
    <row r="61" spans="1:17" ht="15" customHeight="1" x14ac:dyDescent="0.25">
      <c r="A61" s="587" t="s">
        <v>729</v>
      </c>
      <c r="B61" s="887" t="s">
        <v>493</v>
      </c>
      <c r="C61" s="887"/>
      <c r="D61" s="887"/>
      <c r="E61" s="887"/>
      <c r="F61" s="887"/>
      <c r="G61" s="887"/>
      <c r="H61" s="887"/>
      <c r="I61" s="887"/>
      <c r="J61" s="887"/>
      <c r="K61" s="887"/>
      <c r="L61" s="887"/>
      <c r="M61" s="887"/>
      <c r="N61" s="887"/>
      <c r="O61" s="887"/>
      <c r="P61" s="887"/>
      <c r="Q61" s="887"/>
    </row>
    <row r="62" spans="1:17" x14ac:dyDescent="0.25">
      <c r="A62" s="587"/>
      <c r="B62" s="696"/>
      <c r="C62" s="574"/>
      <c r="D62" s="574"/>
      <c r="E62" s="574"/>
      <c r="F62" s="574"/>
      <c r="G62" s="574"/>
      <c r="H62" s="574"/>
      <c r="I62" s="574"/>
      <c r="J62" s="574"/>
      <c r="K62" s="574"/>
      <c r="L62" s="574"/>
    </row>
    <row r="63" spans="1:17" x14ac:dyDescent="0.25">
      <c r="A63" s="1023" t="s">
        <v>404</v>
      </c>
      <c r="B63" s="1023"/>
      <c r="C63" s="688"/>
      <c r="D63" s="688"/>
      <c r="E63" s="688"/>
      <c r="F63" s="688"/>
      <c r="G63" s="688"/>
      <c r="H63" s="688"/>
      <c r="I63" s="688"/>
      <c r="J63" s="688"/>
      <c r="K63" s="688"/>
      <c r="L63" s="688"/>
    </row>
    <row r="64" spans="1:17" x14ac:dyDescent="0.25">
      <c r="A64" s="587">
        <v>4</v>
      </c>
      <c r="B64" s="690" t="s">
        <v>968</v>
      </c>
      <c r="C64" s="575"/>
      <c r="D64" s="575"/>
      <c r="E64" s="575"/>
      <c r="F64" s="575"/>
      <c r="G64" s="575"/>
      <c r="H64" s="575"/>
      <c r="I64" s="575"/>
      <c r="J64" s="575"/>
      <c r="K64" s="575"/>
      <c r="L64" s="688"/>
    </row>
    <row r="65" spans="1:17" ht="15" customHeight="1" x14ac:dyDescent="0.25">
      <c r="A65" s="587">
        <v>16</v>
      </c>
      <c r="B65" s="887" t="s">
        <v>969</v>
      </c>
      <c r="C65" s="887"/>
      <c r="D65" s="887"/>
      <c r="E65" s="887"/>
      <c r="F65" s="887"/>
      <c r="G65" s="887"/>
      <c r="H65" s="887"/>
      <c r="I65" s="887"/>
      <c r="J65" s="887"/>
      <c r="K65" s="887"/>
      <c r="L65" s="887"/>
      <c r="M65" s="887"/>
      <c r="N65" s="887"/>
      <c r="O65" s="887"/>
      <c r="P65" s="887"/>
      <c r="Q65" s="887"/>
    </row>
    <row r="66" spans="1:17" ht="15" customHeight="1" x14ac:dyDescent="0.25">
      <c r="A66" s="587">
        <v>17</v>
      </c>
      <c r="B66" s="857" t="s">
        <v>927</v>
      </c>
      <c r="C66" s="857"/>
      <c r="D66" s="857"/>
      <c r="E66" s="857"/>
      <c r="F66" s="857"/>
      <c r="G66" s="857"/>
      <c r="H66" s="857"/>
      <c r="I66" s="857"/>
      <c r="J66" s="857"/>
      <c r="K66" s="857"/>
      <c r="L66" s="857"/>
    </row>
    <row r="67" spans="1:17" x14ac:dyDescent="0.25">
      <c r="A67" s="587"/>
      <c r="B67" s="688"/>
      <c r="C67" s="688"/>
      <c r="D67" s="688"/>
      <c r="E67" s="688"/>
      <c r="F67" s="688"/>
      <c r="G67" s="688"/>
      <c r="H67" s="688"/>
      <c r="I67" s="688"/>
      <c r="J67" s="688"/>
      <c r="K67" s="688"/>
      <c r="L67" s="688"/>
    </row>
    <row r="68" spans="1:17" x14ac:dyDescent="0.25">
      <c r="A68" s="1023"/>
      <c r="B68" s="1023"/>
      <c r="C68" s="688"/>
      <c r="D68" s="688"/>
      <c r="E68" s="688"/>
      <c r="F68" s="688"/>
      <c r="G68" s="688"/>
      <c r="H68" s="688"/>
      <c r="I68" s="688"/>
      <c r="J68" s="688"/>
      <c r="K68" s="688"/>
      <c r="L68" s="688"/>
    </row>
    <row r="69" spans="1:17" x14ac:dyDescent="0.25">
      <c r="A69" s="587"/>
      <c r="B69" s="857"/>
      <c r="C69" s="857"/>
      <c r="D69" s="857"/>
      <c r="E69" s="857"/>
      <c r="F69" s="857"/>
      <c r="G69" s="857"/>
      <c r="H69" s="857"/>
      <c r="I69" s="857"/>
      <c r="J69" s="857"/>
      <c r="K69" s="857"/>
      <c r="L69" s="857"/>
    </row>
  </sheetData>
  <mergeCells count="22">
    <mergeCell ref="A68:B68"/>
    <mergeCell ref="B69:L69"/>
    <mergeCell ref="B66:L66"/>
    <mergeCell ref="A63:B63"/>
    <mergeCell ref="B25:L25"/>
    <mergeCell ref="B42:L42"/>
    <mergeCell ref="B43:L43"/>
    <mergeCell ref="B45:L45"/>
    <mergeCell ref="B51:Q51"/>
    <mergeCell ref="B52:Q52"/>
    <mergeCell ref="B53:Q53"/>
    <mergeCell ref="B54:Q54"/>
    <mergeCell ref="B55:Q55"/>
    <mergeCell ref="B56:Q56"/>
    <mergeCell ref="B58:Q58"/>
    <mergeCell ref="B65:Q65"/>
    <mergeCell ref="B61:Q61"/>
    <mergeCell ref="C2:L2"/>
    <mergeCell ref="G3:H3"/>
    <mergeCell ref="I3:J3"/>
    <mergeCell ref="B14:L14"/>
    <mergeCell ref="B20:L20"/>
  </mergeCells>
  <hyperlinks>
    <hyperlink ref="H1" location="Index"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2"/>
  <sheetViews>
    <sheetView showGridLines="0" topLeftCell="A16" zoomScaleNormal="100" workbookViewId="0">
      <selection activeCell="B47" sqref="B47"/>
    </sheetView>
  </sheetViews>
  <sheetFormatPr defaultColWidth="9.140625" defaultRowHeight="15" x14ac:dyDescent="0.25"/>
  <cols>
    <col min="1" max="1" width="3.7109375" style="93" customWidth="1"/>
    <col min="2" max="2" width="41.140625" style="93" customWidth="1"/>
    <col min="3" max="3" width="9" style="93" customWidth="1"/>
    <col min="4" max="4" width="7.5703125" style="93" customWidth="1"/>
    <col min="5" max="5" width="7.42578125" style="93" customWidth="1"/>
    <col min="6" max="7" width="6.85546875" style="93" customWidth="1"/>
    <col min="8" max="8" width="7.28515625" style="93" customWidth="1"/>
    <col min="9" max="9" width="8.42578125" style="93" customWidth="1"/>
    <col min="10" max="10" width="8.140625" style="93" customWidth="1"/>
    <col min="11" max="11" width="6.85546875" style="93" customWidth="1"/>
    <col min="12" max="12" width="8.7109375" style="93" customWidth="1"/>
    <col min="13" max="13" width="4.42578125" style="93" customWidth="1"/>
    <col min="14" max="17" width="9.140625" style="2" customWidth="1"/>
    <col min="18" max="18" width="49.8554687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20.25" x14ac:dyDescent="0.3">
      <c r="B1" s="97"/>
      <c r="C1" s="877"/>
      <c r="D1" s="884"/>
      <c r="E1" s="884"/>
      <c r="F1" s="884"/>
      <c r="G1" s="884"/>
      <c r="H1" s="885"/>
      <c r="I1" s="884"/>
      <c r="J1" s="884"/>
      <c r="K1" s="884"/>
      <c r="R1" s="1"/>
      <c r="S1" s="1"/>
      <c r="T1" s="1"/>
      <c r="U1" s="1"/>
      <c r="V1" s="1"/>
      <c r="W1" s="1"/>
      <c r="X1" s="1"/>
      <c r="Y1" s="1"/>
      <c r="Z1" s="1"/>
      <c r="AA1" s="1"/>
      <c r="AB1" s="1"/>
      <c r="AC1" s="1"/>
      <c r="AD1" s="1"/>
      <c r="AE1" s="1"/>
      <c r="AF1" s="1"/>
    </row>
    <row r="2" spans="2:32" x14ac:dyDescent="0.25">
      <c r="R2" s="1"/>
      <c r="S2" s="1"/>
      <c r="T2" s="1"/>
      <c r="U2" s="1"/>
      <c r="V2" s="1"/>
      <c r="W2" s="1"/>
      <c r="X2" s="1"/>
      <c r="Y2" s="1"/>
      <c r="Z2" s="1"/>
      <c r="AA2" s="1"/>
      <c r="AB2" s="1"/>
      <c r="AC2" s="1"/>
      <c r="AD2" s="1"/>
      <c r="AE2" s="1"/>
      <c r="AF2" s="1"/>
    </row>
    <row r="3" spans="2:32" ht="29.25" customHeight="1" x14ac:dyDescent="0.25">
      <c r="B3" s="98" t="s">
        <v>0</v>
      </c>
      <c r="C3" s="862" t="s">
        <v>889</v>
      </c>
      <c r="D3" s="890"/>
      <c r="E3" s="890"/>
      <c r="F3" s="890"/>
      <c r="G3" s="890"/>
      <c r="H3" s="890"/>
      <c r="I3" s="890"/>
      <c r="J3" s="890"/>
      <c r="K3" s="890"/>
      <c r="L3" s="881"/>
      <c r="R3" s="134"/>
      <c r="S3" s="888"/>
      <c r="T3" s="889"/>
      <c r="U3" s="889"/>
      <c r="V3" s="889"/>
      <c r="W3" s="889"/>
      <c r="X3" s="889"/>
      <c r="Y3" s="1"/>
      <c r="Z3" s="134"/>
      <c r="AA3" s="879"/>
      <c r="AB3" s="880"/>
      <c r="AC3" s="880"/>
      <c r="AD3" s="880"/>
      <c r="AE3" s="880"/>
      <c r="AF3" s="880"/>
    </row>
    <row r="4" spans="2:32" ht="25.5" customHeight="1" x14ac:dyDescent="0.25">
      <c r="B4" s="99"/>
      <c r="C4" s="100">
        <v>2015</v>
      </c>
      <c r="D4" s="100">
        <v>2020</v>
      </c>
      <c r="E4" s="100">
        <v>2030</v>
      </c>
      <c r="F4" s="100">
        <v>2050</v>
      </c>
      <c r="G4" s="862" t="s">
        <v>2</v>
      </c>
      <c r="H4" s="881"/>
      <c r="I4" s="862" t="s">
        <v>3</v>
      </c>
      <c r="J4" s="881"/>
      <c r="K4" s="100" t="s">
        <v>4</v>
      </c>
      <c r="L4" s="100" t="s">
        <v>5</v>
      </c>
      <c r="R4" s="135"/>
      <c r="S4" s="101"/>
      <c r="T4" s="101"/>
      <c r="U4" s="101"/>
      <c r="V4" s="101"/>
      <c r="W4" s="101"/>
      <c r="X4" s="101"/>
      <c r="Y4" s="1"/>
      <c r="Z4" s="135"/>
      <c r="AA4" s="101"/>
      <c r="AB4" s="101"/>
      <c r="AC4" s="101"/>
      <c r="AD4" s="101"/>
      <c r="AE4" s="101"/>
      <c r="AF4" s="101"/>
    </row>
    <row r="5" spans="2:32" ht="15" customHeight="1" x14ac:dyDescent="0.25">
      <c r="B5" s="102" t="s">
        <v>6</v>
      </c>
      <c r="C5" s="464"/>
      <c r="D5" s="464"/>
      <c r="E5" s="464"/>
      <c r="F5" s="464"/>
      <c r="G5" s="464" t="s">
        <v>7</v>
      </c>
      <c r="H5" s="464" t="s">
        <v>8</v>
      </c>
      <c r="I5" s="464" t="s">
        <v>7</v>
      </c>
      <c r="J5" s="464" t="s">
        <v>8</v>
      </c>
      <c r="K5" s="464"/>
      <c r="L5" s="464"/>
      <c r="R5" s="875"/>
      <c r="S5" s="875"/>
      <c r="T5" s="875"/>
      <c r="U5" s="875"/>
      <c r="V5" s="875"/>
      <c r="W5" s="875"/>
      <c r="X5" s="875"/>
      <c r="Y5" s="1"/>
      <c r="Z5" s="875"/>
      <c r="AA5" s="875"/>
      <c r="AB5" s="875"/>
      <c r="AC5" s="875"/>
      <c r="AD5" s="875"/>
      <c r="AE5" s="875"/>
      <c r="AF5" s="875"/>
    </row>
    <row r="6" spans="2:32" ht="15" customHeight="1" x14ac:dyDescent="0.25">
      <c r="B6" s="105" t="s">
        <v>9</v>
      </c>
      <c r="C6" s="868">
        <v>300</v>
      </c>
      <c r="D6" s="869"/>
      <c r="E6" s="869"/>
      <c r="F6" s="891"/>
      <c r="G6" s="106">
        <v>200</v>
      </c>
      <c r="H6" s="106">
        <v>400</v>
      </c>
      <c r="I6" s="107"/>
      <c r="J6" s="107"/>
      <c r="K6" s="108"/>
      <c r="L6" s="108"/>
      <c r="R6" s="128"/>
      <c r="S6" s="113"/>
      <c r="T6" s="113"/>
      <c r="U6" s="113"/>
      <c r="V6" s="113"/>
      <c r="W6" s="113"/>
      <c r="X6" s="113"/>
      <c r="Y6" s="1"/>
      <c r="Z6" s="128"/>
      <c r="AA6" s="882"/>
      <c r="AB6" s="883"/>
      <c r="AC6" s="883"/>
      <c r="AD6" s="883"/>
      <c r="AE6" s="883"/>
      <c r="AF6" s="883"/>
    </row>
    <row r="7" spans="2:32" ht="24" x14ac:dyDescent="0.25">
      <c r="B7" s="138" t="s">
        <v>800</v>
      </c>
      <c r="C7" s="109">
        <v>-1</v>
      </c>
      <c r="D7" s="110">
        <v>-1</v>
      </c>
      <c r="E7" s="110">
        <v>-1</v>
      </c>
      <c r="F7" s="109"/>
      <c r="G7" s="111" t="s">
        <v>139</v>
      </c>
      <c r="H7" s="112">
        <v>-2</v>
      </c>
      <c r="I7" s="139"/>
      <c r="J7" s="140"/>
      <c r="K7" s="140" t="s">
        <v>788</v>
      </c>
      <c r="L7" s="143">
        <v>10</v>
      </c>
      <c r="R7" s="128"/>
      <c r="S7" s="113"/>
      <c r="T7" s="113"/>
      <c r="U7" s="141"/>
      <c r="V7" s="141"/>
      <c r="W7" s="141"/>
      <c r="X7" s="113"/>
      <c r="Y7" s="1"/>
      <c r="Z7" s="128"/>
      <c r="AA7" s="113"/>
      <c r="AB7" s="113"/>
      <c r="AC7" s="113"/>
      <c r="AD7" s="113"/>
      <c r="AE7" s="113"/>
      <c r="AF7" s="113"/>
    </row>
    <row r="8" spans="2:32" ht="24" x14ac:dyDescent="0.25">
      <c r="B8" s="142" t="s">
        <v>801</v>
      </c>
      <c r="C8" s="115">
        <v>-1</v>
      </c>
      <c r="D8" s="115">
        <v>-1</v>
      </c>
      <c r="E8" s="115">
        <v>-1</v>
      </c>
      <c r="F8" s="116"/>
      <c r="G8" s="111" t="s">
        <v>139</v>
      </c>
      <c r="H8" s="117">
        <v>-2</v>
      </c>
      <c r="I8" s="143"/>
      <c r="J8" s="143"/>
      <c r="K8" s="143" t="s">
        <v>788</v>
      </c>
      <c r="L8" s="143">
        <v>10</v>
      </c>
      <c r="R8" s="128"/>
      <c r="S8" s="113"/>
      <c r="T8" s="113"/>
      <c r="U8" s="118"/>
      <c r="V8" s="118"/>
      <c r="W8" s="118"/>
      <c r="X8" s="144"/>
      <c r="Y8" s="1"/>
      <c r="Z8" s="128"/>
      <c r="AA8" s="113"/>
      <c r="AB8" s="113"/>
      <c r="AC8" s="113"/>
      <c r="AD8" s="113"/>
      <c r="AE8" s="113"/>
      <c r="AF8" s="113"/>
    </row>
    <row r="9" spans="2:32" x14ac:dyDescent="0.25">
      <c r="B9" s="138" t="s">
        <v>162</v>
      </c>
      <c r="C9" s="111" t="s">
        <v>804</v>
      </c>
      <c r="D9" s="111" t="s">
        <v>804</v>
      </c>
      <c r="E9" s="111" t="s">
        <v>804</v>
      </c>
      <c r="F9" s="115"/>
      <c r="G9" s="111" t="s">
        <v>163</v>
      </c>
      <c r="H9" s="111" t="s">
        <v>805</v>
      </c>
      <c r="I9" s="143"/>
      <c r="J9" s="143"/>
      <c r="K9" s="143" t="s">
        <v>788</v>
      </c>
      <c r="L9" s="143">
        <v>10</v>
      </c>
      <c r="R9" s="128"/>
      <c r="S9" s="113"/>
      <c r="T9" s="113"/>
      <c r="U9" s="118"/>
      <c r="V9" s="118"/>
      <c r="W9" s="113"/>
      <c r="X9" s="144"/>
      <c r="Y9" s="1"/>
      <c r="Z9" s="128"/>
      <c r="AA9" s="113"/>
      <c r="AB9" s="118"/>
      <c r="AC9" s="118"/>
      <c r="AD9" s="118"/>
      <c r="AE9" s="113"/>
      <c r="AF9" s="113"/>
    </row>
    <row r="10" spans="2:32" x14ac:dyDescent="0.25">
      <c r="B10" s="138" t="s">
        <v>164</v>
      </c>
      <c r="C10" s="111" t="s">
        <v>143</v>
      </c>
      <c r="D10" s="111" t="s">
        <v>143</v>
      </c>
      <c r="E10" s="111" t="s">
        <v>143</v>
      </c>
      <c r="F10" s="115"/>
      <c r="G10" s="115">
        <v>-0.01</v>
      </c>
      <c r="H10" s="111" t="s">
        <v>803</v>
      </c>
      <c r="I10" s="143"/>
      <c r="J10" s="143"/>
      <c r="K10" s="143" t="s">
        <v>39</v>
      </c>
      <c r="L10" s="143">
        <v>10</v>
      </c>
      <c r="R10" s="128"/>
      <c r="S10" s="113"/>
      <c r="T10" s="113"/>
      <c r="U10" s="118"/>
      <c r="V10" s="118"/>
      <c r="W10" s="118"/>
      <c r="X10" s="144"/>
      <c r="Y10" s="1"/>
      <c r="Z10" s="128"/>
      <c r="AA10" s="113"/>
      <c r="AB10" s="113"/>
      <c r="AC10" s="113"/>
      <c r="AD10" s="113"/>
      <c r="AE10" s="113"/>
      <c r="AF10" s="113"/>
    </row>
    <row r="11" spans="2:32" x14ac:dyDescent="0.25">
      <c r="B11" s="138" t="s">
        <v>13</v>
      </c>
      <c r="C11" s="111" t="s">
        <v>143</v>
      </c>
      <c r="D11" s="111" t="s">
        <v>143</v>
      </c>
      <c r="E11" s="111" t="s">
        <v>143</v>
      </c>
      <c r="F11" s="115"/>
      <c r="G11" s="111" t="s">
        <v>145</v>
      </c>
      <c r="H11" s="111" t="s">
        <v>146</v>
      </c>
      <c r="I11" s="143"/>
      <c r="J11" s="143"/>
      <c r="K11" s="143" t="s">
        <v>39</v>
      </c>
      <c r="L11" s="143">
        <v>10</v>
      </c>
      <c r="R11" s="128"/>
      <c r="S11" s="113"/>
      <c r="T11" s="113"/>
      <c r="U11" s="118"/>
      <c r="V11" s="118"/>
      <c r="W11" s="118"/>
      <c r="X11" s="144"/>
      <c r="Y11" s="1"/>
      <c r="Z11" s="67"/>
      <c r="AA11" s="118"/>
      <c r="AB11" s="118"/>
      <c r="AC11" s="118"/>
      <c r="AD11" s="118"/>
      <c r="AE11" s="118"/>
      <c r="AF11" s="113"/>
    </row>
    <row r="12" spans="2:32" x14ac:dyDescent="0.25">
      <c r="B12" s="145" t="s">
        <v>95</v>
      </c>
      <c r="C12" s="111" t="s">
        <v>143</v>
      </c>
      <c r="D12" s="111" t="s">
        <v>143</v>
      </c>
      <c r="E12" s="111" t="s">
        <v>143</v>
      </c>
      <c r="F12" s="108"/>
      <c r="G12" s="111" t="s">
        <v>143</v>
      </c>
      <c r="H12" s="111" t="s">
        <v>143</v>
      </c>
      <c r="I12" s="106"/>
      <c r="J12" s="106"/>
      <c r="K12" s="106" t="s">
        <v>39</v>
      </c>
      <c r="L12" s="143">
        <v>10</v>
      </c>
      <c r="R12" s="128"/>
      <c r="S12" s="113"/>
      <c r="T12" s="113"/>
      <c r="U12" s="118"/>
      <c r="V12" s="118"/>
      <c r="W12" s="118"/>
      <c r="X12" s="144"/>
      <c r="Y12" s="1"/>
      <c r="Z12" s="67"/>
      <c r="AA12" s="118"/>
      <c r="AB12" s="118"/>
      <c r="AC12" s="118"/>
      <c r="AD12" s="118"/>
      <c r="AE12" s="118"/>
      <c r="AF12" s="113"/>
    </row>
    <row r="13" spans="2:32" x14ac:dyDescent="0.25">
      <c r="B13" s="145" t="s">
        <v>16</v>
      </c>
      <c r="C13" s="106">
        <v>15</v>
      </c>
      <c r="D13" s="106">
        <v>15</v>
      </c>
      <c r="E13" s="106">
        <v>15</v>
      </c>
      <c r="F13" s="106"/>
      <c r="G13" s="106"/>
      <c r="H13" s="106"/>
      <c r="I13" s="106"/>
      <c r="J13" s="106"/>
      <c r="K13" s="106" t="s">
        <v>20</v>
      </c>
      <c r="L13" s="143">
        <v>10</v>
      </c>
      <c r="R13" s="128"/>
      <c r="S13" s="113"/>
      <c r="T13" s="113"/>
      <c r="U13" s="118"/>
      <c r="V13" s="118"/>
      <c r="W13" s="118"/>
      <c r="X13" s="144"/>
      <c r="Y13" s="1"/>
      <c r="Z13" s="128"/>
      <c r="AA13" s="113"/>
      <c r="AB13" s="113"/>
      <c r="AC13" s="113"/>
      <c r="AD13" s="113"/>
      <c r="AE13" s="113"/>
      <c r="AF13" s="113"/>
    </row>
    <row r="14" spans="2:32" x14ac:dyDescent="0.25">
      <c r="B14" s="145" t="s">
        <v>18</v>
      </c>
      <c r="C14" s="106">
        <v>2.5</v>
      </c>
      <c r="D14" s="106">
        <v>2.5</v>
      </c>
      <c r="E14" s="106">
        <v>2.5</v>
      </c>
      <c r="F14" s="106"/>
      <c r="G14" s="106">
        <v>2</v>
      </c>
      <c r="H14" s="106">
        <v>3</v>
      </c>
      <c r="I14" s="106"/>
      <c r="J14" s="106"/>
      <c r="K14" s="106" t="s">
        <v>20</v>
      </c>
      <c r="L14" s="143">
        <v>10</v>
      </c>
      <c r="R14" s="128"/>
      <c r="S14" s="113"/>
      <c r="T14" s="113"/>
      <c r="U14" s="118"/>
      <c r="V14" s="118"/>
      <c r="W14" s="118"/>
      <c r="X14" s="144"/>
      <c r="Y14" s="1"/>
      <c r="Z14" s="128"/>
      <c r="AA14" s="113"/>
      <c r="AB14" s="113"/>
      <c r="AC14" s="113"/>
      <c r="AD14" s="113"/>
      <c r="AE14" s="113"/>
      <c r="AF14" s="113"/>
    </row>
    <row r="15" spans="2:32" x14ac:dyDescent="0.25">
      <c r="B15" s="146" t="s">
        <v>19</v>
      </c>
      <c r="C15" s="111" t="s">
        <v>806</v>
      </c>
      <c r="D15" s="111" t="s">
        <v>806</v>
      </c>
      <c r="E15" s="111" t="s">
        <v>806</v>
      </c>
      <c r="F15" s="115"/>
      <c r="G15" s="120" t="s">
        <v>807</v>
      </c>
      <c r="H15" s="120" t="s">
        <v>808</v>
      </c>
      <c r="I15" s="106"/>
      <c r="J15" s="106"/>
      <c r="K15" s="106" t="s">
        <v>147</v>
      </c>
      <c r="L15" s="143">
        <v>10</v>
      </c>
      <c r="R15" s="128"/>
      <c r="S15" s="113"/>
      <c r="T15" s="113"/>
      <c r="U15" s="118"/>
      <c r="V15" s="118"/>
      <c r="W15" s="118"/>
      <c r="X15" s="144"/>
      <c r="Y15" s="1"/>
      <c r="Z15" s="128"/>
      <c r="AA15" s="113"/>
      <c r="AB15" s="113"/>
      <c r="AC15" s="113"/>
      <c r="AD15" s="113"/>
      <c r="AE15" s="113"/>
      <c r="AF15" s="113"/>
    </row>
    <row r="16" spans="2:32" x14ac:dyDescent="0.25">
      <c r="B16" s="147" t="s">
        <v>21</v>
      </c>
      <c r="C16" s="148"/>
      <c r="D16" s="148"/>
      <c r="E16" s="148"/>
      <c r="F16" s="148"/>
      <c r="G16" s="148"/>
      <c r="H16" s="148"/>
      <c r="I16" s="148"/>
      <c r="J16" s="148"/>
      <c r="K16" s="148"/>
      <c r="L16" s="149"/>
      <c r="R16" s="128"/>
      <c r="S16" s="113"/>
      <c r="T16" s="113"/>
      <c r="U16" s="118"/>
      <c r="V16" s="118"/>
      <c r="W16" s="118"/>
      <c r="X16" s="144"/>
      <c r="Y16" s="1"/>
      <c r="Z16" s="128"/>
      <c r="AA16" s="113"/>
      <c r="AB16" s="113"/>
      <c r="AC16" s="113"/>
      <c r="AD16" s="113"/>
      <c r="AE16" s="113"/>
      <c r="AF16" s="113"/>
    </row>
    <row r="17" spans="2:32" x14ac:dyDescent="0.25">
      <c r="B17" s="145" t="s">
        <v>22</v>
      </c>
      <c r="C17" s="150" t="s">
        <v>165</v>
      </c>
      <c r="D17" s="150" t="s">
        <v>139</v>
      </c>
      <c r="E17" s="150" t="s">
        <v>139</v>
      </c>
      <c r="F17" s="106"/>
      <c r="G17" s="150" t="s">
        <v>139</v>
      </c>
      <c r="H17" s="150" t="s">
        <v>166</v>
      </c>
      <c r="I17" s="106"/>
      <c r="J17" s="106"/>
      <c r="K17" s="106" t="s">
        <v>167</v>
      </c>
      <c r="L17" s="143">
        <v>10</v>
      </c>
      <c r="R17" s="128"/>
      <c r="S17" s="113"/>
      <c r="T17" s="113"/>
      <c r="U17" s="118"/>
      <c r="V17" s="118"/>
      <c r="W17" s="118"/>
      <c r="X17" s="144"/>
      <c r="Y17" s="1"/>
      <c r="Z17" s="128"/>
      <c r="AA17" s="113"/>
      <c r="AB17" s="113"/>
      <c r="AC17" s="113"/>
      <c r="AD17" s="113"/>
      <c r="AE17" s="113"/>
      <c r="AF17" s="113"/>
    </row>
    <row r="18" spans="2:32" x14ac:dyDescent="0.25">
      <c r="B18" s="145" t="s">
        <v>24</v>
      </c>
      <c r="C18" s="150" t="s">
        <v>165</v>
      </c>
      <c r="D18" s="150" t="s">
        <v>139</v>
      </c>
      <c r="E18" s="150" t="s">
        <v>139</v>
      </c>
      <c r="F18" s="106"/>
      <c r="G18" s="150" t="s">
        <v>139</v>
      </c>
      <c r="H18" s="150" t="s">
        <v>166</v>
      </c>
      <c r="I18" s="106"/>
      <c r="J18" s="106"/>
      <c r="K18" s="106" t="s">
        <v>167</v>
      </c>
      <c r="L18" s="143">
        <v>10</v>
      </c>
      <c r="R18" s="128"/>
      <c r="S18" s="113"/>
      <c r="T18" s="113"/>
      <c r="U18" s="118"/>
      <c r="V18" s="118"/>
      <c r="W18" s="118"/>
      <c r="X18" s="144"/>
      <c r="Y18" s="1"/>
      <c r="Z18" s="128"/>
      <c r="AA18" s="113"/>
      <c r="AB18" s="113"/>
      <c r="AC18" s="113"/>
      <c r="AD18" s="113"/>
      <c r="AE18" s="113"/>
      <c r="AF18" s="113"/>
    </row>
    <row r="19" spans="2:32" x14ac:dyDescent="0.25">
      <c r="B19" s="145" t="s">
        <v>98</v>
      </c>
      <c r="C19" s="150" t="s">
        <v>808</v>
      </c>
      <c r="D19" s="150" t="s">
        <v>808</v>
      </c>
      <c r="E19" s="150" t="s">
        <v>143</v>
      </c>
      <c r="F19" s="106"/>
      <c r="G19" s="150" t="s">
        <v>143</v>
      </c>
      <c r="H19" s="150" t="s">
        <v>809</v>
      </c>
      <c r="I19" s="106"/>
      <c r="J19" s="106"/>
      <c r="K19" s="106" t="s">
        <v>39</v>
      </c>
      <c r="L19" s="143">
        <v>10</v>
      </c>
      <c r="R19" s="128"/>
      <c r="S19" s="113"/>
      <c r="T19" s="113"/>
      <c r="U19" s="118"/>
      <c r="V19" s="118"/>
      <c r="W19" s="118"/>
      <c r="X19" s="144"/>
      <c r="Y19" s="1"/>
      <c r="Z19" s="128"/>
      <c r="AA19" s="113"/>
      <c r="AB19" s="113"/>
      <c r="AC19" s="113"/>
      <c r="AD19" s="113"/>
      <c r="AE19" s="113"/>
      <c r="AF19" s="113"/>
    </row>
    <row r="20" spans="2:32" x14ac:dyDescent="0.25">
      <c r="B20" s="145" t="s">
        <v>99</v>
      </c>
      <c r="C20" s="150" t="s">
        <v>170</v>
      </c>
      <c r="D20" s="150" t="s">
        <v>170</v>
      </c>
      <c r="E20" s="150" t="s">
        <v>143</v>
      </c>
      <c r="F20" s="106"/>
      <c r="G20" s="150" t="s">
        <v>143</v>
      </c>
      <c r="H20" s="150" t="s">
        <v>168</v>
      </c>
      <c r="I20" s="106"/>
      <c r="J20" s="106"/>
      <c r="K20" s="106" t="s">
        <v>167</v>
      </c>
      <c r="L20" s="143">
        <v>10</v>
      </c>
      <c r="R20" s="128"/>
      <c r="S20" s="113"/>
      <c r="T20" s="113"/>
      <c r="U20" s="118"/>
      <c r="V20" s="118"/>
      <c r="W20" s="118"/>
      <c r="X20" s="144"/>
      <c r="Y20" s="1"/>
      <c r="Z20" s="128"/>
      <c r="AA20" s="113"/>
      <c r="AB20" s="113"/>
      <c r="AC20" s="113"/>
      <c r="AD20" s="113"/>
      <c r="AE20" s="113"/>
      <c r="AF20" s="113"/>
    </row>
    <row r="21" spans="2:32" x14ac:dyDescent="0.25">
      <c r="B21" s="145" t="s">
        <v>100</v>
      </c>
      <c r="C21" s="150" t="s">
        <v>146</v>
      </c>
      <c r="D21" s="150" t="s">
        <v>146</v>
      </c>
      <c r="E21" s="150" t="s">
        <v>146</v>
      </c>
      <c r="F21" s="106"/>
      <c r="G21" s="150" t="s">
        <v>143</v>
      </c>
      <c r="H21" s="150" t="s">
        <v>168</v>
      </c>
      <c r="I21" s="106"/>
      <c r="J21" s="106"/>
      <c r="K21" s="106" t="s">
        <v>167</v>
      </c>
      <c r="L21" s="143">
        <v>10</v>
      </c>
      <c r="R21" s="128"/>
      <c r="S21" s="113"/>
      <c r="T21" s="113"/>
      <c r="U21" s="118"/>
      <c r="V21" s="118"/>
      <c r="W21" s="118"/>
      <c r="X21" s="144"/>
      <c r="Y21" s="1"/>
      <c r="Z21" s="128"/>
      <c r="AA21" s="113"/>
      <c r="AB21" s="113"/>
      <c r="AC21" s="113"/>
      <c r="AD21" s="113"/>
      <c r="AE21" s="113"/>
      <c r="AF21" s="113"/>
    </row>
    <row r="22" spans="2:32" x14ac:dyDescent="0.25">
      <c r="B22" s="147" t="s">
        <v>102</v>
      </c>
      <c r="C22" s="148"/>
      <c r="D22" s="148"/>
      <c r="E22" s="148"/>
      <c r="F22" s="148"/>
      <c r="G22" s="148"/>
      <c r="H22" s="148"/>
      <c r="I22" s="148"/>
      <c r="J22" s="148"/>
      <c r="K22" s="148"/>
      <c r="L22" s="149"/>
      <c r="R22" s="128"/>
      <c r="S22" s="151"/>
      <c r="T22" s="151"/>
      <c r="U22" s="113"/>
      <c r="V22" s="113"/>
      <c r="W22" s="113"/>
      <c r="X22" s="113"/>
      <c r="Y22" s="1"/>
      <c r="Z22" s="875"/>
      <c r="AA22" s="875"/>
      <c r="AB22" s="875"/>
      <c r="AC22" s="875"/>
      <c r="AD22" s="875"/>
      <c r="AE22" s="875"/>
      <c r="AF22" s="875"/>
    </row>
    <row r="23" spans="2:32" x14ac:dyDescent="0.25">
      <c r="B23" s="145" t="s">
        <v>798</v>
      </c>
      <c r="C23" s="145">
        <f>'09 Wood Chips, Large'!C26</f>
        <v>98</v>
      </c>
      <c r="D23" s="145">
        <f>'09 Wood Chips, Large'!D26</f>
        <v>98</v>
      </c>
      <c r="E23" s="145">
        <f>'09 Wood Chips, Large'!E26</f>
        <v>98</v>
      </c>
      <c r="F23" s="106"/>
      <c r="G23" s="106" t="s">
        <v>149</v>
      </c>
      <c r="H23" s="106" t="s">
        <v>149</v>
      </c>
      <c r="I23" s="106"/>
      <c r="J23" s="106"/>
      <c r="K23" s="143"/>
      <c r="L23" s="140"/>
      <c r="R23" s="875"/>
      <c r="S23" s="883"/>
      <c r="T23" s="883"/>
      <c r="U23" s="883"/>
      <c r="V23" s="883"/>
      <c r="W23" s="883"/>
      <c r="X23" s="883"/>
      <c r="Y23" s="1"/>
      <c r="Z23" s="128"/>
      <c r="AA23" s="113"/>
      <c r="AB23" s="113"/>
      <c r="AC23" s="113"/>
      <c r="AD23" s="113"/>
      <c r="AE23" s="113"/>
      <c r="AF23" s="113"/>
    </row>
    <row r="24" spans="2:32" ht="15" customHeight="1" x14ac:dyDescent="0.25">
      <c r="B24" s="145" t="s">
        <v>169</v>
      </c>
      <c r="C24" s="145">
        <f>'09 Wood Chips, Large'!C27</f>
        <v>30</v>
      </c>
      <c r="D24" s="145">
        <f>'09 Wood Chips, Large'!D27</f>
        <v>24</v>
      </c>
      <c r="E24" s="145">
        <f>'09 Wood Chips, Large'!E27</f>
        <v>20</v>
      </c>
      <c r="F24" s="106"/>
      <c r="G24" s="106">
        <v>19</v>
      </c>
      <c r="H24" s="106">
        <v>53</v>
      </c>
      <c r="I24" s="106"/>
      <c r="J24" s="106"/>
      <c r="K24" s="106" t="s">
        <v>31</v>
      </c>
      <c r="L24" s="143"/>
      <c r="R24" s="128"/>
      <c r="S24" s="113"/>
      <c r="T24" s="118"/>
      <c r="U24" s="118"/>
      <c r="V24" s="118"/>
      <c r="W24" s="118"/>
      <c r="X24" s="144"/>
      <c r="Y24" s="1"/>
      <c r="Z24" s="128"/>
      <c r="AA24" s="113"/>
      <c r="AB24" s="113"/>
      <c r="AC24" s="113"/>
      <c r="AD24" s="113"/>
      <c r="AE24" s="113"/>
      <c r="AF24" s="113"/>
    </row>
    <row r="25" spans="2:32" x14ac:dyDescent="0.25">
      <c r="B25" s="145" t="s">
        <v>105</v>
      </c>
      <c r="C25" s="145">
        <f>'09 Wood Chips, Large'!C28</f>
        <v>3</v>
      </c>
      <c r="D25" s="145">
        <f>'09 Wood Chips, Large'!D28</f>
        <v>2</v>
      </c>
      <c r="E25" s="145">
        <f>'09 Wood Chips, Large'!E28</f>
        <v>2</v>
      </c>
      <c r="F25" s="150"/>
      <c r="G25" s="150">
        <v>0</v>
      </c>
      <c r="H25" s="150">
        <v>0.5</v>
      </c>
      <c r="I25" s="150"/>
      <c r="J25" s="150"/>
      <c r="K25" s="106" t="s">
        <v>31</v>
      </c>
      <c r="L25" s="143"/>
      <c r="R25" s="128"/>
      <c r="S25" s="113"/>
      <c r="T25" s="118"/>
      <c r="U25" s="118"/>
      <c r="V25" s="118"/>
      <c r="W25" s="118"/>
      <c r="X25" s="144"/>
      <c r="Y25" s="1"/>
      <c r="Z25" s="128"/>
      <c r="AA25" s="121"/>
      <c r="AB25" s="121"/>
      <c r="AC25" s="121"/>
      <c r="AD25" s="121"/>
      <c r="AE25" s="113"/>
      <c r="AF25" s="113"/>
    </row>
    <row r="26" spans="2:32" x14ac:dyDescent="0.25">
      <c r="B26" s="145" t="s">
        <v>106</v>
      </c>
      <c r="C26" s="145">
        <f>'09 Wood Chips, Large'!C29</f>
        <v>10</v>
      </c>
      <c r="D26" s="145">
        <f>'09 Wood Chips, Large'!D29</f>
        <v>8</v>
      </c>
      <c r="E26" s="145">
        <f>'09 Wood Chips, Large'!E29</f>
        <v>6</v>
      </c>
      <c r="F26" s="152"/>
      <c r="G26" s="152">
        <v>2</v>
      </c>
      <c r="H26" s="152">
        <v>20</v>
      </c>
      <c r="I26" s="153"/>
      <c r="J26" s="153"/>
      <c r="K26" s="153" t="s">
        <v>31</v>
      </c>
      <c r="L26" s="143"/>
      <c r="R26" s="128"/>
      <c r="S26" s="113"/>
      <c r="T26" s="118"/>
      <c r="U26" s="118"/>
      <c r="V26" s="118"/>
      <c r="W26" s="118"/>
      <c r="X26" s="144"/>
      <c r="Y26" s="1"/>
      <c r="Z26" s="875"/>
      <c r="AA26" s="875"/>
      <c r="AB26" s="875"/>
      <c r="AC26" s="875"/>
      <c r="AD26" s="875"/>
      <c r="AE26" s="875"/>
      <c r="AF26" s="875"/>
    </row>
    <row r="27" spans="2:32" x14ac:dyDescent="0.25">
      <c r="B27" s="145" t="str">
        <f>'09 Wood Pellets, Large'!B30</f>
        <v>Particles (g per GJ fuel)</v>
      </c>
      <c r="C27" s="145">
        <f>'09 Wood Chips, Large'!C30</f>
        <v>0.3</v>
      </c>
      <c r="D27" s="145">
        <f>'09 Wood Chips, Large'!D30</f>
        <v>0.3</v>
      </c>
      <c r="E27" s="145">
        <f>'09 Wood Chips, Large'!E30</f>
        <v>0.3</v>
      </c>
      <c r="F27" s="152"/>
      <c r="G27" s="152"/>
      <c r="H27" s="152"/>
      <c r="I27" s="153"/>
      <c r="J27" s="153"/>
      <c r="K27" s="153"/>
      <c r="L27" s="143"/>
      <c r="R27" s="397"/>
      <c r="S27" s="113"/>
      <c r="T27" s="118"/>
      <c r="U27" s="118"/>
      <c r="V27" s="118"/>
      <c r="W27" s="118"/>
      <c r="X27" s="144"/>
      <c r="Y27" s="1"/>
      <c r="Z27" s="396"/>
      <c r="AA27" s="396"/>
      <c r="AB27" s="396"/>
      <c r="AC27" s="396"/>
      <c r="AD27" s="396"/>
      <c r="AE27" s="396"/>
      <c r="AF27" s="396"/>
    </row>
    <row r="28" spans="2:32" x14ac:dyDescent="0.25">
      <c r="B28" s="147" t="s">
        <v>549</v>
      </c>
      <c r="C28" s="148"/>
      <c r="D28" s="148"/>
      <c r="E28" s="148"/>
      <c r="F28" s="148"/>
      <c r="G28" s="148"/>
      <c r="H28" s="148"/>
      <c r="I28" s="148"/>
      <c r="J28" s="148"/>
      <c r="K28" s="148"/>
      <c r="L28" s="149"/>
      <c r="R28" s="128"/>
      <c r="S28" s="113"/>
      <c r="T28" s="118"/>
      <c r="U28" s="118"/>
      <c r="V28" s="118"/>
      <c r="W28" s="113"/>
      <c r="X28" s="144"/>
      <c r="Y28" s="1"/>
      <c r="Z28" s="128"/>
      <c r="AA28" s="113"/>
      <c r="AB28" s="113"/>
      <c r="AC28" s="113"/>
      <c r="AD28" s="113"/>
      <c r="AE28" s="113"/>
      <c r="AF28" s="113"/>
    </row>
    <row r="29" spans="2:32" ht="16.5" customHeight="1" x14ac:dyDescent="0.25">
      <c r="B29" s="145" t="s">
        <v>26</v>
      </c>
      <c r="C29" s="122">
        <v>1.6107382550335569</v>
      </c>
      <c r="D29" s="122">
        <f>12/7.45</f>
        <v>1.6107382550335569</v>
      </c>
      <c r="E29" s="122">
        <f>12/7.45</f>
        <v>1.6107382550335569</v>
      </c>
      <c r="F29" s="108"/>
      <c r="G29" s="122">
        <f>10/7.45</f>
        <v>1.3422818791946309</v>
      </c>
      <c r="H29" s="122">
        <f>16/7.45</f>
        <v>2.1476510067114094</v>
      </c>
      <c r="I29" s="106"/>
      <c r="J29" s="106"/>
      <c r="K29" s="106" t="s">
        <v>150</v>
      </c>
      <c r="L29" s="143" t="s">
        <v>810</v>
      </c>
      <c r="R29" s="154"/>
      <c r="S29" s="134"/>
      <c r="T29" s="134"/>
      <c r="U29" s="134"/>
      <c r="V29" s="134"/>
      <c r="W29" s="134"/>
      <c r="X29" s="134"/>
      <c r="Y29" s="1"/>
      <c r="Z29" s="128"/>
      <c r="AA29" s="127"/>
      <c r="AB29" s="127"/>
      <c r="AC29" s="127"/>
      <c r="AD29" s="127"/>
      <c r="AE29" s="113"/>
      <c r="AF29" s="113"/>
    </row>
    <row r="30" spans="2:32" ht="16.5" customHeight="1" x14ac:dyDescent="0.25">
      <c r="B30" s="145" t="s">
        <v>28</v>
      </c>
      <c r="C30" s="108" t="s">
        <v>149</v>
      </c>
      <c r="D30" s="108" t="s">
        <v>149</v>
      </c>
      <c r="E30" s="108" t="s">
        <v>149</v>
      </c>
      <c r="F30" s="108"/>
      <c r="G30" s="108" t="s">
        <v>149</v>
      </c>
      <c r="H30" s="108" t="s">
        <v>149</v>
      </c>
      <c r="I30" s="106"/>
      <c r="J30" s="106"/>
      <c r="K30" s="106"/>
      <c r="L30" s="143"/>
      <c r="R30" s="135"/>
      <c r="S30" s="134"/>
      <c r="T30" s="134"/>
      <c r="U30" s="134"/>
      <c r="V30" s="134"/>
      <c r="W30" s="134"/>
      <c r="X30" s="134"/>
      <c r="Y30" s="1"/>
      <c r="Z30" s="128"/>
      <c r="AA30" s="127"/>
      <c r="AB30" s="127"/>
      <c r="AC30" s="127"/>
      <c r="AD30" s="127"/>
      <c r="AE30" s="113"/>
      <c r="AF30" s="113"/>
    </row>
    <row r="31" spans="2:32" ht="16.5" customHeight="1" x14ac:dyDescent="0.25">
      <c r="B31" s="145" t="s">
        <v>29</v>
      </c>
      <c r="C31" s="108" t="s">
        <v>149</v>
      </c>
      <c r="D31" s="108" t="s">
        <v>149</v>
      </c>
      <c r="E31" s="108" t="s">
        <v>149</v>
      </c>
      <c r="F31" s="108"/>
      <c r="G31" s="108" t="s">
        <v>149</v>
      </c>
      <c r="H31" s="108" t="s">
        <v>149</v>
      </c>
      <c r="I31" s="106"/>
      <c r="J31" s="106"/>
      <c r="K31" s="106"/>
      <c r="L31" s="106"/>
      <c r="R31" s="128"/>
      <c r="S31" s="128"/>
      <c r="T31" s="128"/>
      <c r="U31" s="128"/>
      <c r="V31" s="128"/>
      <c r="W31" s="128"/>
      <c r="X31" s="128"/>
      <c r="Y31" s="1"/>
      <c r="Z31" s="128"/>
      <c r="AA31" s="127"/>
      <c r="AB31" s="127"/>
      <c r="AC31" s="127"/>
      <c r="AD31" s="127"/>
      <c r="AE31" s="113"/>
      <c r="AF31" s="113"/>
    </row>
    <row r="32" spans="2:32" ht="15" customHeight="1" x14ac:dyDescent="0.25">
      <c r="B32" s="145" t="s">
        <v>30</v>
      </c>
      <c r="C32" s="126" t="s">
        <v>1049</v>
      </c>
      <c r="D32" s="126" t="s">
        <v>1049</v>
      </c>
      <c r="E32" s="126" t="s">
        <v>1049</v>
      </c>
      <c r="F32" s="108"/>
      <c r="G32" s="585" t="s">
        <v>1050</v>
      </c>
      <c r="H32" s="585" t="s">
        <v>1051</v>
      </c>
      <c r="I32" s="106"/>
      <c r="J32" s="106"/>
      <c r="K32" s="106" t="s">
        <v>46</v>
      </c>
      <c r="L32" s="143">
        <v>10</v>
      </c>
      <c r="R32" s="134"/>
      <c r="S32" s="121"/>
      <c r="T32" s="121"/>
      <c r="U32" s="113"/>
      <c r="V32" s="113"/>
      <c r="W32" s="113"/>
      <c r="X32" s="118"/>
      <c r="Y32" s="1"/>
      <c r="Z32" s="875"/>
      <c r="AA32" s="875"/>
      <c r="AB32" s="875"/>
      <c r="AC32" s="875"/>
      <c r="AD32" s="875"/>
      <c r="AE32" s="875"/>
      <c r="AF32" s="875"/>
    </row>
    <row r="33" spans="1:32" x14ac:dyDescent="0.25">
      <c r="B33" s="145" t="s">
        <v>32</v>
      </c>
      <c r="C33" s="585" t="s">
        <v>1055</v>
      </c>
      <c r="D33" s="585" t="s">
        <v>1055</v>
      </c>
      <c r="E33" s="585" t="s">
        <v>1055</v>
      </c>
      <c r="F33" s="108"/>
      <c r="G33" s="585" t="s">
        <v>146</v>
      </c>
      <c r="H33" s="120" t="s">
        <v>168</v>
      </c>
      <c r="I33" s="106"/>
      <c r="J33" s="106"/>
      <c r="K33" s="106" t="s">
        <v>46</v>
      </c>
      <c r="L33" s="143">
        <v>10</v>
      </c>
      <c r="S33" s="151"/>
      <c r="T33" s="151"/>
      <c r="U33" s="151"/>
      <c r="V33" s="151"/>
      <c r="W33" s="151"/>
      <c r="X33" s="113"/>
      <c r="Y33" s="1"/>
      <c r="Z33" s="128"/>
      <c r="AA33" s="118"/>
      <c r="AB33" s="118"/>
      <c r="AC33" s="118"/>
      <c r="AD33" s="118"/>
      <c r="AE33" s="118"/>
      <c r="AF33" s="113"/>
    </row>
    <row r="34" spans="1:32" x14ac:dyDescent="0.25">
      <c r="B34" s="463"/>
      <c r="C34" s="118"/>
      <c r="D34" s="118"/>
      <c r="E34" s="118"/>
      <c r="F34" s="113"/>
      <c r="G34" s="118"/>
      <c r="H34" s="118"/>
      <c r="I34" s="478"/>
      <c r="J34" s="478"/>
      <c r="K34" s="478"/>
      <c r="L34" s="478"/>
      <c r="S34" s="151"/>
      <c r="T34" s="151"/>
      <c r="U34" s="151"/>
      <c r="V34" s="151"/>
      <c r="W34" s="151"/>
      <c r="X34" s="113"/>
      <c r="Y34" s="1"/>
      <c r="Z34" s="462"/>
      <c r="AA34" s="118"/>
      <c r="AB34" s="118"/>
      <c r="AC34" s="118"/>
      <c r="AD34" s="118"/>
      <c r="AE34" s="118"/>
      <c r="AF34" s="113"/>
    </row>
    <row r="35" spans="1:32" x14ac:dyDescent="0.25">
      <c r="A35" s="95" t="s">
        <v>125</v>
      </c>
      <c r="B35" s="129"/>
      <c r="C35" s="118"/>
      <c r="D35" s="118"/>
      <c r="E35" s="118"/>
      <c r="F35" s="118"/>
      <c r="G35" s="118"/>
      <c r="H35" s="118"/>
      <c r="I35" s="118"/>
      <c r="J35" s="118"/>
      <c r="K35" s="113"/>
      <c r="L35" s="113"/>
      <c r="R35" s="128"/>
      <c r="S35" s="113"/>
      <c r="T35" s="118"/>
      <c r="U35" s="118"/>
      <c r="V35" s="118"/>
      <c r="W35" s="113"/>
      <c r="X35" s="144"/>
      <c r="Y35" s="1"/>
      <c r="Z35" s="128"/>
      <c r="AA35" s="113"/>
      <c r="AB35" s="113"/>
      <c r="AC35" s="113"/>
      <c r="AD35" s="113"/>
      <c r="AE35" s="113"/>
      <c r="AF35" s="113"/>
    </row>
    <row r="36" spans="1:32" x14ac:dyDescent="0.25">
      <c r="A36" s="90">
        <v>10</v>
      </c>
      <c r="B36" s="876" t="s">
        <v>811</v>
      </c>
      <c r="C36" s="873"/>
      <c r="D36" s="873"/>
      <c r="E36" s="873"/>
      <c r="F36" s="873"/>
      <c r="G36" s="873"/>
      <c r="H36" s="873"/>
      <c r="I36" s="873"/>
      <c r="J36" s="873"/>
      <c r="K36" s="873"/>
      <c r="L36" s="873"/>
      <c r="R36" s="875"/>
      <c r="S36" s="883"/>
      <c r="T36" s="883"/>
      <c r="U36" s="883"/>
      <c r="V36" s="883"/>
      <c r="W36" s="883"/>
      <c r="X36" s="883"/>
      <c r="Y36" s="1"/>
      <c r="Z36" s="128"/>
      <c r="AA36" s="113"/>
      <c r="AB36" s="113"/>
      <c r="AC36" s="113"/>
      <c r="AD36" s="113"/>
      <c r="AE36" s="113"/>
      <c r="AF36" s="113"/>
    </row>
    <row r="37" spans="1:32" ht="15" customHeight="1" x14ac:dyDescent="0.25">
      <c r="A37" s="90">
        <v>12</v>
      </c>
      <c r="B37" s="876" t="s">
        <v>812</v>
      </c>
      <c r="C37" s="873"/>
      <c r="D37" s="873"/>
      <c r="E37" s="873"/>
      <c r="F37" s="873"/>
      <c r="G37" s="873"/>
      <c r="H37" s="873"/>
      <c r="I37" s="873"/>
      <c r="J37" s="873"/>
      <c r="K37" s="873"/>
      <c r="L37" s="873"/>
      <c r="R37" s="128"/>
      <c r="S37" s="113"/>
      <c r="T37" s="118"/>
      <c r="U37" s="118"/>
      <c r="V37" s="118"/>
      <c r="W37" s="118"/>
      <c r="X37" s="144"/>
      <c r="Y37" s="1"/>
      <c r="Z37" s="128"/>
      <c r="AA37" s="113"/>
      <c r="AB37" s="113"/>
      <c r="AC37" s="113"/>
      <c r="AD37" s="113"/>
      <c r="AE37" s="113"/>
      <c r="AF37" s="113"/>
    </row>
    <row r="38" spans="1:32" x14ac:dyDescent="0.25">
      <c r="R38" s="128"/>
      <c r="S38" s="113"/>
      <c r="T38" s="118"/>
      <c r="U38" s="118"/>
      <c r="V38" s="118"/>
      <c r="W38" s="118"/>
      <c r="X38" s="144"/>
      <c r="Y38" s="1"/>
      <c r="Z38" s="128"/>
      <c r="AA38" s="121"/>
      <c r="AB38" s="121"/>
      <c r="AC38" s="121"/>
      <c r="AD38" s="121"/>
      <c r="AE38" s="113"/>
      <c r="AF38" s="113"/>
    </row>
    <row r="39" spans="1:32" x14ac:dyDescent="0.25">
      <c r="A39" s="95" t="s">
        <v>38</v>
      </c>
    </row>
    <row r="40" spans="1:32" x14ac:dyDescent="0.25">
      <c r="A40" s="89" t="s">
        <v>39</v>
      </c>
      <c r="B40" s="857" t="s">
        <v>171</v>
      </c>
      <c r="C40" s="857"/>
      <c r="D40" s="857"/>
      <c r="E40" s="857"/>
      <c r="F40" s="857"/>
      <c r="G40" s="857"/>
      <c r="H40" s="857"/>
      <c r="I40" s="857"/>
      <c r="J40" s="857"/>
      <c r="K40" s="857"/>
      <c r="L40" s="857"/>
    </row>
    <row r="41" spans="1:32" ht="13.5" customHeight="1" x14ac:dyDescent="0.25">
      <c r="A41" s="89" t="s">
        <v>15</v>
      </c>
      <c r="B41" s="887" t="s">
        <v>813</v>
      </c>
      <c r="C41" s="887"/>
      <c r="D41" s="887"/>
      <c r="E41" s="887"/>
      <c r="F41" s="887"/>
      <c r="G41" s="887"/>
      <c r="H41" s="887"/>
      <c r="I41" s="887"/>
      <c r="J41" s="887"/>
      <c r="K41" s="887"/>
      <c r="L41" s="887"/>
    </row>
    <row r="42" spans="1:32" ht="13.5" customHeight="1" x14ac:dyDescent="0.25">
      <c r="A42" s="89" t="s">
        <v>20</v>
      </c>
      <c r="B42" s="874" t="s">
        <v>157</v>
      </c>
      <c r="C42" s="857"/>
      <c r="D42" s="857"/>
      <c r="E42" s="857"/>
      <c r="F42" s="857"/>
      <c r="G42" s="857"/>
      <c r="H42" s="857"/>
      <c r="I42" s="857"/>
      <c r="J42" s="857"/>
      <c r="K42" s="857"/>
      <c r="L42" s="857"/>
    </row>
    <row r="43" spans="1:32" x14ac:dyDescent="0.25">
      <c r="A43" s="89" t="s">
        <v>23</v>
      </c>
      <c r="B43" s="857" t="s">
        <v>172</v>
      </c>
      <c r="C43" s="857"/>
      <c r="D43" s="857"/>
      <c r="E43" s="857"/>
      <c r="F43" s="857"/>
      <c r="G43" s="857"/>
      <c r="H43" s="857"/>
      <c r="I43" s="857"/>
      <c r="J43" s="857"/>
      <c r="K43" s="857"/>
      <c r="L43" s="857"/>
    </row>
    <row r="44" spans="1:32" x14ac:dyDescent="0.25">
      <c r="A44" s="89" t="s">
        <v>44</v>
      </c>
      <c r="B44" s="876" t="s">
        <v>159</v>
      </c>
      <c r="C44" s="873"/>
      <c r="D44" s="873"/>
      <c r="E44" s="873"/>
      <c r="F44" s="873"/>
      <c r="G44" s="873"/>
      <c r="H44" s="873"/>
      <c r="I44" s="873"/>
      <c r="J44" s="873"/>
      <c r="K44" s="873"/>
      <c r="L44" s="873"/>
    </row>
    <row r="45" spans="1:32" x14ac:dyDescent="0.25">
      <c r="A45" s="89" t="s">
        <v>46</v>
      </c>
      <c r="B45" s="857" t="s">
        <v>814</v>
      </c>
      <c r="C45" s="857"/>
      <c r="D45" s="857"/>
      <c r="E45" s="857"/>
      <c r="F45" s="857"/>
      <c r="G45" s="857"/>
      <c r="H45" s="857"/>
      <c r="I45" s="857"/>
      <c r="J45" s="857"/>
      <c r="K45" s="857"/>
      <c r="L45" s="857"/>
    </row>
    <row r="46" spans="1:32" ht="24.75" customHeight="1" x14ac:dyDescent="0.25">
      <c r="A46" s="89" t="s">
        <v>31</v>
      </c>
      <c r="B46" s="887" t="s">
        <v>173</v>
      </c>
      <c r="C46" s="887"/>
      <c r="D46" s="887"/>
      <c r="E46" s="887"/>
      <c r="F46" s="887"/>
      <c r="G46" s="887"/>
      <c r="H46" s="887"/>
      <c r="I46" s="887"/>
      <c r="J46" s="887"/>
      <c r="K46" s="887"/>
      <c r="L46" s="887"/>
    </row>
    <row r="47" spans="1:32" x14ac:dyDescent="0.25">
      <c r="A47" s="89" t="s">
        <v>65</v>
      </c>
      <c r="B47" s="887" t="s">
        <v>815</v>
      </c>
      <c r="C47" s="887"/>
      <c r="D47" s="887"/>
      <c r="E47" s="887"/>
      <c r="F47" s="887"/>
      <c r="G47" s="887"/>
      <c r="H47" s="887"/>
      <c r="I47" s="887"/>
      <c r="J47" s="887"/>
      <c r="K47" s="887"/>
      <c r="L47" s="887"/>
    </row>
    <row r="48" spans="1:32" ht="39" customHeight="1" x14ac:dyDescent="0.25">
      <c r="A48" s="89" t="s">
        <v>50</v>
      </c>
      <c r="B48" s="857" t="s">
        <v>1164</v>
      </c>
      <c r="C48" s="872"/>
      <c r="D48" s="872"/>
      <c r="E48" s="872"/>
      <c r="F48" s="872"/>
      <c r="G48" s="872"/>
      <c r="H48" s="872"/>
      <c r="I48" s="872"/>
      <c r="J48" s="872"/>
      <c r="K48" s="872"/>
      <c r="L48" s="872"/>
    </row>
    <row r="49" spans="1:12" x14ac:dyDescent="0.25">
      <c r="A49" s="90"/>
      <c r="B49" s="857"/>
      <c r="C49" s="857"/>
      <c r="D49" s="857"/>
      <c r="E49" s="857"/>
      <c r="F49" s="857"/>
      <c r="G49" s="857"/>
      <c r="H49" s="857"/>
      <c r="I49" s="857"/>
      <c r="J49" s="857"/>
      <c r="K49" s="857"/>
      <c r="L49" s="857"/>
    </row>
    <row r="50" spans="1:12" x14ac:dyDescent="0.25">
      <c r="A50" s="90"/>
      <c r="B50" s="857"/>
      <c r="C50" s="857"/>
      <c r="D50" s="857"/>
      <c r="E50" s="857"/>
      <c r="F50" s="857"/>
      <c r="G50" s="857"/>
      <c r="H50" s="857"/>
      <c r="I50" s="857"/>
      <c r="J50" s="857"/>
      <c r="K50" s="857"/>
      <c r="L50" s="857"/>
    </row>
    <row r="51" spans="1:12" ht="27" customHeight="1" x14ac:dyDescent="0.25">
      <c r="A51" s="90"/>
      <c r="B51" s="92"/>
      <c r="C51" s="92"/>
      <c r="D51" s="92"/>
      <c r="E51" s="92"/>
      <c r="F51" s="92"/>
      <c r="G51" s="92"/>
      <c r="H51" s="92"/>
      <c r="I51" s="92"/>
      <c r="J51" s="92"/>
      <c r="K51" s="92"/>
      <c r="L51" s="92"/>
    </row>
    <row r="52" spans="1:12" ht="15" customHeight="1" x14ac:dyDescent="0.25">
      <c r="A52" s="90"/>
      <c r="B52" s="857"/>
      <c r="C52" s="857"/>
      <c r="D52" s="857"/>
      <c r="E52" s="857"/>
      <c r="F52" s="857"/>
      <c r="G52" s="857"/>
      <c r="H52" s="857"/>
      <c r="I52" s="857"/>
      <c r="J52" s="857"/>
      <c r="K52" s="857"/>
      <c r="L52" s="857"/>
    </row>
    <row r="53" spans="1:12" ht="26.25" customHeight="1" x14ac:dyDescent="0.25">
      <c r="A53" s="90"/>
      <c r="B53" s="857"/>
      <c r="C53" s="857"/>
      <c r="D53" s="857"/>
      <c r="E53" s="857"/>
      <c r="F53" s="857"/>
      <c r="G53" s="857"/>
      <c r="H53" s="857"/>
      <c r="I53" s="857"/>
      <c r="J53" s="857"/>
      <c r="K53" s="857"/>
      <c r="L53" s="857"/>
    </row>
    <row r="54" spans="1:12" ht="39.75" customHeight="1" x14ac:dyDescent="0.25"/>
    <row r="68" spans="2:12" x14ac:dyDescent="0.25">
      <c r="B68" s="857"/>
      <c r="C68" s="872"/>
      <c r="D68" s="872"/>
      <c r="E68" s="872"/>
      <c r="F68" s="872"/>
      <c r="G68" s="872"/>
      <c r="H68" s="872"/>
      <c r="I68" s="872"/>
      <c r="J68" s="872"/>
      <c r="K68" s="872"/>
      <c r="L68" s="872"/>
    </row>
    <row r="71" spans="2:12" x14ac:dyDescent="0.25">
      <c r="C71" s="130"/>
      <c r="D71" s="130"/>
    </row>
    <row r="72" spans="2:12" x14ac:dyDescent="0.25">
      <c r="C72" s="131"/>
      <c r="D72" s="131"/>
      <c r="E72" s="131"/>
    </row>
  </sheetData>
  <mergeCells count="31">
    <mergeCell ref="B52:L52"/>
    <mergeCell ref="B53:L53"/>
    <mergeCell ref="B68:L68"/>
    <mergeCell ref="B45:L45"/>
    <mergeCell ref="B46:L46"/>
    <mergeCell ref="B47:L47"/>
    <mergeCell ref="B49:L49"/>
    <mergeCell ref="B50:L50"/>
    <mergeCell ref="B48:L48"/>
    <mergeCell ref="B44:L44"/>
    <mergeCell ref="Z22:AF22"/>
    <mergeCell ref="R23:X23"/>
    <mergeCell ref="Z26:AF26"/>
    <mergeCell ref="Z32:AF32"/>
    <mergeCell ref="R36:X36"/>
    <mergeCell ref="B36:L36"/>
    <mergeCell ref="B37:L37"/>
    <mergeCell ref="B40:L40"/>
    <mergeCell ref="B41:L41"/>
    <mergeCell ref="B42:L42"/>
    <mergeCell ref="B43:L43"/>
    <mergeCell ref="AA6:AF6"/>
    <mergeCell ref="C1:K1"/>
    <mergeCell ref="S3:X3"/>
    <mergeCell ref="AA3:AF3"/>
    <mergeCell ref="R5:X5"/>
    <mergeCell ref="Z5:AF5"/>
    <mergeCell ref="C3:L3"/>
    <mergeCell ref="G4:H4"/>
    <mergeCell ref="I4:J4"/>
    <mergeCell ref="C6:F6"/>
  </mergeCells>
  <hyperlinks>
    <hyperlink ref="H1" location="Index" display="Back to Index"/>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1:S75"/>
  <sheetViews>
    <sheetView showGridLines="0" zoomScaleNormal="100" workbookViewId="0">
      <selection activeCell="B47" sqref="B47"/>
    </sheetView>
  </sheetViews>
  <sheetFormatPr defaultRowHeight="15" x14ac:dyDescent="0.25"/>
  <cols>
    <col min="1" max="1" width="9.140625" style="653"/>
    <col min="2" max="2" width="4.28515625" style="653" customWidth="1"/>
    <col min="3" max="3" width="31.7109375" style="653" customWidth="1"/>
    <col min="4" max="11" width="6.28515625" style="653" customWidth="1"/>
    <col min="12" max="13" width="6.85546875" style="653" customWidth="1"/>
    <col min="14" max="16384" width="9.140625" style="653"/>
  </cols>
  <sheetData>
    <row r="1" spans="2:13" x14ac:dyDescent="0.25">
      <c r="H1" s="555" t="s">
        <v>850</v>
      </c>
    </row>
    <row r="2" spans="2:13" ht="20.25" x14ac:dyDescent="0.3">
      <c r="B2" s="248"/>
      <c r="C2" s="589" t="s">
        <v>687</v>
      </c>
      <c r="D2" s="561"/>
      <c r="E2" s="248"/>
      <c r="F2" s="248"/>
      <c r="G2" s="248"/>
      <c r="H2" s="248"/>
      <c r="I2" s="248"/>
      <c r="J2" s="248"/>
      <c r="K2" s="248"/>
      <c r="L2" s="248"/>
      <c r="M2" s="248"/>
    </row>
    <row r="3" spans="2:13" x14ac:dyDescent="0.25">
      <c r="B3" s="248"/>
      <c r="C3" s="248"/>
      <c r="D3" s="248"/>
      <c r="E3" s="248"/>
      <c r="F3" s="248"/>
      <c r="G3" s="248"/>
      <c r="H3" s="248"/>
      <c r="I3" s="248"/>
      <c r="J3" s="248"/>
      <c r="K3" s="248"/>
      <c r="L3" s="248"/>
      <c r="M3" s="248"/>
    </row>
    <row r="4" spans="2:13" ht="15" customHeight="1" x14ac:dyDescent="0.25">
      <c r="B4" s="578"/>
      <c r="C4" s="647" t="s">
        <v>0</v>
      </c>
      <c r="D4" s="639" t="s">
        <v>1060</v>
      </c>
      <c r="E4" s="654"/>
      <c r="F4" s="654"/>
      <c r="G4" s="654"/>
      <c r="H4" s="654"/>
      <c r="I4" s="654"/>
      <c r="J4" s="654"/>
      <c r="K4" s="654"/>
      <c r="L4" s="654"/>
      <c r="M4" s="655"/>
    </row>
    <row r="5" spans="2:13" ht="22.9" customHeight="1" x14ac:dyDescent="0.25">
      <c r="B5" s="578"/>
      <c r="C5" s="72"/>
      <c r="D5" s="73">
        <v>2015</v>
      </c>
      <c r="E5" s="73">
        <v>2020</v>
      </c>
      <c r="F5" s="73">
        <v>2030</v>
      </c>
      <c r="G5" s="73">
        <v>2050</v>
      </c>
      <c r="H5" s="656" t="s">
        <v>2</v>
      </c>
      <c r="I5" s="657"/>
      <c r="J5" s="656" t="s">
        <v>3</v>
      </c>
      <c r="K5" s="657"/>
      <c r="L5" s="73" t="s">
        <v>4</v>
      </c>
      <c r="M5" s="73" t="s">
        <v>5</v>
      </c>
    </row>
    <row r="6" spans="2:13" x14ac:dyDescent="0.25">
      <c r="B6" s="578"/>
      <c r="C6" s="642" t="s">
        <v>6</v>
      </c>
      <c r="D6" s="643"/>
      <c r="E6" s="643"/>
      <c r="F6" s="643"/>
      <c r="G6" s="643"/>
      <c r="H6" s="658" t="s">
        <v>7</v>
      </c>
      <c r="I6" s="658" t="s">
        <v>8</v>
      </c>
      <c r="J6" s="658" t="s">
        <v>7</v>
      </c>
      <c r="K6" s="658" t="s">
        <v>8</v>
      </c>
      <c r="L6" s="643"/>
      <c r="M6" s="644"/>
    </row>
    <row r="7" spans="2:13" x14ac:dyDescent="0.25">
      <c r="B7" s="578"/>
      <c r="C7" s="571" t="s">
        <v>9</v>
      </c>
      <c r="D7" s="645">
        <v>18</v>
      </c>
      <c r="E7" s="646"/>
      <c r="F7" s="640"/>
      <c r="G7" s="641"/>
      <c r="H7" s="182"/>
      <c r="I7" s="182"/>
      <c r="J7" s="182"/>
      <c r="K7" s="182"/>
      <c r="L7" s="651" t="s">
        <v>560</v>
      </c>
      <c r="M7" s="651"/>
    </row>
    <row r="8" spans="2:13" ht="36" x14ac:dyDescent="0.25">
      <c r="B8" s="578"/>
      <c r="C8" s="571" t="s">
        <v>138</v>
      </c>
      <c r="D8" s="650">
        <v>37</v>
      </c>
      <c r="E8" s="650">
        <v>37</v>
      </c>
      <c r="F8" s="650">
        <v>37</v>
      </c>
      <c r="G8" s="650">
        <v>37</v>
      </c>
      <c r="H8" s="650">
        <v>35</v>
      </c>
      <c r="I8" s="184">
        <v>39</v>
      </c>
      <c r="J8" s="184"/>
      <c r="K8" s="650"/>
      <c r="L8" s="659"/>
      <c r="M8" s="650" t="s">
        <v>249</v>
      </c>
    </row>
    <row r="9" spans="2:13" ht="36" x14ac:dyDescent="0.25">
      <c r="B9" s="578"/>
      <c r="C9" s="79" t="s">
        <v>140</v>
      </c>
      <c r="D9" s="652">
        <v>35</v>
      </c>
      <c r="E9" s="652">
        <v>35</v>
      </c>
      <c r="F9" s="652">
        <v>35</v>
      </c>
      <c r="G9" s="652">
        <v>35</v>
      </c>
      <c r="H9" s="652">
        <v>33</v>
      </c>
      <c r="I9" s="652">
        <v>37</v>
      </c>
      <c r="J9" s="652"/>
      <c r="K9" s="652"/>
      <c r="L9" s="650" t="s">
        <v>20</v>
      </c>
      <c r="M9" s="652"/>
    </row>
    <row r="10" spans="2:13" x14ac:dyDescent="0.25">
      <c r="B10" s="578"/>
      <c r="C10" s="571" t="s">
        <v>141</v>
      </c>
      <c r="D10" s="652" t="s">
        <v>149</v>
      </c>
      <c r="E10" s="652" t="s">
        <v>149</v>
      </c>
      <c r="F10" s="652" t="s">
        <v>149</v>
      </c>
      <c r="G10" s="652" t="s">
        <v>149</v>
      </c>
      <c r="H10" s="652"/>
      <c r="I10" s="652"/>
      <c r="J10" s="652"/>
      <c r="K10" s="652"/>
      <c r="L10" s="652"/>
      <c r="M10" s="652"/>
    </row>
    <row r="11" spans="2:13" x14ac:dyDescent="0.25">
      <c r="B11" s="578"/>
      <c r="C11" s="571" t="s">
        <v>142</v>
      </c>
      <c r="D11" s="652" t="s">
        <v>149</v>
      </c>
      <c r="E11" s="652" t="s">
        <v>149</v>
      </c>
      <c r="F11" s="652" t="s">
        <v>149</v>
      </c>
      <c r="G11" s="652" t="s">
        <v>149</v>
      </c>
      <c r="H11" s="652"/>
      <c r="I11" s="652"/>
      <c r="J11" s="652"/>
      <c r="K11" s="652"/>
      <c r="L11" s="652"/>
      <c r="M11" s="652"/>
    </row>
    <row r="12" spans="2:13" x14ac:dyDescent="0.25">
      <c r="B12" s="578"/>
      <c r="C12" s="571" t="s">
        <v>13</v>
      </c>
      <c r="D12" s="652">
        <v>0.9</v>
      </c>
      <c r="E12" s="652">
        <v>0.9</v>
      </c>
      <c r="F12" s="652">
        <v>0.9</v>
      </c>
      <c r="G12" s="652">
        <v>0.9</v>
      </c>
      <c r="H12" s="652"/>
      <c r="I12" s="652"/>
      <c r="J12" s="652"/>
      <c r="K12" s="652"/>
      <c r="L12" s="652"/>
      <c r="M12" s="652">
        <v>4</v>
      </c>
    </row>
    <row r="13" spans="2:13" x14ac:dyDescent="0.25">
      <c r="B13" s="578"/>
      <c r="C13" s="72" t="s">
        <v>1061</v>
      </c>
      <c r="D13" s="651">
        <v>1.2</v>
      </c>
      <c r="E13" s="651">
        <v>1.2</v>
      </c>
      <c r="F13" s="651">
        <v>1.2</v>
      </c>
      <c r="G13" s="651">
        <v>1.2</v>
      </c>
      <c r="H13" s="651"/>
      <c r="I13" s="651"/>
      <c r="J13" s="651"/>
      <c r="K13" s="651"/>
      <c r="L13" s="651" t="s">
        <v>1062</v>
      </c>
      <c r="M13" s="652">
        <v>5</v>
      </c>
    </row>
    <row r="14" spans="2:13" x14ac:dyDescent="0.25">
      <c r="B14" s="578"/>
      <c r="C14" s="72" t="s">
        <v>16</v>
      </c>
      <c r="D14" s="651">
        <v>25</v>
      </c>
      <c r="E14" s="651">
        <v>25</v>
      </c>
      <c r="F14" s="651">
        <v>25</v>
      </c>
      <c r="G14" s="651">
        <v>25</v>
      </c>
      <c r="H14" s="651"/>
      <c r="I14" s="651"/>
      <c r="J14" s="651"/>
      <c r="K14" s="651"/>
      <c r="L14" s="651"/>
      <c r="M14" s="652"/>
    </row>
    <row r="15" spans="2:13" x14ac:dyDescent="0.25">
      <c r="B15" s="578"/>
      <c r="C15" s="72" t="s">
        <v>18</v>
      </c>
      <c r="D15" s="651">
        <v>1</v>
      </c>
      <c r="E15" s="651">
        <v>1</v>
      </c>
      <c r="F15" s="651">
        <v>1</v>
      </c>
      <c r="G15" s="651">
        <v>1</v>
      </c>
      <c r="H15" s="651"/>
      <c r="I15" s="651"/>
      <c r="J15" s="651"/>
      <c r="K15" s="651"/>
      <c r="L15" s="659"/>
      <c r="M15" s="652">
        <v>6</v>
      </c>
    </row>
    <row r="16" spans="2:13" x14ac:dyDescent="0.25">
      <c r="B16" s="578"/>
      <c r="C16" s="82"/>
      <c r="D16" s="652"/>
      <c r="E16" s="652"/>
      <c r="F16" s="652"/>
      <c r="G16" s="652"/>
      <c r="H16" s="651"/>
      <c r="I16" s="651"/>
      <c r="J16" s="651"/>
      <c r="K16" s="651"/>
      <c r="L16" s="651"/>
      <c r="M16" s="652"/>
    </row>
    <row r="17" spans="2:17" x14ac:dyDescent="0.25">
      <c r="B17" s="578"/>
      <c r="C17" s="642" t="s">
        <v>21</v>
      </c>
      <c r="D17" s="643"/>
      <c r="E17" s="643"/>
      <c r="F17" s="643"/>
      <c r="G17" s="643"/>
      <c r="H17" s="643"/>
      <c r="I17" s="643"/>
      <c r="J17" s="643"/>
      <c r="K17" s="643"/>
      <c r="L17" s="643"/>
      <c r="M17" s="644"/>
    </row>
    <row r="18" spans="2:17" ht="24" x14ac:dyDescent="0.25">
      <c r="B18" s="578"/>
      <c r="C18" s="72" t="s">
        <v>1063</v>
      </c>
      <c r="D18" s="651">
        <v>100</v>
      </c>
      <c r="E18" s="651">
        <v>100</v>
      </c>
      <c r="F18" s="651">
        <v>100</v>
      </c>
      <c r="G18" s="651">
        <v>100</v>
      </c>
      <c r="H18" s="651"/>
      <c r="I18" s="651"/>
      <c r="J18" s="651"/>
      <c r="K18" s="651"/>
      <c r="L18" s="651" t="s">
        <v>46</v>
      </c>
      <c r="M18" s="651">
        <v>6</v>
      </c>
    </row>
    <row r="19" spans="2:17" ht="24" x14ac:dyDescent="0.25">
      <c r="B19" s="578"/>
      <c r="C19" s="72" t="s">
        <v>1064</v>
      </c>
      <c r="D19" s="651">
        <v>100</v>
      </c>
      <c r="E19" s="651">
        <v>100</v>
      </c>
      <c r="F19" s="651">
        <v>100</v>
      </c>
      <c r="G19" s="651">
        <v>100</v>
      </c>
      <c r="H19" s="651"/>
      <c r="I19" s="651"/>
      <c r="J19" s="651"/>
      <c r="K19" s="651"/>
      <c r="L19" s="651" t="s">
        <v>46</v>
      </c>
      <c r="M19" s="651">
        <v>6</v>
      </c>
    </row>
    <row r="20" spans="2:17" x14ac:dyDescent="0.25">
      <c r="B20" s="578"/>
      <c r="C20" s="72" t="s">
        <v>98</v>
      </c>
      <c r="D20" s="651">
        <v>1</v>
      </c>
      <c r="E20" s="651">
        <v>1</v>
      </c>
      <c r="F20" s="651">
        <v>1</v>
      </c>
      <c r="G20" s="651">
        <v>1</v>
      </c>
      <c r="H20" s="651"/>
      <c r="I20" s="651"/>
      <c r="J20" s="651"/>
      <c r="K20" s="651"/>
      <c r="L20" s="651" t="s">
        <v>31</v>
      </c>
      <c r="M20" s="651"/>
    </row>
    <row r="21" spans="2:17" x14ac:dyDescent="0.25">
      <c r="B21" s="578"/>
      <c r="C21" s="72" t="s">
        <v>1065</v>
      </c>
      <c r="D21" s="567">
        <v>1</v>
      </c>
      <c r="E21" s="567">
        <v>1</v>
      </c>
      <c r="F21" s="567">
        <v>1</v>
      </c>
      <c r="G21" s="567">
        <v>1</v>
      </c>
      <c r="H21" s="651">
        <v>0.5</v>
      </c>
      <c r="I21" s="651">
        <v>2</v>
      </c>
      <c r="J21" s="651"/>
      <c r="K21" s="651"/>
      <c r="L21" s="651" t="s">
        <v>35</v>
      </c>
      <c r="M21" s="651" t="s">
        <v>203</v>
      </c>
    </row>
    <row r="22" spans="2:17" x14ac:dyDescent="0.25">
      <c r="B22" s="578"/>
      <c r="C22" s="72" t="s">
        <v>1066</v>
      </c>
      <c r="D22" s="567">
        <f>5</f>
        <v>5</v>
      </c>
      <c r="E22" s="567">
        <f>5</f>
        <v>5</v>
      </c>
      <c r="F22" s="567">
        <f>5</f>
        <v>5</v>
      </c>
      <c r="G22" s="567">
        <f>5</f>
        <v>5</v>
      </c>
      <c r="H22" s="651">
        <v>3</v>
      </c>
      <c r="I22" s="651">
        <v>10</v>
      </c>
      <c r="J22" s="651"/>
      <c r="K22" s="651"/>
      <c r="L22" s="651" t="s">
        <v>35</v>
      </c>
      <c r="M22" s="651">
        <v>6</v>
      </c>
    </row>
    <row r="23" spans="2:17" x14ac:dyDescent="0.25">
      <c r="B23" s="578"/>
      <c r="C23" s="82"/>
      <c r="D23" s="652"/>
      <c r="E23" s="652"/>
      <c r="F23" s="652"/>
      <c r="G23" s="652"/>
      <c r="H23" s="651"/>
      <c r="I23" s="651"/>
      <c r="J23" s="651"/>
      <c r="K23" s="651"/>
      <c r="L23" s="651"/>
      <c r="M23" s="652"/>
    </row>
    <row r="24" spans="2:17" x14ac:dyDescent="0.25">
      <c r="B24" s="578"/>
      <c r="C24" s="642" t="s">
        <v>102</v>
      </c>
      <c r="D24" s="643"/>
      <c r="E24" s="643"/>
      <c r="F24" s="643"/>
      <c r="G24" s="643"/>
      <c r="H24" s="643"/>
      <c r="I24" s="643"/>
      <c r="J24" s="643"/>
      <c r="K24" s="643"/>
      <c r="L24" s="643"/>
      <c r="M24" s="644"/>
    </row>
    <row r="25" spans="2:17" x14ac:dyDescent="0.25">
      <c r="B25" s="578"/>
      <c r="C25" s="72" t="s">
        <v>1067</v>
      </c>
      <c r="D25" s="651">
        <v>23</v>
      </c>
      <c r="E25" s="651">
        <v>23</v>
      </c>
      <c r="F25" s="651">
        <v>23</v>
      </c>
      <c r="G25" s="651">
        <v>23</v>
      </c>
      <c r="H25" s="651"/>
      <c r="I25" s="651"/>
      <c r="J25" s="651"/>
      <c r="K25" s="651"/>
      <c r="L25" s="652" t="s">
        <v>65</v>
      </c>
      <c r="M25" s="650">
        <v>8</v>
      </c>
    </row>
    <row r="26" spans="2:17" x14ac:dyDescent="0.25">
      <c r="B26" s="578"/>
      <c r="C26" s="72" t="s">
        <v>104</v>
      </c>
      <c r="D26" s="651">
        <v>942</v>
      </c>
      <c r="E26" s="651">
        <v>942</v>
      </c>
      <c r="F26" s="651">
        <v>942</v>
      </c>
      <c r="G26" s="651">
        <v>942</v>
      </c>
      <c r="H26" s="651"/>
      <c r="I26" s="651"/>
      <c r="J26" s="651"/>
      <c r="K26" s="651"/>
      <c r="L26" s="651"/>
      <c r="M26" s="652">
        <v>8</v>
      </c>
    </row>
    <row r="27" spans="2:17" x14ac:dyDescent="0.25">
      <c r="B27" s="578"/>
      <c r="C27" s="72" t="s">
        <v>105</v>
      </c>
      <c r="D27" s="189">
        <v>24</v>
      </c>
      <c r="E27" s="189">
        <v>24</v>
      </c>
      <c r="F27" s="189">
        <v>24</v>
      </c>
      <c r="G27" s="189">
        <v>24</v>
      </c>
      <c r="H27" s="83"/>
      <c r="I27" s="83"/>
      <c r="J27" s="83"/>
      <c r="K27" s="83"/>
      <c r="L27" s="651"/>
      <c r="M27" s="652">
        <v>8</v>
      </c>
    </row>
    <row r="28" spans="2:17" x14ac:dyDescent="0.25">
      <c r="B28" s="578"/>
      <c r="C28" s="72" t="s">
        <v>106</v>
      </c>
      <c r="D28" s="568">
        <v>2.1</v>
      </c>
      <c r="E28" s="568">
        <v>2.1</v>
      </c>
      <c r="F28" s="568">
        <v>2.1</v>
      </c>
      <c r="G28" s="568">
        <v>2.1</v>
      </c>
      <c r="H28" s="568"/>
      <c r="I28" s="568"/>
      <c r="J28" s="568"/>
      <c r="K28" s="568"/>
      <c r="L28" s="568"/>
      <c r="M28" s="652">
        <v>8</v>
      </c>
    </row>
    <row r="29" spans="2:17" x14ac:dyDescent="0.25">
      <c r="B29" s="578"/>
      <c r="C29" s="72" t="s">
        <v>364</v>
      </c>
      <c r="D29" s="568">
        <v>5</v>
      </c>
      <c r="E29" s="568">
        <v>5</v>
      </c>
      <c r="F29" s="568">
        <v>5</v>
      </c>
      <c r="G29" s="568">
        <v>5</v>
      </c>
      <c r="H29" s="568"/>
      <c r="I29" s="568"/>
      <c r="J29" s="568"/>
      <c r="K29" s="568"/>
      <c r="L29" s="568"/>
      <c r="M29" s="652">
        <v>8</v>
      </c>
    </row>
    <row r="30" spans="2:17" x14ac:dyDescent="0.25">
      <c r="B30" s="578"/>
      <c r="C30" s="82"/>
      <c r="D30" s="652"/>
      <c r="E30" s="652"/>
      <c r="F30" s="652"/>
      <c r="G30" s="652"/>
      <c r="H30" s="651"/>
      <c r="I30" s="651"/>
      <c r="J30" s="651"/>
      <c r="K30" s="651"/>
      <c r="L30" s="651"/>
      <c r="M30" s="652"/>
    </row>
    <row r="31" spans="2:17" x14ac:dyDescent="0.25">
      <c r="B31" s="578"/>
      <c r="C31" s="642" t="s">
        <v>25</v>
      </c>
      <c r="D31" s="643"/>
      <c r="E31" s="643"/>
      <c r="F31" s="643"/>
      <c r="G31" s="643"/>
      <c r="H31" s="643"/>
      <c r="I31" s="643"/>
      <c r="J31" s="643"/>
      <c r="K31" s="643"/>
      <c r="L31" s="643"/>
      <c r="M31" s="644"/>
    </row>
    <row r="32" spans="2:17" ht="24" x14ac:dyDescent="0.25">
      <c r="B32" s="578"/>
      <c r="C32" s="72" t="s">
        <v>1068</v>
      </c>
      <c r="D32" s="353">
        <v>0.35</v>
      </c>
      <c r="E32" s="353">
        <f>D32*0.98</f>
        <v>0.34299999999999997</v>
      </c>
      <c r="F32" s="353">
        <f>D32*0.98</f>
        <v>0.34299999999999997</v>
      </c>
      <c r="G32" s="353">
        <f>D32*0.96</f>
        <v>0.33599999999999997</v>
      </c>
      <c r="H32" s="353">
        <f>E32*0.8</f>
        <v>0.27439999999999998</v>
      </c>
      <c r="I32" s="353">
        <f>E32*1.2</f>
        <v>0.41159999999999997</v>
      </c>
      <c r="J32" s="353">
        <f>G32*0.7</f>
        <v>0.23519999999999996</v>
      </c>
      <c r="K32" s="353">
        <f>G32*1.3</f>
        <v>0.43679999999999997</v>
      </c>
      <c r="L32" s="651" t="s">
        <v>1069</v>
      </c>
      <c r="M32" s="651" t="s">
        <v>1070</v>
      </c>
      <c r="Q32" s="453"/>
    </row>
    <row r="33" spans="2:18" x14ac:dyDescent="0.25">
      <c r="B33" s="578"/>
      <c r="C33" s="72" t="s">
        <v>28</v>
      </c>
      <c r="D33" s="353">
        <f>D32*0.65</f>
        <v>0.22749999999999998</v>
      </c>
      <c r="E33" s="353">
        <f t="shared" ref="E33:G33" si="0">E32*0.65</f>
        <v>0.22294999999999998</v>
      </c>
      <c r="F33" s="353">
        <f t="shared" si="0"/>
        <v>0.22294999999999998</v>
      </c>
      <c r="G33" s="353">
        <f t="shared" si="0"/>
        <v>0.21839999999999998</v>
      </c>
      <c r="H33" s="651"/>
      <c r="I33" s="651"/>
      <c r="J33" s="651"/>
      <c r="K33" s="651"/>
      <c r="L33" s="651" t="s">
        <v>67</v>
      </c>
      <c r="M33" s="651"/>
      <c r="Q33" s="660"/>
      <c r="R33" s="661"/>
    </row>
    <row r="34" spans="2:18" x14ac:dyDescent="0.25">
      <c r="B34" s="578"/>
      <c r="C34" s="72" t="s">
        <v>29</v>
      </c>
      <c r="D34" s="353">
        <f>D32*0.35</f>
        <v>0.12249999999999998</v>
      </c>
      <c r="E34" s="353">
        <f t="shared" ref="E34:G34" si="1">E32*0.35</f>
        <v>0.12004999999999998</v>
      </c>
      <c r="F34" s="353">
        <f t="shared" si="1"/>
        <v>0.12004999999999998</v>
      </c>
      <c r="G34" s="353">
        <f t="shared" si="1"/>
        <v>0.11759999999999998</v>
      </c>
      <c r="H34" s="651"/>
      <c r="I34" s="651"/>
      <c r="J34" s="651"/>
      <c r="K34" s="651"/>
      <c r="L34" s="651" t="s">
        <v>67</v>
      </c>
      <c r="M34" s="651"/>
      <c r="R34" s="661"/>
    </row>
    <row r="35" spans="2:18" x14ac:dyDescent="0.25">
      <c r="B35" s="578"/>
      <c r="C35" s="72" t="s">
        <v>30</v>
      </c>
      <c r="D35" s="662">
        <f>4400*2</f>
        <v>8800</v>
      </c>
      <c r="E35" s="662">
        <f>D35</f>
        <v>8800</v>
      </c>
      <c r="F35" s="662">
        <f>0.96*E35</f>
        <v>8448</v>
      </c>
      <c r="G35" s="662">
        <f>0.92*E35</f>
        <v>8096</v>
      </c>
      <c r="H35" s="651"/>
      <c r="I35" s="651"/>
      <c r="J35" s="651"/>
      <c r="K35" s="651"/>
      <c r="L35" s="651" t="s">
        <v>1071</v>
      </c>
      <c r="M35" s="651">
        <v>6</v>
      </c>
      <c r="R35" s="661"/>
    </row>
    <row r="36" spans="2:18" ht="24" x14ac:dyDescent="0.25">
      <c r="B36" s="578"/>
      <c r="C36" s="72" t="s">
        <v>32</v>
      </c>
      <c r="D36" s="651">
        <v>6</v>
      </c>
      <c r="E36" s="651">
        <v>6</v>
      </c>
      <c r="F36" s="651">
        <v>6</v>
      </c>
      <c r="G36" s="651">
        <v>6</v>
      </c>
      <c r="H36" s="651">
        <v>2.6</v>
      </c>
      <c r="I36" s="651">
        <v>8.5</v>
      </c>
      <c r="J36" s="651">
        <v>2.6</v>
      </c>
      <c r="K36" s="651">
        <v>8.5</v>
      </c>
      <c r="L36" s="651"/>
      <c r="M36" s="651" t="s">
        <v>1072</v>
      </c>
      <c r="Q36" s="663"/>
    </row>
    <row r="37" spans="2:18" x14ac:dyDescent="0.25">
      <c r="B37" s="578"/>
      <c r="C37" s="72" t="s">
        <v>526</v>
      </c>
      <c r="D37" s="226" t="s">
        <v>149</v>
      </c>
      <c r="E37" s="226" t="s">
        <v>149</v>
      </c>
      <c r="F37" s="226" t="s">
        <v>149</v>
      </c>
      <c r="G37" s="226" t="s">
        <v>149</v>
      </c>
      <c r="H37" s="651"/>
      <c r="I37" s="651"/>
      <c r="J37" s="651"/>
      <c r="K37" s="651"/>
      <c r="L37" s="651" t="s">
        <v>729</v>
      </c>
      <c r="M37" s="651" t="s">
        <v>199</v>
      </c>
      <c r="R37" s="661"/>
    </row>
    <row r="38" spans="2:18" x14ac:dyDescent="0.25">
      <c r="B38" s="578"/>
      <c r="C38" s="82"/>
      <c r="D38" s="652"/>
      <c r="E38" s="652"/>
      <c r="F38" s="652"/>
      <c r="G38" s="652"/>
      <c r="H38" s="651"/>
      <c r="I38" s="651"/>
      <c r="J38" s="651"/>
      <c r="K38" s="651"/>
      <c r="L38" s="651"/>
      <c r="M38" s="652"/>
      <c r="R38" s="661"/>
    </row>
    <row r="39" spans="2:18" x14ac:dyDescent="0.25">
      <c r="B39" s="578"/>
      <c r="C39" s="642" t="s">
        <v>33</v>
      </c>
      <c r="D39" s="643"/>
      <c r="E39" s="643"/>
      <c r="F39" s="643"/>
      <c r="G39" s="643"/>
      <c r="H39" s="643"/>
      <c r="I39" s="643"/>
      <c r="J39" s="643"/>
      <c r="K39" s="643"/>
      <c r="L39" s="643"/>
      <c r="M39" s="644"/>
    </row>
    <row r="40" spans="2:18" x14ac:dyDescent="0.25">
      <c r="B40" s="578"/>
      <c r="C40" s="72"/>
      <c r="D40" s="651"/>
      <c r="E40" s="651"/>
      <c r="F40" s="651"/>
      <c r="G40" s="651"/>
      <c r="H40" s="651"/>
      <c r="I40" s="651"/>
      <c r="J40" s="651"/>
      <c r="K40" s="651"/>
      <c r="L40" s="652"/>
      <c r="M40" s="650"/>
    </row>
    <row r="41" spans="2:18" x14ac:dyDescent="0.25">
      <c r="B41" s="578"/>
      <c r="C41" s="72"/>
      <c r="D41" s="651"/>
      <c r="E41" s="651"/>
      <c r="F41" s="651"/>
      <c r="G41" s="651"/>
      <c r="H41" s="651"/>
      <c r="I41" s="651"/>
      <c r="J41" s="651"/>
      <c r="K41" s="651"/>
      <c r="L41" s="651"/>
      <c r="M41" s="652"/>
    </row>
    <row r="42" spans="2:18" x14ac:dyDescent="0.25">
      <c r="B42" s="578"/>
      <c r="C42" s="72"/>
      <c r="D42" s="83"/>
      <c r="E42" s="83"/>
      <c r="F42" s="83"/>
      <c r="G42" s="83"/>
      <c r="H42" s="83"/>
      <c r="I42" s="83"/>
      <c r="J42" s="83"/>
      <c r="K42" s="83"/>
      <c r="L42" s="651"/>
      <c r="M42" s="652"/>
    </row>
    <row r="43" spans="2:18" x14ac:dyDescent="0.25">
      <c r="B43" s="578"/>
      <c r="C43" s="638"/>
      <c r="D43" s="566"/>
      <c r="E43" s="566"/>
      <c r="F43" s="566"/>
      <c r="G43" s="566"/>
      <c r="H43" s="566"/>
      <c r="I43" s="566"/>
      <c r="J43" s="566"/>
      <c r="K43" s="566"/>
      <c r="L43" s="565"/>
      <c r="M43" s="565"/>
    </row>
    <row r="44" spans="2:18" x14ac:dyDescent="0.25">
      <c r="B44" s="564" t="s">
        <v>38</v>
      </c>
      <c r="C44" s="578"/>
      <c r="D44" s="578"/>
      <c r="E44" s="578"/>
      <c r="F44" s="578"/>
      <c r="G44" s="578"/>
      <c r="H44" s="578"/>
      <c r="I44" s="578"/>
      <c r="J44" s="578"/>
      <c r="K44" s="578"/>
      <c r="L44" s="578"/>
      <c r="M44" s="578"/>
    </row>
    <row r="45" spans="2:18" x14ac:dyDescent="0.25">
      <c r="B45" s="587" t="s">
        <v>39</v>
      </c>
      <c r="C45" s="649" t="s">
        <v>1073</v>
      </c>
      <c r="D45" s="648"/>
      <c r="E45" s="648"/>
      <c r="F45" s="648"/>
      <c r="G45" s="648"/>
      <c r="H45" s="648"/>
      <c r="I45" s="648"/>
      <c r="J45" s="648"/>
      <c r="K45" s="648"/>
      <c r="L45" s="648"/>
      <c r="M45" s="648"/>
    </row>
    <row r="46" spans="2:18" x14ac:dyDescent="0.25">
      <c r="B46" s="587" t="s">
        <v>15</v>
      </c>
      <c r="C46" s="649" t="s">
        <v>1074</v>
      </c>
      <c r="D46" s="648"/>
      <c r="E46" s="648"/>
      <c r="F46" s="648"/>
      <c r="G46" s="648"/>
      <c r="H46" s="648"/>
      <c r="I46" s="648"/>
      <c r="J46" s="648"/>
      <c r="K46" s="648"/>
      <c r="L46" s="648"/>
      <c r="M46" s="648"/>
    </row>
    <row r="47" spans="2:18" x14ac:dyDescent="0.25">
      <c r="B47" s="587" t="s">
        <v>20</v>
      </c>
      <c r="C47" s="649" t="s">
        <v>1075</v>
      </c>
      <c r="D47" s="648"/>
      <c r="E47" s="648"/>
      <c r="F47" s="648"/>
      <c r="G47" s="648"/>
      <c r="H47" s="648"/>
      <c r="I47" s="648"/>
      <c r="J47" s="648"/>
      <c r="K47" s="648"/>
      <c r="L47" s="648"/>
      <c r="M47" s="648"/>
    </row>
    <row r="48" spans="2:18" x14ac:dyDescent="0.25">
      <c r="B48" s="587" t="s">
        <v>23</v>
      </c>
      <c r="C48" s="649" t="s">
        <v>1076</v>
      </c>
      <c r="D48" s="648"/>
      <c r="E48" s="648"/>
      <c r="F48" s="648"/>
      <c r="G48" s="648"/>
      <c r="H48" s="648"/>
      <c r="I48" s="648"/>
      <c r="J48" s="648"/>
      <c r="K48" s="648"/>
      <c r="L48" s="648"/>
      <c r="M48" s="648"/>
    </row>
    <row r="49" spans="2:19" x14ac:dyDescent="0.25">
      <c r="B49" s="587" t="s">
        <v>44</v>
      </c>
      <c r="C49" s="649" t="s">
        <v>1077</v>
      </c>
      <c r="D49" s="648"/>
      <c r="E49" s="648"/>
      <c r="F49" s="648"/>
      <c r="G49" s="648"/>
      <c r="H49" s="648"/>
      <c r="I49" s="648"/>
      <c r="J49" s="648"/>
      <c r="K49" s="648"/>
      <c r="L49" s="648"/>
      <c r="M49" s="648"/>
    </row>
    <row r="50" spans="2:19" x14ac:dyDescent="0.25">
      <c r="B50" s="587" t="s">
        <v>46</v>
      </c>
      <c r="C50" s="649" t="s">
        <v>1078</v>
      </c>
      <c r="D50" s="648"/>
      <c r="E50" s="648"/>
      <c r="F50" s="648"/>
      <c r="G50" s="648"/>
      <c r="H50" s="648"/>
      <c r="I50" s="648"/>
      <c r="J50" s="648"/>
      <c r="K50" s="648"/>
      <c r="L50" s="648"/>
      <c r="M50" s="648"/>
    </row>
    <row r="51" spans="2:19" x14ac:dyDescent="0.25">
      <c r="B51" s="587" t="s">
        <v>31</v>
      </c>
      <c r="C51" s="649" t="s">
        <v>1056</v>
      </c>
      <c r="D51" s="648"/>
      <c r="E51" s="648"/>
      <c r="F51" s="648"/>
      <c r="G51" s="648"/>
      <c r="H51" s="648"/>
      <c r="I51" s="648"/>
      <c r="J51" s="648"/>
      <c r="K51" s="648"/>
      <c r="L51" s="648"/>
      <c r="M51" s="648"/>
      <c r="S51" s="664"/>
    </row>
    <row r="52" spans="2:19" x14ac:dyDescent="0.25">
      <c r="B52" s="587" t="s">
        <v>35</v>
      </c>
      <c r="C52" s="649" t="s">
        <v>1079</v>
      </c>
      <c r="D52" s="648"/>
      <c r="E52" s="648"/>
      <c r="F52" s="648"/>
      <c r="G52" s="648"/>
      <c r="H52" s="648"/>
      <c r="I52" s="648"/>
      <c r="J52" s="648"/>
      <c r="K52" s="648"/>
      <c r="L52" s="648"/>
      <c r="M52" s="648"/>
    </row>
    <row r="53" spans="2:19" x14ac:dyDescent="0.25">
      <c r="B53" s="587" t="s">
        <v>65</v>
      </c>
      <c r="C53" s="649" t="s">
        <v>1080</v>
      </c>
      <c r="D53" s="648"/>
      <c r="E53" s="648"/>
      <c r="F53" s="648"/>
      <c r="G53" s="648"/>
      <c r="H53" s="648"/>
      <c r="I53" s="648"/>
      <c r="J53" s="648"/>
      <c r="K53" s="648"/>
      <c r="L53" s="648"/>
      <c r="M53" s="648"/>
    </row>
    <row r="54" spans="2:19" x14ac:dyDescent="0.25">
      <c r="B54" s="587" t="s">
        <v>67</v>
      </c>
      <c r="C54" s="649" t="s">
        <v>1081</v>
      </c>
      <c r="D54" s="648"/>
      <c r="E54" s="648"/>
      <c r="F54" s="648"/>
      <c r="G54" s="648"/>
      <c r="H54" s="648"/>
      <c r="I54" s="648"/>
      <c r="J54" s="648"/>
      <c r="K54" s="648"/>
      <c r="L54" s="648"/>
      <c r="M54" s="648"/>
    </row>
    <row r="55" spans="2:19" x14ac:dyDescent="0.25">
      <c r="B55" s="587" t="s">
        <v>68</v>
      </c>
      <c r="C55" s="649" t="s">
        <v>1082</v>
      </c>
      <c r="D55" s="648"/>
      <c r="E55" s="648"/>
      <c r="F55" s="648"/>
      <c r="G55" s="648"/>
      <c r="H55" s="648"/>
      <c r="I55" s="648"/>
      <c r="J55" s="648"/>
      <c r="K55" s="648"/>
      <c r="L55" s="648"/>
      <c r="M55" s="648"/>
    </row>
    <row r="56" spans="2:19" x14ac:dyDescent="0.25">
      <c r="B56" s="587" t="s">
        <v>69</v>
      </c>
      <c r="C56" s="649" t="s">
        <v>1083</v>
      </c>
      <c r="D56" s="648"/>
      <c r="E56" s="648"/>
      <c r="F56" s="648"/>
      <c r="G56" s="648"/>
      <c r="H56" s="648"/>
      <c r="I56" s="648"/>
      <c r="J56" s="648"/>
      <c r="K56" s="648"/>
      <c r="L56" s="648"/>
      <c r="M56" s="648"/>
    </row>
    <row r="57" spans="2:19" x14ac:dyDescent="0.25">
      <c r="B57" s="587" t="s">
        <v>938</v>
      </c>
      <c r="C57" s="649" t="s">
        <v>1084</v>
      </c>
      <c r="D57" s="648"/>
      <c r="E57" s="648"/>
      <c r="F57" s="648"/>
      <c r="G57" s="648"/>
      <c r="H57" s="648"/>
      <c r="I57" s="648"/>
      <c r="J57" s="648"/>
      <c r="K57" s="648"/>
      <c r="L57" s="648"/>
      <c r="M57" s="648"/>
    </row>
    <row r="58" spans="2:19" x14ac:dyDescent="0.25">
      <c r="B58" s="587" t="s">
        <v>414</v>
      </c>
      <c r="C58" s="649" t="s">
        <v>1085</v>
      </c>
      <c r="D58" s="648"/>
      <c r="E58" s="648"/>
      <c r="F58" s="648"/>
      <c r="G58" s="648"/>
      <c r="H58" s="648"/>
      <c r="I58" s="648"/>
      <c r="J58" s="648"/>
      <c r="K58" s="648"/>
      <c r="L58" s="648"/>
      <c r="M58" s="648"/>
    </row>
    <row r="59" spans="2:19" x14ac:dyDescent="0.25">
      <c r="B59" s="587" t="s">
        <v>934</v>
      </c>
      <c r="C59" s="649" t="s">
        <v>1086</v>
      </c>
      <c r="D59" s="648"/>
      <c r="E59" s="648"/>
      <c r="F59" s="648"/>
      <c r="G59" s="648"/>
      <c r="H59" s="648"/>
      <c r="I59" s="648"/>
      <c r="J59" s="648"/>
      <c r="K59" s="648"/>
      <c r="L59" s="648"/>
      <c r="M59" s="648"/>
    </row>
    <row r="60" spans="2:19" x14ac:dyDescent="0.25">
      <c r="B60" s="587" t="s">
        <v>729</v>
      </c>
      <c r="C60" s="649" t="s">
        <v>1087</v>
      </c>
      <c r="D60" s="648"/>
      <c r="E60" s="648"/>
      <c r="F60" s="648"/>
      <c r="G60" s="648"/>
      <c r="H60" s="648"/>
      <c r="I60" s="648"/>
      <c r="J60" s="648"/>
      <c r="K60" s="648"/>
      <c r="L60" s="648"/>
      <c r="M60" s="648"/>
    </row>
    <row r="61" spans="2:19" ht="14.45" customHeight="1" x14ac:dyDescent="0.25">
      <c r="B61" s="570"/>
      <c r="C61" s="648"/>
      <c r="D61" s="648"/>
      <c r="E61" s="648"/>
      <c r="F61" s="648"/>
      <c r="G61" s="648"/>
      <c r="H61" s="648"/>
      <c r="I61" s="648"/>
      <c r="J61" s="648"/>
      <c r="K61" s="648"/>
      <c r="L61" s="648"/>
      <c r="M61" s="648"/>
    </row>
    <row r="62" spans="2:19" x14ac:dyDescent="0.25">
      <c r="B62" s="87" t="s">
        <v>125</v>
      </c>
      <c r="C62" s="649"/>
      <c r="D62" s="649"/>
      <c r="E62" s="649"/>
      <c r="F62" s="649"/>
      <c r="G62" s="649"/>
      <c r="H62" s="649"/>
      <c r="I62" s="649"/>
      <c r="J62" s="649"/>
      <c r="K62" s="649"/>
      <c r="L62" s="649"/>
      <c r="M62" s="649"/>
    </row>
    <row r="63" spans="2:19" ht="15" customHeight="1" x14ac:dyDescent="0.25">
      <c r="B63" s="587">
        <v>1</v>
      </c>
      <c r="C63" s="636" t="s">
        <v>1088</v>
      </c>
      <c r="D63" s="636"/>
      <c r="E63" s="636"/>
      <c r="F63" s="636"/>
      <c r="G63" s="636"/>
      <c r="H63" s="636"/>
      <c r="I63" s="636"/>
      <c r="J63" s="636"/>
      <c r="K63" s="636"/>
      <c r="L63" s="636"/>
      <c r="M63" s="636"/>
    </row>
    <row r="64" spans="2:19" ht="14.45" customHeight="1" x14ac:dyDescent="0.25">
      <c r="B64" s="587">
        <v>2</v>
      </c>
      <c r="C64" s="636" t="s">
        <v>1089</v>
      </c>
      <c r="D64" s="636"/>
      <c r="E64" s="636"/>
      <c r="F64" s="636"/>
      <c r="G64" s="636"/>
      <c r="H64" s="636"/>
      <c r="I64" s="636"/>
      <c r="J64" s="636"/>
      <c r="K64" s="636"/>
      <c r="L64" s="636"/>
      <c r="M64" s="636"/>
    </row>
    <row r="65" spans="2:13" ht="14.45" customHeight="1" x14ac:dyDescent="0.25">
      <c r="B65" s="587">
        <v>3</v>
      </c>
      <c r="C65" s="636" t="s">
        <v>1090</v>
      </c>
      <c r="D65" s="636"/>
      <c r="E65" s="636"/>
      <c r="F65" s="636"/>
      <c r="G65" s="636"/>
      <c r="H65" s="636"/>
      <c r="I65" s="636"/>
      <c r="J65" s="636"/>
      <c r="K65" s="636"/>
      <c r="L65" s="636"/>
      <c r="M65" s="636"/>
    </row>
    <row r="66" spans="2:13" ht="14.45" customHeight="1" x14ac:dyDescent="0.25">
      <c r="B66" s="587">
        <v>4</v>
      </c>
      <c r="C66" s="636" t="s">
        <v>1091</v>
      </c>
      <c r="D66" s="636"/>
      <c r="E66" s="636"/>
      <c r="F66" s="636"/>
      <c r="G66" s="636"/>
      <c r="H66" s="636"/>
      <c r="I66" s="636"/>
      <c r="J66" s="636"/>
      <c r="K66" s="636"/>
      <c r="L66" s="636"/>
      <c r="M66" s="636"/>
    </row>
    <row r="67" spans="2:13" ht="25.9" customHeight="1" x14ac:dyDescent="0.25">
      <c r="B67" s="587">
        <v>5</v>
      </c>
      <c r="C67" s="636" t="s">
        <v>1092</v>
      </c>
      <c r="D67" s="636"/>
      <c r="E67" s="636"/>
      <c r="F67" s="636"/>
      <c r="G67" s="636"/>
      <c r="H67" s="636"/>
      <c r="I67" s="636"/>
      <c r="J67" s="636"/>
      <c r="K67" s="636"/>
      <c r="L67" s="636"/>
      <c r="M67" s="636"/>
    </row>
    <row r="68" spans="2:13" ht="14.45" customHeight="1" x14ac:dyDescent="0.25">
      <c r="B68" s="587">
        <v>6</v>
      </c>
      <c r="C68" s="636" t="s">
        <v>1093</v>
      </c>
      <c r="D68" s="636"/>
      <c r="E68" s="636"/>
      <c r="F68" s="636"/>
      <c r="G68" s="636"/>
      <c r="H68" s="636"/>
      <c r="I68" s="636"/>
      <c r="J68" s="636"/>
      <c r="K68" s="636"/>
      <c r="L68" s="636"/>
      <c r="M68" s="636"/>
    </row>
    <row r="69" spans="2:13" ht="14.45" customHeight="1" x14ac:dyDescent="0.25">
      <c r="B69" s="587">
        <v>7</v>
      </c>
      <c r="C69" s="636" t="s">
        <v>1094</v>
      </c>
      <c r="D69" s="636"/>
      <c r="E69" s="636"/>
      <c r="F69" s="636"/>
      <c r="G69" s="636"/>
      <c r="H69" s="636"/>
      <c r="I69" s="636"/>
      <c r="J69" s="636"/>
      <c r="K69" s="636"/>
      <c r="L69" s="636"/>
      <c r="M69" s="636"/>
    </row>
    <row r="70" spans="2:13" ht="14.45" customHeight="1" x14ac:dyDescent="0.25">
      <c r="B70" s="587">
        <v>8</v>
      </c>
      <c r="C70" s="636" t="s">
        <v>1057</v>
      </c>
      <c r="D70" s="636"/>
      <c r="E70" s="636"/>
      <c r="F70" s="636"/>
      <c r="G70" s="636"/>
      <c r="H70" s="636"/>
      <c r="I70" s="636"/>
      <c r="J70" s="636"/>
      <c r="K70" s="636"/>
      <c r="L70" s="636"/>
      <c r="M70" s="636"/>
    </row>
    <row r="71" spans="2:13" ht="14.45" customHeight="1" x14ac:dyDescent="0.25">
      <c r="B71" s="587">
        <v>9</v>
      </c>
      <c r="C71" s="636" t="s">
        <v>1095</v>
      </c>
      <c r="D71" s="636"/>
      <c r="E71" s="636"/>
      <c r="F71" s="636"/>
      <c r="G71" s="636"/>
      <c r="H71" s="636"/>
      <c r="I71" s="636"/>
      <c r="J71" s="636"/>
      <c r="K71" s="636"/>
      <c r="L71" s="636"/>
      <c r="M71" s="636"/>
    </row>
    <row r="72" spans="2:13" ht="15" customHeight="1" x14ac:dyDescent="0.25">
      <c r="B72" s="587">
        <v>10</v>
      </c>
      <c r="C72" s="636" t="s">
        <v>1096</v>
      </c>
      <c r="D72" s="636"/>
      <c r="E72" s="636"/>
      <c r="F72" s="636"/>
      <c r="G72" s="636"/>
      <c r="H72" s="636"/>
      <c r="I72" s="636"/>
      <c r="J72" s="636"/>
      <c r="K72" s="636"/>
      <c r="L72" s="636"/>
      <c r="M72" s="636"/>
    </row>
    <row r="73" spans="2:13" ht="24" customHeight="1" x14ac:dyDescent="0.25">
      <c r="B73" s="587">
        <v>11</v>
      </c>
      <c r="C73" s="636" t="s">
        <v>1097</v>
      </c>
      <c r="D73" s="636"/>
      <c r="E73" s="636"/>
      <c r="F73" s="636"/>
      <c r="G73" s="636"/>
      <c r="H73" s="636"/>
      <c r="I73" s="636"/>
      <c r="J73" s="636"/>
      <c r="K73" s="636"/>
      <c r="L73" s="636"/>
      <c r="M73" s="636"/>
    </row>
    <row r="74" spans="2:13" ht="15" customHeight="1" x14ac:dyDescent="0.25">
      <c r="B74" s="587">
        <v>12</v>
      </c>
      <c r="C74" s="637" t="s">
        <v>1098</v>
      </c>
      <c r="D74" s="637"/>
      <c r="E74" s="637"/>
      <c r="F74" s="637"/>
      <c r="G74" s="637"/>
      <c r="H74" s="637"/>
      <c r="I74" s="637"/>
      <c r="J74" s="637"/>
      <c r="K74" s="637"/>
      <c r="L74" s="637"/>
      <c r="M74" s="637"/>
    </row>
    <row r="75" spans="2:13" ht="15" customHeight="1" x14ac:dyDescent="0.25">
      <c r="B75" s="587">
        <v>13</v>
      </c>
      <c r="C75" s="637" t="s">
        <v>1099</v>
      </c>
      <c r="D75" s="637"/>
      <c r="E75" s="637"/>
      <c r="F75" s="637"/>
      <c r="G75" s="637"/>
      <c r="H75" s="637"/>
      <c r="I75" s="637"/>
      <c r="J75" s="637"/>
      <c r="K75" s="637"/>
      <c r="L75" s="637"/>
      <c r="M75" s="637"/>
    </row>
  </sheetData>
  <hyperlinks>
    <hyperlink ref="H1" location="Index" display="Back to Index"/>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S74"/>
  <sheetViews>
    <sheetView showGridLines="0" topLeftCell="A40" workbookViewId="0">
      <selection activeCell="B47" sqref="B47"/>
    </sheetView>
  </sheetViews>
  <sheetFormatPr defaultRowHeight="15" x14ac:dyDescent="0.25"/>
  <cols>
    <col min="1" max="1" width="9.140625" style="633"/>
    <col min="2" max="2" width="4.28515625" style="633" customWidth="1"/>
    <col min="3" max="3" width="31.7109375" style="633" customWidth="1"/>
    <col min="4" max="11" width="6.28515625" style="633" customWidth="1"/>
    <col min="12" max="13" width="6.85546875" style="633" customWidth="1"/>
    <col min="14" max="18" width="9.140625" style="633"/>
    <col min="19" max="19" width="9.5703125" style="633" bestFit="1" customWidth="1"/>
    <col min="20" max="16384" width="9.140625" style="633"/>
  </cols>
  <sheetData>
    <row r="1" spans="2:14" x14ac:dyDescent="0.25">
      <c r="H1" s="555" t="s">
        <v>850</v>
      </c>
    </row>
    <row r="2" spans="2:14" ht="20.25" x14ac:dyDescent="0.3">
      <c r="B2" s="248"/>
      <c r="C2" s="589" t="s">
        <v>687</v>
      </c>
      <c r="D2" s="561" t="s">
        <v>1100</v>
      </c>
      <c r="E2" s="248"/>
      <c r="F2" s="248"/>
      <c r="G2" s="248"/>
      <c r="H2" s="248"/>
      <c r="I2" s="248"/>
      <c r="J2" s="248"/>
      <c r="K2" s="248"/>
      <c r="L2" s="248"/>
      <c r="M2" s="248"/>
    </row>
    <row r="3" spans="2:14" x14ac:dyDescent="0.25">
      <c r="B3" s="248"/>
      <c r="C3" s="248"/>
      <c r="D3" s="248"/>
      <c r="E3" s="248"/>
      <c r="F3" s="248"/>
      <c r="G3" s="248"/>
      <c r="H3" s="248"/>
      <c r="I3" s="248"/>
      <c r="J3" s="248"/>
      <c r="K3" s="248"/>
      <c r="L3" s="248"/>
      <c r="M3" s="248"/>
    </row>
    <row r="4" spans="2:14" x14ac:dyDescent="0.25">
      <c r="B4" s="578"/>
      <c r="C4" s="628" t="s">
        <v>0</v>
      </c>
      <c r="D4" s="892" t="s">
        <v>1100</v>
      </c>
      <c r="E4" s="1045"/>
      <c r="F4" s="1045"/>
      <c r="G4" s="1045"/>
      <c r="H4" s="1045"/>
      <c r="I4" s="1045"/>
      <c r="J4" s="1045"/>
      <c r="K4" s="1045"/>
      <c r="L4" s="1045"/>
      <c r="M4" s="1046"/>
    </row>
    <row r="5" spans="2:14" ht="25.15" customHeight="1" x14ac:dyDescent="0.25">
      <c r="B5" s="578"/>
      <c r="C5" s="72"/>
      <c r="D5" s="73">
        <v>2015</v>
      </c>
      <c r="E5" s="73">
        <v>2020</v>
      </c>
      <c r="F5" s="73">
        <v>2030</v>
      </c>
      <c r="G5" s="73">
        <v>2050</v>
      </c>
      <c r="H5" s="1047" t="s">
        <v>2</v>
      </c>
      <c r="I5" s="1048"/>
      <c r="J5" s="1047" t="s">
        <v>3</v>
      </c>
      <c r="K5" s="1048"/>
      <c r="L5" s="73" t="s">
        <v>4</v>
      </c>
      <c r="M5" s="73" t="s">
        <v>5</v>
      </c>
    </row>
    <row r="6" spans="2:14" x14ac:dyDescent="0.25">
      <c r="B6" s="578"/>
      <c r="C6" s="623" t="s">
        <v>6</v>
      </c>
      <c r="D6" s="624"/>
      <c r="E6" s="624"/>
      <c r="F6" s="624"/>
      <c r="G6" s="624"/>
      <c r="H6" s="665" t="s">
        <v>7</v>
      </c>
      <c r="I6" s="665" t="s">
        <v>8</v>
      </c>
      <c r="J6" s="665" t="s">
        <v>7</v>
      </c>
      <c r="K6" s="665" t="s">
        <v>8</v>
      </c>
      <c r="L6" s="624"/>
      <c r="M6" s="625"/>
    </row>
    <row r="7" spans="2:14" x14ac:dyDescent="0.25">
      <c r="B7" s="578"/>
      <c r="C7" s="571" t="s">
        <v>9</v>
      </c>
      <c r="D7" s="899">
        <v>200</v>
      </c>
      <c r="E7" s="900"/>
      <c r="F7" s="893"/>
      <c r="G7" s="894"/>
      <c r="H7" s="182"/>
      <c r="I7" s="182"/>
      <c r="J7" s="182"/>
      <c r="K7" s="182"/>
      <c r="L7" s="631" t="s">
        <v>560</v>
      </c>
      <c r="M7" s="631"/>
    </row>
    <row r="8" spans="2:14" ht="36" x14ac:dyDescent="0.25">
      <c r="B8" s="578"/>
      <c r="C8" s="571" t="s">
        <v>138</v>
      </c>
      <c r="D8" s="630">
        <v>48</v>
      </c>
      <c r="E8" s="183">
        <v>48</v>
      </c>
      <c r="F8" s="183">
        <v>50</v>
      </c>
      <c r="G8" s="630">
        <v>50</v>
      </c>
      <c r="H8" s="630"/>
      <c r="I8" s="184"/>
      <c r="J8" s="184"/>
      <c r="K8" s="630"/>
      <c r="L8" s="630" t="s">
        <v>20</v>
      </c>
      <c r="M8" s="630">
        <v>1</v>
      </c>
    </row>
    <row r="9" spans="2:14" ht="36" x14ac:dyDescent="0.25">
      <c r="B9" s="578"/>
      <c r="C9" s="79" t="s">
        <v>140</v>
      </c>
      <c r="D9" s="632">
        <v>46</v>
      </c>
      <c r="E9" s="632">
        <v>46</v>
      </c>
      <c r="F9" s="632">
        <v>48</v>
      </c>
      <c r="G9" s="632">
        <v>48</v>
      </c>
      <c r="H9" s="632"/>
      <c r="I9" s="632"/>
      <c r="J9" s="632"/>
      <c r="K9" s="632"/>
      <c r="L9" s="632" t="s">
        <v>23</v>
      </c>
      <c r="M9" s="632">
        <v>2</v>
      </c>
      <c r="N9" s="214"/>
    </row>
    <row r="10" spans="2:14" x14ac:dyDescent="0.25">
      <c r="B10" s="578"/>
      <c r="C10" s="571" t="s">
        <v>141</v>
      </c>
      <c r="D10" s="632" t="s">
        <v>149</v>
      </c>
      <c r="E10" s="632" t="s">
        <v>149</v>
      </c>
      <c r="F10" s="632" t="s">
        <v>149</v>
      </c>
      <c r="G10" s="632" t="s">
        <v>149</v>
      </c>
      <c r="H10" s="632"/>
      <c r="I10" s="632"/>
      <c r="J10" s="632"/>
      <c r="K10" s="632"/>
      <c r="L10" s="632"/>
      <c r="M10" s="632"/>
    </row>
    <row r="11" spans="2:14" x14ac:dyDescent="0.25">
      <c r="B11" s="578"/>
      <c r="C11" s="571" t="s">
        <v>142</v>
      </c>
      <c r="D11" s="632" t="s">
        <v>149</v>
      </c>
      <c r="E11" s="632" t="s">
        <v>149</v>
      </c>
      <c r="F11" s="632" t="s">
        <v>149</v>
      </c>
      <c r="G11" s="632" t="s">
        <v>149</v>
      </c>
      <c r="H11" s="632"/>
      <c r="I11" s="632"/>
      <c r="J11" s="632"/>
      <c r="K11" s="632"/>
      <c r="L11" s="632"/>
      <c r="M11" s="632"/>
    </row>
    <row r="12" spans="2:14" x14ac:dyDescent="0.25">
      <c r="B12" s="578"/>
      <c r="C12" s="571" t="s">
        <v>13</v>
      </c>
      <c r="D12" s="632">
        <v>0.9</v>
      </c>
      <c r="E12" s="632">
        <v>0.9</v>
      </c>
      <c r="F12" s="632">
        <v>0.9</v>
      </c>
      <c r="G12" s="632">
        <v>0.9</v>
      </c>
      <c r="H12" s="632"/>
      <c r="I12" s="632"/>
      <c r="J12" s="632"/>
      <c r="K12" s="632"/>
      <c r="L12" s="632"/>
      <c r="M12" s="632">
        <v>3</v>
      </c>
    </row>
    <row r="13" spans="2:14" x14ac:dyDescent="0.25">
      <c r="B13" s="578"/>
      <c r="C13" s="72" t="s">
        <v>1061</v>
      </c>
      <c r="D13" s="631">
        <v>0.2</v>
      </c>
      <c r="E13" s="631">
        <v>0.2</v>
      </c>
      <c r="F13" s="631">
        <v>0.2</v>
      </c>
      <c r="G13" s="631">
        <v>0.2</v>
      </c>
      <c r="H13" s="631"/>
      <c r="I13" s="631"/>
      <c r="J13" s="631"/>
      <c r="K13" s="631"/>
      <c r="L13" s="631" t="s">
        <v>44</v>
      </c>
      <c r="M13" s="632"/>
    </row>
    <row r="14" spans="2:14" x14ac:dyDescent="0.25">
      <c r="B14" s="578"/>
      <c r="C14" s="72" t="s">
        <v>16</v>
      </c>
      <c r="D14" s="631">
        <v>25</v>
      </c>
      <c r="E14" s="631">
        <v>25</v>
      </c>
      <c r="F14" s="631">
        <v>25</v>
      </c>
      <c r="G14" s="631">
        <v>25</v>
      </c>
      <c r="H14" s="631"/>
      <c r="I14" s="631"/>
      <c r="J14" s="631"/>
      <c r="K14" s="631"/>
      <c r="L14" s="631" t="s">
        <v>46</v>
      </c>
      <c r="M14" s="632"/>
    </row>
    <row r="15" spans="2:14" x14ac:dyDescent="0.25">
      <c r="B15" s="578"/>
      <c r="C15" s="72" t="s">
        <v>18</v>
      </c>
      <c r="D15" s="631">
        <v>1</v>
      </c>
      <c r="E15" s="631">
        <v>1</v>
      </c>
      <c r="F15" s="631">
        <v>1</v>
      </c>
      <c r="G15" s="631">
        <v>1</v>
      </c>
      <c r="H15" s="631"/>
      <c r="I15" s="631"/>
      <c r="J15" s="631"/>
      <c r="K15" s="631"/>
      <c r="L15" s="631"/>
      <c r="M15" s="632" t="s">
        <v>1101</v>
      </c>
    </row>
    <row r="16" spans="2:14" x14ac:dyDescent="0.25">
      <c r="B16" s="578"/>
      <c r="C16" s="82"/>
      <c r="D16" s="632"/>
      <c r="E16" s="632"/>
      <c r="F16" s="632"/>
      <c r="G16" s="632"/>
      <c r="H16" s="631"/>
      <c r="I16" s="631"/>
      <c r="J16" s="631"/>
      <c r="K16" s="631"/>
      <c r="L16" s="631"/>
      <c r="M16" s="632"/>
    </row>
    <row r="17" spans="2:19" x14ac:dyDescent="0.25">
      <c r="B17" s="578"/>
      <c r="C17" s="896" t="s">
        <v>21</v>
      </c>
      <c r="D17" s="897"/>
      <c r="E17" s="897"/>
      <c r="F17" s="897"/>
      <c r="G17" s="897"/>
      <c r="H17" s="897"/>
      <c r="I17" s="897"/>
      <c r="J17" s="897"/>
      <c r="K17" s="897"/>
      <c r="L17" s="897"/>
      <c r="M17" s="898"/>
    </row>
    <row r="18" spans="2:19" ht="24" x14ac:dyDescent="0.25">
      <c r="B18" s="578"/>
      <c r="C18" s="72" t="s">
        <v>1063</v>
      </c>
      <c r="D18" s="631">
        <v>60</v>
      </c>
      <c r="E18" s="631">
        <v>60</v>
      </c>
      <c r="F18" s="631">
        <v>60</v>
      </c>
      <c r="G18" s="631">
        <v>60</v>
      </c>
      <c r="H18" s="631"/>
      <c r="I18" s="631"/>
      <c r="J18" s="631"/>
      <c r="K18" s="631"/>
      <c r="L18" s="631" t="s">
        <v>31</v>
      </c>
      <c r="M18" s="631">
        <v>6</v>
      </c>
      <c r="N18" s="214"/>
      <c r="S18" s="224"/>
    </row>
    <row r="19" spans="2:19" ht="24" x14ac:dyDescent="0.25">
      <c r="B19" s="578"/>
      <c r="C19" s="72" t="s">
        <v>1064</v>
      </c>
      <c r="D19" s="631">
        <v>100</v>
      </c>
      <c r="E19" s="631">
        <v>100</v>
      </c>
      <c r="F19" s="631">
        <v>100</v>
      </c>
      <c r="G19" s="631">
        <v>100</v>
      </c>
      <c r="H19" s="631"/>
      <c r="I19" s="631"/>
      <c r="J19" s="631"/>
      <c r="K19" s="631"/>
      <c r="L19" s="631" t="s">
        <v>31</v>
      </c>
      <c r="M19" s="631">
        <v>6</v>
      </c>
    </row>
    <row r="20" spans="2:19" x14ac:dyDescent="0.25">
      <c r="B20" s="578"/>
      <c r="C20" s="72" t="s">
        <v>98</v>
      </c>
      <c r="D20" s="631">
        <f>0.3*10/200*100</f>
        <v>1.5</v>
      </c>
      <c r="E20" s="631">
        <f t="shared" ref="E20:G20" si="0">0.3*10/200*100</f>
        <v>1.5</v>
      </c>
      <c r="F20" s="631">
        <f t="shared" si="0"/>
        <v>1.5</v>
      </c>
      <c r="G20" s="631">
        <f t="shared" si="0"/>
        <v>1.5</v>
      </c>
      <c r="H20" s="631"/>
      <c r="I20" s="631"/>
      <c r="J20" s="631"/>
      <c r="K20" s="631"/>
      <c r="L20" s="631" t="s">
        <v>35</v>
      </c>
      <c r="M20" s="631" t="s">
        <v>203</v>
      </c>
    </row>
    <row r="21" spans="2:19" x14ac:dyDescent="0.25">
      <c r="B21" s="578"/>
      <c r="C21" s="72" t="s">
        <v>1065</v>
      </c>
      <c r="D21" s="567">
        <f>2</f>
        <v>2</v>
      </c>
      <c r="E21" s="567">
        <f>2</f>
        <v>2</v>
      </c>
      <c r="F21" s="567">
        <f>2</f>
        <v>2</v>
      </c>
      <c r="G21" s="567">
        <f>2</f>
        <v>2</v>
      </c>
      <c r="H21" s="631"/>
      <c r="I21" s="631"/>
      <c r="J21" s="631"/>
      <c r="K21" s="631"/>
      <c r="L21" s="631" t="s">
        <v>65</v>
      </c>
      <c r="M21" s="631">
        <v>7</v>
      </c>
    </row>
    <row r="22" spans="2:19" x14ac:dyDescent="0.25">
      <c r="B22" s="578"/>
      <c r="C22" s="72" t="s">
        <v>1066</v>
      </c>
      <c r="D22" s="567">
        <f>10</f>
        <v>10</v>
      </c>
      <c r="E22" s="567">
        <f>10</f>
        <v>10</v>
      </c>
      <c r="F22" s="567">
        <f>10</f>
        <v>10</v>
      </c>
      <c r="G22" s="567">
        <f>10</f>
        <v>10</v>
      </c>
      <c r="H22" s="631"/>
      <c r="I22" s="631"/>
      <c r="J22" s="631"/>
      <c r="K22" s="631"/>
      <c r="L22" s="631" t="s">
        <v>65</v>
      </c>
      <c r="M22" s="631">
        <v>7</v>
      </c>
    </row>
    <row r="23" spans="2:19" x14ac:dyDescent="0.25">
      <c r="B23" s="578"/>
      <c r="C23" s="82"/>
      <c r="D23" s="632"/>
      <c r="E23" s="632"/>
      <c r="F23" s="632"/>
      <c r="G23" s="632"/>
      <c r="H23" s="631"/>
      <c r="I23" s="631"/>
      <c r="J23" s="631"/>
      <c r="K23" s="631"/>
      <c r="L23" s="631"/>
      <c r="M23" s="632"/>
    </row>
    <row r="24" spans="2:19" x14ac:dyDescent="0.25">
      <c r="B24" s="578"/>
      <c r="C24" s="896" t="s">
        <v>102</v>
      </c>
      <c r="D24" s="897"/>
      <c r="E24" s="897"/>
      <c r="F24" s="897"/>
      <c r="G24" s="897"/>
      <c r="H24" s="897"/>
      <c r="I24" s="897"/>
      <c r="J24" s="897"/>
      <c r="K24" s="897"/>
      <c r="L24" s="897"/>
      <c r="M24" s="898"/>
    </row>
    <row r="25" spans="2:19" x14ac:dyDescent="0.25">
      <c r="B25" s="578"/>
      <c r="C25" s="72" t="s">
        <v>1067</v>
      </c>
      <c r="D25" s="631">
        <v>0</v>
      </c>
      <c r="E25" s="631">
        <v>0</v>
      </c>
      <c r="F25" s="631">
        <v>0</v>
      </c>
      <c r="G25" s="631">
        <v>0</v>
      </c>
      <c r="H25" s="631"/>
      <c r="I25" s="631"/>
      <c r="J25" s="631"/>
      <c r="K25" s="631"/>
      <c r="L25" s="632" t="s">
        <v>46</v>
      </c>
      <c r="M25" s="630">
        <v>2</v>
      </c>
    </row>
    <row r="26" spans="2:19" x14ac:dyDescent="0.25">
      <c r="B26" s="578"/>
      <c r="C26" s="72" t="s">
        <v>104</v>
      </c>
      <c r="D26" s="631">
        <v>75</v>
      </c>
      <c r="E26" s="631">
        <v>75</v>
      </c>
      <c r="F26" s="631">
        <v>75</v>
      </c>
      <c r="G26" s="631">
        <v>75</v>
      </c>
      <c r="H26" s="631"/>
      <c r="I26" s="631"/>
      <c r="J26" s="631"/>
      <c r="K26" s="631"/>
      <c r="L26" s="632" t="s">
        <v>46</v>
      </c>
      <c r="M26" s="632">
        <v>2</v>
      </c>
    </row>
    <row r="27" spans="2:19" x14ac:dyDescent="0.25">
      <c r="B27" s="578"/>
      <c r="C27" s="72" t="s">
        <v>105</v>
      </c>
      <c r="D27" s="83">
        <v>315</v>
      </c>
      <c r="E27" s="83">
        <v>315</v>
      </c>
      <c r="F27" s="83">
        <v>315</v>
      </c>
      <c r="G27" s="83">
        <v>315</v>
      </c>
      <c r="H27" s="83"/>
      <c r="I27" s="83"/>
      <c r="J27" s="83"/>
      <c r="K27" s="83"/>
      <c r="L27" s="632" t="s">
        <v>46</v>
      </c>
      <c r="M27" s="632">
        <v>2</v>
      </c>
    </row>
    <row r="28" spans="2:19" x14ac:dyDescent="0.25">
      <c r="B28" s="578"/>
      <c r="C28" s="72" t="s">
        <v>106</v>
      </c>
      <c r="D28" s="568">
        <v>0.6</v>
      </c>
      <c r="E28" s="568">
        <v>0.6</v>
      </c>
      <c r="F28" s="568">
        <v>0.6</v>
      </c>
      <c r="G28" s="568">
        <v>0.6</v>
      </c>
      <c r="H28" s="568"/>
      <c r="I28" s="568"/>
      <c r="J28" s="568"/>
      <c r="K28" s="568"/>
      <c r="L28" s="632" t="s">
        <v>46</v>
      </c>
      <c r="M28" s="632">
        <v>2</v>
      </c>
    </row>
    <row r="29" spans="2:19" x14ac:dyDescent="0.25">
      <c r="B29" s="578"/>
      <c r="C29" s="72" t="s">
        <v>364</v>
      </c>
      <c r="D29" s="569">
        <v>0.76</v>
      </c>
      <c r="E29" s="569">
        <v>0.76</v>
      </c>
      <c r="F29" s="569">
        <v>0.76</v>
      </c>
      <c r="G29" s="569">
        <v>0.76</v>
      </c>
      <c r="H29" s="568"/>
      <c r="I29" s="568"/>
      <c r="J29" s="568"/>
      <c r="K29" s="568"/>
      <c r="L29" s="632"/>
      <c r="M29" s="632">
        <v>8</v>
      </c>
    </row>
    <row r="30" spans="2:19" x14ac:dyDescent="0.25">
      <c r="B30" s="578"/>
      <c r="C30" s="82"/>
      <c r="D30" s="632"/>
      <c r="E30" s="632"/>
      <c r="F30" s="632"/>
      <c r="G30" s="632"/>
      <c r="H30" s="631"/>
      <c r="I30" s="631"/>
      <c r="J30" s="631"/>
      <c r="K30" s="631"/>
      <c r="L30" s="631"/>
      <c r="M30" s="632"/>
    </row>
    <row r="31" spans="2:19" x14ac:dyDescent="0.25">
      <c r="B31" s="578"/>
      <c r="C31" s="896" t="s">
        <v>25</v>
      </c>
      <c r="D31" s="897"/>
      <c r="E31" s="897"/>
      <c r="F31" s="897"/>
      <c r="G31" s="897"/>
      <c r="H31" s="897"/>
      <c r="I31" s="897"/>
      <c r="J31" s="897"/>
      <c r="K31" s="897"/>
      <c r="L31" s="897"/>
      <c r="M31" s="898"/>
    </row>
    <row r="32" spans="2:19" ht="24" x14ac:dyDescent="0.25">
      <c r="B32" s="578"/>
      <c r="C32" s="72" t="s">
        <v>1068</v>
      </c>
      <c r="D32" s="353">
        <v>0.51</v>
      </c>
      <c r="E32" s="353">
        <f>D32*0.97</f>
        <v>0.49469999999999997</v>
      </c>
      <c r="F32" s="353">
        <f>D32*0.93</f>
        <v>0.47430000000000005</v>
      </c>
      <c r="G32" s="353">
        <f>D32*0.88</f>
        <v>0.44880000000000003</v>
      </c>
      <c r="H32" s="353">
        <f>E32*0.8</f>
        <v>0.39576</v>
      </c>
      <c r="I32" s="353">
        <f>E32*1.2</f>
        <v>0.59363999999999995</v>
      </c>
      <c r="J32" s="353">
        <f>G32*0.7</f>
        <v>0.31415999999999999</v>
      </c>
      <c r="K32" s="353">
        <f>G32*1.3</f>
        <v>0.58344000000000007</v>
      </c>
      <c r="L32" s="631" t="s">
        <v>1102</v>
      </c>
      <c r="M32" s="631" t="s">
        <v>1103</v>
      </c>
    </row>
    <row r="33" spans="2:13" x14ac:dyDescent="0.25">
      <c r="B33" s="578"/>
      <c r="C33" s="72" t="s">
        <v>28</v>
      </c>
      <c r="D33" s="353">
        <f>0.65*D32</f>
        <v>0.33150000000000002</v>
      </c>
      <c r="E33" s="353">
        <f t="shared" ref="E33:F33" si="1">0.65*E32</f>
        <v>0.32155499999999998</v>
      </c>
      <c r="F33" s="353">
        <f t="shared" si="1"/>
        <v>0.30829500000000004</v>
      </c>
      <c r="G33" s="353">
        <f>0.65*G32</f>
        <v>0.29172000000000003</v>
      </c>
      <c r="H33" s="631"/>
      <c r="I33" s="631"/>
      <c r="J33" s="631"/>
      <c r="K33" s="631"/>
      <c r="L33" s="631" t="s">
        <v>46</v>
      </c>
      <c r="M33" s="631">
        <v>2</v>
      </c>
    </row>
    <row r="34" spans="2:13" x14ac:dyDescent="0.25">
      <c r="B34" s="578"/>
      <c r="C34" s="72" t="s">
        <v>29</v>
      </c>
      <c r="D34" s="353">
        <f>0.35*D32</f>
        <v>0.17849999999999999</v>
      </c>
      <c r="E34" s="353">
        <f t="shared" ref="E34:G34" si="2">0.35*E32</f>
        <v>0.17314499999999999</v>
      </c>
      <c r="F34" s="353">
        <f t="shared" si="2"/>
        <v>0.16600500000000001</v>
      </c>
      <c r="G34" s="353">
        <f t="shared" si="2"/>
        <v>0.15708</v>
      </c>
      <c r="H34" s="631"/>
      <c r="I34" s="631"/>
      <c r="J34" s="631"/>
      <c r="K34" s="631"/>
      <c r="L34" s="631" t="s">
        <v>46</v>
      </c>
      <c r="M34" s="631">
        <v>2</v>
      </c>
    </row>
    <row r="35" spans="2:13" x14ac:dyDescent="0.25">
      <c r="B35" s="578"/>
      <c r="C35" s="72" t="s">
        <v>30</v>
      </c>
      <c r="D35" s="662">
        <v>6500</v>
      </c>
      <c r="E35" s="662">
        <v>6500</v>
      </c>
      <c r="F35" s="662">
        <v>6250</v>
      </c>
      <c r="G35" s="662">
        <v>6000</v>
      </c>
      <c r="H35" s="631"/>
      <c r="I35" s="631"/>
      <c r="J35" s="631"/>
      <c r="K35" s="631"/>
      <c r="L35" s="631" t="s">
        <v>1104</v>
      </c>
      <c r="M35" s="631">
        <v>7</v>
      </c>
    </row>
    <row r="36" spans="2:13" ht="24" x14ac:dyDescent="0.25">
      <c r="B36" s="578"/>
      <c r="C36" s="72" t="s">
        <v>32</v>
      </c>
      <c r="D36" s="631">
        <v>6</v>
      </c>
      <c r="E36" s="631">
        <v>6</v>
      </c>
      <c r="F36" s="631">
        <v>6</v>
      </c>
      <c r="G36" s="631">
        <v>6</v>
      </c>
      <c r="H36" s="631">
        <v>2.6</v>
      </c>
      <c r="I36" s="631">
        <v>8.5</v>
      </c>
      <c r="J36" s="631">
        <v>2.6</v>
      </c>
      <c r="K36" s="631">
        <v>8.5</v>
      </c>
      <c r="L36" s="631"/>
      <c r="M36" s="631" t="s">
        <v>1105</v>
      </c>
    </row>
    <row r="37" spans="2:13" x14ac:dyDescent="0.25">
      <c r="B37" s="578"/>
      <c r="C37" s="72" t="s">
        <v>526</v>
      </c>
      <c r="D37" s="226">
        <v>0</v>
      </c>
      <c r="E37" s="226">
        <v>0</v>
      </c>
      <c r="F37" s="226">
        <v>0</v>
      </c>
      <c r="G37" s="226">
        <v>0</v>
      </c>
      <c r="H37" s="631"/>
      <c r="I37" s="631"/>
      <c r="J37" s="631"/>
      <c r="K37" s="631"/>
      <c r="L37" s="631" t="s">
        <v>934</v>
      </c>
      <c r="M37" s="631">
        <v>10</v>
      </c>
    </row>
    <row r="38" spans="2:13" x14ac:dyDescent="0.25">
      <c r="B38" s="578"/>
      <c r="C38" s="592"/>
      <c r="D38" s="629"/>
      <c r="E38" s="629"/>
      <c r="F38" s="629"/>
      <c r="G38" s="629"/>
      <c r="H38" s="583"/>
      <c r="I38" s="583"/>
      <c r="J38" s="583"/>
      <c r="K38" s="583"/>
      <c r="L38" s="583"/>
      <c r="M38" s="629"/>
    </row>
    <row r="39" spans="2:13" x14ac:dyDescent="0.25">
      <c r="B39" s="578"/>
      <c r="C39" s="865" t="s">
        <v>33</v>
      </c>
      <c r="D39" s="866"/>
      <c r="E39" s="866"/>
      <c r="F39" s="866"/>
      <c r="G39" s="866"/>
      <c r="H39" s="866"/>
      <c r="I39" s="866"/>
      <c r="J39" s="866"/>
      <c r="K39" s="866"/>
      <c r="L39" s="866"/>
      <c r="M39" s="867"/>
    </row>
    <row r="40" spans="2:13" x14ac:dyDescent="0.25">
      <c r="B40" s="578"/>
      <c r="C40" s="580"/>
      <c r="D40" s="583"/>
      <c r="E40" s="583"/>
      <c r="F40" s="583"/>
      <c r="G40" s="583"/>
      <c r="H40" s="583"/>
      <c r="I40" s="583"/>
      <c r="J40" s="583"/>
      <c r="K40" s="583"/>
      <c r="L40" s="629"/>
      <c r="M40" s="109"/>
    </row>
    <row r="41" spans="2:13" x14ac:dyDescent="0.25">
      <c r="B41" s="578"/>
      <c r="C41" s="580"/>
      <c r="D41" s="583"/>
      <c r="E41" s="583"/>
      <c r="F41" s="583"/>
      <c r="G41" s="583"/>
      <c r="H41" s="583"/>
      <c r="I41" s="583"/>
      <c r="J41" s="583"/>
      <c r="K41" s="583"/>
      <c r="L41" s="583"/>
      <c r="M41" s="629"/>
    </row>
    <row r="42" spans="2:13" x14ac:dyDescent="0.25">
      <c r="B42" s="578"/>
      <c r="C42" s="580"/>
      <c r="D42" s="585"/>
      <c r="E42" s="585"/>
      <c r="F42" s="585"/>
      <c r="G42" s="585"/>
      <c r="H42" s="585"/>
      <c r="I42" s="585"/>
      <c r="J42" s="585"/>
      <c r="K42" s="585"/>
      <c r="L42" s="583"/>
      <c r="M42" s="629"/>
    </row>
    <row r="43" spans="2:13" x14ac:dyDescent="0.25">
      <c r="B43" s="578"/>
      <c r="C43" s="622"/>
      <c r="D43" s="566"/>
      <c r="E43" s="566"/>
      <c r="F43" s="566"/>
      <c r="G43" s="566"/>
      <c r="H43" s="566"/>
      <c r="I43" s="566"/>
      <c r="J43" s="566"/>
      <c r="K43" s="566"/>
      <c r="L43" s="565"/>
      <c r="M43" s="565"/>
    </row>
    <row r="44" spans="2:13" x14ac:dyDescent="0.25">
      <c r="B44" s="87" t="s">
        <v>38</v>
      </c>
      <c r="C44" s="627"/>
      <c r="D44" s="627"/>
      <c r="E44" s="627"/>
      <c r="F44" s="627"/>
      <c r="G44" s="627"/>
      <c r="H44" s="627"/>
      <c r="I44" s="627"/>
      <c r="J44" s="627"/>
      <c r="K44" s="627"/>
      <c r="L44" s="627"/>
      <c r="M44" s="627"/>
    </row>
    <row r="45" spans="2:13" ht="20.25" customHeight="1" x14ac:dyDescent="0.25">
      <c r="B45" s="587" t="s">
        <v>39</v>
      </c>
      <c r="C45" s="1001" t="s">
        <v>1106</v>
      </c>
      <c r="D45" s="1001"/>
      <c r="E45" s="1001"/>
      <c r="F45" s="1001"/>
      <c r="G45" s="1001"/>
      <c r="H45" s="1001"/>
      <c r="I45" s="1001"/>
      <c r="J45" s="1001"/>
      <c r="K45" s="1001"/>
      <c r="L45" s="1001"/>
      <c r="M45" s="1001"/>
    </row>
    <row r="46" spans="2:13" x14ac:dyDescent="0.25">
      <c r="B46" s="587" t="s">
        <v>15</v>
      </c>
      <c r="C46" s="1003" t="s">
        <v>1107</v>
      </c>
      <c r="D46" s="1001"/>
      <c r="E46" s="1001"/>
      <c r="F46" s="1001"/>
      <c r="G46" s="1001"/>
      <c r="H46" s="1001"/>
      <c r="I46" s="1001"/>
      <c r="J46" s="1001"/>
      <c r="K46" s="1001"/>
      <c r="L46" s="1001"/>
      <c r="M46" s="1001"/>
    </row>
    <row r="47" spans="2:13" x14ac:dyDescent="0.25">
      <c r="B47" s="587" t="s">
        <v>20</v>
      </c>
      <c r="C47" s="1001" t="s">
        <v>1108</v>
      </c>
      <c r="D47" s="1001"/>
      <c r="E47" s="1001"/>
      <c r="F47" s="1001"/>
      <c r="G47" s="1001"/>
      <c r="H47" s="1001"/>
      <c r="I47" s="1001"/>
      <c r="J47" s="1001"/>
      <c r="K47" s="1001"/>
      <c r="L47" s="1001"/>
      <c r="M47" s="1001"/>
    </row>
    <row r="48" spans="2:13" x14ac:dyDescent="0.25">
      <c r="B48" s="587" t="s">
        <v>23</v>
      </c>
      <c r="C48" s="1001" t="s">
        <v>1109</v>
      </c>
      <c r="D48" s="1001"/>
      <c r="E48" s="1001"/>
      <c r="F48" s="1001"/>
      <c r="G48" s="1001"/>
      <c r="H48" s="1001"/>
      <c r="I48" s="1001"/>
      <c r="J48" s="1001"/>
      <c r="K48" s="1001"/>
      <c r="L48" s="1001"/>
      <c r="M48" s="1001"/>
    </row>
    <row r="49" spans="2:13" ht="39.6" customHeight="1" x14ac:dyDescent="0.25">
      <c r="B49" s="587" t="s">
        <v>44</v>
      </c>
      <c r="C49" s="1001" t="s">
        <v>1110</v>
      </c>
      <c r="D49" s="1001"/>
      <c r="E49" s="1001"/>
      <c r="F49" s="1001"/>
      <c r="G49" s="1001"/>
      <c r="H49" s="1001"/>
      <c r="I49" s="1001"/>
      <c r="J49" s="1001"/>
      <c r="K49" s="1001"/>
      <c r="L49" s="1001"/>
      <c r="M49" s="1001"/>
    </row>
    <row r="50" spans="2:13" x14ac:dyDescent="0.25">
      <c r="B50" s="587" t="s">
        <v>46</v>
      </c>
      <c r="C50" s="1001" t="s">
        <v>1111</v>
      </c>
      <c r="D50" s="1001"/>
      <c r="E50" s="1001"/>
      <c r="F50" s="1001"/>
      <c r="G50" s="1001"/>
      <c r="H50" s="1001"/>
      <c r="I50" s="1001"/>
      <c r="J50" s="1001"/>
      <c r="K50" s="1001"/>
      <c r="L50" s="1001"/>
      <c r="M50" s="1001"/>
    </row>
    <row r="51" spans="2:13" x14ac:dyDescent="0.25">
      <c r="B51" s="587" t="s">
        <v>31</v>
      </c>
      <c r="C51" s="1001" t="s">
        <v>1059</v>
      </c>
      <c r="D51" s="1001"/>
      <c r="E51" s="1001"/>
      <c r="F51" s="1001"/>
      <c r="G51" s="1001"/>
      <c r="H51" s="1001"/>
      <c r="I51" s="1001"/>
      <c r="J51" s="1001"/>
      <c r="K51" s="1001"/>
      <c r="L51" s="1001"/>
      <c r="M51" s="1001"/>
    </row>
    <row r="52" spans="2:13" ht="24.6" customHeight="1" x14ac:dyDescent="0.25">
      <c r="B52" s="587" t="s">
        <v>35</v>
      </c>
      <c r="C52" s="1001" t="s">
        <v>1112</v>
      </c>
      <c r="D52" s="1001"/>
      <c r="E52" s="1001"/>
      <c r="F52" s="1001"/>
      <c r="G52" s="1001"/>
      <c r="H52" s="1001"/>
      <c r="I52" s="1001"/>
      <c r="J52" s="1001"/>
      <c r="K52" s="1001"/>
      <c r="L52" s="1001"/>
      <c r="M52" s="1001"/>
    </row>
    <row r="53" spans="2:13" ht="36.6" customHeight="1" x14ac:dyDescent="0.25">
      <c r="B53" s="587" t="s">
        <v>65</v>
      </c>
      <c r="C53" s="1001" t="s">
        <v>1113</v>
      </c>
      <c r="D53" s="1001"/>
      <c r="E53" s="1001"/>
      <c r="F53" s="1001"/>
      <c r="G53" s="1001"/>
      <c r="H53" s="1001"/>
      <c r="I53" s="1001"/>
      <c r="J53" s="1001"/>
      <c r="K53" s="1001"/>
      <c r="L53" s="1001"/>
      <c r="M53" s="1001"/>
    </row>
    <row r="54" spans="2:13" x14ac:dyDescent="0.25">
      <c r="B54" s="587" t="s">
        <v>67</v>
      </c>
      <c r="C54" s="1001" t="s">
        <v>1114</v>
      </c>
      <c r="D54" s="1001"/>
      <c r="E54" s="1001"/>
      <c r="F54" s="1001"/>
      <c r="G54" s="1001"/>
      <c r="H54" s="1001"/>
      <c r="I54" s="1001"/>
      <c r="J54" s="1001"/>
      <c r="K54" s="1001"/>
      <c r="L54" s="1001"/>
      <c r="M54" s="1001"/>
    </row>
    <row r="55" spans="2:13" ht="24.6" customHeight="1" x14ac:dyDescent="0.25">
      <c r="B55" s="587" t="s">
        <v>68</v>
      </c>
      <c r="C55" s="1001" t="s">
        <v>1082</v>
      </c>
      <c r="D55" s="1001"/>
      <c r="E55" s="1001"/>
      <c r="F55" s="1001"/>
      <c r="G55" s="1001"/>
      <c r="H55" s="1001"/>
      <c r="I55" s="1001"/>
      <c r="J55" s="1001"/>
      <c r="K55" s="1001"/>
      <c r="L55" s="1001"/>
      <c r="M55" s="1001"/>
    </row>
    <row r="56" spans="2:13" ht="49.15" customHeight="1" x14ac:dyDescent="0.25">
      <c r="B56" s="587" t="s">
        <v>69</v>
      </c>
      <c r="C56" s="1001" t="s">
        <v>1115</v>
      </c>
      <c r="D56" s="1001"/>
      <c r="E56" s="1001"/>
      <c r="F56" s="1001"/>
      <c r="G56" s="1001"/>
      <c r="H56" s="1001"/>
      <c r="I56" s="1001"/>
      <c r="J56" s="1001"/>
      <c r="K56" s="1001"/>
      <c r="L56" s="1001"/>
      <c r="M56" s="1001"/>
    </row>
    <row r="57" spans="2:13" ht="48" customHeight="1" x14ac:dyDescent="0.25">
      <c r="B57" s="587" t="s">
        <v>938</v>
      </c>
      <c r="C57" s="1001" t="s">
        <v>1116</v>
      </c>
      <c r="D57" s="1001"/>
      <c r="E57" s="1001"/>
      <c r="F57" s="1001"/>
      <c r="G57" s="1001"/>
      <c r="H57" s="1001"/>
      <c r="I57" s="1001"/>
      <c r="J57" s="1001"/>
      <c r="K57" s="1001"/>
      <c r="L57" s="1001"/>
      <c r="M57" s="1001"/>
    </row>
    <row r="58" spans="2:13" ht="24" customHeight="1" x14ac:dyDescent="0.25">
      <c r="B58" s="587" t="s">
        <v>414</v>
      </c>
      <c r="C58" s="1001" t="s">
        <v>1085</v>
      </c>
      <c r="D58" s="1001"/>
      <c r="E58" s="1001"/>
      <c r="F58" s="1001"/>
      <c r="G58" s="1001"/>
      <c r="H58" s="1001"/>
      <c r="I58" s="1001"/>
      <c r="J58" s="1001"/>
      <c r="K58" s="1001"/>
      <c r="L58" s="1001"/>
      <c r="M58" s="1001"/>
    </row>
    <row r="59" spans="2:13" ht="37.15" customHeight="1" x14ac:dyDescent="0.25">
      <c r="B59" s="587" t="s">
        <v>934</v>
      </c>
      <c r="C59" s="1001" t="s">
        <v>1117</v>
      </c>
      <c r="D59" s="1001"/>
      <c r="E59" s="1001"/>
      <c r="F59" s="1001"/>
      <c r="G59" s="1001"/>
      <c r="H59" s="1001"/>
      <c r="I59" s="1001"/>
      <c r="J59" s="1001"/>
      <c r="K59" s="1001"/>
      <c r="L59" s="1001"/>
      <c r="M59" s="1001"/>
    </row>
    <row r="60" spans="2:13" ht="25.15" customHeight="1" x14ac:dyDescent="0.25">
      <c r="B60" s="587" t="s">
        <v>729</v>
      </c>
      <c r="C60" s="1049" t="s">
        <v>1084</v>
      </c>
      <c r="D60" s="1049"/>
      <c r="E60" s="1049"/>
      <c r="F60" s="1049"/>
      <c r="G60" s="1049"/>
      <c r="H60" s="1049"/>
      <c r="I60" s="1049"/>
      <c r="J60" s="1049"/>
      <c r="K60" s="1049"/>
      <c r="L60" s="1049"/>
      <c r="M60" s="1049"/>
    </row>
    <row r="61" spans="2:13" x14ac:dyDescent="0.25">
      <c r="B61" s="570"/>
      <c r="C61" s="574"/>
      <c r="D61" s="626"/>
      <c r="E61" s="626"/>
      <c r="F61" s="626"/>
      <c r="G61" s="626"/>
      <c r="H61" s="626"/>
      <c r="I61" s="626"/>
      <c r="J61" s="626"/>
      <c r="K61" s="626"/>
      <c r="L61" s="626"/>
      <c r="M61" s="626"/>
    </row>
    <row r="62" spans="2:13" x14ac:dyDescent="0.25">
      <c r="B62" s="87" t="s">
        <v>125</v>
      </c>
      <c r="C62" s="627"/>
      <c r="D62" s="627"/>
      <c r="E62" s="627"/>
      <c r="F62" s="627"/>
      <c r="G62" s="627"/>
      <c r="H62" s="627"/>
      <c r="I62" s="627"/>
      <c r="J62" s="627"/>
      <c r="K62" s="627"/>
      <c r="L62" s="627"/>
      <c r="M62" s="627"/>
    </row>
    <row r="63" spans="2:13" x14ac:dyDescent="0.25">
      <c r="B63" s="587">
        <v>1</v>
      </c>
      <c r="C63" s="857" t="s">
        <v>1118</v>
      </c>
      <c r="D63" s="857"/>
      <c r="E63" s="857"/>
      <c r="F63" s="857"/>
      <c r="G63" s="857"/>
      <c r="H63" s="857"/>
      <c r="I63" s="857"/>
      <c r="J63" s="857"/>
      <c r="K63" s="857"/>
      <c r="L63" s="857"/>
      <c r="M63" s="857"/>
    </row>
    <row r="64" spans="2:13" ht="15" customHeight="1" x14ac:dyDescent="0.25">
      <c r="B64" s="587">
        <v>2</v>
      </c>
      <c r="C64" s="857" t="s">
        <v>1119</v>
      </c>
      <c r="D64" s="857"/>
      <c r="E64" s="857"/>
      <c r="F64" s="857"/>
      <c r="G64" s="857"/>
      <c r="H64" s="857"/>
      <c r="I64" s="857"/>
      <c r="J64" s="857"/>
      <c r="K64" s="857"/>
      <c r="L64" s="857"/>
      <c r="M64" s="857"/>
    </row>
    <row r="65" spans="2:13" x14ac:dyDescent="0.25">
      <c r="B65" s="587">
        <v>3</v>
      </c>
      <c r="C65" s="857" t="s">
        <v>1091</v>
      </c>
      <c r="D65" s="857"/>
      <c r="E65" s="857"/>
      <c r="F65" s="857"/>
      <c r="G65" s="857"/>
      <c r="H65" s="857"/>
      <c r="I65" s="857"/>
      <c r="J65" s="857"/>
      <c r="K65" s="857"/>
      <c r="L65" s="857"/>
      <c r="M65" s="857"/>
    </row>
    <row r="66" spans="2:13" x14ac:dyDescent="0.25">
      <c r="B66" s="587">
        <v>4</v>
      </c>
      <c r="C66" s="857" t="s">
        <v>1120</v>
      </c>
      <c r="D66" s="857"/>
      <c r="E66" s="857"/>
      <c r="F66" s="857"/>
      <c r="G66" s="857"/>
      <c r="H66" s="857"/>
      <c r="I66" s="857"/>
      <c r="J66" s="857"/>
      <c r="K66" s="857"/>
      <c r="L66" s="857"/>
      <c r="M66" s="857"/>
    </row>
    <row r="67" spans="2:13" x14ac:dyDescent="0.25">
      <c r="B67" s="587">
        <v>5</v>
      </c>
      <c r="C67" s="857" t="s">
        <v>1094</v>
      </c>
      <c r="D67" s="857"/>
      <c r="E67" s="857"/>
      <c r="F67" s="857"/>
      <c r="G67" s="857"/>
      <c r="H67" s="857"/>
      <c r="I67" s="857"/>
      <c r="J67" s="857"/>
      <c r="K67" s="857"/>
      <c r="L67" s="857"/>
      <c r="M67" s="857"/>
    </row>
    <row r="68" spans="2:13" x14ac:dyDescent="0.25">
      <c r="B68" s="587">
        <v>6</v>
      </c>
      <c r="C68" s="857" t="s">
        <v>1121</v>
      </c>
      <c r="D68" s="857"/>
      <c r="E68" s="857"/>
      <c r="F68" s="857"/>
      <c r="G68" s="857"/>
      <c r="H68" s="857"/>
      <c r="I68" s="857"/>
      <c r="J68" s="857"/>
      <c r="K68" s="857"/>
      <c r="L68" s="857"/>
      <c r="M68" s="857"/>
    </row>
    <row r="69" spans="2:13" x14ac:dyDescent="0.25">
      <c r="B69" s="587">
        <v>7</v>
      </c>
      <c r="C69" s="857" t="s">
        <v>1122</v>
      </c>
      <c r="D69" s="857"/>
      <c r="E69" s="857"/>
      <c r="F69" s="857"/>
      <c r="G69" s="857"/>
      <c r="H69" s="857"/>
      <c r="I69" s="857"/>
      <c r="J69" s="857"/>
      <c r="K69" s="857"/>
      <c r="L69" s="857"/>
      <c r="M69" s="857"/>
    </row>
    <row r="70" spans="2:13" ht="14.45" customHeight="1" x14ac:dyDescent="0.25">
      <c r="B70" s="587">
        <v>8</v>
      </c>
      <c r="C70" s="857" t="s">
        <v>1123</v>
      </c>
      <c r="D70" s="857"/>
      <c r="E70" s="857"/>
      <c r="F70" s="857"/>
      <c r="G70" s="857"/>
      <c r="H70" s="857"/>
      <c r="I70" s="857"/>
      <c r="J70" s="857"/>
      <c r="K70" s="857"/>
      <c r="L70" s="857"/>
      <c r="M70" s="857"/>
    </row>
    <row r="71" spans="2:13" ht="14.45" customHeight="1" x14ac:dyDescent="0.25">
      <c r="B71" s="587">
        <v>9</v>
      </c>
      <c r="C71" s="857" t="s">
        <v>1124</v>
      </c>
      <c r="D71" s="857"/>
      <c r="E71" s="857"/>
      <c r="F71" s="857"/>
      <c r="G71" s="857"/>
      <c r="H71" s="857"/>
      <c r="I71" s="857"/>
      <c r="J71" s="857"/>
      <c r="K71" s="857"/>
      <c r="L71" s="857"/>
      <c r="M71" s="857"/>
    </row>
    <row r="72" spans="2:13" ht="24.6" customHeight="1" x14ac:dyDescent="0.25">
      <c r="B72" s="587">
        <v>10</v>
      </c>
      <c r="C72" s="874" t="s">
        <v>1125</v>
      </c>
      <c r="D72" s="874"/>
      <c r="E72" s="874"/>
      <c r="F72" s="874"/>
      <c r="G72" s="874"/>
      <c r="H72" s="874"/>
      <c r="I72" s="874"/>
      <c r="J72" s="874"/>
      <c r="K72" s="874"/>
      <c r="L72" s="874"/>
      <c r="M72" s="874"/>
    </row>
    <row r="73" spans="2:13" x14ac:dyDescent="0.25">
      <c r="B73" s="587">
        <v>11</v>
      </c>
      <c r="C73" s="874" t="s">
        <v>1098</v>
      </c>
      <c r="D73" s="874"/>
      <c r="E73" s="874"/>
      <c r="F73" s="874"/>
      <c r="G73" s="874"/>
      <c r="H73" s="874"/>
      <c r="I73" s="874"/>
      <c r="J73" s="874"/>
      <c r="K73" s="874"/>
      <c r="L73" s="874"/>
      <c r="M73" s="874"/>
    </row>
    <row r="74" spans="2:13" x14ac:dyDescent="0.25">
      <c r="B74" s="587">
        <v>12</v>
      </c>
      <c r="C74" s="874" t="s">
        <v>1099</v>
      </c>
      <c r="D74" s="874"/>
      <c r="E74" s="874"/>
      <c r="F74" s="874"/>
      <c r="G74" s="874"/>
      <c r="H74" s="874"/>
      <c r="I74" s="874"/>
      <c r="J74" s="874"/>
      <c r="K74" s="874"/>
      <c r="L74" s="874"/>
      <c r="M74" s="874"/>
    </row>
  </sheetData>
  <mergeCells count="36">
    <mergeCell ref="C74:M74"/>
    <mergeCell ref="C63:M63"/>
    <mergeCell ref="C64:M64"/>
    <mergeCell ref="C65:M65"/>
    <mergeCell ref="C66:M66"/>
    <mergeCell ref="C67:M67"/>
    <mergeCell ref="C68:M68"/>
    <mergeCell ref="C69:M69"/>
    <mergeCell ref="C70:M70"/>
    <mergeCell ref="C71:M71"/>
    <mergeCell ref="C72:M72"/>
    <mergeCell ref="C73:M73"/>
    <mergeCell ref="C60:M60"/>
    <mergeCell ref="C49:M49"/>
    <mergeCell ref="C50:M50"/>
    <mergeCell ref="C51:M51"/>
    <mergeCell ref="C52:M52"/>
    <mergeCell ref="C53:M53"/>
    <mergeCell ref="C54:M54"/>
    <mergeCell ref="C55:M55"/>
    <mergeCell ref="C56:M56"/>
    <mergeCell ref="C57:M57"/>
    <mergeCell ref="C58:M58"/>
    <mergeCell ref="C59:M59"/>
    <mergeCell ref="C48:M48"/>
    <mergeCell ref="D4:M4"/>
    <mergeCell ref="H5:I5"/>
    <mergeCell ref="J5:K5"/>
    <mergeCell ref="D7:G7"/>
    <mergeCell ref="C17:M17"/>
    <mergeCell ref="C24:M24"/>
    <mergeCell ref="C31:M31"/>
    <mergeCell ref="C39:M39"/>
    <mergeCell ref="C45:M45"/>
    <mergeCell ref="C46:M46"/>
    <mergeCell ref="C47:M47"/>
  </mergeCells>
  <hyperlinks>
    <hyperlink ref="H1" location="Index" display="Back to Index"/>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1:T72"/>
  <sheetViews>
    <sheetView showGridLines="0" topLeftCell="A16" zoomScaleNormal="100" workbookViewId="0">
      <selection activeCell="D28" sqref="D28:G28"/>
    </sheetView>
  </sheetViews>
  <sheetFormatPr defaultRowHeight="15" x14ac:dyDescent="0.25"/>
  <cols>
    <col min="1" max="1" width="9.140625" style="633"/>
    <col min="2" max="2" width="4.28515625" style="633" customWidth="1"/>
    <col min="3" max="3" width="31.7109375" style="633" customWidth="1"/>
    <col min="4" max="7" width="6.28515625" style="633" customWidth="1"/>
    <col min="8" max="11" width="6.28515625" style="574" customWidth="1"/>
    <col min="12" max="13" width="6.85546875" style="633" customWidth="1"/>
    <col min="14" max="16384" width="9.140625" style="633"/>
  </cols>
  <sheetData>
    <row r="1" spans="2:13" x14ac:dyDescent="0.25">
      <c r="H1" s="670" t="s">
        <v>850</v>
      </c>
    </row>
    <row r="2" spans="2:13" ht="20.25" x14ac:dyDescent="0.3">
      <c r="B2" s="248"/>
      <c r="C2" s="589" t="s">
        <v>687</v>
      </c>
      <c r="D2" s="561"/>
      <c r="E2" s="248"/>
      <c r="F2" s="248"/>
      <c r="G2" s="248"/>
      <c r="H2" s="666"/>
      <c r="I2" s="666"/>
      <c r="J2" s="666"/>
      <c r="K2" s="666"/>
      <c r="L2" s="248"/>
      <c r="M2" s="248"/>
    </row>
    <row r="3" spans="2:13" x14ac:dyDescent="0.25">
      <c r="B3" s="248"/>
      <c r="C3" s="248"/>
      <c r="D3" s="248"/>
      <c r="E3" s="248"/>
      <c r="F3" s="248"/>
      <c r="G3" s="248"/>
      <c r="H3" s="666"/>
      <c r="I3" s="666"/>
      <c r="J3" s="666"/>
      <c r="K3" s="666"/>
      <c r="L3" s="248"/>
      <c r="M3" s="248"/>
    </row>
    <row r="4" spans="2:13" x14ac:dyDescent="0.25">
      <c r="B4" s="578"/>
      <c r="C4" s="628" t="s">
        <v>0</v>
      </c>
      <c r="D4" s="892" t="s">
        <v>1126</v>
      </c>
      <c r="E4" s="1045"/>
      <c r="F4" s="1045"/>
      <c r="G4" s="1045"/>
      <c r="H4" s="1045"/>
      <c r="I4" s="1045"/>
      <c r="J4" s="1045"/>
      <c r="K4" s="1045"/>
      <c r="L4" s="1045"/>
      <c r="M4" s="1046"/>
    </row>
    <row r="5" spans="2:13" ht="24.6" customHeight="1" x14ac:dyDescent="0.25">
      <c r="B5" s="578"/>
      <c r="C5" s="72"/>
      <c r="D5" s="73">
        <v>2015</v>
      </c>
      <c r="E5" s="73">
        <v>2020</v>
      </c>
      <c r="F5" s="73">
        <v>2030</v>
      </c>
      <c r="G5" s="73">
        <v>2050</v>
      </c>
      <c r="H5" s="1047" t="s">
        <v>2</v>
      </c>
      <c r="I5" s="1048"/>
      <c r="J5" s="1047" t="s">
        <v>3</v>
      </c>
      <c r="K5" s="1048"/>
      <c r="L5" s="73" t="s">
        <v>4</v>
      </c>
      <c r="M5" s="73" t="s">
        <v>5</v>
      </c>
    </row>
    <row r="6" spans="2:13" x14ac:dyDescent="0.25">
      <c r="B6" s="578"/>
      <c r="C6" s="623" t="s">
        <v>6</v>
      </c>
      <c r="D6" s="624"/>
      <c r="E6" s="624"/>
      <c r="F6" s="624"/>
      <c r="G6" s="624"/>
      <c r="H6" s="658" t="s">
        <v>7</v>
      </c>
      <c r="I6" s="658" t="s">
        <v>8</v>
      </c>
      <c r="J6" s="658" t="s">
        <v>7</v>
      </c>
      <c r="K6" s="658" t="s">
        <v>8</v>
      </c>
      <c r="L6" s="624"/>
      <c r="M6" s="625"/>
    </row>
    <row r="7" spans="2:13" x14ac:dyDescent="0.25">
      <c r="B7" s="578"/>
      <c r="C7" s="571" t="s">
        <v>9</v>
      </c>
      <c r="D7" s="899">
        <v>100</v>
      </c>
      <c r="E7" s="900"/>
      <c r="F7" s="893"/>
      <c r="G7" s="894"/>
      <c r="H7" s="182"/>
      <c r="I7" s="182"/>
      <c r="J7" s="182"/>
      <c r="K7" s="182"/>
      <c r="L7" s="631" t="s">
        <v>39</v>
      </c>
      <c r="M7" s="631"/>
    </row>
    <row r="8" spans="2:13" ht="36" x14ac:dyDescent="0.25">
      <c r="B8" s="578"/>
      <c r="C8" s="571" t="s">
        <v>138</v>
      </c>
      <c r="D8" s="630">
        <v>41</v>
      </c>
      <c r="E8" s="630">
        <v>42</v>
      </c>
      <c r="F8" s="630">
        <v>43</v>
      </c>
      <c r="G8" s="630">
        <v>45</v>
      </c>
      <c r="H8" s="630"/>
      <c r="I8" s="184"/>
      <c r="J8" s="184"/>
      <c r="K8" s="630"/>
      <c r="L8" s="630" t="s">
        <v>1127</v>
      </c>
      <c r="M8" s="667" t="s">
        <v>248</v>
      </c>
    </row>
    <row r="9" spans="2:13" ht="36" x14ac:dyDescent="0.25">
      <c r="B9" s="578"/>
      <c r="C9" s="79" t="s">
        <v>140</v>
      </c>
      <c r="D9" s="632">
        <v>39</v>
      </c>
      <c r="E9" s="632">
        <v>40</v>
      </c>
      <c r="F9" s="632">
        <v>41</v>
      </c>
      <c r="G9" s="632">
        <v>43</v>
      </c>
      <c r="H9" s="632"/>
      <c r="I9" s="632"/>
      <c r="J9" s="632"/>
      <c r="K9" s="632"/>
      <c r="L9" s="632" t="s">
        <v>20</v>
      </c>
      <c r="M9" s="632">
        <v>3</v>
      </c>
    </row>
    <row r="10" spans="2:13" x14ac:dyDescent="0.25">
      <c r="B10" s="578"/>
      <c r="C10" s="571" t="s">
        <v>141</v>
      </c>
      <c r="D10" s="632" t="s">
        <v>149</v>
      </c>
      <c r="E10" s="632" t="s">
        <v>149</v>
      </c>
      <c r="F10" s="632" t="s">
        <v>149</v>
      </c>
      <c r="G10" s="632" t="s">
        <v>149</v>
      </c>
      <c r="H10" s="632"/>
      <c r="I10" s="632"/>
      <c r="J10" s="632"/>
      <c r="K10" s="632"/>
      <c r="L10" s="632"/>
      <c r="M10" s="632"/>
    </row>
    <row r="11" spans="2:13" x14ac:dyDescent="0.25">
      <c r="B11" s="578"/>
      <c r="C11" s="571" t="s">
        <v>142</v>
      </c>
      <c r="D11" s="632" t="s">
        <v>149</v>
      </c>
      <c r="E11" s="632" t="s">
        <v>149</v>
      </c>
      <c r="F11" s="632" t="s">
        <v>149</v>
      </c>
      <c r="G11" s="632" t="s">
        <v>149</v>
      </c>
      <c r="H11" s="632"/>
      <c r="I11" s="632"/>
      <c r="J11" s="632"/>
      <c r="K11" s="632"/>
      <c r="L11" s="632"/>
      <c r="M11" s="632"/>
    </row>
    <row r="12" spans="2:13" x14ac:dyDescent="0.25">
      <c r="B12" s="578"/>
      <c r="C12" s="571" t="s">
        <v>13</v>
      </c>
      <c r="D12" s="211">
        <v>1.37</v>
      </c>
      <c r="E12" s="211">
        <v>1.37</v>
      </c>
      <c r="F12" s="211">
        <v>1.37</v>
      </c>
      <c r="G12" s="211">
        <v>1.37</v>
      </c>
      <c r="H12" s="632"/>
      <c r="I12" s="632"/>
      <c r="J12" s="632"/>
      <c r="K12" s="632"/>
      <c r="L12" s="632"/>
      <c r="M12" s="632">
        <v>4</v>
      </c>
    </row>
    <row r="13" spans="2:13" x14ac:dyDescent="0.25">
      <c r="B13" s="578"/>
      <c r="C13" s="72" t="s">
        <v>1061</v>
      </c>
      <c r="D13" s="631">
        <f>18/24</f>
        <v>0.75</v>
      </c>
      <c r="E13" s="631">
        <f t="shared" ref="E13:G13" si="0">18/24</f>
        <v>0.75</v>
      </c>
      <c r="F13" s="631">
        <f t="shared" si="0"/>
        <v>0.75</v>
      </c>
      <c r="G13" s="631">
        <f t="shared" si="0"/>
        <v>0.75</v>
      </c>
      <c r="H13" s="631"/>
      <c r="I13" s="631"/>
      <c r="J13" s="631"/>
      <c r="K13" s="631"/>
      <c r="L13" s="631" t="s">
        <v>23</v>
      </c>
      <c r="M13" s="632">
        <v>1</v>
      </c>
    </row>
    <row r="14" spans="2:13" x14ac:dyDescent="0.25">
      <c r="B14" s="578"/>
      <c r="C14" s="72" t="s">
        <v>16</v>
      </c>
      <c r="D14" s="631">
        <v>25</v>
      </c>
      <c r="E14" s="631">
        <v>25</v>
      </c>
      <c r="F14" s="631">
        <v>25</v>
      </c>
      <c r="G14" s="631">
        <v>25</v>
      </c>
      <c r="H14" s="631"/>
      <c r="I14" s="631"/>
      <c r="J14" s="631"/>
      <c r="K14" s="631"/>
      <c r="L14" s="631" t="s">
        <v>44</v>
      </c>
      <c r="M14" s="632">
        <v>3</v>
      </c>
    </row>
    <row r="15" spans="2:13" x14ac:dyDescent="0.25">
      <c r="B15" s="578"/>
      <c r="C15" s="72" t="s">
        <v>18</v>
      </c>
      <c r="D15" s="631">
        <v>0.2</v>
      </c>
      <c r="E15" s="631">
        <v>0.2</v>
      </c>
      <c r="F15" s="631">
        <v>0.2</v>
      </c>
      <c r="G15" s="631">
        <v>0.2</v>
      </c>
      <c r="H15" s="631"/>
      <c r="I15" s="631"/>
      <c r="J15" s="631"/>
      <c r="K15" s="631"/>
      <c r="L15" s="631" t="s">
        <v>46</v>
      </c>
      <c r="M15" s="632">
        <v>5</v>
      </c>
    </row>
    <row r="16" spans="2:13" x14ac:dyDescent="0.25">
      <c r="B16" s="578"/>
      <c r="C16" s="82"/>
      <c r="D16" s="632"/>
      <c r="E16" s="632"/>
      <c r="F16" s="632"/>
      <c r="G16" s="632"/>
      <c r="H16" s="631"/>
      <c r="I16" s="631"/>
      <c r="J16" s="631"/>
      <c r="K16" s="631"/>
      <c r="L16" s="631"/>
      <c r="M16" s="632"/>
    </row>
    <row r="17" spans="2:14" x14ac:dyDescent="0.25">
      <c r="B17" s="578"/>
      <c r="C17" s="896" t="s">
        <v>21</v>
      </c>
      <c r="D17" s="897"/>
      <c r="E17" s="897"/>
      <c r="F17" s="897"/>
      <c r="G17" s="897"/>
      <c r="H17" s="897"/>
      <c r="I17" s="897"/>
      <c r="J17" s="897"/>
      <c r="K17" s="897"/>
      <c r="L17" s="897"/>
      <c r="M17" s="898"/>
    </row>
    <row r="18" spans="2:14" ht="24" x14ac:dyDescent="0.25">
      <c r="B18" s="578"/>
      <c r="C18" s="72" t="s">
        <v>1063</v>
      </c>
      <c r="D18" s="631">
        <v>30</v>
      </c>
      <c r="E18" s="631">
        <v>30</v>
      </c>
      <c r="F18" s="631">
        <v>30</v>
      </c>
      <c r="G18" s="631">
        <v>30</v>
      </c>
      <c r="H18" s="631"/>
      <c r="I18" s="631"/>
      <c r="J18" s="631"/>
      <c r="K18" s="631"/>
      <c r="L18" s="631" t="s">
        <v>31</v>
      </c>
      <c r="M18" s="631">
        <v>5</v>
      </c>
    </row>
    <row r="19" spans="2:14" ht="24" x14ac:dyDescent="0.25">
      <c r="B19" s="578"/>
      <c r="C19" s="72" t="s">
        <v>1064</v>
      </c>
      <c r="D19" s="631">
        <v>30</v>
      </c>
      <c r="E19" s="631">
        <v>30</v>
      </c>
      <c r="F19" s="631">
        <v>30</v>
      </c>
      <c r="G19" s="631">
        <v>30</v>
      </c>
      <c r="H19" s="631">
        <v>15</v>
      </c>
      <c r="I19" s="631">
        <v>50</v>
      </c>
      <c r="J19" s="631"/>
      <c r="K19" s="631"/>
      <c r="L19" s="631" t="s">
        <v>35</v>
      </c>
      <c r="M19" s="631" t="s">
        <v>1128</v>
      </c>
    </row>
    <row r="20" spans="2:14" x14ac:dyDescent="0.25">
      <c r="B20" s="578"/>
      <c r="C20" s="72" t="s">
        <v>98</v>
      </c>
      <c r="D20" s="631">
        <v>25</v>
      </c>
      <c r="E20" s="631">
        <v>20</v>
      </c>
      <c r="F20" s="631">
        <v>20</v>
      </c>
      <c r="G20" s="631">
        <v>20</v>
      </c>
      <c r="H20" s="631"/>
      <c r="I20" s="631"/>
      <c r="J20" s="631"/>
      <c r="K20" s="631"/>
      <c r="L20" s="631" t="s">
        <v>65</v>
      </c>
      <c r="M20" s="631">
        <v>8</v>
      </c>
    </row>
    <row r="21" spans="2:14" x14ac:dyDescent="0.25">
      <c r="B21" s="578"/>
      <c r="C21" s="72" t="s">
        <v>1065</v>
      </c>
      <c r="D21" s="567">
        <f>5</f>
        <v>5</v>
      </c>
      <c r="E21" s="567">
        <f>5</f>
        <v>5</v>
      </c>
      <c r="F21" s="567">
        <f>5</f>
        <v>5</v>
      </c>
      <c r="G21" s="567">
        <f>5</f>
        <v>5</v>
      </c>
      <c r="H21" s="568">
        <f>4.5</f>
        <v>4.5</v>
      </c>
      <c r="I21" s="568">
        <f>6.5</f>
        <v>6.5</v>
      </c>
      <c r="J21" s="631"/>
      <c r="K21" s="631"/>
      <c r="L21" s="631"/>
      <c r="M21" s="631" t="s">
        <v>1129</v>
      </c>
    </row>
    <row r="22" spans="2:14" x14ac:dyDescent="0.25">
      <c r="B22" s="578"/>
      <c r="C22" s="72" t="s">
        <v>1066</v>
      </c>
      <c r="D22" s="567">
        <f>10</f>
        <v>10</v>
      </c>
      <c r="E22" s="567">
        <f>10</f>
        <v>10</v>
      </c>
      <c r="F22" s="567">
        <f>10</f>
        <v>10</v>
      </c>
      <c r="G22" s="567">
        <f>10</f>
        <v>10</v>
      </c>
      <c r="H22" s="567">
        <f>7</f>
        <v>7</v>
      </c>
      <c r="I22" s="567">
        <f>11</f>
        <v>11</v>
      </c>
      <c r="J22" s="631"/>
      <c r="K22" s="631"/>
      <c r="L22" s="631" t="s">
        <v>67</v>
      </c>
      <c r="M22" s="81" t="s">
        <v>1130</v>
      </c>
    </row>
    <row r="23" spans="2:14" x14ac:dyDescent="0.25">
      <c r="B23" s="578"/>
      <c r="C23" s="82"/>
      <c r="D23" s="632"/>
      <c r="E23" s="632"/>
      <c r="F23" s="632"/>
      <c r="G23" s="632"/>
      <c r="H23" s="631"/>
      <c r="I23" s="631"/>
      <c r="J23" s="631"/>
      <c r="K23" s="631"/>
      <c r="L23" s="631"/>
      <c r="M23" s="632"/>
    </row>
    <row r="24" spans="2:14" x14ac:dyDescent="0.25">
      <c r="B24" s="578"/>
      <c r="C24" s="896" t="s">
        <v>102</v>
      </c>
      <c r="D24" s="897"/>
      <c r="E24" s="897"/>
      <c r="F24" s="897"/>
      <c r="G24" s="897"/>
      <c r="H24" s="897"/>
      <c r="I24" s="897"/>
      <c r="J24" s="897"/>
      <c r="K24" s="897"/>
      <c r="L24" s="897"/>
      <c r="M24" s="898"/>
    </row>
    <row r="25" spans="2:14" x14ac:dyDescent="0.25">
      <c r="B25" s="578"/>
      <c r="C25" s="72" t="s">
        <v>1067</v>
      </c>
      <c r="D25" s="631">
        <v>0.43</v>
      </c>
      <c r="E25" s="631">
        <v>0.43</v>
      </c>
      <c r="F25" s="631">
        <v>0.43</v>
      </c>
      <c r="G25" s="631">
        <v>0.43</v>
      </c>
      <c r="H25" s="631"/>
      <c r="I25" s="631"/>
      <c r="J25" s="188"/>
      <c r="K25" s="188"/>
      <c r="L25" s="632"/>
      <c r="M25" s="630">
        <v>11</v>
      </c>
      <c r="N25" s="214"/>
    </row>
    <row r="26" spans="2:14" x14ac:dyDescent="0.25">
      <c r="B26" s="578"/>
      <c r="C26" s="72" t="s">
        <v>104</v>
      </c>
      <c r="D26" s="631">
        <v>48</v>
      </c>
      <c r="E26" s="631">
        <v>48</v>
      </c>
      <c r="F26" s="631">
        <v>48</v>
      </c>
      <c r="G26" s="631">
        <v>48</v>
      </c>
      <c r="H26" s="631"/>
      <c r="I26" s="631"/>
      <c r="J26" s="81"/>
      <c r="K26" s="81"/>
      <c r="L26" s="631"/>
      <c r="M26" s="632">
        <v>11</v>
      </c>
      <c r="N26" s="214"/>
    </row>
    <row r="27" spans="2:14" x14ac:dyDescent="0.25">
      <c r="B27" s="578"/>
      <c r="C27" s="72" t="s">
        <v>105</v>
      </c>
      <c r="D27" s="189">
        <v>1.7</v>
      </c>
      <c r="E27" s="189">
        <v>1.7</v>
      </c>
      <c r="F27" s="189">
        <v>1.7</v>
      </c>
      <c r="G27" s="189">
        <v>1.7</v>
      </c>
      <c r="H27" s="83"/>
      <c r="I27" s="83"/>
      <c r="J27" s="189"/>
      <c r="K27" s="189"/>
      <c r="L27" s="631"/>
      <c r="M27" s="632">
        <v>11</v>
      </c>
      <c r="N27" s="214"/>
    </row>
    <row r="28" spans="2:14" x14ac:dyDescent="0.25">
      <c r="B28" s="578"/>
      <c r="C28" s="72" t="s">
        <v>106</v>
      </c>
      <c r="D28" s="568">
        <v>1</v>
      </c>
      <c r="E28" s="568">
        <v>1</v>
      </c>
      <c r="F28" s="568">
        <v>1</v>
      </c>
      <c r="G28" s="568">
        <v>1</v>
      </c>
      <c r="H28" s="81"/>
      <c r="I28" s="81"/>
      <c r="J28" s="81"/>
      <c r="K28" s="81"/>
      <c r="L28" s="568"/>
      <c r="M28" s="632">
        <v>11</v>
      </c>
      <c r="N28" s="214"/>
    </row>
    <row r="29" spans="2:14" x14ac:dyDescent="0.25">
      <c r="B29" s="578"/>
      <c r="C29" s="72" t="s">
        <v>364</v>
      </c>
      <c r="D29" s="568">
        <v>0.1</v>
      </c>
      <c r="E29" s="568">
        <v>0.1</v>
      </c>
      <c r="F29" s="568">
        <v>0.1</v>
      </c>
      <c r="G29" s="568">
        <v>0.1</v>
      </c>
      <c r="H29" s="568"/>
      <c r="I29" s="568"/>
      <c r="J29" s="568"/>
      <c r="K29" s="568"/>
      <c r="L29" s="568"/>
      <c r="M29" s="632">
        <v>11</v>
      </c>
    </row>
    <row r="30" spans="2:14" x14ac:dyDescent="0.25">
      <c r="B30" s="578"/>
      <c r="C30" s="82"/>
      <c r="D30" s="632"/>
      <c r="E30" s="632"/>
      <c r="F30" s="632"/>
      <c r="G30" s="632"/>
      <c r="H30" s="631"/>
      <c r="I30" s="631"/>
      <c r="J30" s="631"/>
      <c r="K30" s="631"/>
      <c r="L30" s="631"/>
      <c r="M30" s="632"/>
    </row>
    <row r="31" spans="2:14" x14ac:dyDescent="0.25">
      <c r="B31" s="578"/>
      <c r="C31" s="896" t="s">
        <v>25</v>
      </c>
      <c r="D31" s="897"/>
      <c r="E31" s="897"/>
      <c r="F31" s="897"/>
      <c r="G31" s="897"/>
      <c r="H31" s="897"/>
      <c r="I31" s="897"/>
      <c r="J31" s="897"/>
      <c r="K31" s="897"/>
      <c r="L31" s="897"/>
      <c r="M31" s="898"/>
    </row>
    <row r="32" spans="2:14" x14ac:dyDescent="0.25">
      <c r="B32" s="578"/>
      <c r="C32" s="72" t="s">
        <v>1068</v>
      </c>
      <c r="D32" s="631">
        <v>0.46800000000000003</v>
      </c>
      <c r="E32" s="353">
        <f>D32*0.97</f>
        <v>0.45396000000000003</v>
      </c>
      <c r="F32" s="353">
        <f>D32*0.93</f>
        <v>0.43524000000000007</v>
      </c>
      <c r="G32" s="353">
        <f>D32*0.88</f>
        <v>0.41184000000000004</v>
      </c>
      <c r="H32" s="353">
        <f>E32*0.8</f>
        <v>0.36316800000000005</v>
      </c>
      <c r="I32" s="353">
        <f>E32*1.2</f>
        <v>0.54475200000000001</v>
      </c>
      <c r="J32" s="353">
        <f>G32*0.7</f>
        <v>0.28828799999999999</v>
      </c>
      <c r="K32" s="353">
        <f>G32*1.3</f>
        <v>0.53539200000000009</v>
      </c>
      <c r="L32" s="631" t="s">
        <v>1069</v>
      </c>
      <c r="M32" s="631" t="s">
        <v>1131</v>
      </c>
    </row>
    <row r="33" spans="2:13" x14ac:dyDescent="0.25">
      <c r="B33" s="578"/>
      <c r="C33" s="72" t="s">
        <v>28</v>
      </c>
      <c r="D33" s="353">
        <f>0.78*D32</f>
        <v>0.36504000000000003</v>
      </c>
      <c r="E33" s="353">
        <f t="shared" ref="E33:G33" si="1">0.78*E32</f>
        <v>0.35408880000000004</v>
      </c>
      <c r="F33" s="353">
        <f t="shared" si="1"/>
        <v>0.33948720000000004</v>
      </c>
      <c r="G33" s="353">
        <f t="shared" si="1"/>
        <v>0.32123520000000005</v>
      </c>
      <c r="H33" s="631"/>
      <c r="I33" s="631"/>
      <c r="J33" s="631"/>
      <c r="K33" s="631"/>
      <c r="L33" s="631"/>
      <c r="M33" s="631">
        <v>12</v>
      </c>
    </row>
    <row r="34" spans="2:13" x14ac:dyDescent="0.25">
      <c r="B34" s="578"/>
      <c r="C34" s="72" t="s">
        <v>29</v>
      </c>
      <c r="D34" s="353">
        <f>0.22*D32</f>
        <v>0.10296000000000001</v>
      </c>
      <c r="E34" s="353">
        <f t="shared" ref="E34:G34" si="2">0.22*E32</f>
        <v>9.9871200000000007E-2</v>
      </c>
      <c r="F34" s="353">
        <f t="shared" si="2"/>
        <v>9.5752800000000013E-2</v>
      </c>
      <c r="G34" s="353">
        <f t="shared" si="2"/>
        <v>9.0604800000000013E-2</v>
      </c>
      <c r="H34" s="631"/>
      <c r="I34" s="631"/>
      <c r="J34" s="631"/>
      <c r="K34" s="631"/>
      <c r="L34" s="631"/>
      <c r="M34" s="631">
        <v>12</v>
      </c>
    </row>
    <row r="35" spans="2:13" x14ac:dyDescent="0.25">
      <c r="B35" s="578"/>
      <c r="C35" s="72" t="s">
        <v>30</v>
      </c>
      <c r="D35" s="662">
        <v>8068</v>
      </c>
      <c r="E35" s="662">
        <v>8068</v>
      </c>
      <c r="F35" s="662">
        <f>0.96*E35</f>
        <v>7745.28</v>
      </c>
      <c r="G35" s="662">
        <f>0.92*E35</f>
        <v>7422.56</v>
      </c>
      <c r="H35" s="631"/>
      <c r="I35" s="631"/>
      <c r="J35" s="631"/>
      <c r="K35" s="631"/>
      <c r="L35" s="631" t="s">
        <v>414</v>
      </c>
      <c r="M35" s="631">
        <v>9</v>
      </c>
    </row>
    <row r="36" spans="2:13" x14ac:dyDescent="0.25">
      <c r="B36" s="578"/>
      <c r="C36" s="72" t="s">
        <v>32</v>
      </c>
      <c r="D36" s="392">
        <v>4.5</v>
      </c>
      <c r="E36" s="392">
        <v>4.5</v>
      </c>
      <c r="F36" s="392">
        <v>4.5</v>
      </c>
      <c r="G36" s="392">
        <v>4.5</v>
      </c>
      <c r="H36" s="631">
        <v>3.5</v>
      </c>
      <c r="I36" s="631">
        <v>5</v>
      </c>
      <c r="J36" s="631">
        <v>3.5</v>
      </c>
      <c r="K36" s="631">
        <v>5</v>
      </c>
      <c r="L36" s="631"/>
      <c r="M36" s="631" t="s">
        <v>1132</v>
      </c>
    </row>
    <row r="37" spans="2:13" x14ac:dyDescent="0.25">
      <c r="B37" s="578"/>
      <c r="C37" s="72" t="s">
        <v>526</v>
      </c>
      <c r="D37" s="226">
        <v>43</v>
      </c>
      <c r="E37" s="226">
        <v>43</v>
      </c>
      <c r="F37" s="226">
        <v>43</v>
      </c>
      <c r="G37" s="226">
        <v>43</v>
      </c>
      <c r="H37" s="631"/>
      <c r="I37" s="631"/>
      <c r="J37" s="631"/>
      <c r="K37" s="631"/>
      <c r="L37" s="631"/>
      <c r="M37" s="631">
        <v>9</v>
      </c>
    </row>
    <row r="38" spans="2:13" x14ac:dyDescent="0.25">
      <c r="B38" s="578"/>
      <c r="C38" s="592"/>
      <c r="D38" s="629"/>
      <c r="E38" s="629"/>
      <c r="F38" s="629"/>
      <c r="G38" s="629"/>
      <c r="H38" s="631"/>
      <c r="I38" s="631"/>
      <c r="J38" s="631"/>
      <c r="K38" s="631"/>
      <c r="L38" s="583"/>
      <c r="M38" s="629"/>
    </row>
    <row r="39" spans="2:13" x14ac:dyDescent="0.25">
      <c r="B39" s="578"/>
      <c r="C39" s="865" t="s">
        <v>33</v>
      </c>
      <c r="D39" s="866"/>
      <c r="E39" s="866"/>
      <c r="F39" s="866"/>
      <c r="G39" s="866"/>
      <c r="H39" s="866"/>
      <c r="I39" s="866"/>
      <c r="J39" s="866"/>
      <c r="K39" s="866"/>
      <c r="L39" s="866"/>
      <c r="M39" s="867"/>
    </row>
    <row r="40" spans="2:13" x14ac:dyDescent="0.25">
      <c r="B40" s="578"/>
      <c r="C40" s="580"/>
      <c r="D40" s="583"/>
      <c r="E40" s="583"/>
      <c r="F40" s="583"/>
      <c r="G40" s="583"/>
      <c r="H40" s="631"/>
      <c r="I40" s="631"/>
      <c r="J40" s="631"/>
      <c r="K40" s="631"/>
      <c r="L40" s="629"/>
      <c r="M40" s="109"/>
    </row>
    <row r="41" spans="2:13" x14ac:dyDescent="0.25">
      <c r="B41" s="578"/>
      <c r="C41" s="580"/>
      <c r="D41" s="583"/>
      <c r="E41" s="583"/>
      <c r="F41" s="583"/>
      <c r="G41" s="583"/>
      <c r="H41" s="631"/>
      <c r="I41" s="631"/>
      <c r="J41" s="631"/>
      <c r="K41" s="631"/>
      <c r="L41" s="583"/>
      <c r="M41" s="629"/>
    </row>
    <row r="42" spans="2:13" x14ac:dyDescent="0.25">
      <c r="B42" s="578"/>
      <c r="C42" s="580"/>
      <c r="D42" s="585"/>
      <c r="E42" s="585"/>
      <c r="F42" s="585"/>
      <c r="G42" s="585"/>
      <c r="H42" s="83"/>
      <c r="I42" s="83"/>
      <c r="J42" s="83"/>
      <c r="K42" s="83"/>
      <c r="L42" s="583"/>
      <c r="M42" s="629"/>
    </row>
    <row r="43" spans="2:13" x14ac:dyDescent="0.25">
      <c r="B43" s="578"/>
      <c r="C43" s="622"/>
      <c r="D43" s="566"/>
      <c r="E43" s="566"/>
      <c r="F43" s="566"/>
      <c r="G43" s="566"/>
      <c r="H43" s="668"/>
      <c r="I43" s="668"/>
      <c r="J43" s="668"/>
      <c r="K43" s="668"/>
      <c r="L43" s="565"/>
      <c r="M43" s="565"/>
    </row>
    <row r="44" spans="2:13" x14ac:dyDescent="0.25">
      <c r="B44" s="564" t="s">
        <v>38</v>
      </c>
      <c r="C44" s="578"/>
      <c r="D44" s="578"/>
      <c r="E44" s="578"/>
      <c r="F44" s="578"/>
      <c r="G44" s="578"/>
      <c r="H44" s="627"/>
      <c r="I44" s="627"/>
      <c r="J44" s="627"/>
      <c r="K44" s="627"/>
      <c r="L44" s="578"/>
      <c r="M44" s="578"/>
    </row>
    <row r="45" spans="2:13" ht="25.5" customHeight="1" x14ac:dyDescent="0.25">
      <c r="B45" s="587" t="s">
        <v>39</v>
      </c>
      <c r="C45" s="1001" t="s">
        <v>1133</v>
      </c>
      <c r="D45" s="1001"/>
      <c r="E45" s="1001"/>
      <c r="F45" s="1001"/>
      <c r="G45" s="1001"/>
      <c r="H45" s="1001"/>
      <c r="I45" s="1001"/>
      <c r="J45" s="1001"/>
      <c r="K45" s="1001"/>
      <c r="L45" s="1001"/>
      <c r="M45" s="1001"/>
    </row>
    <row r="46" spans="2:13" ht="24" customHeight="1" x14ac:dyDescent="0.25">
      <c r="B46" s="587" t="s">
        <v>15</v>
      </c>
      <c r="C46" s="1003" t="s">
        <v>1134</v>
      </c>
      <c r="D46" s="1001"/>
      <c r="E46" s="1001"/>
      <c r="F46" s="1001"/>
      <c r="G46" s="1001"/>
      <c r="H46" s="1001"/>
      <c r="I46" s="1001"/>
      <c r="J46" s="1001"/>
      <c r="K46" s="1001"/>
      <c r="L46" s="1001"/>
      <c r="M46" s="1001"/>
    </row>
    <row r="47" spans="2:13" ht="14.45" customHeight="1" x14ac:dyDescent="0.25">
      <c r="B47" s="587" t="s">
        <v>20</v>
      </c>
      <c r="C47" s="1001" t="s">
        <v>1135</v>
      </c>
      <c r="D47" s="1001"/>
      <c r="E47" s="1001"/>
      <c r="F47" s="1001"/>
      <c r="G47" s="1001"/>
      <c r="H47" s="1001"/>
      <c r="I47" s="1001"/>
      <c r="J47" s="1001"/>
      <c r="K47" s="1001"/>
      <c r="L47" s="1001"/>
      <c r="M47" s="1001"/>
    </row>
    <row r="48" spans="2:13" ht="23.25" customHeight="1" x14ac:dyDescent="0.25">
      <c r="B48" s="587" t="s">
        <v>23</v>
      </c>
      <c r="C48" s="1001" t="s">
        <v>1136</v>
      </c>
      <c r="D48" s="1001"/>
      <c r="E48" s="1001"/>
      <c r="F48" s="1001"/>
      <c r="G48" s="1001"/>
      <c r="H48" s="1001"/>
      <c r="I48" s="1001"/>
      <c r="J48" s="1001"/>
      <c r="K48" s="1001"/>
      <c r="L48" s="1001"/>
      <c r="M48" s="1001"/>
    </row>
    <row r="49" spans="2:20" ht="14.45" customHeight="1" x14ac:dyDescent="0.25">
      <c r="B49" s="587" t="s">
        <v>44</v>
      </c>
      <c r="C49" s="1001" t="s">
        <v>1137</v>
      </c>
      <c r="D49" s="1001"/>
      <c r="E49" s="1001"/>
      <c r="F49" s="1001"/>
      <c r="G49" s="1001"/>
      <c r="H49" s="1001"/>
      <c r="I49" s="1001"/>
      <c r="J49" s="1001"/>
      <c r="K49" s="1001"/>
      <c r="L49" s="1001"/>
      <c r="M49" s="1001"/>
    </row>
    <row r="50" spans="2:20" ht="14.45" customHeight="1" x14ac:dyDescent="0.25">
      <c r="B50" s="587" t="s">
        <v>46</v>
      </c>
      <c r="C50" s="1001" t="s">
        <v>1138</v>
      </c>
      <c r="D50" s="1001"/>
      <c r="E50" s="1001"/>
      <c r="F50" s="1001"/>
      <c r="G50" s="1001"/>
      <c r="H50" s="1001"/>
      <c r="I50" s="1001"/>
      <c r="J50" s="1001"/>
      <c r="K50" s="1001"/>
      <c r="L50" s="1001"/>
      <c r="M50" s="1001"/>
    </row>
    <row r="51" spans="2:20" ht="14.45" customHeight="1" x14ac:dyDescent="0.25">
      <c r="B51" s="587" t="s">
        <v>31</v>
      </c>
      <c r="C51" s="1001" t="s">
        <v>1058</v>
      </c>
      <c r="D51" s="1001"/>
      <c r="E51" s="1001"/>
      <c r="F51" s="1001"/>
      <c r="G51" s="1001"/>
      <c r="H51" s="1001"/>
      <c r="I51" s="1001"/>
      <c r="J51" s="1001"/>
      <c r="K51" s="1001"/>
      <c r="L51" s="1001"/>
      <c r="M51" s="1001"/>
    </row>
    <row r="52" spans="2:20" ht="21" customHeight="1" x14ac:dyDescent="0.25">
      <c r="B52" s="587" t="s">
        <v>35</v>
      </c>
      <c r="C52" s="1001" t="s">
        <v>1139</v>
      </c>
      <c r="D52" s="1001"/>
      <c r="E52" s="1001"/>
      <c r="F52" s="1001"/>
      <c r="G52" s="1001"/>
      <c r="H52" s="1001"/>
      <c r="I52" s="1001"/>
      <c r="J52" s="1001"/>
      <c r="K52" s="1001"/>
      <c r="L52" s="1001"/>
      <c r="M52" s="1001"/>
    </row>
    <row r="53" spans="2:20" ht="27.6" customHeight="1" x14ac:dyDescent="0.25">
      <c r="B53" s="587" t="s">
        <v>65</v>
      </c>
      <c r="C53" s="1001" t="s">
        <v>1140</v>
      </c>
      <c r="D53" s="1001"/>
      <c r="E53" s="1001"/>
      <c r="F53" s="1001"/>
      <c r="G53" s="1001"/>
      <c r="H53" s="1001"/>
      <c r="I53" s="1001"/>
      <c r="J53" s="1001"/>
      <c r="K53" s="1001"/>
      <c r="L53" s="1001"/>
      <c r="M53" s="1001"/>
    </row>
    <row r="54" spans="2:20" ht="25.5" customHeight="1" x14ac:dyDescent="0.25">
      <c r="B54" s="587" t="s">
        <v>67</v>
      </c>
      <c r="C54" s="1001" t="s">
        <v>1141</v>
      </c>
      <c r="D54" s="1001"/>
      <c r="E54" s="1001"/>
      <c r="F54" s="1001"/>
      <c r="G54" s="1001"/>
      <c r="H54" s="1001"/>
      <c r="I54" s="1001"/>
      <c r="J54" s="1001"/>
      <c r="K54" s="1001"/>
      <c r="L54" s="1001"/>
      <c r="M54" s="1001"/>
    </row>
    <row r="55" spans="2:20" ht="25.5" customHeight="1" x14ac:dyDescent="0.25">
      <c r="B55" s="587" t="s">
        <v>68</v>
      </c>
      <c r="C55" s="1001" t="s">
        <v>1082</v>
      </c>
      <c r="D55" s="1001"/>
      <c r="E55" s="1001"/>
      <c r="F55" s="1001"/>
      <c r="G55" s="1001"/>
      <c r="H55" s="1001"/>
      <c r="I55" s="1001"/>
      <c r="J55" s="1001"/>
      <c r="K55" s="1001"/>
      <c r="L55" s="1001"/>
      <c r="M55" s="1001"/>
    </row>
    <row r="56" spans="2:20" ht="23.45" customHeight="1" x14ac:dyDescent="0.25">
      <c r="B56" s="587" t="s">
        <v>69</v>
      </c>
      <c r="C56" s="1001" t="s">
        <v>1142</v>
      </c>
      <c r="D56" s="1001"/>
      <c r="E56" s="1001"/>
      <c r="F56" s="1001"/>
      <c r="G56" s="1001"/>
      <c r="H56" s="1001"/>
      <c r="I56" s="1001"/>
      <c r="J56" s="1001"/>
      <c r="K56" s="1001"/>
      <c r="L56" s="1001"/>
      <c r="M56" s="1001"/>
    </row>
    <row r="57" spans="2:20" ht="25.9" customHeight="1" x14ac:dyDescent="0.25">
      <c r="B57" s="587" t="s">
        <v>938</v>
      </c>
      <c r="C57" s="1049" t="s">
        <v>1084</v>
      </c>
      <c r="D57" s="1049"/>
      <c r="E57" s="1049"/>
      <c r="F57" s="1049"/>
      <c r="G57" s="1049"/>
      <c r="H57" s="1049"/>
      <c r="I57" s="1049"/>
      <c r="J57" s="1049"/>
      <c r="K57" s="1049"/>
      <c r="L57" s="1049"/>
      <c r="M57" s="1049"/>
    </row>
    <row r="58" spans="2:20" ht="22.5" customHeight="1" x14ac:dyDescent="0.25">
      <c r="B58" s="587" t="s">
        <v>414</v>
      </c>
      <c r="C58" s="1001" t="s">
        <v>1085</v>
      </c>
      <c r="D58" s="1001"/>
      <c r="E58" s="1001"/>
      <c r="F58" s="1001"/>
      <c r="G58" s="1001"/>
      <c r="H58" s="1001"/>
      <c r="I58" s="1001"/>
      <c r="J58" s="1001"/>
      <c r="K58" s="1001"/>
      <c r="L58" s="1001"/>
      <c r="M58" s="1001"/>
    </row>
    <row r="59" spans="2:20" x14ac:dyDescent="0.25">
      <c r="B59" s="570"/>
      <c r="C59" s="626"/>
      <c r="D59" s="626"/>
      <c r="E59" s="626"/>
      <c r="F59" s="626"/>
      <c r="G59" s="626"/>
      <c r="H59" s="626"/>
      <c r="I59" s="626"/>
      <c r="J59" s="626"/>
      <c r="K59" s="626"/>
      <c r="L59" s="626"/>
      <c r="M59" s="626"/>
    </row>
    <row r="60" spans="2:20" x14ac:dyDescent="0.25">
      <c r="B60" s="564" t="s">
        <v>125</v>
      </c>
      <c r="C60" s="578"/>
      <c r="D60" s="578"/>
      <c r="E60" s="578"/>
      <c r="F60" s="578"/>
      <c r="G60" s="578"/>
      <c r="H60" s="627"/>
      <c r="I60" s="627"/>
      <c r="J60" s="627"/>
      <c r="K60" s="627"/>
      <c r="L60" s="578"/>
      <c r="M60" s="578"/>
    </row>
    <row r="61" spans="2:20" x14ac:dyDescent="0.25">
      <c r="B61" s="587">
        <v>1</v>
      </c>
      <c r="C61" s="857" t="s">
        <v>1143</v>
      </c>
      <c r="D61" s="857"/>
      <c r="E61" s="857"/>
      <c r="F61" s="857"/>
      <c r="G61" s="857"/>
      <c r="H61" s="857"/>
      <c r="I61" s="857"/>
      <c r="J61" s="857"/>
      <c r="K61" s="857"/>
      <c r="L61" s="857"/>
      <c r="M61" s="857"/>
    </row>
    <row r="62" spans="2:20" x14ac:dyDescent="0.25">
      <c r="B62" s="587">
        <v>2</v>
      </c>
      <c r="C62" s="857" t="s">
        <v>1144</v>
      </c>
      <c r="D62" s="857"/>
      <c r="E62" s="857"/>
      <c r="F62" s="857"/>
      <c r="G62" s="857"/>
      <c r="H62" s="857"/>
      <c r="I62" s="857"/>
      <c r="J62" s="857"/>
      <c r="K62" s="857"/>
      <c r="L62" s="857"/>
      <c r="M62" s="857"/>
      <c r="O62" s="669"/>
      <c r="P62" s="669"/>
      <c r="Q62" s="669"/>
      <c r="R62" s="669"/>
      <c r="S62" s="669"/>
      <c r="T62" s="669"/>
    </row>
    <row r="63" spans="2:20" x14ac:dyDescent="0.25">
      <c r="B63" s="587">
        <v>3</v>
      </c>
      <c r="C63" s="857" t="s">
        <v>1119</v>
      </c>
      <c r="D63" s="857"/>
      <c r="E63" s="857"/>
      <c r="F63" s="857"/>
      <c r="G63" s="857"/>
      <c r="H63" s="857"/>
      <c r="I63" s="857"/>
      <c r="J63" s="857"/>
      <c r="K63" s="857"/>
      <c r="L63" s="857"/>
      <c r="M63" s="857"/>
    </row>
    <row r="64" spans="2:20" x14ac:dyDescent="0.25">
      <c r="B64" s="587">
        <v>4</v>
      </c>
      <c r="C64" s="857" t="s">
        <v>1091</v>
      </c>
      <c r="D64" s="857"/>
      <c r="E64" s="857"/>
      <c r="F64" s="857"/>
      <c r="G64" s="857"/>
      <c r="H64" s="857"/>
      <c r="I64" s="857"/>
      <c r="J64" s="857"/>
      <c r="K64" s="857"/>
      <c r="L64" s="857"/>
      <c r="M64" s="857"/>
    </row>
    <row r="65" spans="2:13" x14ac:dyDescent="0.25">
      <c r="B65" s="587">
        <v>5</v>
      </c>
      <c r="C65" s="857" t="s">
        <v>1145</v>
      </c>
      <c r="D65" s="857"/>
      <c r="E65" s="857"/>
      <c r="F65" s="857"/>
      <c r="G65" s="857"/>
      <c r="H65" s="857"/>
      <c r="I65" s="857"/>
      <c r="J65" s="857"/>
      <c r="K65" s="857"/>
      <c r="L65" s="857"/>
      <c r="M65" s="857"/>
    </row>
    <row r="66" spans="2:13" ht="14.45" customHeight="1" x14ac:dyDescent="0.25">
      <c r="B66" s="587">
        <v>6</v>
      </c>
      <c r="C66" s="874" t="s">
        <v>1146</v>
      </c>
      <c r="D66" s="857"/>
      <c r="E66" s="857"/>
      <c r="F66" s="857"/>
      <c r="G66" s="857"/>
      <c r="H66" s="857"/>
      <c r="I66" s="857"/>
      <c r="J66" s="857"/>
      <c r="K66" s="857"/>
      <c r="L66" s="857"/>
      <c r="M66" s="857"/>
    </row>
    <row r="67" spans="2:13" ht="24.75" customHeight="1" x14ac:dyDescent="0.25">
      <c r="B67" s="587">
        <v>7</v>
      </c>
      <c r="C67" s="857" t="s">
        <v>1147</v>
      </c>
      <c r="D67" s="857"/>
      <c r="E67" s="857"/>
      <c r="F67" s="857"/>
      <c r="G67" s="857"/>
      <c r="H67" s="857"/>
      <c r="I67" s="857"/>
      <c r="J67" s="857"/>
      <c r="K67" s="857"/>
      <c r="L67" s="857"/>
      <c r="M67" s="857"/>
    </row>
    <row r="68" spans="2:13" x14ac:dyDescent="0.25">
      <c r="B68" s="587">
        <v>8</v>
      </c>
      <c r="C68" s="857" t="s">
        <v>1148</v>
      </c>
      <c r="D68" s="857"/>
      <c r="E68" s="857"/>
      <c r="F68" s="857"/>
      <c r="G68" s="857"/>
      <c r="H68" s="857"/>
      <c r="I68" s="857"/>
      <c r="J68" s="857"/>
      <c r="K68" s="857"/>
      <c r="L68" s="857"/>
      <c r="M68" s="857"/>
    </row>
    <row r="69" spans="2:13" ht="14.45" customHeight="1" x14ac:dyDescent="0.25">
      <c r="B69" s="587">
        <v>9</v>
      </c>
      <c r="C69" s="857" t="s">
        <v>1149</v>
      </c>
      <c r="D69" s="857"/>
      <c r="E69" s="857"/>
      <c r="F69" s="857"/>
      <c r="G69" s="857"/>
      <c r="H69" s="857"/>
      <c r="I69" s="857"/>
      <c r="J69" s="857"/>
      <c r="K69" s="857"/>
      <c r="L69" s="857"/>
      <c r="M69" s="857"/>
    </row>
    <row r="70" spans="2:13" ht="14.45" customHeight="1" x14ac:dyDescent="0.25">
      <c r="B70" s="587">
        <v>10</v>
      </c>
      <c r="C70" s="857" t="s">
        <v>1150</v>
      </c>
      <c r="D70" s="857"/>
      <c r="E70" s="857"/>
      <c r="F70" s="857"/>
      <c r="G70" s="857"/>
      <c r="H70" s="857"/>
      <c r="I70" s="857"/>
      <c r="J70" s="857"/>
      <c r="K70" s="857"/>
      <c r="L70" s="857"/>
      <c r="M70" s="857"/>
    </row>
    <row r="71" spans="2:13" x14ac:dyDescent="0.25">
      <c r="B71" s="587">
        <v>11</v>
      </c>
      <c r="C71" s="857" t="s">
        <v>1123</v>
      </c>
      <c r="D71" s="857"/>
      <c r="E71" s="857"/>
      <c r="F71" s="857"/>
      <c r="G71" s="857"/>
      <c r="H71" s="857"/>
      <c r="I71" s="857"/>
      <c r="J71" s="857"/>
      <c r="K71" s="857"/>
      <c r="L71" s="857"/>
      <c r="M71" s="857"/>
    </row>
    <row r="72" spans="2:13" x14ac:dyDescent="0.25">
      <c r="B72" s="587">
        <v>12</v>
      </c>
      <c r="C72" s="857" t="s">
        <v>1151</v>
      </c>
      <c r="D72" s="857"/>
      <c r="E72" s="857"/>
      <c r="F72" s="857"/>
      <c r="G72" s="857"/>
      <c r="H72" s="857"/>
      <c r="I72" s="857"/>
      <c r="J72" s="857"/>
      <c r="K72" s="857"/>
      <c r="L72" s="857"/>
      <c r="M72" s="857"/>
    </row>
  </sheetData>
  <mergeCells count="34">
    <mergeCell ref="C69:M69"/>
    <mergeCell ref="C70:M70"/>
    <mergeCell ref="C71:M71"/>
    <mergeCell ref="C72:M72"/>
    <mergeCell ref="C63:M63"/>
    <mergeCell ref="C64:M64"/>
    <mergeCell ref="C65:M65"/>
    <mergeCell ref="C66:M66"/>
    <mergeCell ref="C67:M67"/>
    <mergeCell ref="C68:M68"/>
    <mergeCell ref="C62:M62"/>
    <mergeCell ref="C49:M49"/>
    <mergeCell ref="C50:M50"/>
    <mergeCell ref="C51:M51"/>
    <mergeCell ref="C52:M52"/>
    <mergeCell ref="C53:M53"/>
    <mergeCell ref="C54:M54"/>
    <mergeCell ref="C55:M55"/>
    <mergeCell ref="C56:M56"/>
    <mergeCell ref="C57:M57"/>
    <mergeCell ref="C58:M58"/>
    <mergeCell ref="C61:M61"/>
    <mergeCell ref="C48:M48"/>
    <mergeCell ref="D4:M4"/>
    <mergeCell ref="H5:I5"/>
    <mergeCell ref="J5:K5"/>
    <mergeCell ref="D7:G7"/>
    <mergeCell ref="C17:M17"/>
    <mergeCell ref="C24:M24"/>
    <mergeCell ref="C31:M31"/>
    <mergeCell ref="C39:M39"/>
    <mergeCell ref="C45:M45"/>
    <mergeCell ref="C46:M46"/>
    <mergeCell ref="C47:M47"/>
  </mergeCells>
  <hyperlinks>
    <hyperlink ref="H1" location="Index" display="Back to 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1:T55"/>
  <sheetViews>
    <sheetView showGridLines="0" workbookViewId="0">
      <selection activeCell="B47" sqref="B47"/>
    </sheetView>
  </sheetViews>
  <sheetFormatPr defaultRowHeight="15" x14ac:dyDescent="0.25"/>
  <cols>
    <col min="1" max="1" width="9.140625" style="633"/>
    <col min="2" max="2" width="4.28515625" style="633" customWidth="1"/>
    <col min="3" max="3" width="31.7109375" style="633" customWidth="1"/>
    <col min="4" max="11" width="6.28515625" style="633" customWidth="1"/>
    <col min="12" max="13" width="6.85546875" style="633" customWidth="1"/>
    <col min="14" max="16384" width="9.140625" style="633"/>
  </cols>
  <sheetData>
    <row r="1" spans="2:13" x14ac:dyDescent="0.25">
      <c r="H1" s="555" t="s">
        <v>850</v>
      </c>
    </row>
    <row r="2" spans="2:13" ht="20.25" x14ac:dyDescent="0.3">
      <c r="B2" s="248"/>
      <c r="C2" s="589" t="s">
        <v>687</v>
      </c>
      <c r="D2" s="561"/>
      <c r="E2" s="248"/>
      <c r="F2" s="248"/>
      <c r="G2" s="248"/>
      <c r="H2" s="248"/>
      <c r="I2" s="248"/>
      <c r="J2" s="248"/>
      <c r="K2" s="248"/>
      <c r="L2" s="248"/>
      <c r="M2" s="248"/>
    </row>
    <row r="3" spans="2:13" x14ac:dyDescent="0.25">
      <c r="B3" s="248"/>
      <c r="C3" s="248"/>
      <c r="D3" s="248"/>
      <c r="E3" s="248"/>
      <c r="F3" s="248"/>
      <c r="G3" s="248"/>
      <c r="H3" s="248"/>
      <c r="I3" s="248"/>
      <c r="J3" s="248"/>
      <c r="K3" s="248"/>
      <c r="L3" s="248"/>
      <c r="M3" s="248"/>
    </row>
    <row r="4" spans="2:13" ht="14.45" customHeight="1" x14ac:dyDescent="0.25">
      <c r="B4" s="578"/>
      <c r="C4" s="628" t="s">
        <v>0</v>
      </c>
      <c r="D4" s="892" t="s">
        <v>1152</v>
      </c>
      <c r="E4" s="1045"/>
      <c r="F4" s="1045"/>
      <c r="G4" s="1045"/>
      <c r="H4" s="1045"/>
      <c r="I4" s="1045"/>
      <c r="J4" s="1045"/>
      <c r="K4" s="1045"/>
      <c r="L4" s="1045"/>
      <c r="M4" s="1046"/>
    </row>
    <row r="5" spans="2:13" ht="26.45" customHeight="1" x14ac:dyDescent="0.25">
      <c r="B5" s="578"/>
      <c r="C5" s="72"/>
      <c r="D5" s="73">
        <v>2015</v>
      </c>
      <c r="E5" s="73">
        <v>2020</v>
      </c>
      <c r="F5" s="73">
        <v>2030</v>
      </c>
      <c r="G5" s="73">
        <v>2050</v>
      </c>
      <c r="H5" s="1047" t="s">
        <v>2</v>
      </c>
      <c r="I5" s="1048"/>
      <c r="J5" s="1047" t="s">
        <v>3</v>
      </c>
      <c r="K5" s="1048"/>
      <c r="L5" s="73" t="s">
        <v>4</v>
      </c>
      <c r="M5" s="73" t="s">
        <v>5</v>
      </c>
    </row>
    <row r="6" spans="2:13" x14ac:dyDescent="0.25">
      <c r="B6" s="578"/>
      <c r="C6" s="623" t="s">
        <v>6</v>
      </c>
      <c r="D6" s="624"/>
      <c r="E6" s="624"/>
      <c r="F6" s="624"/>
      <c r="G6" s="624"/>
      <c r="H6" s="658" t="s">
        <v>7</v>
      </c>
      <c r="I6" s="658" t="s">
        <v>8</v>
      </c>
      <c r="J6" s="658" t="s">
        <v>7</v>
      </c>
      <c r="K6" s="658" t="s">
        <v>8</v>
      </c>
      <c r="L6" s="624"/>
      <c r="M6" s="625"/>
    </row>
    <row r="7" spans="2:13" x14ac:dyDescent="0.25">
      <c r="B7" s="578"/>
      <c r="C7" s="571" t="s">
        <v>9</v>
      </c>
      <c r="D7" s="899"/>
      <c r="E7" s="900"/>
      <c r="F7" s="893"/>
      <c r="G7" s="894"/>
      <c r="H7" s="182"/>
      <c r="I7" s="182"/>
      <c r="J7" s="182"/>
      <c r="K7" s="182"/>
      <c r="L7" s="631"/>
      <c r="M7" s="631"/>
    </row>
    <row r="8" spans="2:13" ht="36" x14ac:dyDescent="0.25">
      <c r="B8" s="578"/>
      <c r="C8" s="571" t="s">
        <v>138</v>
      </c>
      <c r="D8" s="630">
        <v>-1</v>
      </c>
      <c r="E8" s="630">
        <v>-1</v>
      </c>
      <c r="F8" s="630">
        <v>-1</v>
      </c>
      <c r="G8" s="630">
        <v>-1</v>
      </c>
      <c r="H8" s="630">
        <v>-0.5</v>
      </c>
      <c r="I8" s="184">
        <v>1</v>
      </c>
      <c r="J8" s="184"/>
      <c r="K8" s="630"/>
      <c r="L8" s="630" t="s">
        <v>39</v>
      </c>
      <c r="M8" s="239">
        <v>18</v>
      </c>
    </row>
    <row r="9" spans="2:13" ht="36" x14ac:dyDescent="0.25">
      <c r="B9" s="578"/>
      <c r="C9" s="79" t="s">
        <v>140</v>
      </c>
      <c r="D9" s="632">
        <v>-1</v>
      </c>
      <c r="E9" s="632">
        <v>-1</v>
      </c>
      <c r="F9" s="632">
        <v>-1</v>
      </c>
      <c r="G9" s="632">
        <v>-1</v>
      </c>
      <c r="H9" s="632">
        <v>-0.5</v>
      </c>
      <c r="I9" s="632">
        <v>1</v>
      </c>
      <c r="J9" s="632"/>
      <c r="K9" s="632"/>
      <c r="L9" s="632" t="s">
        <v>39</v>
      </c>
      <c r="M9" s="667">
        <v>18</v>
      </c>
    </row>
    <row r="10" spans="2:13" x14ac:dyDescent="0.25">
      <c r="B10" s="578"/>
      <c r="C10" s="571" t="s">
        <v>141</v>
      </c>
      <c r="D10" s="632" t="s">
        <v>149</v>
      </c>
      <c r="E10" s="632" t="s">
        <v>149</v>
      </c>
      <c r="F10" s="632" t="s">
        <v>149</v>
      </c>
      <c r="G10" s="632" t="s">
        <v>149</v>
      </c>
      <c r="H10" s="632"/>
      <c r="I10" s="632"/>
      <c r="J10" s="632"/>
      <c r="K10" s="632"/>
      <c r="L10" s="632"/>
      <c r="M10" s="632"/>
    </row>
    <row r="11" spans="2:13" x14ac:dyDescent="0.25">
      <c r="B11" s="578"/>
      <c r="C11" s="571" t="s">
        <v>142</v>
      </c>
      <c r="D11" s="632" t="s">
        <v>149</v>
      </c>
      <c r="E11" s="632" t="s">
        <v>149</v>
      </c>
      <c r="F11" s="632" t="s">
        <v>149</v>
      </c>
      <c r="G11" s="632" t="s">
        <v>149</v>
      </c>
      <c r="H11" s="632"/>
      <c r="I11" s="632"/>
      <c r="J11" s="632"/>
      <c r="K11" s="632"/>
      <c r="L11" s="632"/>
      <c r="M11" s="632"/>
    </row>
    <row r="12" spans="2:13" x14ac:dyDescent="0.25">
      <c r="B12" s="578"/>
      <c r="C12" s="571" t="s">
        <v>13</v>
      </c>
      <c r="D12" s="211"/>
      <c r="E12" s="211"/>
      <c r="F12" s="211"/>
      <c r="G12" s="211"/>
      <c r="H12" s="632"/>
      <c r="I12" s="632"/>
      <c r="J12" s="632"/>
      <c r="K12" s="632"/>
      <c r="L12" s="632"/>
      <c r="M12" s="632"/>
    </row>
    <row r="13" spans="2:13" x14ac:dyDescent="0.25">
      <c r="B13" s="578"/>
      <c r="C13" s="72" t="s">
        <v>1061</v>
      </c>
      <c r="D13" s="631"/>
      <c r="E13" s="631"/>
      <c r="F13" s="631"/>
      <c r="G13" s="631"/>
      <c r="H13" s="631"/>
      <c r="I13" s="631"/>
      <c r="J13" s="631"/>
      <c r="K13" s="631"/>
      <c r="L13" s="631"/>
      <c r="M13" s="632"/>
    </row>
    <row r="14" spans="2:13" x14ac:dyDescent="0.25">
      <c r="B14" s="578"/>
      <c r="C14" s="72" t="s">
        <v>16</v>
      </c>
      <c r="D14" s="631"/>
      <c r="E14" s="631"/>
      <c r="F14" s="631"/>
      <c r="G14" s="631"/>
      <c r="H14" s="631"/>
      <c r="I14" s="631"/>
      <c r="J14" s="631"/>
      <c r="K14" s="631"/>
      <c r="L14" s="631"/>
      <c r="M14" s="632"/>
    </row>
    <row r="15" spans="2:13" x14ac:dyDescent="0.25">
      <c r="B15" s="578"/>
      <c r="C15" s="72" t="s">
        <v>18</v>
      </c>
      <c r="D15" s="631"/>
      <c r="E15" s="631"/>
      <c r="F15" s="631"/>
      <c r="G15" s="631"/>
      <c r="H15" s="631"/>
      <c r="I15" s="631"/>
      <c r="J15" s="631"/>
      <c r="K15" s="631"/>
      <c r="L15" s="631"/>
      <c r="M15" s="632"/>
    </row>
    <row r="16" spans="2:13" x14ac:dyDescent="0.25">
      <c r="B16" s="578"/>
      <c r="C16" s="82"/>
      <c r="D16" s="632"/>
      <c r="E16" s="632"/>
      <c r="F16" s="632"/>
      <c r="G16" s="632"/>
      <c r="H16" s="631"/>
      <c r="I16" s="631"/>
      <c r="J16" s="631"/>
      <c r="K16" s="631"/>
      <c r="L16" s="631"/>
      <c r="M16" s="632"/>
    </row>
    <row r="17" spans="2:14" x14ac:dyDescent="0.25">
      <c r="B17" s="578"/>
      <c r="C17" s="896" t="s">
        <v>21</v>
      </c>
      <c r="D17" s="897"/>
      <c r="E17" s="897"/>
      <c r="F17" s="897"/>
      <c r="G17" s="897"/>
      <c r="H17" s="897"/>
      <c r="I17" s="897"/>
      <c r="J17" s="897"/>
      <c r="K17" s="897"/>
      <c r="L17" s="897"/>
      <c r="M17" s="898"/>
    </row>
    <row r="18" spans="2:14" ht="24" x14ac:dyDescent="0.25">
      <c r="B18" s="578"/>
      <c r="C18" s="72" t="s">
        <v>1063</v>
      </c>
      <c r="D18" s="631"/>
      <c r="E18" s="631"/>
      <c r="F18" s="631"/>
      <c r="G18" s="631"/>
      <c r="H18" s="631"/>
      <c r="I18" s="631"/>
      <c r="J18" s="631"/>
      <c r="K18" s="631"/>
      <c r="L18" s="631"/>
      <c r="M18" s="631"/>
    </row>
    <row r="19" spans="2:14" ht="24" x14ac:dyDescent="0.25">
      <c r="B19" s="578"/>
      <c r="C19" s="72" t="s">
        <v>1064</v>
      </c>
      <c r="D19" s="631"/>
      <c r="E19" s="631"/>
      <c r="F19" s="631"/>
      <c r="G19" s="631"/>
      <c r="H19" s="631"/>
      <c r="I19" s="631"/>
      <c r="J19" s="631"/>
      <c r="K19" s="631"/>
      <c r="L19" s="631"/>
      <c r="M19" s="631"/>
    </row>
    <row r="20" spans="2:14" x14ac:dyDescent="0.25">
      <c r="B20" s="578"/>
      <c r="C20" s="72" t="s">
        <v>98</v>
      </c>
      <c r="D20" s="631"/>
      <c r="E20" s="631"/>
      <c r="F20" s="631"/>
      <c r="G20" s="631"/>
      <c r="H20" s="631"/>
      <c r="I20" s="631"/>
      <c r="J20" s="631"/>
      <c r="K20" s="631"/>
      <c r="L20" s="631"/>
      <c r="M20" s="631"/>
    </row>
    <row r="21" spans="2:14" x14ac:dyDescent="0.25">
      <c r="B21" s="578"/>
      <c r="C21" s="72" t="s">
        <v>1065</v>
      </c>
      <c r="D21" s="567" t="s">
        <v>170</v>
      </c>
      <c r="E21" s="567" t="s">
        <v>170</v>
      </c>
      <c r="F21" s="567" t="s">
        <v>170</v>
      </c>
      <c r="G21" s="567" t="s">
        <v>170</v>
      </c>
      <c r="H21" s="568"/>
      <c r="I21" s="568"/>
      <c r="J21" s="631"/>
      <c r="K21" s="631"/>
      <c r="L21" s="631" t="s">
        <v>39</v>
      </c>
      <c r="M21" s="667">
        <v>18</v>
      </c>
    </row>
    <row r="22" spans="2:14" x14ac:dyDescent="0.25">
      <c r="B22" s="578"/>
      <c r="C22" s="72" t="s">
        <v>1066</v>
      </c>
      <c r="D22" s="567" t="s">
        <v>170</v>
      </c>
      <c r="E22" s="567" t="s">
        <v>170</v>
      </c>
      <c r="F22" s="567" t="s">
        <v>170</v>
      </c>
      <c r="G22" s="567" t="s">
        <v>170</v>
      </c>
      <c r="H22" s="567"/>
      <c r="I22" s="567"/>
      <c r="J22" s="631"/>
      <c r="K22" s="631"/>
      <c r="L22" s="631" t="s">
        <v>39</v>
      </c>
      <c r="M22" s="239">
        <v>18</v>
      </c>
    </row>
    <row r="23" spans="2:14" x14ac:dyDescent="0.25">
      <c r="B23" s="578"/>
      <c r="C23" s="82"/>
      <c r="D23" s="632"/>
      <c r="E23" s="632"/>
      <c r="F23" s="632"/>
      <c r="G23" s="632"/>
      <c r="H23" s="631"/>
      <c r="I23" s="631"/>
      <c r="J23" s="631"/>
      <c r="K23" s="631"/>
      <c r="L23" s="631"/>
      <c r="M23" s="632"/>
    </row>
    <row r="24" spans="2:14" x14ac:dyDescent="0.25">
      <c r="B24" s="578"/>
      <c r="C24" s="896" t="s">
        <v>102</v>
      </c>
      <c r="D24" s="897"/>
      <c r="E24" s="897"/>
      <c r="F24" s="897"/>
      <c r="G24" s="897"/>
      <c r="H24" s="897"/>
      <c r="I24" s="897"/>
      <c r="J24" s="897"/>
      <c r="K24" s="897"/>
      <c r="L24" s="897"/>
      <c r="M24" s="898"/>
    </row>
    <row r="25" spans="2:14" x14ac:dyDescent="0.25">
      <c r="B25" s="578"/>
      <c r="C25" s="72" t="s">
        <v>1067</v>
      </c>
      <c r="D25" s="631">
        <v>23</v>
      </c>
      <c r="E25" s="631">
        <v>23</v>
      </c>
      <c r="F25" s="631">
        <v>23</v>
      </c>
      <c r="G25" s="631">
        <v>23</v>
      </c>
      <c r="H25" s="631"/>
      <c r="I25" s="631"/>
      <c r="J25" s="188"/>
      <c r="K25" s="188"/>
      <c r="L25" s="632" t="s">
        <v>15</v>
      </c>
      <c r="M25" s="632">
        <v>11</v>
      </c>
      <c r="N25" s="214"/>
    </row>
    <row r="26" spans="2:14" x14ac:dyDescent="0.25">
      <c r="B26" s="578"/>
      <c r="C26" s="72" t="s">
        <v>104</v>
      </c>
      <c r="D26" s="631">
        <v>230</v>
      </c>
      <c r="E26" s="631">
        <v>230</v>
      </c>
      <c r="F26" s="631">
        <v>230</v>
      </c>
      <c r="G26" s="81">
        <v>230</v>
      </c>
      <c r="H26" s="631"/>
      <c r="I26" s="631"/>
      <c r="J26" s="81"/>
      <c r="K26" s="81"/>
      <c r="L26" s="631" t="s">
        <v>15</v>
      </c>
      <c r="M26" s="632">
        <v>11</v>
      </c>
      <c r="N26" s="214"/>
    </row>
    <row r="27" spans="2:14" x14ac:dyDescent="0.25">
      <c r="B27" s="578"/>
      <c r="C27" s="72" t="s">
        <v>105</v>
      </c>
      <c r="D27" s="189">
        <v>3</v>
      </c>
      <c r="E27" s="189">
        <v>3</v>
      </c>
      <c r="F27" s="189">
        <v>3</v>
      </c>
      <c r="G27" s="189">
        <v>3</v>
      </c>
      <c r="H27" s="83"/>
      <c r="I27" s="83"/>
      <c r="J27" s="189"/>
      <c r="K27" s="189"/>
      <c r="L27" s="631" t="s">
        <v>15</v>
      </c>
      <c r="M27" s="632">
        <v>11</v>
      </c>
      <c r="N27" s="214"/>
    </row>
    <row r="28" spans="2:14" x14ac:dyDescent="0.25">
      <c r="B28" s="578"/>
      <c r="C28" s="72" t="s">
        <v>106</v>
      </c>
      <c r="D28" s="568">
        <v>0.6</v>
      </c>
      <c r="E28" s="568">
        <v>0.6</v>
      </c>
      <c r="F28" s="568">
        <v>0.6</v>
      </c>
      <c r="G28" s="568">
        <v>0.6</v>
      </c>
      <c r="H28" s="81"/>
      <c r="I28" s="81"/>
      <c r="J28" s="81"/>
      <c r="K28" s="81"/>
      <c r="L28" s="568" t="s">
        <v>15</v>
      </c>
      <c r="M28" s="632">
        <v>11</v>
      </c>
      <c r="N28" s="214"/>
    </row>
    <row r="29" spans="2:14" x14ac:dyDescent="0.25">
      <c r="B29" s="578"/>
      <c r="C29" s="72" t="s">
        <v>364</v>
      </c>
      <c r="D29" s="568">
        <v>5</v>
      </c>
      <c r="E29" s="568">
        <v>5</v>
      </c>
      <c r="F29" s="568">
        <v>5</v>
      </c>
      <c r="G29" s="568">
        <v>5</v>
      </c>
      <c r="H29" s="568"/>
      <c r="I29" s="568"/>
      <c r="J29" s="568"/>
      <c r="K29" s="568"/>
      <c r="L29" s="568" t="s">
        <v>15</v>
      </c>
      <c r="M29" s="632">
        <v>11</v>
      </c>
    </row>
    <row r="30" spans="2:14" x14ac:dyDescent="0.25">
      <c r="B30" s="578"/>
      <c r="C30" s="82"/>
      <c r="D30" s="632"/>
      <c r="E30" s="632"/>
      <c r="F30" s="632"/>
      <c r="G30" s="632"/>
      <c r="H30" s="631"/>
      <c r="I30" s="631"/>
      <c r="J30" s="631"/>
      <c r="K30" s="631"/>
      <c r="L30" s="631"/>
      <c r="M30" s="632"/>
    </row>
    <row r="31" spans="2:14" x14ac:dyDescent="0.25">
      <c r="B31" s="578"/>
      <c r="C31" s="896" t="s">
        <v>25</v>
      </c>
      <c r="D31" s="897"/>
      <c r="E31" s="897"/>
      <c r="F31" s="897"/>
      <c r="G31" s="897"/>
      <c r="H31" s="897"/>
      <c r="I31" s="897"/>
      <c r="J31" s="897"/>
      <c r="K31" s="897"/>
      <c r="L31" s="897"/>
      <c r="M31" s="898"/>
    </row>
    <row r="32" spans="2:14" x14ac:dyDescent="0.25">
      <c r="B32" s="578"/>
      <c r="C32" s="72" t="s">
        <v>1068</v>
      </c>
      <c r="D32" s="353">
        <v>0.39</v>
      </c>
      <c r="E32" s="353">
        <f>D32*0.97</f>
        <v>0.37830000000000003</v>
      </c>
      <c r="F32" s="353">
        <f>D32*0.93</f>
        <v>0.36270000000000002</v>
      </c>
      <c r="G32" s="353">
        <f>D32*0.88</f>
        <v>0.34320000000000001</v>
      </c>
      <c r="H32" s="353">
        <f>E32*0.8</f>
        <v>0.30264000000000002</v>
      </c>
      <c r="I32" s="353">
        <f>E32*1.2</f>
        <v>0.45396000000000003</v>
      </c>
      <c r="J32" s="353">
        <f>G32*0.7</f>
        <v>0.24023999999999998</v>
      </c>
      <c r="K32" s="353">
        <f>G32*1.3</f>
        <v>0.44616</v>
      </c>
      <c r="L32" s="631" t="s">
        <v>1153</v>
      </c>
      <c r="M32" s="631">
        <v>19</v>
      </c>
    </row>
    <row r="33" spans="2:13" x14ac:dyDescent="0.25">
      <c r="B33" s="578"/>
      <c r="C33" s="72" t="s">
        <v>28</v>
      </c>
      <c r="D33" s="353">
        <f>0.78*D32</f>
        <v>0.30420000000000003</v>
      </c>
      <c r="E33" s="353">
        <f t="shared" ref="E33:G33" si="0">0.78*E32</f>
        <v>0.295074</v>
      </c>
      <c r="F33" s="353">
        <f t="shared" si="0"/>
        <v>0.28290600000000005</v>
      </c>
      <c r="G33" s="353">
        <f t="shared" si="0"/>
        <v>0.26769599999999999</v>
      </c>
      <c r="H33" s="631"/>
      <c r="I33" s="631"/>
      <c r="J33" s="631"/>
      <c r="K33" s="631"/>
      <c r="L33" s="631"/>
      <c r="M33" s="631">
        <v>20</v>
      </c>
    </row>
    <row r="34" spans="2:13" x14ac:dyDescent="0.25">
      <c r="B34" s="578"/>
      <c r="C34" s="72" t="s">
        <v>29</v>
      </c>
      <c r="D34" s="353">
        <f>0.22*D32</f>
        <v>8.5800000000000001E-2</v>
      </c>
      <c r="E34" s="353">
        <f t="shared" ref="E34:G34" si="1">0.22*E32</f>
        <v>8.3226000000000008E-2</v>
      </c>
      <c r="F34" s="353">
        <f t="shared" si="1"/>
        <v>7.9794000000000004E-2</v>
      </c>
      <c r="G34" s="353">
        <f t="shared" si="1"/>
        <v>7.5504000000000002E-2</v>
      </c>
      <c r="H34" s="631"/>
      <c r="I34" s="631"/>
      <c r="J34" s="631"/>
      <c r="K34" s="631"/>
      <c r="L34" s="631"/>
      <c r="M34" s="631">
        <v>20</v>
      </c>
    </row>
    <row r="35" spans="2:13" x14ac:dyDescent="0.25">
      <c r="B35" s="578"/>
      <c r="C35" s="72" t="s">
        <v>30</v>
      </c>
      <c r="D35" s="662"/>
      <c r="E35" s="662"/>
      <c r="F35" s="662"/>
      <c r="G35" s="662"/>
      <c r="H35" s="631"/>
      <c r="I35" s="631"/>
      <c r="J35" s="631"/>
      <c r="K35" s="631"/>
      <c r="L35" s="631"/>
      <c r="M35" s="631"/>
    </row>
    <row r="36" spans="2:13" x14ac:dyDescent="0.25">
      <c r="B36" s="578"/>
      <c r="C36" s="72" t="s">
        <v>32</v>
      </c>
      <c r="D36" s="392"/>
      <c r="E36" s="392"/>
      <c r="F36" s="392"/>
      <c r="G36" s="392"/>
      <c r="H36" s="631"/>
      <c r="I36" s="631"/>
      <c r="J36" s="631"/>
      <c r="K36" s="631"/>
      <c r="L36" s="631"/>
      <c r="M36" s="631"/>
    </row>
    <row r="37" spans="2:13" x14ac:dyDescent="0.25">
      <c r="B37" s="578"/>
      <c r="C37" s="72" t="s">
        <v>526</v>
      </c>
      <c r="D37" s="226"/>
      <c r="E37" s="226"/>
      <c r="F37" s="226"/>
      <c r="G37" s="226"/>
      <c r="H37" s="631"/>
      <c r="I37" s="631"/>
      <c r="J37" s="631"/>
      <c r="K37" s="631"/>
      <c r="L37" s="631"/>
      <c r="M37" s="631"/>
    </row>
    <row r="38" spans="2:13" x14ac:dyDescent="0.25">
      <c r="B38" s="578"/>
      <c r="C38" s="592"/>
      <c r="D38" s="629"/>
      <c r="E38" s="629"/>
      <c r="F38" s="629"/>
      <c r="G38" s="629"/>
      <c r="H38" s="583"/>
      <c r="I38" s="583"/>
      <c r="J38" s="583"/>
      <c r="K38" s="583"/>
      <c r="L38" s="583"/>
      <c r="M38" s="629"/>
    </row>
    <row r="39" spans="2:13" x14ac:dyDescent="0.25">
      <c r="B39" s="578"/>
      <c r="C39" s="865" t="s">
        <v>33</v>
      </c>
      <c r="D39" s="866"/>
      <c r="E39" s="866"/>
      <c r="F39" s="866"/>
      <c r="G39" s="866"/>
      <c r="H39" s="866"/>
      <c r="I39" s="866"/>
      <c r="J39" s="866"/>
      <c r="K39" s="866"/>
      <c r="L39" s="866"/>
      <c r="M39" s="867"/>
    </row>
    <row r="40" spans="2:13" x14ac:dyDescent="0.25">
      <c r="B40" s="578"/>
      <c r="C40" s="580"/>
      <c r="D40" s="583"/>
      <c r="E40" s="583"/>
      <c r="F40" s="583"/>
      <c r="G40" s="583"/>
      <c r="H40" s="583"/>
      <c r="I40" s="583"/>
      <c r="J40" s="583"/>
      <c r="K40" s="583"/>
      <c r="L40" s="629"/>
      <c r="M40" s="109"/>
    </row>
    <row r="41" spans="2:13" x14ac:dyDescent="0.25">
      <c r="B41" s="578"/>
      <c r="C41" s="580"/>
      <c r="D41" s="583"/>
      <c r="E41" s="583"/>
      <c r="F41" s="583"/>
      <c r="G41" s="583"/>
      <c r="H41" s="583"/>
      <c r="I41" s="583"/>
      <c r="J41" s="583"/>
      <c r="K41" s="583"/>
      <c r="L41" s="583"/>
      <c r="M41" s="629"/>
    </row>
    <row r="42" spans="2:13" x14ac:dyDescent="0.25">
      <c r="B42" s="578"/>
      <c r="C42" s="580"/>
      <c r="D42" s="585"/>
      <c r="E42" s="585"/>
      <c r="F42" s="585"/>
      <c r="G42" s="585"/>
      <c r="H42" s="585"/>
      <c r="I42" s="585"/>
      <c r="J42" s="585"/>
      <c r="K42" s="585"/>
      <c r="L42" s="583"/>
      <c r="M42" s="629"/>
    </row>
    <row r="43" spans="2:13" x14ac:dyDescent="0.25">
      <c r="B43" s="578"/>
      <c r="C43" s="622"/>
      <c r="D43" s="566"/>
      <c r="E43" s="566"/>
      <c r="F43" s="566"/>
      <c r="G43" s="566"/>
      <c r="H43" s="566"/>
      <c r="I43" s="566"/>
      <c r="J43" s="566"/>
      <c r="K43" s="566"/>
      <c r="L43" s="565"/>
      <c r="M43" s="565"/>
    </row>
    <row r="44" spans="2:13" x14ac:dyDescent="0.25">
      <c r="B44" s="87" t="s">
        <v>38</v>
      </c>
      <c r="C44" s="627"/>
      <c r="D44" s="627"/>
      <c r="E44" s="627"/>
      <c r="F44" s="627"/>
      <c r="G44" s="627"/>
      <c r="H44" s="627"/>
      <c r="I44" s="627"/>
      <c r="J44" s="627"/>
      <c r="K44" s="627"/>
      <c r="L44" s="627"/>
      <c r="M44" s="627"/>
    </row>
    <row r="45" spans="2:13" ht="24.75" customHeight="1" x14ac:dyDescent="0.25">
      <c r="B45" s="587" t="s">
        <v>39</v>
      </c>
      <c r="C45" s="1001" t="s">
        <v>1154</v>
      </c>
      <c r="D45" s="1001"/>
      <c r="E45" s="1001"/>
      <c r="F45" s="1001"/>
      <c r="G45" s="1001"/>
      <c r="H45" s="1001"/>
      <c r="I45" s="1001"/>
      <c r="J45" s="1001"/>
      <c r="K45" s="1001"/>
      <c r="L45" s="1001"/>
      <c r="M45" s="1001"/>
    </row>
    <row r="46" spans="2:13" ht="23.25" customHeight="1" x14ac:dyDescent="0.25">
      <c r="B46" s="587" t="s">
        <v>15</v>
      </c>
      <c r="C46" s="1003" t="s">
        <v>1155</v>
      </c>
      <c r="D46" s="1001"/>
      <c r="E46" s="1001"/>
      <c r="F46" s="1001"/>
      <c r="G46" s="1001"/>
      <c r="H46" s="1001"/>
      <c r="I46" s="1001"/>
      <c r="J46" s="1001"/>
      <c r="K46" s="1001"/>
      <c r="L46" s="1001"/>
      <c r="M46" s="1001"/>
    </row>
    <row r="47" spans="2:13" ht="26.45" customHeight="1" x14ac:dyDescent="0.25">
      <c r="B47" s="587" t="s">
        <v>20</v>
      </c>
      <c r="C47" s="1001" t="s">
        <v>1156</v>
      </c>
      <c r="D47" s="1001"/>
      <c r="E47" s="1001"/>
      <c r="F47" s="1001"/>
      <c r="G47" s="1001"/>
      <c r="H47" s="1001"/>
      <c r="I47" s="1001"/>
      <c r="J47" s="1001"/>
      <c r="K47" s="1001"/>
      <c r="L47" s="1001"/>
      <c r="M47" s="1001"/>
    </row>
    <row r="48" spans="2:13" ht="26.45" customHeight="1" x14ac:dyDescent="0.25">
      <c r="B48" s="587" t="s">
        <v>23</v>
      </c>
      <c r="C48" s="1049" t="s">
        <v>1084</v>
      </c>
      <c r="D48" s="1049"/>
      <c r="E48" s="1049"/>
      <c r="F48" s="1049"/>
      <c r="G48" s="1049"/>
      <c r="H48" s="1049"/>
      <c r="I48" s="1049"/>
      <c r="J48" s="1049"/>
      <c r="K48" s="1049"/>
      <c r="L48" s="1049"/>
      <c r="M48" s="1049"/>
    </row>
    <row r="49" spans="2:20" x14ac:dyDescent="0.25">
      <c r="B49" s="570"/>
      <c r="C49" s="626"/>
      <c r="D49" s="626"/>
      <c r="E49" s="626"/>
      <c r="F49" s="626"/>
      <c r="G49" s="626"/>
      <c r="H49" s="626"/>
      <c r="I49" s="626"/>
      <c r="J49" s="626"/>
      <c r="K49" s="626"/>
      <c r="L49" s="626"/>
      <c r="M49" s="626"/>
    </row>
    <row r="50" spans="2:20" x14ac:dyDescent="0.25">
      <c r="B50" s="87" t="s">
        <v>125</v>
      </c>
      <c r="C50" s="627"/>
      <c r="D50" s="627"/>
      <c r="E50" s="627"/>
      <c r="F50" s="627"/>
      <c r="G50" s="627"/>
      <c r="H50" s="627"/>
      <c r="I50" s="627"/>
      <c r="J50" s="627"/>
      <c r="K50" s="627"/>
      <c r="L50" s="627"/>
      <c r="M50" s="627"/>
    </row>
    <row r="51" spans="2:20" ht="26.25" customHeight="1" x14ac:dyDescent="0.25">
      <c r="B51" s="587">
        <v>11</v>
      </c>
      <c r="C51" s="857" t="s">
        <v>1057</v>
      </c>
      <c r="D51" s="857"/>
      <c r="E51" s="857"/>
      <c r="F51" s="857"/>
      <c r="G51" s="857"/>
      <c r="H51" s="857"/>
      <c r="I51" s="857"/>
      <c r="J51" s="857"/>
      <c r="K51" s="857"/>
      <c r="L51" s="857"/>
      <c r="M51" s="857"/>
      <c r="Q51" s="669"/>
      <c r="R51" s="669"/>
      <c r="S51" s="669"/>
      <c r="T51" s="669"/>
    </row>
    <row r="52" spans="2:20" ht="14.45" customHeight="1" x14ac:dyDescent="0.25">
      <c r="B52" s="587">
        <v>18</v>
      </c>
      <c r="C52" s="857" t="s">
        <v>1150</v>
      </c>
      <c r="D52" s="857"/>
      <c r="E52" s="857"/>
      <c r="F52" s="857"/>
      <c r="G52" s="857"/>
      <c r="H52" s="857"/>
      <c r="I52" s="857"/>
      <c r="J52" s="857"/>
      <c r="K52" s="857"/>
      <c r="L52" s="857"/>
      <c r="M52" s="857"/>
    </row>
    <row r="53" spans="2:20" ht="24.75" customHeight="1" x14ac:dyDescent="0.25">
      <c r="B53" s="587">
        <v>19</v>
      </c>
      <c r="C53" s="857" t="s">
        <v>1157</v>
      </c>
      <c r="D53" s="857"/>
      <c r="E53" s="857"/>
      <c r="F53" s="857"/>
      <c r="G53" s="857"/>
      <c r="H53" s="857"/>
      <c r="I53" s="857"/>
      <c r="J53" s="857"/>
      <c r="K53" s="857"/>
      <c r="L53" s="857"/>
      <c r="M53" s="857"/>
    </row>
    <row r="54" spans="2:20" ht="14.45" customHeight="1" x14ac:dyDescent="0.25">
      <c r="B54" s="587">
        <v>20</v>
      </c>
      <c r="C54" s="857" t="s">
        <v>1151</v>
      </c>
      <c r="D54" s="857"/>
      <c r="E54" s="857"/>
      <c r="F54" s="857"/>
      <c r="G54" s="857"/>
      <c r="H54" s="857"/>
      <c r="I54" s="857"/>
      <c r="J54" s="857"/>
      <c r="K54" s="857"/>
      <c r="L54" s="857"/>
      <c r="M54" s="857"/>
    </row>
    <row r="55" spans="2:20" x14ac:dyDescent="0.25">
      <c r="C55" s="857"/>
      <c r="D55" s="857"/>
      <c r="E55" s="857"/>
      <c r="F55" s="857"/>
      <c r="G55" s="857"/>
      <c r="H55" s="857"/>
      <c r="I55" s="857"/>
      <c r="J55" s="857"/>
      <c r="K55" s="857"/>
      <c r="L55" s="857"/>
      <c r="M55" s="857"/>
    </row>
  </sheetData>
  <mergeCells count="17">
    <mergeCell ref="C51:M51"/>
    <mergeCell ref="C52:M52"/>
    <mergeCell ref="C53:M53"/>
    <mergeCell ref="C54:M54"/>
    <mergeCell ref="C55:M55"/>
    <mergeCell ref="C48:M48"/>
    <mergeCell ref="D4:M4"/>
    <mergeCell ref="H5:I5"/>
    <mergeCell ref="J5:K5"/>
    <mergeCell ref="D7:G7"/>
    <mergeCell ref="C17:M17"/>
    <mergeCell ref="C24:M24"/>
    <mergeCell ref="C31:M31"/>
    <mergeCell ref="C39:M39"/>
    <mergeCell ref="C45:M45"/>
    <mergeCell ref="C46:M46"/>
    <mergeCell ref="C47:M47"/>
  </mergeCells>
  <hyperlinks>
    <hyperlink ref="H1" location="Index" display="Back to Index"/>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F70"/>
  <sheetViews>
    <sheetView showGridLines="0" topLeftCell="A13" zoomScaleNormal="100" workbookViewId="0">
      <selection activeCell="B47" sqref="B47"/>
    </sheetView>
  </sheetViews>
  <sheetFormatPr defaultColWidth="9.140625" defaultRowHeight="15" x14ac:dyDescent="0.25"/>
  <cols>
    <col min="1" max="1" width="3.7109375" style="93" customWidth="1"/>
    <col min="2" max="2" width="41.140625" style="93" customWidth="1"/>
    <col min="3" max="3" width="9" style="93" customWidth="1"/>
    <col min="4" max="4" width="7.5703125" style="93" customWidth="1"/>
    <col min="5" max="5" width="7.42578125" style="93" customWidth="1"/>
    <col min="6" max="7" width="6.85546875" style="93" customWidth="1"/>
    <col min="8" max="8" width="7.28515625" style="93" customWidth="1"/>
    <col min="9" max="9" width="8.42578125" style="93" customWidth="1"/>
    <col min="10" max="10" width="8.140625" style="93" customWidth="1"/>
    <col min="11" max="11" width="6.5703125" style="93" customWidth="1"/>
    <col min="12" max="12" width="8.7109375" style="93" customWidth="1"/>
    <col min="13" max="13" width="4.42578125" style="93" customWidth="1"/>
    <col min="14" max="14" width="11.5703125" style="2" customWidth="1"/>
    <col min="15" max="15" width="10" style="2" bestFit="1" customWidth="1"/>
    <col min="16" max="17" width="9.140625" style="2" customWidth="1"/>
    <col min="18" max="18" width="70.570312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20.25" x14ac:dyDescent="0.3">
      <c r="B1" s="97"/>
      <c r="C1" s="877"/>
      <c r="D1" s="884"/>
      <c r="E1" s="884"/>
      <c r="F1" s="884"/>
      <c r="G1" s="884"/>
      <c r="H1" s="885"/>
      <c r="I1" s="884"/>
      <c r="J1" s="884"/>
      <c r="K1" s="884"/>
      <c r="R1" s="1"/>
      <c r="S1" s="1"/>
      <c r="T1" s="1"/>
      <c r="U1" s="1"/>
      <c r="V1" s="1"/>
      <c r="W1" s="1"/>
      <c r="X1" s="1"/>
      <c r="Y1" s="1"/>
      <c r="Z1" s="1"/>
      <c r="AA1" s="1"/>
      <c r="AB1" s="1"/>
      <c r="AC1" s="1"/>
      <c r="AD1" s="1"/>
      <c r="AE1" s="1"/>
      <c r="AF1" s="1"/>
    </row>
    <row r="2" spans="2:32" x14ac:dyDescent="0.25">
      <c r="R2" s="1"/>
      <c r="S2" s="1"/>
      <c r="T2" s="1"/>
      <c r="U2" s="1"/>
      <c r="V2" s="1"/>
      <c r="W2" s="1"/>
      <c r="X2" s="1"/>
      <c r="Y2" s="1"/>
      <c r="Z2" s="1"/>
      <c r="AA2" s="1"/>
      <c r="AB2" s="1"/>
      <c r="AC2" s="1"/>
      <c r="AD2" s="1"/>
      <c r="AE2" s="1"/>
      <c r="AF2" s="1"/>
    </row>
    <row r="3" spans="2:32" ht="29.25" customHeight="1" x14ac:dyDescent="0.25">
      <c r="B3" s="98" t="s">
        <v>0</v>
      </c>
      <c r="C3" s="862" t="s">
        <v>890</v>
      </c>
      <c r="D3" s="890"/>
      <c r="E3" s="890"/>
      <c r="F3" s="890"/>
      <c r="G3" s="890"/>
      <c r="H3" s="890"/>
      <c r="I3" s="890"/>
      <c r="J3" s="890"/>
      <c r="K3" s="890"/>
      <c r="L3" s="881"/>
      <c r="R3" s="134"/>
      <c r="S3" s="888"/>
      <c r="T3" s="889"/>
      <c r="U3" s="889"/>
      <c r="V3" s="889"/>
      <c r="W3" s="889"/>
      <c r="X3" s="889"/>
      <c r="Y3" s="1"/>
      <c r="Z3" s="134"/>
      <c r="AA3" s="879"/>
      <c r="AB3" s="880"/>
      <c r="AC3" s="880"/>
      <c r="AD3" s="880"/>
      <c r="AE3" s="880"/>
      <c r="AF3" s="880"/>
    </row>
    <row r="4" spans="2:32" ht="25.5" customHeight="1" x14ac:dyDescent="0.25">
      <c r="B4" s="99"/>
      <c r="C4" s="100">
        <v>2015</v>
      </c>
      <c r="D4" s="100">
        <v>2020</v>
      </c>
      <c r="E4" s="100">
        <v>2030</v>
      </c>
      <c r="F4" s="100">
        <v>2050</v>
      </c>
      <c r="G4" s="862" t="s">
        <v>2</v>
      </c>
      <c r="H4" s="881"/>
      <c r="I4" s="862" t="s">
        <v>3</v>
      </c>
      <c r="J4" s="881"/>
      <c r="K4" s="100" t="s">
        <v>4</v>
      </c>
      <c r="L4" s="100" t="s">
        <v>5</v>
      </c>
      <c r="R4" s="135"/>
      <c r="S4" s="101"/>
      <c r="T4" s="101"/>
      <c r="U4" s="101"/>
      <c r="V4" s="101"/>
      <c r="W4" s="101"/>
      <c r="X4" s="101"/>
      <c r="Y4" s="1"/>
      <c r="Z4" s="135"/>
      <c r="AA4" s="101"/>
      <c r="AB4" s="101"/>
      <c r="AC4" s="101"/>
      <c r="AD4" s="101"/>
      <c r="AE4" s="101"/>
      <c r="AF4" s="101"/>
    </row>
    <row r="5" spans="2:32" ht="15" customHeight="1" x14ac:dyDescent="0.25">
      <c r="B5" s="102" t="s">
        <v>6</v>
      </c>
      <c r="C5" s="103"/>
      <c r="D5" s="103"/>
      <c r="E5" s="103"/>
      <c r="F5" s="103"/>
      <c r="G5" s="103" t="s">
        <v>7</v>
      </c>
      <c r="H5" s="103" t="s">
        <v>8</v>
      </c>
      <c r="I5" s="103" t="s">
        <v>7</v>
      </c>
      <c r="J5" s="103" t="s">
        <v>8</v>
      </c>
      <c r="K5" s="103"/>
      <c r="L5" s="104"/>
      <c r="R5" s="875"/>
      <c r="S5" s="875"/>
      <c r="T5" s="875"/>
      <c r="U5" s="875"/>
      <c r="V5" s="875"/>
      <c r="W5" s="875"/>
      <c r="X5" s="875"/>
      <c r="Y5" s="1"/>
      <c r="Z5" s="875"/>
      <c r="AA5" s="875"/>
      <c r="AB5" s="875"/>
      <c r="AC5" s="875"/>
      <c r="AD5" s="875"/>
      <c r="AE5" s="875"/>
      <c r="AF5" s="875"/>
    </row>
    <row r="6" spans="2:32" ht="15" customHeight="1" x14ac:dyDescent="0.25">
      <c r="B6" s="105" t="s">
        <v>9</v>
      </c>
      <c r="C6" s="136">
        <v>300</v>
      </c>
      <c r="D6" s="137"/>
      <c r="E6" s="132"/>
      <c r="F6" s="133"/>
      <c r="G6" s="111">
        <v>200</v>
      </c>
      <c r="H6" s="111">
        <v>400</v>
      </c>
      <c r="I6" s="107"/>
      <c r="J6" s="107"/>
      <c r="K6" s="108"/>
      <c r="L6" s="108"/>
      <c r="R6" s="128"/>
      <c r="S6" s="113"/>
      <c r="T6" s="113"/>
      <c r="U6" s="113"/>
      <c r="V6" s="113"/>
      <c r="W6" s="113"/>
      <c r="X6" s="113"/>
      <c r="Y6" s="1"/>
      <c r="Z6" s="128"/>
      <c r="AA6" s="882"/>
      <c r="AB6" s="883"/>
      <c r="AC6" s="883"/>
      <c r="AD6" s="883"/>
      <c r="AE6" s="883"/>
      <c r="AF6" s="883"/>
    </row>
    <row r="7" spans="2:32" ht="24" x14ac:dyDescent="0.25">
      <c r="B7" s="105" t="s">
        <v>138</v>
      </c>
      <c r="C7" s="109">
        <v>-3</v>
      </c>
      <c r="D7" s="110">
        <v>-3</v>
      </c>
      <c r="E7" s="110">
        <v>-3</v>
      </c>
      <c r="F7" s="109"/>
      <c r="G7" s="111">
        <v>-2</v>
      </c>
      <c r="H7" s="112">
        <v>-4</v>
      </c>
      <c r="I7" s="112"/>
      <c r="J7" s="109"/>
      <c r="K7" s="109" t="s">
        <v>789</v>
      </c>
      <c r="L7" s="115">
        <v>10</v>
      </c>
      <c r="R7" s="128"/>
      <c r="S7" s="113"/>
      <c r="T7" s="113"/>
      <c r="U7" s="141"/>
      <c r="V7" s="141"/>
      <c r="W7" s="141"/>
      <c r="X7" s="113"/>
      <c r="Y7" s="1"/>
      <c r="Z7" s="128"/>
      <c r="AA7" s="113"/>
      <c r="AB7" s="113"/>
      <c r="AC7" s="113"/>
      <c r="AD7" s="113"/>
      <c r="AE7" s="113"/>
      <c r="AF7" s="113"/>
    </row>
    <row r="8" spans="2:32" ht="24" x14ac:dyDescent="0.25">
      <c r="B8" s="114" t="s">
        <v>140</v>
      </c>
      <c r="C8" s="115">
        <v>-3</v>
      </c>
      <c r="D8" s="115">
        <v>-3</v>
      </c>
      <c r="E8" s="115">
        <v>-3</v>
      </c>
      <c r="F8" s="116"/>
      <c r="G8" s="111">
        <v>-2</v>
      </c>
      <c r="H8" s="117">
        <v>-4</v>
      </c>
      <c r="I8" s="115"/>
      <c r="J8" s="115"/>
      <c r="K8" s="115" t="s">
        <v>789</v>
      </c>
      <c r="L8" s="115">
        <v>10</v>
      </c>
      <c r="R8" s="128"/>
      <c r="S8" s="113"/>
      <c r="T8" s="113"/>
      <c r="U8" s="118"/>
      <c r="V8" s="118"/>
      <c r="W8" s="118"/>
      <c r="X8" s="144"/>
      <c r="Y8" s="1"/>
      <c r="Z8" s="128"/>
      <c r="AA8" s="113"/>
      <c r="AB8" s="113"/>
      <c r="AC8" s="113"/>
      <c r="AD8" s="113"/>
      <c r="AE8" s="113"/>
      <c r="AF8" s="113"/>
    </row>
    <row r="9" spans="2:32" x14ac:dyDescent="0.25">
      <c r="B9" s="105" t="s">
        <v>141</v>
      </c>
      <c r="C9" s="111" t="s">
        <v>804</v>
      </c>
      <c r="D9" s="111" t="s">
        <v>804</v>
      </c>
      <c r="E9" s="111" t="s">
        <v>804</v>
      </c>
      <c r="F9" s="115"/>
      <c r="G9" s="111" t="s">
        <v>163</v>
      </c>
      <c r="H9" s="111" t="s">
        <v>805</v>
      </c>
      <c r="I9" s="115"/>
      <c r="J9" s="115"/>
      <c r="K9" s="115" t="s">
        <v>789</v>
      </c>
      <c r="L9" s="115">
        <v>10</v>
      </c>
      <c r="R9" s="128"/>
      <c r="S9" s="113"/>
      <c r="T9" s="113"/>
      <c r="U9" s="118"/>
      <c r="V9" s="118"/>
      <c r="W9" s="113"/>
      <c r="X9" s="144"/>
      <c r="Y9" s="1"/>
      <c r="Z9" s="128"/>
      <c r="AA9" s="113"/>
      <c r="AB9" s="118"/>
      <c r="AC9" s="118"/>
      <c r="AD9" s="118"/>
      <c r="AE9" s="113"/>
      <c r="AF9" s="113"/>
    </row>
    <row r="10" spans="2:32" x14ac:dyDescent="0.25">
      <c r="B10" s="105" t="s">
        <v>142</v>
      </c>
      <c r="C10" s="111" t="s">
        <v>143</v>
      </c>
      <c r="D10" s="111" t="s">
        <v>143</v>
      </c>
      <c r="E10" s="111" t="s">
        <v>143</v>
      </c>
      <c r="F10" s="115"/>
      <c r="G10" s="115">
        <v>-0.01</v>
      </c>
      <c r="H10" s="111" t="s">
        <v>803</v>
      </c>
      <c r="I10" s="115"/>
      <c r="J10" s="115"/>
      <c r="K10" s="115" t="s">
        <v>39</v>
      </c>
      <c r="L10" s="115">
        <v>10</v>
      </c>
      <c r="R10" s="128"/>
      <c r="S10" s="113"/>
      <c r="T10" s="113"/>
      <c r="U10" s="118"/>
      <c r="V10" s="118"/>
      <c r="W10" s="118"/>
      <c r="X10" s="144"/>
      <c r="Y10" s="1"/>
      <c r="Z10" s="128"/>
      <c r="AA10" s="113"/>
      <c r="AB10" s="113"/>
      <c r="AC10" s="113"/>
      <c r="AD10" s="113"/>
      <c r="AE10" s="113"/>
      <c r="AF10" s="113"/>
    </row>
    <row r="11" spans="2:32" x14ac:dyDescent="0.25">
      <c r="B11" s="105" t="s">
        <v>13</v>
      </c>
      <c r="C11" s="111" t="s">
        <v>143</v>
      </c>
      <c r="D11" s="111" t="s">
        <v>143</v>
      </c>
      <c r="E11" s="111" t="s">
        <v>143</v>
      </c>
      <c r="F11" s="115"/>
      <c r="G11" s="111" t="s">
        <v>145</v>
      </c>
      <c r="H11" s="111" t="s">
        <v>146</v>
      </c>
      <c r="I11" s="115"/>
      <c r="J11" s="115"/>
      <c r="K11" s="115" t="s">
        <v>39</v>
      </c>
      <c r="L11" s="115">
        <v>10</v>
      </c>
      <c r="R11" s="128"/>
      <c r="S11" s="113"/>
      <c r="T11" s="113"/>
      <c r="U11" s="118"/>
      <c r="V11" s="118"/>
      <c r="W11" s="118"/>
      <c r="X11" s="144"/>
      <c r="Y11" s="1"/>
      <c r="Z11" s="67"/>
      <c r="AA11" s="118"/>
      <c r="AB11" s="118"/>
      <c r="AC11" s="118"/>
      <c r="AD11" s="118"/>
      <c r="AE11" s="118"/>
      <c r="AF11" s="113"/>
    </row>
    <row r="12" spans="2:32" x14ac:dyDescent="0.25">
      <c r="B12" s="99" t="s">
        <v>95</v>
      </c>
      <c r="C12" s="111" t="s">
        <v>143</v>
      </c>
      <c r="D12" s="111" t="s">
        <v>143</v>
      </c>
      <c r="E12" s="111" t="s">
        <v>143</v>
      </c>
      <c r="F12" s="108"/>
      <c r="G12" s="111" t="s">
        <v>143</v>
      </c>
      <c r="H12" s="111" t="s">
        <v>143</v>
      </c>
      <c r="I12" s="108"/>
      <c r="J12" s="108"/>
      <c r="K12" s="108" t="s">
        <v>39</v>
      </c>
      <c r="L12" s="115">
        <v>10</v>
      </c>
      <c r="R12" s="128"/>
      <c r="S12" s="113"/>
      <c r="T12" s="113"/>
      <c r="U12" s="118"/>
      <c r="V12" s="118"/>
      <c r="W12" s="118"/>
      <c r="X12" s="144"/>
      <c r="Y12" s="1"/>
      <c r="Z12" s="67"/>
      <c r="AA12" s="118"/>
      <c r="AB12" s="118"/>
      <c r="AC12" s="118"/>
      <c r="AD12" s="118"/>
      <c r="AE12" s="118"/>
      <c r="AF12" s="113"/>
    </row>
    <row r="13" spans="2:32" x14ac:dyDescent="0.25">
      <c r="B13" s="99" t="s">
        <v>16</v>
      </c>
      <c r="C13" s="106">
        <v>15</v>
      </c>
      <c r="D13" s="106">
        <v>15</v>
      </c>
      <c r="E13" s="106">
        <v>15</v>
      </c>
      <c r="F13" s="108"/>
      <c r="G13" s="108"/>
      <c r="H13" s="108"/>
      <c r="I13" s="108"/>
      <c r="J13" s="108"/>
      <c r="K13" s="108" t="s">
        <v>20</v>
      </c>
      <c r="L13" s="115">
        <v>10</v>
      </c>
      <c r="R13" s="128"/>
      <c r="S13" s="113"/>
      <c r="T13" s="113"/>
      <c r="U13" s="118"/>
      <c r="V13" s="118"/>
      <c r="W13" s="118"/>
      <c r="X13" s="144"/>
      <c r="Y13" s="1"/>
      <c r="Z13" s="128"/>
      <c r="AA13" s="113"/>
      <c r="AB13" s="113"/>
      <c r="AC13" s="113"/>
      <c r="AD13" s="113"/>
      <c r="AE13" s="113"/>
      <c r="AF13" s="113"/>
    </row>
    <row r="14" spans="2:32" x14ac:dyDescent="0.25">
      <c r="B14" s="99" t="s">
        <v>18</v>
      </c>
      <c r="C14" s="108">
        <v>2</v>
      </c>
      <c r="D14" s="108">
        <v>2</v>
      </c>
      <c r="E14" s="108">
        <v>2</v>
      </c>
      <c r="F14" s="108"/>
      <c r="G14" s="108">
        <v>1.5</v>
      </c>
      <c r="H14" s="108">
        <v>2.5</v>
      </c>
      <c r="I14" s="108"/>
      <c r="J14" s="108"/>
      <c r="K14" s="108" t="s">
        <v>20</v>
      </c>
      <c r="L14" s="115">
        <v>10</v>
      </c>
      <c r="R14" s="128"/>
      <c r="S14" s="113"/>
      <c r="T14" s="113"/>
      <c r="U14" s="118"/>
      <c r="V14" s="118"/>
      <c r="W14" s="118"/>
      <c r="X14" s="144"/>
      <c r="Y14" s="1"/>
      <c r="Z14" s="128"/>
      <c r="AA14" s="113"/>
      <c r="AB14" s="113"/>
      <c r="AC14" s="113"/>
      <c r="AD14" s="113"/>
      <c r="AE14" s="113"/>
      <c r="AF14" s="113"/>
    </row>
    <row r="15" spans="2:32" x14ac:dyDescent="0.25">
      <c r="B15" s="119" t="s">
        <v>19</v>
      </c>
      <c r="C15" s="155" t="s">
        <v>816</v>
      </c>
      <c r="D15" s="155" t="s">
        <v>816</v>
      </c>
      <c r="E15" s="155" t="s">
        <v>816</v>
      </c>
      <c r="F15" s="156"/>
      <c r="G15" s="126" t="s">
        <v>806</v>
      </c>
      <c r="H15" s="126" t="s">
        <v>817</v>
      </c>
      <c r="I15" s="108"/>
      <c r="J15" s="108"/>
      <c r="K15" s="108" t="s">
        <v>147</v>
      </c>
      <c r="L15" s="115">
        <v>10</v>
      </c>
      <c r="R15" s="128"/>
      <c r="S15" s="113"/>
      <c r="T15" s="113"/>
      <c r="U15" s="118"/>
      <c r="V15" s="118"/>
      <c r="W15" s="118"/>
      <c r="X15" s="144"/>
      <c r="Y15" s="1"/>
      <c r="Z15" s="128"/>
      <c r="AA15" s="113"/>
      <c r="AB15" s="113"/>
      <c r="AC15" s="113"/>
      <c r="AD15" s="113"/>
      <c r="AE15" s="113"/>
      <c r="AF15" s="113"/>
    </row>
    <row r="16" spans="2:32" x14ac:dyDescent="0.25">
      <c r="B16" s="102" t="s">
        <v>21</v>
      </c>
      <c r="C16" s="103"/>
      <c r="D16" s="103"/>
      <c r="E16" s="103"/>
      <c r="F16" s="103"/>
      <c r="G16" s="103"/>
      <c r="H16" s="103"/>
      <c r="I16" s="103"/>
      <c r="J16" s="103"/>
      <c r="K16" s="103"/>
      <c r="L16" s="104"/>
      <c r="R16" s="128"/>
      <c r="S16" s="113"/>
      <c r="T16" s="113"/>
      <c r="U16" s="118"/>
      <c r="V16" s="118"/>
      <c r="W16" s="118"/>
      <c r="X16" s="144"/>
      <c r="Y16" s="1"/>
      <c r="Z16" s="128"/>
      <c r="AA16" s="113"/>
      <c r="AB16" s="113"/>
      <c r="AC16" s="113"/>
      <c r="AD16" s="113"/>
      <c r="AE16" s="113"/>
      <c r="AF16" s="113"/>
    </row>
    <row r="17" spans="2:32" x14ac:dyDescent="0.25">
      <c r="B17" s="99" t="s">
        <v>22</v>
      </c>
      <c r="C17" s="108" t="s">
        <v>143</v>
      </c>
      <c r="D17" s="108" t="s">
        <v>143</v>
      </c>
      <c r="E17" s="108" t="s">
        <v>143</v>
      </c>
      <c r="F17" s="108"/>
      <c r="G17" s="108" t="s">
        <v>143</v>
      </c>
      <c r="H17" s="108" t="s">
        <v>143</v>
      </c>
      <c r="I17" s="108"/>
      <c r="J17" s="108"/>
      <c r="K17" s="108" t="s">
        <v>39</v>
      </c>
      <c r="L17" s="115">
        <v>10</v>
      </c>
      <c r="R17" s="128"/>
      <c r="S17" s="113"/>
      <c r="T17" s="113"/>
      <c r="U17" s="118"/>
      <c r="V17" s="118"/>
      <c r="W17" s="118"/>
      <c r="X17" s="144"/>
      <c r="Y17" s="1"/>
      <c r="Z17" s="128"/>
      <c r="AA17" s="113"/>
      <c r="AB17" s="113"/>
      <c r="AC17" s="113"/>
      <c r="AD17" s="113"/>
      <c r="AE17" s="113"/>
      <c r="AF17" s="113"/>
    </row>
    <row r="18" spans="2:32" x14ac:dyDescent="0.25">
      <c r="B18" s="99" t="s">
        <v>24</v>
      </c>
      <c r="C18" s="111" t="s">
        <v>143</v>
      </c>
      <c r="D18" s="111" t="s">
        <v>143</v>
      </c>
      <c r="E18" s="111" t="s">
        <v>143</v>
      </c>
      <c r="F18" s="108"/>
      <c r="G18" s="108" t="s">
        <v>143</v>
      </c>
      <c r="H18" s="108" t="s">
        <v>143</v>
      </c>
      <c r="I18" s="108"/>
      <c r="J18" s="108"/>
      <c r="K18" s="108" t="s">
        <v>39</v>
      </c>
      <c r="L18" s="115">
        <v>10</v>
      </c>
      <c r="R18" s="128"/>
      <c r="S18" s="113"/>
      <c r="T18" s="113"/>
      <c r="U18" s="118"/>
      <c r="V18" s="118"/>
      <c r="W18" s="118"/>
      <c r="X18" s="144"/>
      <c r="Y18" s="1"/>
      <c r="Z18" s="128"/>
      <c r="AA18" s="113"/>
      <c r="AB18" s="113"/>
      <c r="AC18" s="113"/>
      <c r="AD18" s="113"/>
      <c r="AE18" s="113"/>
      <c r="AF18" s="113"/>
    </row>
    <row r="19" spans="2:32" x14ac:dyDescent="0.25">
      <c r="B19" s="99" t="s">
        <v>98</v>
      </c>
      <c r="C19" s="111" t="s">
        <v>143</v>
      </c>
      <c r="D19" s="111" t="s">
        <v>143</v>
      </c>
      <c r="E19" s="111" t="s">
        <v>143</v>
      </c>
      <c r="F19" s="108"/>
      <c r="G19" s="108" t="s">
        <v>143</v>
      </c>
      <c r="H19" s="108" t="s">
        <v>143</v>
      </c>
      <c r="I19" s="108"/>
      <c r="J19" s="108"/>
      <c r="K19" s="108" t="s">
        <v>39</v>
      </c>
      <c r="L19" s="115">
        <v>10</v>
      </c>
      <c r="R19" s="128"/>
      <c r="S19" s="113"/>
      <c r="T19" s="113"/>
      <c r="U19" s="118"/>
      <c r="V19" s="118"/>
      <c r="W19" s="118"/>
      <c r="X19" s="144"/>
      <c r="Y19" s="1"/>
      <c r="Z19" s="128"/>
      <c r="AA19" s="113"/>
      <c r="AB19" s="113"/>
      <c r="AC19" s="113"/>
      <c r="AD19" s="113"/>
      <c r="AE19" s="113"/>
      <c r="AF19" s="113"/>
    </row>
    <row r="20" spans="2:32" x14ac:dyDescent="0.25">
      <c r="B20" s="99" t="s">
        <v>99</v>
      </c>
      <c r="C20" s="111" t="s">
        <v>143</v>
      </c>
      <c r="D20" s="111" t="s">
        <v>143</v>
      </c>
      <c r="E20" s="111" t="s">
        <v>143</v>
      </c>
      <c r="F20" s="108"/>
      <c r="G20" s="108" t="s">
        <v>143</v>
      </c>
      <c r="H20" s="108" t="s">
        <v>143</v>
      </c>
      <c r="I20" s="108"/>
      <c r="J20" s="108"/>
      <c r="K20" s="108" t="s">
        <v>39</v>
      </c>
      <c r="L20" s="115">
        <v>10</v>
      </c>
      <c r="R20" s="128"/>
      <c r="S20" s="113"/>
      <c r="T20" s="113"/>
      <c r="U20" s="118"/>
      <c r="V20" s="118"/>
      <c r="W20" s="118"/>
      <c r="X20" s="144"/>
      <c r="Y20" s="1"/>
      <c r="Z20" s="128"/>
      <c r="AA20" s="113"/>
      <c r="AB20" s="113"/>
      <c r="AC20" s="113"/>
      <c r="AD20" s="113"/>
      <c r="AE20" s="113"/>
      <c r="AF20" s="113"/>
    </row>
    <row r="21" spans="2:32" x14ac:dyDescent="0.25">
      <c r="B21" s="99" t="s">
        <v>100</v>
      </c>
      <c r="C21" s="111" t="s">
        <v>143</v>
      </c>
      <c r="D21" s="111" t="s">
        <v>143</v>
      </c>
      <c r="E21" s="111" t="s">
        <v>143</v>
      </c>
      <c r="F21" s="108"/>
      <c r="G21" s="108" t="s">
        <v>143</v>
      </c>
      <c r="H21" s="108" t="s">
        <v>143</v>
      </c>
      <c r="I21" s="108"/>
      <c r="J21" s="108"/>
      <c r="K21" s="108" t="s">
        <v>39</v>
      </c>
      <c r="L21" s="115">
        <v>10</v>
      </c>
      <c r="R21" s="128"/>
      <c r="S21" s="113"/>
      <c r="T21" s="113"/>
      <c r="U21" s="118"/>
      <c r="V21" s="118"/>
      <c r="W21" s="118"/>
      <c r="X21" s="144"/>
      <c r="Y21" s="1"/>
      <c r="Z21" s="128"/>
      <c r="AA21" s="113"/>
      <c r="AB21" s="113"/>
      <c r="AC21" s="113"/>
      <c r="AD21" s="113"/>
      <c r="AE21" s="113"/>
      <c r="AF21" s="113"/>
    </row>
    <row r="22" spans="2:32" x14ac:dyDescent="0.25">
      <c r="B22" s="102" t="s">
        <v>102</v>
      </c>
      <c r="C22" s="103"/>
      <c r="D22" s="103"/>
      <c r="E22" s="103"/>
      <c r="F22" s="103"/>
      <c r="G22" s="103"/>
      <c r="H22" s="103"/>
      <c r="I22" s="103"/>
      <c r="J22" s="103"/>
      <c r="K22" s="103"/>
      <c r="L22" s="104"/>
      <c r="R22" s="128"/>
      <c r="S22" s="151"/>
      <c r="T22" s="151"/>
      <c r="U22" s="113"/>
      <c r="V22" s="113"/>
      <c r="W22" s="113"/>
      <c r="X22" s="113"/>
      <c r="Y22" s="1"/>
      <c r="Z22" s="875"/>
      <c r="AA22" s="875"/>
      <c r="AB22" s="875"/>
      <c r="AC22" s="875"/>
      <c r="AD22" s="875"/>
      <c r="AE22" s="875"/>
      <c r="AF22" s="875"/>
    </row>
    <row r="23" spans="2:32" x14ac:dyDescent="0.25">
      <c r="B23" s="99" t="s">
        <v>148</v>
      </c>
      <c r="C23" s="99">
        <f>'09 Wood Chips, Large'!C26</f>
        <v>98</v>
      </c>
      <c r="D23" s="99">
        <f>'09 Wood Chips, Large'!D26</f>
        <v>98</v>
      </c>
      <c r="E23" s="99">
        <f>'09 Wood Chips, Large'!E26</f>
        <v>98</v>
      </c>
      <c r="F23" s="108"/>
      <c r="G23" s="108" t="s">
        <v>149</v>
      </c>
      <c r="H23" s="108" t="s">
        <v>149</v>
      </c>
      <c r="I23" s="108"/>
      <c r="J23" s="108"/>
      <c r="K23" s="115" t="s">
        <v>31</v>
      </c>
      <c r="L23" s="109"/>
      <c r="R23" s="875"/>
      <c r="S23" s="883"/>
      <c r="T23" s="883"/>
      <c r="U23" s="883"/>
      <c r="V23" s="883"/>
      <c r="W23" s="883"/>
      <c r="X23" s="883"/>
      <c r="Y23" s="1"/>
      <c r="Z23" s="128"/>
      <c r="AA23" s="113"/>
      <c r="AB23" s="113"/>
      <c r="AC23" s="113"/>
      <c r="AD23" s="113"/>
      <c r="AE23" s="113"/>
      <c r="AF23" s="113"/>
    </row>
    <row r="24" spans="2:32" ht="15" customHeight="1" x14ac:dyDescent="0.25">
      <c r="B24" s="99" t="s">
        <v>104</v>
      </c>
      <c r="C24" s="99">
        <f>'09 Wood Chips, Large'!C27</f>
        <v>30</v>
      </c>
      <c r="D24" s="99">
        <f>'09 Wood Chips, Large'!D27</f>
        <v>24</v>
      </c>
      <c r="E24" s="99">
        <f>'09 Wood Chips, Large'!E27</f>
        <v>20</v>
      </c>
      <c r="F24" s="108"/>
      <c r="G24" s="108">
        <v>19</v>
      </c>
      <c r="H24" s="108">
        <v>53</v>
      </c>
      <c r="I24" s="108"/>
      <c r="J24" s="108"/>
      <c r="K24" s="108" t="s">
        <v>31</v>
      </c>
      <c r="L24" s="115"/>
      <c r="R24" s="128"/>
      <c r="S24" s="113"/>
      <c r="T24" s="118"/>
      <c r="U24" s="118"/>
      <c r="V24" s="118"/>
      <c r="W24" s="118"/>
      <c r="X24" s="144"/>
      <c r="Y24" s="1"/>
      <c r="Z24" s="128"/>
      <c r="AA24" s="113"/>
      <c r="AB24" s="113"/>
      <c r="AC24" s="113"/>
      <c r="AD24" s="113"/>
      <c r="AE24" s="113"/>
      <c r="AF24" s="113"/>
    </row>
    <row r="25" spans="2:32" x14ac:dyDescent="0.25">
      <c r="B25" s="99" t="s">
        <v>105</v>
      </c>
      <c r="C25" s="99">
        <f>'09 Wood Chips, Large'!C28</f>
        <v>3</v>
      </c>
      <c r="D25" s="99">
        <f>'09 Wood Chips, Large'!D28</f>
        <v>2</v>
      </c>
      <c r="E25" s="99">
        <f>'09 Wood Chips, Large'!E28</f>
        <v>2</v>
      </c>
      <c r="F25" s="120"/>
      <c r="G25" s="120">
        <v>3.1</v>
      </c>
      <c r="H25" s="120">
        <v>3.1</v>
      </c>
      <c r="I25" s="120"/>
      <c r="J25" s="120"/>
      <c r="K25" s="108" t="s">
        <v>31</v>
      </c>
      <c r="L25" s="115"/>
      <c r="R25" s="128"/>
      <c r="S25" s="113"/>
      <c r="T25" s="118"/>
      <c r="U25" s="118"/>
      <c r="V25" s="118"/>
      <c r="W25" s="118"/>
      <c r="X25" s="144"/>
      <c r="Y25" s="1"/>
      <c r="Z25" s="128"/>
      <c r="AA25" s="121"/>
      <c r="AB25" s="121"/>
      <c r="AC25" s="121"/>
      <c r="AD25" s="121"/>
      <c r="AE25" s="113"/>
      <c r="AF25" s="113"/>
    </row>
    <row r="26" spans="2:32" x14ac:dyDescent="0.25">
      <c r="B26" s="99" t="s">
        <v>106</v>
      </c>
      <c r="C26" s="99">
        <f>'09 Wood Chips, Large'!C29</f>
        <v>10</v>
      </c>
      <c r="D26" s="99">
        <f>'09 Wood Chips, Large'!D29</f>
        <v>8</v>
      </c>
      <c r="E26" s="99">
        <f>'09 Wood Chips, Large'!E29</f>
        <v>6</v>
      </c>
      <c r="F26" s="122"/>
      <c r="G26" s="122">
        <v>0.8</v>
      </c>
      <c r="H26" s="122">
        <v>0.8</v>
      </c>
      <c r="I26" s="122"/>
      <c r="J26" s="122"/>
      <c r="K26" s="122" t="s">
        <v>31</v>
      </c>
      <c r="L26" s="115"/>
      <c r="R26" s="128"/>
      <c r="S26" s="113"/>
      <c r="T26" s="118"/>
      <c r="U26" s="118"/>
      <c r="V26" s="118"/>
      <c r="W26" s="118"/>
      <c r="X26" s="144"/>
      <c r="Y26" s="1"/>
      <c r="Z26" s="875"/>
      <c r="AA26" s="875"/>
      <c r="AB26" s="875"/>
      <c r="AC26" s="875"/>
      <c r="AD26" s="875"/>
      <c r="AE26" s="875"/>
      <c r="AF26" s="875"/>
    </row>
    <row r="27" spans="2:32" x14ac:dyDescent="0.25">
      <c r="B27" s="99" t="str">
        <f>'09 Wood Chips, Large'!B30</f>
        <v>Particles (g per GJ fuel)</v>
      </c>
      <c r="C27" s="99">
        <f>'09 Wood Chips, Large'!C30</f>
        <v>0.3</v>
      </c>
      <c r="D27" s="99">
        <f>'09 Wood Chips, Large'!D30</f>
        <v>0.3</v>
      </c>
      <c r="E27" s="99">
        <f>'09 Wood Chips, Large'!E30</f>
        <v>0.3</v>
      </c>
      <c r="F27" s="122"/>
      <c r="G27" s="122"/>
      <c r="H27" s="122"/>
      <c r="I27" s="122"/>
      <c r="J27" s="122"/>
      <c r="K27" s="122" t="s">
        <v>31</v>
      </c>
      <c r="L27" s="398"/>
      <c r="R27" s="397"/>
      <c r="S27" s="113"/>
      <c r="T27" s="118"/>
      <c r="U27" s="118"/>
      <c r="V27" s="118"/>
      <c r="W27" s="118"/>
      <c r="X27" s="144"/>
      <c r="Y27" s="1"/>
      <c r="Z27" s="396"/>
      <c r="AA27" s="396"/>
      <c r="AB27" s="396"/>
      <c r="AC27" s="396"/>
      <c r="AD27" s="396"/>
      <c r="AE27" s="396"/>
      <c r="AF27" s="396"/>
    </row>
    <row r="28" spans="2:32" x14ac:dyDescent="0.25">
      <c r="B28" s="102" t="s">
        <v>544</v>
      </c>
      <c r="C28" s="103"/>
      <c r="D28" s="103"/>
      <c r="E28" s="103"/>
      <c r="F28" s="103"/>
      <c r="G28" s="103"/>
      <c r="H28" s="103"/>
      <c r="I28" s="103"/>
      <c r="J28" s="103"/>
      <c r="K28" s="103"/>
      <c r="L28" s="104"/>
      <c r="R28" s="128"/>
      <c r="S28" s="113"/>
      <c r="T28" s="118"/>
      <c r="U28" s="118"/>
      <c r="V28" s="118"/>
      <c r="W28" s="113"/>
      <c r="X28" s="144"/>
      <c r="Y28" s="1"/>
      <c r="Z28" s="128"/>
      <c r="AA28" s="113"/>
      <c r="AB28" s="113"/>
      <c r="AC28" s="113"/>
      <c r="AD28" s="113"/>
      <c r="AE28" s="113"/>
      <c r="AF28" s="113"/>
    </row>
    <row r="29" spans="2:32" ht="16.5" customHeight="1" x14ac:dyDescent="0.25">
      <c r="B29" s="99" t="s">
        <v>26</v>
      </c>
      <c r="C29" s="122">
        <f>12/7.45</f>
        <v>1.6107382550335569</v>
      </c>
      <c r="D29" s="122">
        <f>12/7.45</f>
        <v>1.6107382550335569</v>
      </c>
      <c r="E29" s="122">
        <f>12/7.45</f>
        <v>1.6107382550335569</v>
      </c>
      <c r="F29" s="108"/>
      <c r="G29" s="122">
        <f>10/7.45</f>
        <v>1.3422818791946309</v>
      </c>
      <c r="H29" s="122">
        <f>16/7.45</f>
        <v>2.1476510067114094</v>
      </c>
      <c r="I29" s="108"/>
      <c r="J29" s="108"/>
      <c r="K29" s="108" t="s">
        <v>150</v>
      </c>
      <c r="L29" s="115">
        <v>10</v>
      </c>
      <c r="R29" s="875"/>
      <c r="S29" s="875"/>
      <c r="T29" s="875"/>
      <c r="U29" s="875"/>
      <c r="V29" s="875"/>
      <c r="W29" s="875"/>
      <c r="X29" s="875"/>
      <c r="Y29" s="1"/>
      <c r="Z29" s="128"/>
      <c r="AA29" s="127"/>
      <c r="AB29" s="127"/>
      <c r="AC29" s="127"/>
      <c r="AD29" s="127"/>
      <c r="AE29" s="113"/>
      <c r="AF29" s="113"/>
    </row>
    <row r="30" spans="2:32" ht="16.5" customHeight="1" x14ac:dyDescent="0.25">
      <c r="B30" s="99" t="s">
        <v>28</v>
      </c>
      <c r="C30" s="108" t="s">
        <v>149</v>
      </c>
      <c r="D30" s="108" t="s">
        <v>149</v>
      </c>
      <c r="E30" s="108" t="s">
        <v>149</v>
      </c>
      <c r="F30" s="108"/>
      <c r="G30" s="108" t="s">
        <v>149</v>
      </c>
      <c r="H30" s="108" t="s">
        <v>149</v>
      </c>
      <c r="I30" s="108"/>
      <c r="J30" s="108"/>
      <c r="K30" s="108"/>
      <c r="L30" s="115"/>
      <c r="N30"/>
      <c r="R30" s="135"/>
      <c r="S30" s="134"/>
      <c r="T30" s="134"/>
      <c r="U30" s="134"/>
      <c r="V30" s="134"/>
      <c r="W30" s="134"/>
      <c r="X30" s="134"/>
      <c r="Y30" s="1"/>
      <c r="Z30" s="128"/>
      <c r="AA30" s="127"/>
      <c r="AB30" s="127"/>
      <c r="AC30" s="127"/>
      <c r="AD30" s="127"/>
      <c r="AE30" s="113"/>
      <c r="AF30" s="113"/>
    </row>
    <row r="31" spans="2:32" ht="16.5" customHeight="1" x14ac:dyDescent="0.25">
      <c r="B31" s="99" t="s">
        <v>29</v>
      </c>
      <c r="C31" s="108" t="s">
        <v>149</v>
      </c>
      <c r="D31" s="108" t="s">
        <v>149</v>
      </c>
      <c r="E31" s="108" t="s">
        <v>149</v>
      </c>
      <c r="F31" s="108"/>
      <c r="G31" s="108" t="s">
        <v>149</v>
      </c>
      <c r="H31" s="108" t="s">
        <v>149</v>
      </c>
      <c r="I31" s="108"/>
      <c r="J31" s="108"/>
      <c r="K31" s="108"/>
      <c r="L31" s="108"/>
      <c r="R31" s="135"/>
      <c r="S31" s="134"/>
      <c r="T31" s="134"/>
      <c r="U31" s="134"/>
      <c r="V31" s="134"/>
      <c r="W31" s="134"/>
      <c r="X31" s="134"/>
      <c r="Y31" s="1"/>
      <c r="Z31" s="128"/>
      <c r="AA31" s="127"/>
      <c r="AB31" s="127"/>
      <c r="AC31" s="127"/>
      <c r="AD31" s="127"/>
      <c r="AE31" s="113"/>
      <c r="AF31" s="113"/>
    </row>
    <row r="32" spans="2:32" ht="15" customHeight="1" x14ac:dyDescent="0.25">
      <c r="B32" s="99" t="s">
        <v>30</v>
      </c>
      <c r="C32" s="126" t="s">
        <v>1054</v>
      </c>
      <c r="D32" s="126" t="s">
        <v>1054</v>
      </c>
      <c r="E32" s="126" t="s">
        <v>1054</v>
      </c>
      <c r="F32" s="124"/>
      <c r="G32" s="126" t="s">
        <v>1052</v>
      </c>
      <c r="H32" s="126" t="s">
        <v>1053</v>
      </c>
      <c r="I32" s="108"/>
      <c r="J32" s="108"/>
      <c r="K32" s="108" t="s">
        <v>46</v>
      </c>
      <c r="L32" s="115">
        <v>10</v>
      </c>
      <c r="R32" s="128"/>
      <c r="S32" s="121"/>
      <c r="T32" s="121"/>
      <c r="U32" s="113"/>
      <c r="V32" s="113"/>
      <c r="W32" s="113"/>
      <c r="X32" s="118"/>
      <c r="Y32" s="1"/>
      <c r="Z32" s="875"/>
      <c r="AA32" s="875"/>
      <c r="AB32" s="875"/>
      <c r="AC32" s="875"/>
      <c r="AD32" s="875"/>
      <c r="AE32" s="875"/>
      <c r="AF32" s="875"/>
    </row>
    <row r="33" spans="1:32" x14ac:dyDescent="0.25">
      <c r="B33" s="99" t="s">
        <v>32</v>
      </c>
      <c r="C33" s="585" t="s">
        <v>1055</v>
      </c>
      <c r="D33" s="585" t="s">
        <v>1055</v>
      </c>
      <c r="E33" s="585" t="s">
        <v>1055</v>
      </c>
      <c r="F33" s="124"/>
      <c r="G33" s="585" t="s">
        <v>146</v>
      </c>
      <c r="H33" s="126" t="s">
        <v>168</v>
      </c>
      <c r="I33" s="108"/>
      <c r="J33" s="108"/>
      <c r="K33" s="108" t="s">
        <v>46</v>
      </c>
      <c r="L33" s="115">
        <v>10</v>
      </c>
      <c r="R33" s="128"/>
      <c r="S33" s="151"/>
      <c r="T33" s="151"/>
      <c r="U33" s="151"/>
      <c r="V33" s="151"/>
      <c r="W33" s="151"/>
      <c r="X33" s="113"/>
      <c r="Y33" s="1"/>
      <c r="Z33" s="128"/>
      <c r="AA33" s="118"/>
      <c r="AB33" s="118"/>
      <c r="AC33" s="118"/>
      <c r="AD33" s="118"/>
      <c r="AE33" s="118"/>
      <c r="AF33" s="113"/>
    </row>
    <row r="34" spans="1:32" x14ac:dyDescent="0.25">
      <c r="B34" s="462"/>
      <c r="C34" s="118"/>
      <c r="D34" s="118"/>
      <c r="E34" s="118"/>
      <c r="F34" s="476"/>
      <c r="G34" s="118"/>
      <c r="H34" s="477"/>
      <c r="I34" s="113"/>
      <c r="J34" s="113"/>
      <c r="K34" s="113"/>
      <c r="L34" s="113"/>
      <c r="R34" s="462"/>
      <c r="S34" s="151"/>
      <c r="T34" s="151"/>
      <c r="U34" s="151"/>
      <c r="V34" s="151"/>
      <c r="W34" s="151"/>
      <c r="X34" s="113"/>
      <c r="Y34" s="1"/>
      <c r="Z34" s="462"/>
      <c r="AA34" s="118"/>
      <c r="AB34" s="118"/>
      <c r="AC34" s="118"/>
      <c r="AD34" s="118"/>
      <c r="AE34" s="118"/>
      <c r="AF34" s="113"/>
    </row>
    <row r="35" spans="1:32" x14ac:dyDescent="0.25">
      <c r="A35" s="95" t="s">
        <v>125</v>
      </c>
      <c r="R35" s="128"/>
      <c r="S35" s="113"/>
      <c r="T35" s="118"/>
      <c r="U35" s="118"/>
      <c r="V35" s="118"/>
      <c r="W35" s="113"/>
      <c r="X35" s="144"/>
      <c r="Y35" s="1"/>
      <c r="Z35" s="128"/>
      <c r="AA35" s="113"/>
      <c r="AB35" s="113"/>
      <c r="AC35" s="113"/>
      <c r="AD35" s="113"/>
      <c r="AE35" s="113"/>
      <c r="AF35" s="113"/>
    </row>
    <row r="36" spans="1:32" x14ac:dyDescent="0.25">
      <c r="A36" s="90">
        <v>10</v>
      </c>
      <c r="B36" s="876" t="s">
        <v>152</v>
      </c>
      <c r="C36" s="873"/>
      <c r="D36" s="873"/>
      <c r="E36" s="873"/>
      <c r="F36" s="873"/>
      <c r="G36" s="873"/>
      <c r="H36" s="873"/>
      <c r="I36" s="873"/>
      <c r="J36" s="873"/>
      <c r="K36" s="873"/>
      <c r="L36" s="873"/>
      <c r="R36" s="875"/>
      <c r="S36" s="883"/>
      <c r="T36" s="883"/>
      <c r="U36" s="883"/>
      <c r="V36" s="883"/>
      <c r="W36" s="883"/>
      <c r="X36" s="883"/>
      <c r="Y36" s="1"/>
      <c r="Z36" s="128"/>
      <c r="AA36" s="113"/>
      <c r="AB36" s="113"/>
      <c r="AC36" s="113"/>
      <c r="AD36" s="113"/>
      <c r="AE36" s="113"/>
      <c r="AF36" s="113"/>
    </row>
    <row r="37" spans="1:32" ht="15" customHeight="1" x14ac:dyDescent="0.25">
      <c r="A37" s="95" t="s">
        <v>38</v>
      </c>
      <c r="R37" s="128"/>
      <c r="S37" s="113"/>
      <c r="T37" s="118"/>
      <c r="U37" s="118"/>
      <c r="V37" s="118"/>
      <c r="W37" s="118"/>
      <c r="X37" s="144"/>
      <c r="Y37" s="1"/>
      <c r="Z37" s="128"/>
      <c r="AA37" s="113"/>
      <c r="AB37" s="113"/>
      <c r="AC37" s="113"/>
      <c r="AD37" s="113"/>
      <c r="AE37" s="113"/>
      <c r="AF37" s="113"/>
    </row>
    <row r="38" spans="1:32" ht="12.75" customHeight="1" x14ac:dyDescent="0.25">
      <c r="A38" s="89" t="s">
        <v>39</v>
      </c>
      <c r="B38" s="857" t="s">
        <v>171</v>
      </c>
      <c r="C38" s="857"/>
      <c r="D38" s="857"/>
      <c r="E38" s="857"/>
      <c r="F38" s="857"/>
      <c r="G38" s="857"/>
      <c r="H38" s="857"/>
      <c r="I38" s="857"/>
      <c r="J38" s="857"/>
      <c r="K38" s="857"/>
      <c r="L38" s="857"/>
      <c r="N38" s="399"/>
      <c r="O38" s="399"/>
      <c r="R38" s="128"/>
      <c r="S38" s="113"/>
      <c r="T38" s="118"/>
      <c r="U38" s="118"/>
      <c r="V38" s="118"/>
      <c r="W38" s="118"/>
      <c r="X38" s="144"/>
      <c r="Y38" s="1"/>
      <c r="Z38" s="128"/>
      <c r="AA38" s="121"/>
      <c r="AB38" s="121"/>
      <c r="AC38" s="121"/>
      <c r="AD38" s="121"/>
      <c r="AE38" s="113"/>
      <c r="AF38" s="113"/>
    </row>
    <row r="39" spans="1:32" x14ac:dyDescent="0.25">
      <c r="A39" s="89" t="s">
        <v>15</v>
      </c>
      <c r="B39" s="887" t="s">
        <v>174</v>
      </c>
      <c r="C39" s="887"/>
      <c r="D39" s="887"/>
      <c r="E39" s="887"/>
      <c r="F39" s="887"/>
      <c r="G39" s="887"/>
      <c r="H39" s="887"/>
      <c r="I39" s="887"/>
      <c r="J39" s="887"/>
      <c r="K39" s="887"/>
      <c r="L39" s="887"/>
      <c r="N39" s="399"/>
      <c r="O39" s="399"/>
    </row>
    <row r="40" spans="1:32" x14ac:dyDescent="0.25">
      <c r="A40" s="89" t="s">
        <v>20</v>
      </c>
      <c r="B40" s="874" t="s">
        <v>157</v>
      </c>
      <c r="C40" s="857"/>
      <c r="D40" s="857"/>
      <c r="E40" s="857"/>
      <c r="F40" s="857"/>
      <c r="G40" s="857"/>
      <c r="H40" s="857"/>
      <c r="I40" s="857"/>
      <c r="J40" s="857"/>
      <c r="K40" s="857"/>
      <c r="L40" s="857"/>
    </row>
    <row r="41" spans="1:32" x14ac:dyDescent="0.25">
      <c r="A41" s="89" t="s">
        <v>23</v>
      </c>
      <c r="B41" s="857" t="s">
        <v>175</v>
      </c>
      <c r="C41" s="857"/>
      <c r="D41" s="857"/>
      <c r="E41" s="857"/>
      <c r="F41" s="857"/>
      <c r="G41" s="857"/>
      <c r="H41" s="857"/>
      <c r="I41" s="857"/>
      <c r="J41" s="857"/>
      <c r="K41" s="857"/>
      <c r="L41" s="857"/>
    </row>
    <row r="42" spans="1:32" x14ac:dyDescent="0.25">
      <c r="A42" s="89" t="s">
        <v>44</v>
      </c>
      <c r="B42" s="876" t="s">
        <v>159</v>
      </c>
      <c r="C42" s="873"/>
      <c r="D42" s="873"/>
      <c r="E42" s="873"/>
      <c r="F42" s="873"/>
      <c r="G42" s="873"/>
      <c r="H42" s="873"/>
      <c r="I42" s="873"/>
      <c r="J42" s="873"/>
      <c r="K42" s="873"/>
      <c r="L42" s="873"/>
    </row>
    <row r="43" spans="1:32" ht="24.75" customHeight="1" x14ac:dyDescent="0.25">
      <c r="A43" s="89" t="s">
        <v>46</v>
      </c>
      <c r="B43" s="857" t="s">
        <v>176</v>
      </c>
      <c r="C43" s="857"/>
      <c r="D43" s="857"/>
      <c r="E43" s="857"/>
      <c r="F43" s="857"/>
      <c r="G43" s="857"/>
      <c r="H43" s="857"/>
      <c r="I43" s="857"/>
      <c r="J43" s="857"/>
      <c r="K43" s="857"/>
      <c r="L43" s="857"/>
    </row>
    <row r="44" spans="1:32" x14ac:dyDescent="0.25">
      <c r="A44" s="89" t="s">
        <v>31</v>
      </c>
      <c r="B44" s="887" t="s">
        <v>161</v>
      </c>
      <c r="C44" s="887"/>
      <c r="D44" s="887"/>
      <c r="E44" s="887"/>
      <c r="F44" s="887"/>
      <c r="G44" s="887"/>
      <c r="H44" s="887"/>
      <c r="I44" s="887"/>
      <c r="J44" s="887"/>
      <c r="K44" s="887"/>
      <c r="L44" s="887"/>
    </row>
    <row r="45" spans="1:32" ht="39.75" customHeight="1" x14ac:dyDescent="0.25">
      <c r="A45" s="89" t="s">
        <v>65</v>
      </c>
      <c r="B45" s="857" t="s">
        <v>1164</v>
      </c>
      <c r="C45" s="872"/>
      <c r="D45" s="872"/>
      <c r="E45" s="872"/>
      <c r="F45" s="872"/>
      <c r="G45" s="872"/>
      <c r="H45" s="872"/>
      <c r="I45" s="872"/>
      <c r="J45" s="872"/>
      <c r="K45" s="872"/>
      <c r="L45" s="872"/>
    </row>
    <row r="46" spans="1:32" x14ac:dyDescent="0.25">
      <c r="A46" s="90"/>
      <c r="B46" s="96"/>
      <c r="C46" s="91"/>
      <c r="D46" s="91"/>
      <c r="E46" s="91"/>
      <c r="F46" s="91"/>
      <c r="G46" s="91"/>
      <c r="H46" s="91"/>
      <c r="I46" s="91"/>
      <c r="J46" s="91"/>
      <c r="K46" s="91"/>
      <c r="L46" s="91"/>
    </row>
    <row r="47" spans="1:32" ht="13.5" customHeight="1" x14ac:dyDescent="0.25">
      <c r="A47" s="90"/>
      <c r="B47" s="857"/>
      <c r="C47" s="857"/>
      <c r="D47" s="857"/>
      <c r="E47" s="857"/>
      <c r="F47" s="857"/>
      <c r="G47" s="857"/>
      <c r="H47" s="857"/>
      <c r="I47" s="857"/>
      <c r="J47" s="857"/>
      <c r="K47" s="857"/>
      <c r="L47" s="857"/>
      <c r="O47" s="89"/>
      <c r="P47" s="857"/>
      <c r="Q47" s="857"/>
      <c r="R47" s="857"/>
      <c r="S47" s="857"/>
      <c r="T47" s="857"/>
      <c r="U47" s="857"/>
      <c r="V47" s="857"/>
      <c r="W47" s="857"/>
      <c r="X47" s="857"/>
      <c r="Y47" s="857"/>
      <c r="Z47" s="857"/>
    </row>
    <row r="48" spans="1:32" ht="25.5" customHeight="1" x14ac:dyDescent="0.25">
      <c r="A48" s="90"/>
      <c r="B48" s="857"/>
      <c r="C48" s="857"/>
      <c r="D48" s="857"/>
      <c r="E48" s="857"/>
      <c r="F48" s="857"/>
      <c r="G48" s="857"/>
      <c r="H48" s="857"/>
      <c r="I48" s="857"/>
      <c r="J48" s="857"/>
      <c r="K48" s="857"/>
      <c r="L48" s="857"/>
      <c r="O48" s="89"/>
      <c r="P48" s="887"/>
      <c r="Q48" s="887"/>
      <c r="R48" s="887"/>
      <c r="S48" s="887"/>
      <c r="T48" s="887"/>
      <c r="U48" s="887"/>
      <c r="V48" s="887"/>
      <c r="W48" s="887"/>
      <c r="X48" s="887"/>
      <c r="Y48" s="887"/>
      <c r="Z48" s="887"/>
    </row>
    <row r="49" spans="1:26" x14ac:dyDescent="0.25">
      <c r="A49" s="90"/>
      <c r="B49" s="92"/>
      <c r="C49" s="92"/>
      <c r="D49" s="92"/>
      <c r="E49" s="92"/>
      <c r="F49" s="92"/>
      <c r="G49" s="92"/>
      <c r="H49" s="92"/>
      <c r="I49" s="92"/>
      <c r="J49" s="92"/>
      <c r="K49" s="92"/>
      <c r="L49" s="92"/>
      <c r="O49" s="89"/>
      <c r="P49" s="874"/>
      <c r="Q49" s="857"/>
      <c r="R49" s="857"/>
      <c r="S49" s="857"/>
      <c r="T49" s="857"/>
      <c r="U49" s="857"/>
      <c r="V49" s="857"/>
      <c r="W49" s="857"/>
      <c r="X49" s="857"/>
      <c r="Y49" s="857"/>
      <c r="Z49" s="857"/>
    </row>
    <row r="50" spans="1:26" ht="41.25" customHeight="1" x14ac:dyDescent="0.25">
      <c r="A50" s="90"/>
      <c r="B50" s="857"/>
      <c r="C50" s="857"/>
      <c r="D50" s="857"/>
      <c r="E50" s="857"/>
      <c r="F50" s="857"/>
      <c r="G50" s="857"/>
      <c r="H50" s="857"/>
      <c r="I50" s="857"/>
      <c r="J50" s="857"/>
      <c r="K50" s="857"/>
      <c r="L50" s="857"/>
      <c r="O50" s="89"/>
      <c r="P50" s="857"/>
      <c r="Q50" s="857"/>
      <c r="R50" s="857"/>
      <c r="S50" s="857"/>
      <c r="T50" s="857"/>
      <c r="U50" s="857"/>
      <c r="V50" s="857"/>
      <c r="W50" s="857"/>
      <c r="X50" s="857"/>
      <c r="Y50" s="857"/>
      <c r="Z50" s="857"/>
    </row>
    <row r="51" spans="1:26" x14ac:dyDescent="0.25">
      <c r="A51" s="90"/>
      <c r="B51" s="857"/>
      <c r="C51" s="857"/>
      <c r="D51" s="857"/>
      <c r="E51" s="857"/>
      <c r="F51" s="857"/>
      <c r="G51" s="857"/>
      <c r="H51" s="857"/>
      <c r="I51" s="857"/>
      <c r="J51" s="857"/>
      <c r="K51" s="857"/>
      <c r="L51" s="857"/>
      <c r="O51" s="89"/>
      <c r="P51" s="876"/>
      <c r="Q51" s="873"/>
      <c r="R51" s="873"/>
      <c r="S51" s="873"/>
      <c r="T51" s="873"/>
      <c r="U51" s="873"/>
      <c r="V51" s="873"/>
      <c r="W51" s="873"/>
      <c r="X51" s="873"/>
      <c r="Y51" s="873"/>
      <c r="Z51" s="873"/>
    </row>
    <row r="52" spans="1:26" x14ac:dyDescent="0.25">
      <c r="O52" s="89"/>
      <c r="P52" s="857"/>
      <c r="Q52" s="857"/>
      <c r="R52" s="857"/>
      <c r="S52" s="857"/>
      <c r="T52" s="857"/>
      <c r="U52" s="857"/>
      <c r="V52" s="857"/>
      <c r="W52" s="857"/>
      <c r="X52" s="857"/>
      <c r="Y52" s="857"/>
      <c r="Z52" s="857"/>
    </row>
    <row r="53" spans="1:26" x14ac:dyDescent="0.25">
      <c r="O53" s="89"/>
      <c r="P53" s="887"/>
      <c r="Q53" s="887"/>
      <c r="R53" s="887"/>
      <c r="S53" s="887"/>
      <c r="T53" s="887"/>
      <c r="U53" s="887"/>
      <c r="V53" s="887"/>
      <c r="W53" s="887"/>
      <c r="X53" s="887"/>
      <c r="Y53" s="887"/>
      <c r="Z53" s="887"/>
    </row>
    <row r="54" spans="1:26" x14ac:dyDescent="0.25">
      <c r="O54" s="89"/>
      <c r="P54" s="887"/>
      <c r="Q54" s="887"/>
      <c r="R54" s="887"/>
      <c r="S54" s="887"/>
      <c r="T54" s="887"/>
      <c r="U54" s="887"/>
      <c r="V54" s="887"/>
      <c r="W54" s="887"/>
      <c r="X54" s="887"/>
      <c r="Y54" s="887"/>
      <c r="Z54" s="887"/>
    </row>
    <row r="55" spans="1:26" x14ac:dyDescent="0.25">
      <c r="O55" s="89"/>
      <c r="P55" s="857"/>
      <c r="Q55" s="872"/>
      <c r="R55" s="872"/>
      <c r="S55" s="872"/>
      <c r="T55" s="872"/>
      <c r="U55" s="872"/>
      <c r="V55" s="872"/>
      <c r="W55" s="872"/>
      <c r="X55" s="872"/>
      <c r="Y55" s="872"/>
      <c r="Z55" s="872"/>
    </row>
    <row r="66" spans="2:12" x14ac:dyDescent="0.25">
      <c r="B66" s="857"/>
      <c r="C66" s="872"/>
      <c r="D66" s="872"/>
      <c r="E66" s="872"/>
      <c r="F66" s="872"/>
      <c r="G66" s="872"/>
      <c r="H66" s="872"/>
      <c r="I66" s="872"/>
      <c r="J66" s="872"/>
      <c r="K66" s="872"/>
      <c r="L66" s="872"/>
    </row>
    <row r="69" spans="2:12" x14ac:dyDescent="0.25">
      <c r="C69" s="130"/>
      <c r="D69" s="130"/>
    </row>
    <row r="70" spans="2:12" x14ac:dyDescent="0.25">
      <c r="C70" s="131"/>
      <c r="D70" s="131"/>
      <c r="E70" s="131"/>
    </row>
  </sheetData>
  <mergeCells count="38">
    <mergeCell ref="P52:Z52"/>
    <mergeCell ref="P53:Z53"/>
    <mergeCell ref="P54:Z54"/>
    <mergeCell ref="P55:Z55"/>
    <mergeCell ref="P47:Z47"/>
    <mergeCell ref="P48:Z48"/>
    <mergeCell ref="P49:Z49"/>
    <mergeCell ref="P50:Z50"/>
    <mergeCell ref="P51:Z51"/>
    <mergeCell ref="B50:L50"/>
    <mergeCell ref="B51:L51"/>
    <mergeCell ref="B66:L66"/>
    <mergeCell ref="B42:L42"/>
    <mergeCell ref="B43:L43"/>
    <mergeCell ref="B44:L44"/>
    <mergeCell ref="B47:L47"/>
    <mergeCell ref="B48:L48"/>
    <mergeCell ref="B45:L45"/>
    <mergeCell ref="B41:L41"/>
    <mergeCell ref="Z22:AF22"/>
    <mergeCell ref="R23:X23"/>
    <mergeCell ref="Z26:AF26"/>
    <mergeCell ref="R29:X29"/>
    <mergeCell ref="Z32:AF32"/>
    <mergeCell ref="R36:X36"/>
    <mergeCell ref="B36:L36"/>
    <mergeCell ref="B38:L38"/>
    <mergeCell ref="B39:L39"/>
    <mergeCell ref="B40:L40"/>
    <mergeCell ref="AA6:AF6"/>
    <mergeCell ref="C1:K1"/>
    <mergeCell ref="S3:X3"/>
    <mergeCell ref="AA3:AF3"/>
    <mergeCell ref="R5:X5"/>
    <mergeCell ref="Z5:AF5"/>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AQ64"/>
  <sheetViews>
    <sheetView showGridLines="0" zoomScaleNormal="100" workbookViewId="0">
      <selection activeCell="H74" sqref="H74"/>
    </sheetView>
  </sheetViews>
  <sheetFormatPr defaultRowHeight="15" x14ac:dyDescent="0.25"/>
  <cols>
    <col min="1" max="1" width="2.140625" style="2" customWidth="1"/>
    <col min="2" max="2" width="2.7109375" style="93" customWidth="1"/>
    <col min="3" max="3" width="44.140625" style="93" customWidth="1"/>
    <col min="4" max="11" width="7.85546875" style="93" customWidth="1"/>
    <col min="12" max="12" width="5.7109375" style="93" customWidth="1"/>
    <col min="13" max="13" width="9.28515625" style="93" customWidth="1"/>
    <col min="14" max="15" width="2.140625" style="2" customWidth="1"/>
    <col min="16" max="16" width="4.42578125" style="93" customWidth="1"/>
    <col min="17" max="17" width="44.140625" style="93" customWidth="1"/>
    <col min="18" max="25" width="7.85546875" style="93" customWidth="1"/>
    <col min="26" max="26" width="5.7109375" style="93" customWidth="1"/>
    <col min="27" max="27" width="9.42578125" style="93" customWidth="1"/>
    <col min="28" max="29" width="2.140625" style="2" customWidth="1"/>
    <col min="30" max="30" width="4.42578125" style="93" customWidth="1"/>
    <col min="31" max="31" width="44.140625" style="93" customWidth="1"/>
    <col min="32" max="39" width="7.85546875" style="93" customWidth="1"/>
    <col min="40" max="40" width="5.7109375" style="93" customWidth="1"/>
    <col min="41" max="41" width="9.42578125" style="93" customWidth="1"/>
    <col min="42" max="42" width="2.28515625" style="2" customWidth="1"/>
    <col min="43" max="16384" width="9.140625" style="2"/>
  </cols>
  <sheetData>
    <row r="1" spans="2:32" ht="20.25" x14ac:dyDescent="0.3">
      <c r="C1" s="97"/>
      <c r="D1" s="95"/>
      <c r="H1" s="680" t="s">
        <v>850</v>
      </c>
      <c r="Q1" s="97"/>
      <c r="R1" s="95"/>
      <c r="AE1" s="97"/>
      <c r="AF1" s="95"/>
    </row>
    <row r="2" spans="2:32" x14ac:dyDescent="0.25">
      <c r="B2" s="2"/>
      <c r="P2" s="2"/>
      <c r="AD2" s="2"/>
    </row>
    <row r="3" spans="2:32" ht="15" customHeight="1" x14ac:dyDescent="0.25">
      <c r="B3" s="2"/>
      <c r="C3" s="71" t="s">
        <v>0</v>
      </c>
      <c r="D3" s="892" t="s">
        <v>891</v>
      </c>
      <c r="E3" s="893"/>
      <c r="F3" s="893"/>
      <c r="G3" s="893"/>
      <c r="H3" s="893"/>
      <c r="I3" s="893"/>
      <c r="J3" s="893"/>
      <c r="K3" s="893"/>
      <c r="L3" s="893"/>
      <c r="M3" s="894"/>
      <c r="P3" s="2"/>
      <c r="AD3" s="2"/>
    </row>
    <row r="4" spans="2:32" ht="25.5" customHeight="1" x14ac:dyDescent="0.25">
      <c r="B4" s="2"/>
      <c r="C4" s="72"/>
      <c r="D4" s="73">
        <v>2015</v>
      </c>
      <c r="E4" s="73">
        <v>2020</v>
      </c>
      <c r="F4" s="73">
        <v>2030</v>
      </c>
      <c r="G4" s="73">
        <v>2050</v>
      </c>
      <c r="H4" s="892" t="s">
        <v>2</v>
      </c>
      <c r="I4" s="895"/>
      <c r="J4" s="892" t="s">
        <v>3</v>
      </c>
      <c r="K4" s="895"/>
      <c r="L4" s="73" t="s">
        <v>4</v>
      </c>
      <c r="M4" s="73" t="s">
        <v>5</v>
      </c>
      <c r="P4" s="2"/>
      <c r="AD4" s="2"/>
    </row>
    <row r="5" spans="2:32" ht="15" customHeight="1" x14ac:dyDescent="0.25">
      <c r="B5" s="2"/>
      <c r="C5" s="174" t="s">
        <v>6</v>
      </c>
      <c r="D5" s="175"/>
      <c r="E5" s="175"/>
      <c r="F5" s="175"/>
      <c r="G5" s="175"/>
      <c r="H5" s="175" t="s">
        <v>7</v>
      </c>
      <c r="I5" s="175" t="s">
        <v>8</v>
      </c>
      <c r="J5" s="175" t="s">
        <v>7</v>
      </c>
      <c r="K5" s="175" t="s">
        <v>8</v>
      </c>
      <c r="L5" s="175"/>
      <c r="M5" s="176"/>
      <c r="P5" s="2"/>
      <c r="AD5" s="2"/>
    </row>
    <row r="6" spans="2:32" ht="15" customHeight="1" x14ac:dyDescent="0.25">
      <c r="B6" s="2"/>
      <c r="C6" s="74" t="s">
        <v>9</v>
      </c>
      <c r="D6" s="899" t="s">
        <v>193</v>
      </c>
      <c r="E6" s="900"/>
      <c r="F6" s="893"/>
      <c r="G6" s="894"/>
      <c r="H6" s="182"/>
      <c r="I6" s="182"/>
      <c r="J6" s="182"/>
      <c r="K6" s="182"/>
      <c r="L6" s="75" t="s">
        <v>46</v>
      </c>
      <c r="M6" s="75"/>
      <c r="P6" s="2"/>
      <c r="AD6" s="2"/>
    </row>
    <row r="7" spans="2:32" ht="24" x14ac:dyDescent="0.25">
      <c r="B7" s="2"/>
      <c r="C7" s="74" t="s">
        <v>196</v>
      </c>
      <c r="D7" s="76">
        <v>41</v>
      </c>
      <c r="E7" s="183">
        <v>42</v>
      </c>
      <c r="F7" s="183">
        <v>43</v>
      </c>
      <c r="G7" s="184">
        <v>45</v>
      </c>
      <c r="H7" s="76">
        <v>38</v>
      </c>
      <c r="I7" s="184">
        <v>42</v>
      </c>
      <c r="J7" s="184">
        <v>40</v>
      </c>
      <c r="K7" s="184">
        <v>44</v>
      </c>
      <c r="L7" s="76"/>
      <c r="M7" s="76" t="s">
        <v>197</v>
      </c>
      <c r="P7" s="2"/>
      <c r="AD7" s="2"/>
    </row>
    <row r="8" spans="2:32" ht="24" x14ac:dyDescent="0.25">
      <c r="B8" s="2"/>
      <c r="C8" s="79" t="s">
        <v>140</v>
      </c>
      <c r="D8" s="77">
        <v>39</v>
      </c>
      <c r="E8" s="77">
        <v>40</v>
      </c>
      <c r="F8" s="77">
        <v>41</v>
      </c>
      <c r="G8" s="80">
        <v>43</v>
      </c>
      <c r="H8" s="77">
        <v>36</v>
      </c>
      <c r="I8" s="77">
        <v>40</v>
      </c>
      <c r="J8" s="80">
        <v>38</v>
      </c>
      <c r="K8" s="80">
        <v>42</v>
      </c>
      <c r="L8" s="77"/>
      <c r="M8" s="77" t="s">
        <v>199</v>
      </c>
      <c r="P8" s="2"/>
      <c r="AD8" s="2"/>
    </row>
    <row r="9" spans="2:32" x14ac:dyDescent="0.25">
      <c r="B9" s="2"/>
      <c r="C9" s="74" t="s">
        <v>141</v>
      </c>
      <c r="D9" s="80">
        <v>0.95</v>
      </c>
      <c r="E9" s="80">
        <v>0.96</v>
      </c>
      <c r="F9" s="77">
        <v>1</v>
      </c>
      <c r="G9" s="80">
        <v>1</v>
      </c>
      <c r="H9" s="80">
        <v>0.8</v>
      </c>
      <c r="I9" s="77">
        <v>1.2</v>
      </c>
      <c r="J9" s="80">
        <v>0.8</v>
      </c>
      <c r="K9" s="80">
        <v>1.2</v>
      </c>
      <c r="L9" s="77"/>
      <c r="M9" s="76" t="s">
        <v>197</v>
      </c>
      <c r="P9" s="2"/>
      <c r="AD9" s="2"/>
    </row>
    <row r="10" spans="2:32" x14ac:dyDescent="0.25">
      <c r="B10" s="2"/>
      <c r="C10" s="74" t="s">
        <v>142</v>
      </c>
      <c r="D10" s="186" t="s">
        <v>149</v>
      </c>
      <c r="E10" s="186" t="s">
        <v>149</v>
      </c>
      <c r="F10" s="186" t="s">
        <v>149</v>
      </c>
      <c r="G10" s="187" t="s">
        <v>149</v>
      </c>
      <c r="H10" s="186" t="s">
        <v>149</v>
      </c>
      <c r="I10" s="186" t="s">
        <v>149</v>
      </c>
      <c r="J10" s="187" t="s">
        <v>149</v>
      </c>
      <c r="K10" s="187" t="s">
        <v>149</v>
      </c>
      <c r="L10" s="77" t="s">
        <v>50</v>
      </c>
      <c r="M10" s="77"/>
      <c r="P10" s="2"/>
      <c r="AD10" s="2"/>
    </row>
    <row r="11" spans="2:32" x14ac:dyDescent="0.25">
      <c r="B11" s="2"/>
      <c r="C11" s="74" t="s">
        <v>13</v>
      </c>
      <c r="D11" s="77">
        <v>2</v>
      </c>
      <c r="E11" s="77">
        <v>2</v>
      </c>
      <c r="F11" s="77">
        <v>2</v>
      </c>
      <c r="G11" s="80">
        <v>2</v>
      </c>
      <c r="H11" s="77">
        <v>2</v>
      </c>
      <c r="I11" s="77">
        <v>3</v>
      </c>
      <c r="J11" s="80">
        <v>2</v>
      </c>
      <c r="K11" s="80">
        <v>3</v>
      </c>
      <c r="L11" s="77"/>
      <c r="M11" s="77">
        <v>6</v>
      </c>
      <c r="P11" s="2"/>
      <c r="AD11" s="2"/>
    </row>
    <row r="12" spans="2:32" x14ac:dyDescent="0.25">
      <c r="B12" s="2"/>
      <c r="C12" s="72" t="s">
        <v>95</v>
      </c>
      <c r="D12" s="75">
        <v>3</v>
      </c>
      <c r="E12" s="75">
        <v>3</v>
      </c>
      <c r="F12" s="81">
        <v>2.5</v>
      </c>
      <c r="G12" s="81">
        <v>2.5</v>
      </c>
      <c r="H12" s="75">
        <v>2</v>
      </c>
      <c r="I12" s="81">
        <v>3.5</v>
      </c>
      <c r="J12" s="81">
        <v>1.5</v>
      </c>
      <c r="K12" s="81">
        <v>3</v>
      </c>
      <c r="L12" s="75"/>
      <c r="M12" s="77">
        <v>6</v>
      </c>
      <c r="P12" s="2"/>
      <c r="AD12" s="2"/>
    </row>
    <row r="13" spans="2:32" x14ac:dyDescent="0.25">
      <c r="B13" s="2"/>
      <c r="C13" s="72" t="s">
        <v>16</v>
      </c>
      <c r="D13" s="75">
        <v>25</v>
      </c>
      <c r="E13" s="75">
        <v>25</v>
      </c>
      <c r="F13" s="75">
        <v>25</v>
      </c>
      <c r="G13" s="81">
        <v>25</v>
      </c>
      <c r="H13" s="75">
        <v>25</v>
      </c>
      <c r="I13" s="75" t="s">
        <v>202</v>
      </c>
      <c r="J13" s="81">
        <v>25</v>
      </c>
      <c r="K13" s="188" t="s">
        <v>202</v>
      </c>
      <c r="L13" s="75" t="s">
        <v>44</v>
      </c>
      <c r="M13" s="77" t="s">
        <v>203</v>
      </c>
      <c r="P13" s="2"/>
      <c r="AD13" s="2"/>
    </row>
    <row r="14" spans="2:32" x14ac:dyDescent="0.25">
      <c r="B14" s="2"/>
      <c r="C14" s="72" t="s">
        <v>18</v>
      </c>
      <c r="D14" s="81">
        <v>1.5</v>
      </c>
      <c r="E14" s="81">
        <v>1.5</v>
      </c>
      <c r="F14" s="81">
        <v>1.5</v>
      </c>
      <c r="G14" s="81">
        <v>1.5</v>
      </c>
      <c r="H14" s="75">
        <v>1</v>
      </c>
      <c r="I14" s="75">
        <v>2</v>
      </c>
      <c r="J14" s="81">
        <v>1</v>
      </c>
      <c r="K14" s="81">
        <v>2</v>
      </c>
      <c r="L14" s="75"/>
      <c r="M14" s="77">
        <v>6</v>
      </c>
      <c r="P14" s="2"/>
      <c r="AD14" s="2"/>
    </row>
    <row r="15" spans="2:32" x14ac:dyDescent="0.25">
      <c r="B15" s="2"/>
      <c r="C15" s="82" t="s">
        <v>19</v>
      </c>
      <c r="D15" s="80">
        <v>0.02</v>
      </c>
      <c r="E15" s="80">
        <v>0.02</v>
      </c>
      <c r="F15" s="80">
        <v>0.02</v>
      </c>
      <c r="G15" s="80">
        <v>0.02</v>
      </c>
      <c r="H15" s="81">
        <v>1.4999999999999999E-2</v>
      </c>
      <c r="I15" s="81">
        <v>0.03</v>
      </c>
      <c r="J15" s="81">
        <v>1.4999999999999999E-2</v>
      </c>
      <c r="K15" s="81">
        <v>0.03</v>
      </c>
      <c r="L15" s="75" t="s">
        <v>31</v>
      </c>
      <c r="M15" s="77">
        <v>7</v>
      </c>
      <c r="P15" s="2"/>
      <c r="AD15" s="2"/>
    </row>
    <row r="16" spans="2:32" x14ac:dyDescent="0.25">
      <c r="B16" s="2"/>
      <c r="C16" s="896" t="s">
        <v>204</v>
      </c>
      <c r="D16" s="897"/>
      <c r="E16" s="897"/>
      <c r="F16" s="897"/>
      <c r="G16" s="897"/>
      <c r="H16" s="897"/>
      <c r="I16" s="897"/>
      <c r="J16" s="897"/>
      <c r="K16" s="897"/>
      <c r="L16" s="897"/>
      <c r="M16" s="898"/>
      <c r="P16" s="2"/>
      <c r="AD16" s="2"/>
    </row>
    <row r="17" spans="2:30" x14ac:dyDescent="0.25">
      <c r="B17" s="2"/>
      <c r="C17" s="72" t="s">
        <v>22</v>
      </c>
      <c r="D17" s="75">
        <v>0</v>
      </c>
      <c r="E17" s="75">
        <v>0</v>
      </c>
      <c r="F17" s="75">
        <v>0</v>
      </c>
      <c r="G17" s="81">
        <v>0</v>
      </c>
      <c r="H17" s="75">
        <v>0</v>
      </c>
      <c r="I17" s="75">
        <v>0</v>
      </c>
      <c r="J17" s="81">
        <v>0</v>
      </c>
      <c r="K17" s="81">
        <v>0</v>
      </c>
      <c r="L17" s="75" t="s">
        <v>65</v>
      </c>
      <c r="M17" s="75"/>
      <c r="P17" s="2"/>
      <c r="AD17" s="2"/>
    </row>
    <row r="18" spans="2:30" x14ac:dyDescent="0.25">
      <c r="B18" s="2"/>
      <c r="C18" s="72" t="s">
        <v>24</v>
      </c>
      <c r="D18" s="75">
        <v>20</v>
      </c>
      <c r="E18" s="75">
        <v>20</v>
      </c>
      <c r="F18" s="75">
        <v>20</v>
      </c>
      <c r="G18" s="81">
        <v>20</v>
      </c>
      <c r="H18" s="75">
        <v>20</v>
      </c>
      <c r="I18" s="75">
        <v>50</v>
      </c>
      <c r="J18" s="81">
        <v>20</v>
      </c>
      <c r="K18" s="81">
        <v>50</v>
      </c>
      <c r="L18" s="75" t="s">
        <v>20</v>
      </c>
      <c r="M18" s="75">
        <v>6</v>
      </c>
      <c r="P18" s="2"/>
      <c r="AD18" s="2"/>
    </row>
    <row r="19" spans="2:30" x14ac:dyDescent="0.25">
      <c r="B19" s="2"/>
      <c r="C19" s="72" t="s">
        <v>98</v>
      </c>
      <c r="D19" s="75">
        <v>25</v>
      </c>
      <c r="E19" s="75">
        <v>23</v>
      </c>
      <c r="F19" s="75">
        <v>20</v>
      </c>
      <c r="G19" s="81">
        <v>20</v>
      </c>
      <c r="H19" s="75">
        <v>20</v>
      </c>
      <c r="I19" s="75">
        <v>25</v>
      </c>
      <c r="J19" s="81">
        <v>20</v>
      </c>
      <c r="K19" s="81">
        <v>25</v>
      </c>
      <c r="L19" s="75" t="s">
        <v>39</v>
      </c>
      <c r="M19" s="75">
        <v>6</v>
      </c>
      <c r="P19" s="2"/>
      <c r="AD19" s="2"/>
    </row>
    <row r="20" spans="2:30" x14ac:dyDescent="0.25">
      <c r="B20" s="2"/>
      <c r="C20" s="72" t="s">
        <v>99</v>
      </c>
      <c r="D20" s="81">
        <v>0.25</v>
      </c>
      <c r="E20" s="81">
        <v>0.23</v>
      </c>
      <c r="F20" s="81">
        <v>0.2</v>
      </c>
      <c r="G20" s="81">
        <v>0.2</v>
      </c>
      <c r="H20" s="81">
        <v>0.1</v>
      </c>
      <c r="I20" s="81">
        <v>0.5</v>
      </c>
      <c r="J20" s="81">
        <v>0.1</v>
      </c>
      <c r="K20" s="81">
        <v>0.4</v>
      </c>
      <c r="L20" s="75"/>
      <c r="M20" s="75" t="s">
        <v>205</v>
      </c>
      <c r="P20" s="2"/>
      <c r="AD20" s="2"/>
    </row>
    <row r="21" spans="2:30" x14ac:dyDescent="0.25">
      <c r="B21" s="2"/>
      <c r="C21" s="72" t="s">
        <v>100</v>
      </c>
      <c r="D21" s="81">
        <v>0.5</v>
      </c>
      <c r="E21" s="81">
        <v>0.5</v>
      </c>
      <c r="F21" s="81">
        <v>0.5</v>
      </c>
      <c r="G21" s="81">
        <v>0.5</v>
      </c>
      <c r="H21" s="81">
        <v>0.4</v>
      </c>
      <c r="I21" s="75">
        <v>1</v>
      </c>
      <c r="J21" s="81">
        <v>0.4</v>
      </c>
      <c r="K21" s="81">
        <v>1</v>
      </c>
      <c r="L21" s="75"/>
      <c r="M21" s="75" t="s">
        <v>205</v>
      </c>
      <c r="P21" s="2"/>
      <c r="AD21" s="2"/>
    </row>
    <row r="22" spans="2:30" x14ac:dyDescent="0.25">
      <c r="B22" s="2"/>
      <c r="C22" s="896" t="s">
        <v>102</v>
      </c>
      <c r="D22" s="897"/>
      <c r="E22" s="897"/>
      <c r="F22" s="897"/>
      <c r="G22" s="897"/>
      <c r="H22" s="897"/>
      <c r="I22" s="897"/>
      <c r="J22" s="897"/>
      <c r="K22" s="897"/>
      <c r="L22" s="897"/>
      <c r="M22" s="898"/>
      <c r="P22" s="2"/>
      <c r="AD22" s="2"/>
    </row>
    <row r="23" spans="2:30" x14ac:dyDescent="0.25">
      <c r="B23" s="2"/>
      <c r="C23" s="72" t="s">
        <v>148</v>
      </c>
      <c r="D23" s="75">
        <v>0</v>
      </c>
      <c r="E23" s="75">
        <v>0</v>
      </c>
      <c r="F23" s="75">
        <v>0</v>
      </c>
      <c r="G23" s="75">
        <v>0</v>
      </c>
      <c r="H23" s="75">
        <v>0</v>
      </c>
      <c r="I23" s="75">
        <v>0</v>
      </c>
      <c r="J23" s="188">
        <v>0</v>
      </c>
      <c r="K23" s="188">
        <v>0</v>
      </c>
      <c r="L23" s="77"/>
      <c r="M23" s="76"/>
      <c r="P23" s="2"/>
      <c r="AD23" s="2"/>
    </row>
    <row r="24" spans="2:30" ht="15" customHeight="1" x14ac:dyDescent="0.25">
      <c r="B24" s="2"/>
      <c r="C24" s="72" t="s">
        <v>104</v>
      </c>
      <c r="D24" s="75">
        <v>20</v>
      </c>
      <c r="E24" s="75">
        <v>15</v>
      </c>
      <c r="F24" s="75">
        <v>10</v>
      </c>
      <c r="G24" s="81">
        <v>10</v>
      </c>
      <c r="H24" s="75">
        <v>10</v>
      </c>
      <c r="I24" s="75">
        <v>30</v>
      </c>
      <c r="J24" s="81">
        <v>7.5</v>
      </c>
      <c r="K24" s="81">
        <v>20</v>
      </c>
      <c r="L24" s="75" t="s">
        <v>23</v>
      </c>
      <c r="M24" s="77" t="s">
        <v>207</v>
      </c>
      <c r="P24" s="2"/>
      <c r="AD24" s="2"/>
    </row>
    <row r="25" spans="2:30" x14ac:dyDescent="0.25">
      <c r="B25" s="2"/>
      <c r="C25" s="72" t="s">
        <v>105</v>
      </c>
      <c r="D25" s="189">
        <v>1.5</v>
      </c>
      <c r="E25" s="189">
        <v>1.5</v>
      </c>
      <c r="F25" s="189">
        <v>1.5</v>
      </c>
      <c r="G25" s="189">
        <v>1.5</v>
      </c>
      <c r="H25" s="83">
        <v>1</v>
      </c>
      <c r="I25" s="83">
        <v>8</v>
      </c>
      <c r="J25" s="189">
        <v>1</v>
      </c>
      <c r="K25" s="189">
        <v>8</v>
      </c>
      <c r="L25" s="75" t="s">
        <v>31</v>
      </c>
      <c r="M25" s="77">
        <v>9</v>
      </c>
      <c r="P25" s="2"/>
      <c r="AD25" s="2"/>
    </row>
    <row r="26" spans="2:30" x14ac:dyDescent="0.25">
      <c r="B26" s="2"/>
      <c r="C26" s="72" t="s">
        <v>106</v>
      </c>
      <c r="D26" s="84">
        <v>1</v>
      </c>
      <c r="E26" s="84">
        <v>1</v>
      </c>
      <c r="F26" s="84">
        <v>1</v>
      </c>
      <c r="G26" s="84">
        <v>1</v>
      </c>
      <c r="H26" s="81">
        <v>0.7</v>
      </c>
      <c r="I26" s="81">
        <v>1.2</v>
      </c>
      <c r="J26" s="81">
        <v>0.7</v>
      </c>
      <c r="K26" s="81">
        <v>1.2</v>
      </c>
      <c r="L26" s="84" t="s">
        <v>31</v>
      </c>
      <c r="M26" s="77">
        <v>9</v>
      </c>
      <c r="P26" s="2"/>
      <c r="AD26" s="2"/>
    </row>
    <row r="27" spans="2:30" x14ac:dyDescent="0.25">
      <c r="B27" s="2"/>
      <c r="C27" s="896" t="s">
        <v>550</v>
      </c>
      <c r="D27" s="897"/>
      <c r="E27" s="897"/>
      <c r="F27" s="897"/>
      <c r="G27" s="897"/>
      <c r="H27" s="897"/>
      <c r="I27" s="897"/>
      <c r="J27" s="897"/>
      <c r="K27" s="897"/>
      <c r="L27" s="897"/>
      <c r="M27" s="898"/>
      <c r="P27" s="2"/>
      <c r="AD27" s="2"/>
    </row>
    <row r="28" spans="2:30" ht="16.5" customHeight="1" x14ac:dyDescent="0.25">
      <c r="B28" s="2"/>
      <c r="C28" s="72" t="s">
        <v>26</v>
      </c>
      <c r="D28" s="81">
        <v>0.6</v>
      </c>
      <c r="E28" s="81">
        <v>0.59</v>
      </c>
      <c r="F28" s="81">
        <v>0.56000000000000005</v>
      </c>
      <c r="G28" s="81">
        <v>0.52</v>
      </c>
      <c r="H28" s="81">
        <v>0.4</v>
      </c>
      <c r="I28" s="81">
        <v>0.9</v>
      </c>
      <c r="J28" s="81">
        <v>0.35</v>
      </c>
      <c r="K28" s="81">
        <v>0.85</v>
      </c>
      <c r="L28" s="75"/>
      <c r="M28" s="75" t="s">
        <v>208</v>
      </c>
      <c r="P28" s="2"/>
      <c r="AD28" s="2"/>
    </row>
    <row r="29" spans="2:30" ht="16.5" customHeight="1" x14ac:dyDescent="0.25">
      <c r="B29" s="2"/>
      <c r="C29" s="72" t="s">
        <v>28</v>
      </c>
      <c r="D29" s="75" t="s">
        <v>201</v>
      </c>
      <c r="E29" s="75" t="s">
        <v>201</v>
      </c>
      <c r="F29" s="75" t="s">
        <v>201</v>
      </c>
      <c r="G29" s="188" t="s">
        <v>201</v>
      </c>
      <c r="H29" s="75" t="s">
        <v>201</v>
      </c>
      <c r="I29" s="75" t="s">
        <v>201</v>
      </c>
      <c r="J29" s="188" t="s">
        <v>201</v>
      </c>
      <c r="K29" s="188" t="s">
        <v>201</v>
      </c>
      <c r="L29" s="75" t="s">
        <v>55</v>
      </c>
      <c r="M29" s="75"/>
      <c r="P29" s="2"/>
      <c r="AD29" s="2"/>
    </row>
    <row r="30" spans="2:30" ht="16.5" customHeight="1" x14ac:dyDescent="0.25">
      <c r="B30" s="2"/>
      <c r="C30" s="72" t="s">
        <v>29</v>
      </c>
      <c r="D30" s="75" t="s">
        <v>201</v>
      </c>
      <c r="E30" s="75" t="s">
        <v>201</v>
      </c>
      <c r="F30" s="75" t="s">
        <v>201</v>
      </c>
      <c r="G30" s="188" t="s">
        <v>201</v>
      </c>
      <c r="H30" s="75" t="s">
        <v>201</v>
      </c>
      <c r="I30" s="75" t="s">
        <v>201</v>
      </c>
      <c r="J30" s="188" t="s">
        <v>201</v>
      </c>
      <c r="K30" s="188" t="s">
        <v>201</v>
      </c>
      <c r="L30" s="75" t="s">
        <v>55</v>
      </c>
      <c r="M30" s="75"/>
      <c r="P30" s="2"/>
      <c r="AD30" s="2"/>
    </row>
    <row r="31" spans="2:30" ht="15" customHeight="1" x14ac:dyDescent="0.25">
      <c r="B31" s="2"/>
      <c r="C31" s="72" t="s">
        <v>30</v>
      </c>
      <c r="D31" s="483">
        <v>20000</v>
      </c>
      <c r="E31" s="483">
        <v>19500</v>
      </c>
      <c r="F31" s="483">
        <v>18600</v>
      </c>
      <c r="G31" s="483">
        <v>18000</v>
      </c>
      <c r="H31" s="75" t="s">
        <v>201</v>
      </c>
      <c r="I31" s="75" t="s">
        <v>201</v>
      </c>
      <c r="J31" s="188" t="s">
        <v>201</v>
      </c>
      <c r="K31" s="188" t="s">
        <v>201</v>
      </c>
      <c r="L31" s="75" t="s">
        <v>15</v>
      </c>
      <c r="M31" s="75">
        <v>6</v>
      </c>
      <c r="P31" s="2"/>
      <c r="AD31" s="2"/>
    </row>
    <row r="32" spans="2:30" x14ac:dyDescent="0.25">
      <c r="B32" s="2"/>
      <c r="C32" s="72" t="s">
        <v>32</v>
      </c>
      <c r="D32" s="81">
        <v>4.5</v>
      </c>
      <c r="E32" s="81">
        <v>4.4000000000000004</v>
      </c>
      <c r="F32" s="81">
        <v>4.2</v>
      </c>
      <c r="G32" s="81">
        <v>4</v>
      </c>
      <c r="H32" s="75">
        <v>4</v>
      </c>
      <c r="I32" s="75">
        <v>6</v>
      </c>
      <c r="J32" s="81">
        <v>3</v>
      </c>
      <c r="K32" s="81">
        <v>5</v>
      </c>
      <c r="L32" s="75"/>
      <c r="M32" s="75">
        <v>6</v>
      </c>
      <c r="P32" s="2"/>
      <c r="AD32" s="2"/>
    </row>
    <row r="33" spans="2:43" x14ac:dyDescent="0.25">
      <c r="B33" s="2"/>
      <c r="C33" s="896" t="s">
        <v>33</v>
      </c>
      <c r="D33" s="897"/>
      <c r="E33" s="897"/>
      <c r="F33" s="897"/>
      <c r="G33" s="897"/>
      <c r="H33" s="897"/>
      <c r="I33" s="897"/>
      <c r="J33" s="897"/>
      <c r="K33" s="897"/>
      <c r="L33" s="897"/>
      <c r="M33" s="898"/>
      <c r="P33" s="2"/>
      <c r="AD33" s="2"/>
    </row>
    <row r="34" spans="2:43" ht="15" customHeight="1" x14ac:dyDescent="0.25">
      <c r="B34" s="2"/>
      <c r="C34" s="166"/>
      <c r="D34" s="113"/>
      <c r="E34" s="113"/>
      <c r="F34" s="113"/>
      <c r="G34" s="113"/>
      <c r="H34" s="113"/>
      <c r="I34" s="113"/>
      <c r="J34" s="113"/>
      <c r="K34" s="113"/>
      <c r="L34" s="113"/>
      <c r="M34" s="113"/>
      <c r="P34" s="2"/>
      <c r="Q34" s="166"/>
      <c r="R34" s="113"/>
      <c r="S34" s="113"/>
      <c r="T34" s="113"/>
      <c r="U34" s="113"/>
      <c r="V34" s="113"/>
      <c r="W34" s="113"/>
      <c r="X34" s="113"/>
      <c r="Y34" s="113"/>
      <c r="Z34" s="113"/>
      <c r="AA34" s="113"/>
      <c r="AD34" s="2"/>
      <c r="AE34" s="166"/>
      <c r="AF34" s="113"/>
      <c r="AG34" s="113"/>
      <c r="AH34" s="113"/>
      <c r="AI34" s="113"/>
      <c r="AJ34" s="113"/>
      <c r="AK34" s="113"/>
      <c r="AL34" s="113"/>
      <c r="AM34" s="113"/>
      <c r="AN34" s="113"/>
      <c r="AO34" s="113"/>
    </row>
    <row r="35" spans="2:43" x14ac:dyDescent="0.25">
      <c r="B35" s="192" t="s">
        <v>125</v>
      </c>
      <c r="C35" s="193"/>
      <c r="D35" s="193"/>
      <c r="E35" s="193"/>
      <c r="F35" s="193"/>
      <c r="G35" s="193"/>
      <c r="H35" s="193"/>
      <c r="I35" s="193"/>
      <c r="J35" s="193"/>
      <c r="K35" s="193"/>
      <c r="L35" s="193"/>
      <c r="M35" s="193"/>
      <c r="N35" s="193"/>
      <c r="O35" s="193"/>
      <c r="P35" s="192"/>
      <c r="Q35" s="193"/>
      <c r="R35" s="193"/>
      <c r="S35" s="193"/>
      <c r="T35" s="193"/>
      <c r="U35" s="193"/>
      <c r="V35" s="193"/>
      <c r="W35" s="193"/>
      <c r="X35" s="193"/>
      <c r="Y35" s="193"/>
      <c r="Z35" s="193"/>
      <c r="AA35" s="193"/>
      <c r="AB35" s="193"/>
      <c r="AC35" s="193"/>
      <c r="AD35" s="192"/>
      <c r="AE35" s="193"/>
      <c r="AF35" s="193"/>
      <c r="AG35" s="193"/>
      <c r="AH35" s="193"/>
      <c r="AI35" s="193"/>
      <c r="AJ35" s="193"/>
      <c r="AK35" s="193"/>
      <c r="AL35" s="193"/>
      <c r="AM35" s="193"/>
      <c r="AN35" s="193"/>
      <c r="AO35" s="193"/>
      <c r="AP35" s="193"/>
      <c r="AQ35" s="193"/>
    </row>
    <row r="36" spans="2:43" ht="15" customHeight="1" x14ac:dyDescent="0.25">
      <c r="B36" s="194">
        <v>5</v>
      </c>
      <c r="C36" s="193" t="s">
        <v>210</v>
      </c>
      <c r="D36" s="193"/>
      <c r="E36" s="193"/>
      <c r="F36" s="193"/>
      <c r="G36" s="193"/>
      <c r="H36" s="193"/>
      <c r="I36" s="193"/>
      <c r="J36" s="193"/>
      <c r="K36" s="193"/>
      <c r="L36" s="193"/>
      <c r="M36" s="193"/>
      <c r="N36" s="193"/>
      <c r="O36" s="193"/>
      <c r="P36" s="194"/>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row>
    <row r="37" spans="2:43" x14ac:dyDescent="0.25">
      <c r="B37" s="194">
        <v>6</v>
      </c>
      <c r="C37" s="193" t="s">
        <v>211</v>
      </c>
      <c r="D37" s="193"/>
      <c r="E37" s="193"/>
      <c r="F37" s="193"/>
      <c r="G37" s="193"/>
      <c r="H37" s="193"/>
      <c r="I37" s="193"/>
      <c r="J37" s="193"/>
      <c r="K37" s="193"/>
      <c r="L37" s="193"/>
      <c r="M37" s="193"/>
      <c r="N37" s="193"/>
      <c r="O37" s="193"/>
      <c r="P37" s="194"/>
      <c r="Q37" s="193"/>
      <c r="R37" s="193"/>
      <c r="S37" s="193"/>
      <c r="T37" s="193"/>
      <c r="U37" s="193"/>
      <c r="V37" s="193"/>
      <c r="W37" s="193"/>
      <c r="X37" s="193"/>
      <c r="Y37" s="193"/>
      <c r="Z37" s="193"/>
      <c r="AA37" s="193"/>
      <c r="AB37" s="193"/>
      <c r="AC37" s="193"/>
      <c r="AD37" s="194"/>
      <c r="AE37" s="193"/>
      <c r="AF37" s="193"/>
      <c r="AG37" s="193"/>
      <c r="AH37" s="193"/>
      <c r="AI37" s="193"/>
      <c r="AJ37" s="193"/>
      <c r="AK37" s="193"/>
      <c r="AL37" s="193"/>
      <c r="AM37" s="193"/>
      <c r="AN37" s="193"/>
      <c r="AO37" s="193"/>
      <c r="AP37" s="193"/>
      <c r="AQ37" s="193"/>
    </row>
    <row r="38" spans="2:43" x14ac:dyDescent="0.25">
      <c r="B38" s="194">
        <v>7</v>
      </c>
      <c r="C38" s="193" t="s">
        <v>212</v>
      </c>
      <c r="D38" s="193"/>
      <c r="E38" s="193"/>
      <c r="F38" s="193"/>
      <c r="G38" s="193"/>
      <c r="H38" s="193"/>
      <c r="I38" s="193"/>
      <c r="J38" s="193"/>
      <c r="K38" s="193"/>
      <c r="L38" s="193"/>
      <c r="M38" s="193"/>
      <c r="N38" s="193"/>
      <c r="O38" s="193"/>
      <c r="P38" s="194"/>
      <c r="Q38" s="193"/>
      <c r="R38" s="193"/>
      <c r="S38" s="193"/>
      <c r="T38" s="193"/>
      <c r="U38" s="193"/>
      <c r="V38" s="193"/>
      <c r="W38" s="193"/>
      <c r="X38" s="193"/>
      <c r="Y38" s="193"/>
      <c r="Z38" s="193"/>
      <c r="AA38" s="193"/>
      <c r="AB38" s="193"/>
      <c r="AC38" s="193"/>
      <c r="AD38" s="194"/>
      <c r="AE38" s="193"/>
      <c r="AF38" s="193"/>
      <c r="AG38" s="193"/>
      <c r="AH38" s="193"/>
      <c r="AI38" s="193"/>
      <c r="AJ38" s="193"/>
      <c r="AK38" s="193"/>
      <c r="AL38" s="193"/>
      <c r="AM38" s="193"/>
      <c r="AN38" s="193"/>
      <c r="AO38" s="193"/>
      <c r="AP38" s="193"/>
      <c r="AQ38" s="193"/>
    </row>
    <row r="39" spans="2:43" ht="15" customHeight="1" x14ac:dyDescent="0.25">
      <c r="B39" s="194">
        <v>8</v>
      </c>
      <c r="C39" s="193" t="s">
        <v>213</v>
      </c>
      <c r="D39" s="193"/>
      <c r="E39" s="193"/>
      <c r="F39" s="193"/>
      <c r="G39" s="193"/>
      <c r="H39" s="193"/>
      <c r="I39" s="193"/>
      <c r="J39" s="193"/>
      <c r="K39" s="193"/>
      <c r="L39" s="193"/>
      <c r="M39" s="193"/>
      <c r="N39" s="193"/>
      <c r="O39" s="193"/>
      <c r="P39" s="194"/>
      <c r="Q39" s="193"/>
      <c r="R39" s="193"/>
      <c r="S39" s="193"/>
      <c r="T39" s="193"/>
      <c r="U39" s="193"/>
      <c r="V39" s="193"/>
      <c r="W39" s="193"/>
      <c r="X39" s="193"/>
      <c r="Y39" s="193"/>
      <c r="Z39" s="193"/>
      <c r="AA39" s="193"/>
      <c r="AB39" s="193"/>
      <c r="AC39" s="193"/>
      <c r="AD39" s="194"/>
      <c r="AE39" s="193"/>
      <c r="AF39" s="193"/>
      <c r="AG39" s="193"/>
      <c r="AH39" s="193"/>
      <c r="AI39" s="193"/>
      <c r="AJ39" s="193"/>
      <c r="AK39" s="193"/>
      <c r="AL39" s="193"/>
      <c r="AM39" s="193"/>
      <c r="AN39" s="193"/>
      <c r="AO39" s="193"/>
      <c r="AP39" s="193"/>
      <c r="AQ39" s="193"/>
    </row>
    <row r="40" spans="2:43" ht="15" customHeight="1" x14ac:dyDescent="0.25">
      <c r="B40" s="194">
        <v>9</v>
      </c>
      <c r="C40" s="193" t="s">
        <v>214</v>
      </c>
      <c r="D40" s="193"/>
      <c r="E40" s="193"/>
      <c r="F40" s="193"/>
      <c r="G40" s="193"/>
      <c r="H40" s="193"/>
      <c r="I40" s="193"/>
      <c r="J40" s="193"/>
      <c r="K40" s="193"/>
      <c r="L40" s="193"/>
      <c r="M40" s="193"/>
      <c r="N40" s="193"/>
      <c r="O40" s="193"/>
      <c r="P40" s="194"/>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row>
    <row r="41" spans="2:43" ht="15" customHeight="1" x14ac:dyDescent="0.25">
      <c r="B41" s="194">
        <v>10</v>
      </c>
      <c r="C41" s="193" t="s">
        <v>295</v>
      </c>
      <c r="D41" s="193"/>
      <c r="E41" s="193"/>
      <c r="F41" s="193"/>
      <c r="G41" s="193"/>
      <c r="H41" s="193"/>
      <c r="I41" s="193"/>
      <c r="J41" s="193"/>
      <c r="K41" s="193"/>
      <c r="L41" s="193"/>
      <c r="M41" s="193"/>
      <c r="N41" s="193"/>
      <c r="O41" s="193"/>
      <c r="P41" s="194"/>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row>
    <row r="42" spans="2:43" x14ac:dyDescent="0.25">
      <c r="B42" s="194">
        <v>11</v>
      </c>
      <c r="C42" s="193" t="s">
        <v>296</v>
      </c>
      <c r="D42" s="193"/>
      <c r="E42" s="193"/>
      <c r="F42" s="193"/>
      <c r="G42" s="193"/>
      <c r="H42" s="193"/>
      <c r="I42" s="193"/>
      <c r="J42" s="193"/>
      <c r="K42" s="193"/>
      <c r="L42" s="193"/>
      <c r="M42" s="193"/>
      <c r="N42" s="193"/>
      <c r="O42" s="193"/>
      <c r="P42" s="194"/>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row>
    <row r="43" spans="2:43" x14ac:dyDescent="0.25">
      <c r="B43" s="194">
        <v>12</v>
      </c>
      <c r="C43" s="193" t="s">
        <v>215</v>
      </c>
      <c r="D43" s="193"/>
      <c r="E43" s="193"/>
      <c r="F43" s="193"/>
      <c r="G43" s="193"/>
      <c r="H43" s="193"/>
      <c r="I43" s="193"/>
      <c r="J43" s="193"/>
      <c r="K43" s="193"/>
      <c r="L43" s="193"/>
      <c r="M43" s="193"/>
      <c r="N43" s="193"/>
      <c r="O43" s="193"/>
      <c r="P43" s="194"/>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row>
    <row r="44" spans="2:43" x14ac:dyDescent="0.25">
      <c r="B44" s="194">
        <v>13</v>
      </c>
      <c r="C44" s="193" t="s">
        <v>216</v>
      </c>
      <c r="D44" s="193"/>
      <c r="E44" s="193"/>
      <c r="F44" s="193"/>
      <c r="G44" s="193"/>
      <c r="H44" s="193"/>
      <c r="I44" s="193"/>
      <c r="J44" s="193"/>
      <c r="K44" s="193"/>
      <c r="L44" s="193"/>
      <c r="M44" s="193"/>
      <c r="N44" s="193"/>
      <c r="O44" s="193"/>
      <c r="P44" s="194"/>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row>
    <row r="45" spans="2:43" x14ac:dyDescent="0.25">
      <c r="B45" s="194">
        <v>14</v>
      </c>
      <c r="C45" s="193" t="s">
        <v>297</v>
      </c>
      <c r="D45" s="193"/>
      <c r="E45" s="193"/>
      <c r="F45" s="193"/>
      <c r="G45" s="193"/>
      <c r="H45" s="193"/>
      <c r="I45" s="193"/>
      <c r="J45" s="193"/>
      <c r="K45" s="193"/>
      <c r="L45" s="193"/>
      <c r="M45" s="193"/>
      <c r="N45" s="193"/>
      <c r="O45" s="193"/>
      <c r="P45" s="194"/>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row>
    <row r="46" spans="2:43" x14ac:dyDescent="0.25">
      <c r="B46" s="194"/>
      <c r="C46" s="193"/>
      <c r="D46" s="193"/>
      <c r="E46" s="193"/>
      <c r="F46" s="193"/>
      <c r="G46" s="193"/>
      <c r="H46" s="193"/>
      <c r="I46" s="193"/>
      <c r="J46" s="193"/>
      <c r="K46" s="193"/>
      <c r="L46" s="193"/>
      <c r="M46" s="193"/>
      <c r="N46" s="193"/>
      <c r="O46" s="193"/>
      <c r="P46" s="194"/>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row>
    <row r="47" spans="2:43" x14ac:dyDescent="0.25">
      <c r="B47" s="192" t="s">
        <v>38</v>
      </c>
      <c r="C47" s="193"/>
      <c r="D47" s="193"/>
      <c r="E47" s="193"/>
      <c r="F47" s="193"/>
      <c r="G47" s="193"/>
      <c r="H47" s="193"/>
      <c r="I47" s="193"/>
      <c r="J47" s="193"/>
      <c r="K47" s="193"/>
      <c r="L47" s="193"/>
      <c r="M47" s="193"/>
      <c r="N47" s="193"/>
      <c r="O47" s="193"/>
      <c r="P47" s="192"/>
      <c r="Q47" s="193"/>
      <c r="R47" s="193"/>
      <c r="S47" s="193"/>
      <c r="T47" s="193"/>
      <c r="U47" s="193"/>
      <c r="V47" s="193"/>
      <c r="W47" s="193"/>
      <c r="X47" s="193"/>
      <c r="Y47" s="193"/>
      <c r="Z47" s="193"/>
      <c r="AA47" s="193"/>
      <c r="AB47" s="193"/>
      <c r="AC47" s="193"/>
      <c r="AD47" s="192"/>
      <c r="AE47" s="193"/>
      <c r="AF47" s="193"/>
      <c r="AG47" s="193"/>
      <c r="AH47" s="193"/>
      <c r="AI47" s="193"/>
      <c r="AJ47" s="193"/>
      <c r="AK47" s="193"/>
      <c r="AL47" s="193"/>
      <c r="AM47" s="193"/>
      <c r="AN47" s="193"/>
      <c r="AO47" s="193"/>
      <c r="AP47" s="193"/>
      <c r="AQ47" s="193"/>
    </row>
    <row r="48" spans="2:43" ht="15" customHeight="1" x14ac:dyDescent="0.25">
      <c r="B48" s="193" t="s">
        <v>39</v>
      </c>
      <c r="C48" s="193" t="s">
        <v>217</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row>
    <row r="49" spans="2:43" ht="15" customHeight="1" x14ac:dyDescent="0.25">
      <c r="B49" s="193" t="s">
        <v>15</v>
      </c>
      <c r="C49" s="193" t="s">
        <v>218</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row>
    <row r="50" spans="2:43" x14ac:dyDescent="0.25">
      <c r="B50" s="193" t="s">
        <v>20</v>
      </c>
      <c r="C50" s="193" t="s">
        <v>219</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row>
    <row r="51" spans="2:43" x14ac:dyDescent="0.25">
      <c r="B51" s="193" t="s">
        <v>23</v>
      </c>
      <c r="C51" s="193" t="s">
        <v>220</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row>
    <row r="52" spans="2:43" x14ac:dyDescent="0.25">
      <c r="B52" s="193" t="s">
        <v>44</v>
      </c>
      <c r="C52" s="193" t="s">
        <v>221</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row>
    <row r="53" spans="2:43" x14ac:dyDescent="0.25">
      <c r="B53" s="193" t="s">
        <v>46</v>
      </c>
      <c r="C53" s="193" t="s">
        <v>222</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row>
    <row r="54" spans="2:43" ht="15" customHeight="1" x14ac:dyDescent="0.25">
      <c r="B54" s="193" t="s">
        <v>31</v>
      </c>
      <c r="C54" s="193" t="s">
        <v>223</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row>
    <row r="55" spans="2:43" ht="15" customHeight="1" x14ac:dyDescent="0.25">
      <c r="B55" s="193" t="s">
        <v>35</v>
      </c>
      <c r="C55" s="193" t="s">
        <v>224</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row>
    <row r="56" spans="2:43" x14ac:dyDescent="0.25">
      <c r="B56" s="193" t="s">
        <v>65</v>
      </c>
      <c r="C56" s="193" t="s">
        <v>225</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row>
    <row r="57" spans="2:43" x14ac:dyDescent="0.25">
      <c r="B57" s="193" t="s">
        <v>50</v>
      </c>
      <c r="C57" s="193" t="s">
        <v>226</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t="s">
        <v>97</v>
      </c>
      <c r="AE57" s="193" t="s">
        <v>97</v>
      </c>
      <c r="AF57" s="193"/>
      <c r="AG57" s="193"/>
      <c r="AH57" s="193"/>
      <c r="AI57" s="193"/>
      <c r="AJ57" s="193"/>
      <c r="AK57" s="193"/>
      <c r="AL57" s="193"/>
      <c r="AM57" s="193"/>
      <c r="AN57" s="193"/>
      <c r="AO57" s="193"/>
      <c r="AP57" s="193"/>
      <c r="AQ57" s="193"/>
    </row>
    <row r="58" spans="2:43" x14ac:dyDescent="0.25">
      <c r="B58" s="193" t="s">
        <v>55</v>
      </c>
      <c r="C58" s="193" t="s">
        <v>227</v>
      </c>
      <c r="D58" s="193"/>
      <c r="E58" s="193"/>
      <c r="F58" s="193"/>
      <c r="G58" s="193"/>
      <c r="H58" s="193"/>
      <c r="I58" s="193"/>
      <c r="J58" s="193"/>
      <c r="K58" s="193"/>
      <c r="L58" s="193"/>
      <c r="M58" s="193"/>
      <c r="N58" s="193"/>
      <c r="O58" s="193"/>
      <c r="P58" s="194"/>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row>
    <row r="59" spans="2:43" x14ac:dyDescent="0.25">
      <c r="B59" s="193" t="s">
        <v>67</v>
      </c>
      <c r="C59" s="193" t="s">
        <v>228</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row>
    <row r="60" spans="2:43" x14ac:dyDescent="0.25">
      <c r="B60" s="193" t="s">
        <v>68</v>
      </c>
      <c r="C60" s="193" t="s">
        <v>229</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row>
    <row r="61" spans="2:43" x14ac:dyDescent="0.25">
      <c r="N61" s="193"/>
      <c r="O61" s="193"/>
      <c r="AB61" s="193"/>
      <c r="AC61" s="193"/>
      <c r="AP61" s="193"/>
      <c r="AQ61" s="193"/>
    </row>
    <row r="62" spans="2:43" x14ac:dyDescent="0.25">
      <c r="N62" s="193"/>
      <c r="O62" s="193"/>
      <c r="AB62" s="193"/>
      <c r="AC62" s="193"/>
      <c r="AP62" s="193"/>
      <c r="AQ62" s="193"/>
    </row>
    <row r="63" spans="2:43" x14ac:dyDescent="0.25">
      <c r="N63" s="193"/>
      <c r="O63" s="193"/>
      <c r="AB63" s="193"/>
      <c r="AC63" s="193"/>
      <c r="AP63" s="193"/>
      <c r="AQ63" s="193"/>
    </row>
    <row r="64" spans="2:43" x14ac:dyDescent="0.25">
      <c r="E64"/>
      <c r="F64"/>
      <c r="G64"/>
      <c r="H64"/>
      <c r="I64"/>
      <c r="J64"/>
      <c r="K64"/>
      <c r="L64"/>
      <c r="M64"/>
    </row>
  </sheetData>
  <mergeCells count="8">
    <mergeCell ref="D3:M3"/>
    <mergeCell ref="H4:I4"/>
    <mergeCell ref="J4:K4"/>
    <mergeCell ref="C33:M33"/>
    <mergeCell ref="C22:M22"/>
    <mergeCell ref="C27:M27"/>
    <mergeCell ref="D6:G6"/>
    <mergeCell ref="C16:M16"/>
  </mergeCells>
  <hyperlinks>
    <hyperlink ref="H1" location="Index" display="Back to Index"/>
  </hyperlinks>
  <pageMargins left="0.25" right="0.25" top="0.75" bottom="0.75" header="0.3" footer="0.3"/>
  <pageSetup paperSize="9" scale="67" orientation="portrait" r:id="rId1"/>
  <headerFooter>
    <oddHeader>&amp;C
&amp;G</oddHeader>
  </headerFooter>
  <colBreaks count="2" manualBreakCount="2">
    <brk id="14" max="1048575" man="1"/>
    <brk id="28" max="1048575" man="1"/>
  </colBreaks>
  <ignoredErrors>
    <ignoredError sqref="M20:M21" twoDigitTextYear="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0"/>
  <sheetViews>
    <sheetView showGridLines="0" workbookViewId="0">
      <selection activeCell="B47" sqref="B47"/>
    </sheetView>
  </sheetViews>
  <sheetFormatPr defaultRowHeight="15" x14ac:dyDescent="0.25"/>
  <cols>
    <col min="1" max="1" width="2.7109375" customWidth="1"/>
    <col min="2" max="2" width="2.5703125" customWidth="1"/>
    <col min="3" max="3" width="41" customWidth="1"/>
  </cols>
  <sheetData>
    <row r="1" spans="3:13" x14ac:dyDescent="0.25">
      <c r="H1" s="555" t="s">
        <v>850</v>
      </c>
    </row>
    <row r="3" spans="3:13" x14ac:dyDescent="0.25">
      <c r="C3" s="71" t="s">
        <v>0</v>
      </c>
      <c r="D3" s="892" t="s">
        <v>892</v>
      </c>
      <c r="E3" s="893"/>
      <c r="F3" s="893"/>
      <c r="G3" s="893"/>
      <c r="H3" s="893"/>
      <c r="I3" s="893"/>
      <c r="J3" s="893"/>
      <c r="K3" s="893"/>
      <c r="L3" s="893"/>
      <c r="M3" s="894"/>
    </row>
    <row r="4" spans="3:13" x14ac:dyDescent="0.25">
      <c r="C4" s="72"/>
      <c r="D4" s="73">
        <v>2015</v>
      </c>
      <c r="E4" s="73">
        <v>2020</v>
      </c>
      <c r="F4" s="73">
        <v>2030</v>
      </c>
      <c r="G4" s="73">
        <v>2050</v>
      </c>
      <c r="H4" s="892" t="s">
        <v>2</v>
      </c>
      <c r="I4" s="895"/>
      <c r="J4" s="892" t="s">
        <v>3</v>
      </c>
      <c r="K4" s="895"/>
      <c r="L4" s="73" t="s">
        <v>4</v>
      </c>
      <c r="M4" s="73" t="s">
        <v>5</v>
      </c>
    </row>
    <row r="5" spans="3:13" x14ac:dyDescent="0.25">
      <c r="C5" s="174" t="s">
        <v>6</v>
      </c>
      <c r="D5" s="175"/>
      <c r="E5" s="175"/>
      <c r="F5" s="175"/>
      <c r="G5" s="175"/>
      <c r="H5" s="175" t="s">
        <v>7</v>
      </c>
      <c r="I5" s="175" t="s">
        <v>8</v>
      </c>
      <c r="J5" s="175" t="s">
        <v>7</v>
      </c>
      <c r="K5" s="175" t="s">
        <v>8</v>
      </c>
      <c r="L5" s="175"/>
      <c r="M5" s="176"/>
    </row>
    <row r="6" spans="3:13" x14ac:dyDescent="0.25">
      <c r="C6" s="74" t="s">
        <v>9</v>
      </c>
      <c r="D6" s="901" t="s">
        <v>194</v>
      </c>
      <c r="E6" s="902"/>
      <c r="F6" s="902"/>
      <c r="G6" s="903"/>
      <c r="H6" s="182"/>
      <c r="I6" s="182"/>
      <c r="J6" s="182"/>
      <c r="K6" s="182"/>
      <c r="L6" s="75" t="s">
        <v>46</v>
      </c>
      <c r="M6" s="75"/>
    </row>
    <row r="7" spans="3:13" ht="24" x14ac:dyDescent="0.25">
      <c r="C7" s="74" t="s">
        <v>196</v>
      </c>
      <c r="D7" s="76">
        <v>36</v>
      </c>
      <c r="E7" s="183">
        <v>37</v>
      </c>
      <c r="F7" s="183">
        <v>39</v>
      </c>
      <c r="G7" s="184">
        <v>40</v>
      </c>
      <c r="H7" s="76">
        <v>32</v>
      </c>
      <c r="I7" s="184">
        <v>40</v>
      </c>
      <c r="J7" s="184">
        <v>34</v>
      </c>
      <c r="K7" s="184">
        <v>42</v>
      </c>
      <c r="L7" s="76" t="s">
        <v>494</v>
      </c>
      <c r="M7" s="76" t="s">
        <v>197</v>
      </c>
    </row>
    <row r="8" spans="3:13" ht="24" x14ac:dyDescent="0.25">
      <c r="C8" s="79" t="s">
        <v>140</v>
      </c>
      <c r="D8" s="77">
        <v>34</v>
      </c>
      <c r="E8" s="77">
        <v>35</v>
      </c>
      <c r="F8" s="77">
        <v>37</v>
      </c>
      <c r="G8" s="80">
        <v>38</v>
      </c>
      <c r="H8" s="77">
        <v>30</v>
      </c>
      <c r="I8" s="77">
        <v>38</v>
      </c>
      <c r="J8" s="80">
        <v>32</v>
      </c>
      <c r="K8" s="80">
        <v>40</v>
      </c>
      <c r="L8" s="77"/>
      <c r="M8" s="77" t="s">
        <v>199</v>
      </c>
    </row>
    <row r="9" spans="3:13" x14ac:dyDescent="0.25">
      <c r="C9" s="74" t="s">
        <v>141</v>
      </c>
      <c r="D9" s="80">
        <v>0.71</v>
      </c>
      <c r="E9" s="80">
        <v>0.73</v>
      </c>
      <c r="F9" s="80">
        <v>0.8</v>
      </c>
      <c r="G9" s="80">
        <v>0.8</v>
      </c>
      <c r="H9" s="80">
        <v>0.61</v>
      </c>
      <c r="I9" s="80">
        <v>0.8</v>
      </c>
      <c r="J9" s="80">
        <v>0.7</v>
      </c>
      <c r="K9" s="80">
        <v>0.9</v>
      </c>
      <c r="L9" s="77"/>
      <c r="M9" s="76" t="s">
        <v>197</v>
      </c>
    </row>
    <row r="10" spans="3:13" x14ac:dyDescent="0.25">
      <c r="C10" s="74" t="s">
        <v>142</v>
      </c>
      <c r="D10" s="186" t="s">
        <v>149</v>
      </c>
      <c r="E10" s="186" t="s">
        <v>149</v>
      </c>
      <c r="F10" s="186" t="s">
        <v>149</v>
      </c>
      <c r="G10" s="94" t="s">
        <v>149</v>
      </c>
      <c r="H10" s="186" t="s">
        <v>149</v>
      </c>
      <c r="I10" s="186" t="s">
        <v>149</v>
      </c>
      <c r="J10" s="94" t="s">
        <v>149</v>
      </c>
      <c r="K10" s="94" t="s">
        <v>149</v>
      </c>
      <c r="L10" s="77" t="s">
        <v>50</v>
      </c>
      <c r="M10" s="77"/>
    </row>
    <row r="11" spans="3:13" x14ac:dyDescent="0.25">
      <c r="C11" s="74" t="s">
        <v>13</v>
      </c>
      <c r="D11" s="77">
        <v>2</v>
      </c>
      <c r="E11" s="77">
        <v>2</v>
      </c>
      <c r="F11" s="77">
        <v>2</v>
      </c>
      <c r="G11" s="80">
        <v>2</v>
      </c>
      <c r="H11" s="77">
        <v>2</v>
      </c>
      <c r="I11" s="77">
        <v>3</v>
      </c>
      <c r="J11" s="80">
        <v>2</v>
      </c>
      <c r="K11" s="80">
        <v>3</v>
      </c>
      <c r="L11" s="77"/>
      <c r="M11" s="77">
        <v>6</v>
      </c>
    </row>
    <row r="12" spans="3:13" x14ac:dyDescent="0.25">
      <c r="C12" s="72" t="s">
        <v>95</v>
      </c>
      <c r="D12" s="75">
        <v>3</v>
      </c>
      <c r="E12" s="81">
        <v>2.8</v>
      </c>
      <c r="F12" s="81">
        <v>2.5</v>
      </c>
      <c r="G12" s="81">
        <v>2.5</v>
      </c>
      <c r="H12" s="75">
        <v>2</v>
      </c>
      <c r="I12" s="81">
        <v>3.5</v>
      </c>
      <c r="J12" s="81">
        <v>1.5</v>
      </c>
      <c r="K12" s="81">
        <v>3</v>
      </c>
      <c r="L12" s="75"/>
      <c r="M12" s="77">
        <v>6</v>
      </c>
    </row>
    <row r="13" spans="3:13" x14ac:dyDescent="0.25">
      <c r="C13" s="72" t="s">
        <v>16</v>
      </c>
      <c r="D13" s="75">
        <v>25</v>
      </c>
      <c r="E13" s="75">
        <v>25</v>
      </c>
      <c r="F13" s="75">
        <v>25</v>
      </c>
      <c r="G13" s="81">
        <v>25</v>
      </c>
      <c r="H13" s="75">
        <v>25</v>
      </c>
      <c r="I13" s="75" t="s">
        <v>202</v>
      </c>
      <c r="J13" s="81">
        <v>25</v>
      </c>
      <c r="K13" s="188" t="s">
        <v>202</v>
      </c>
      <c r="L13" s="75" t="s">
        <v>44</v>
      </c>
      <c r="M13" s="77" t="s">
        <v>203</v>
      </c>
    </row>
    <row r="14" spans="3:13" x14ac:dyDescent="0.25">
      <c r="C14" s="72" t="s">
        <v>18</v>
      </c>
      <c r="D14" s="81">
        <v>1.5</v>
      </c>
      <c r="E14" s="81">
        <v>1.5</v>
      </c>
      <c r="F14" s="81">
        <v>1.5</v>
      </c>
      <c r="G14" s="81">
        <v>1.5</v>
      </c>
      <c r="H14" s="75">
        <v>1</v>
      </c>
      <c r="I14" s="81">
        <v>1.5</v>
      </c>
      <c r="J14" s="81">
        <v>1</v>
      </c>
      <c r="K14" s="81">
        <v>1.5</v>
      </c>
      <c r="L14" s="75"/>
      <c r="M14" s="77">
        <v>6</v>
      </c>
    </row>
    <row r="15" spans="3:13" x14ac:dyDescent="0.25">
      <c r="C15" s="82" t="s">
        <v>19</v>
      </c>
      <c r="D15" s="80">
        <v>0.04</v>
      </c>
      <c r="E15" s="80">
        <v>0.04</v>
      </c>
      <c r="F15" s="80">
        <v>0.04</v>
      </c>
      <c r="G15" s="80">
        <v>0.04</v>
      </c>
      <c r="H15" s="81">
        <v>0.03</v>
      </c>
      <c r="I15" s="81">
        <v>7.0000000000000007E-2</v>
      </c>
      <c r="J15" s="81">
        <v>0.03</v>
      </c>
      <c r="K15" s="81">
        <v>7.0000000000000007E-2</v>
      </c>
      <c r="L15" s="75" t="s">
        <v>31</v>
      </c>
      <c r="M15" s="77">
        <v>7</v>
      </c>
    </row>
    <row r="16" spans="3:13" x14ac:dyDescent="0.25">
      <c r="C16" s="896" t="s">
        <v>204</v>
      </c>
      <c r="D16" s="897"/>
      <c r="E16" s="897"/>
      <c r="F16" s="897"/>
      <c r="G16" s="897"/>
      <c r="H16" s="897"/>
      <c r="I16" s="897"/>
      <c r="J16" s="897"/>
      <c r="K16" s="897"/>
      <c r="L16" s="897"/>
      <c r="M16" s="898"/>
    </row>
    <row r="17" spans="3:13" x14ac:dyDescent="0.25">
      <c r="C17" s="72" t="s">
        <v>22</v>
      </c>
      <c r="D17" s="75">
        <v>0</v>
      </c>
      <c r="E17" s="75">
        <v>0</v>
      </c>
      <c r="F17" s="75">
        <v>0</v>
      </c>
      <c r="G17" s="188">
        <v>0</v>
      </c>
      <c r="H17" s="75">
        <v>0</v>
      </c>
      <c r="I17" s="75">
        <v>0</v>
      </c>
      <c r="J17" s="81">
        <v>0</v>
      </c>
      <c r="K17" s="81">
        <v>0</v>
      </c>
      <c r="L17" s="75" t="s">
        <v>65</v>
      </c>
      <c r="M17" s="75"/>
    </row>
    <row r="18" spans="3:13" x14ac:dyDescent="0.25">
      <c r="C18" s="72" t="s">
        <v>24</v>
      </c>
      <c r="D18" s="75">
        <v>20</v>
      </c>
      <c r="E18" s="75">
        <v>20</v>
      </c>
      <c r="F18" s="75">
        <v>20</v>
      </c>
      <c r="G18" s="81">
        <v>20</v>
      </c>
      <c r="H18" s="75">
        <v>20</v>
      </c>
      <c r="I18" s="75">
        <v>50</v>
      </c>
      <c r="J18" s="81">
        <v>20</v>
      </c>
      <c r="K18" s="81">
        <v>50</v>
      </c>
      <c r="L18" s="75" t="s">
        <v>20</v>
      </c>
      <c r="M18" s="75">
        <v>6</v>
      </c>
    </row>
    <row r="19" spans="3:13" x14ac:dyDescent="0.25">
      <c r="C19" s="72" t="s">
        <v>98</v>
      </c>
      <c r="D19" s="75">
        <v>25</v>
      </c>
      <c r="E19" s="75">
        <v>23</v>
      </c>
      <c r="F19" s="75">
        <v>20</v>
      </c>
      <c r="G19" s="81">
        <v>20</v>
      </c>
      <c r="H19" s="75">
        <v>20</v>
      </c>
      <c r="I19" s="75">
        <v>25</v>
      </c>
      <c r="J19" s="81">
        <v>20</v>
      </c>
      <c r="K19" s="81">
        <v>25</v>
      </c>
      <c r="L19" s="75" t="s">
        <v>39</v>
      </c>
      <c r="M19" s="75">
        <v>6</v>
      </c>
    </row>
    <row r="20" spans="3:13" x14ac:dyDescent="0.25">
      <c r="C20" s="72" t="s">
        <v>99</v>
      </c>
      <c r="D20" s="81">
        <v>0.25</v>
      </c>
      <c r="E20" s="81">
        <v>0.23</v>
      </c>
      <c r="F20" s="81">
        <v>0.2</v>
      </c>
      <c r="G20" s="81">
        <v>0.2</v>
      </c>
      <c r="H20" s="81">
        <v>0.1</v>
      </c>
      <c r="I20" s="81">
        <v>0.5</v>
      </c>
      <c r="J20" s="81">
        <v>0.1</v>
      </c>
      <c r="K20" s="81">
        <v>0.4</v>
      </c>
      <c r="L20" s="75"/>
      <c r="M20" s="75" t="s">
        <v>205</v>
      </c>
    </row>
    <row r="21" spans="3:13" x14ac:dyDescent="0.25">
      <c r="C21" s="72" t="s">
        <v>100</v>
      </c>
      <c r="D21" s="81">
        <v>0.5</v>
      </c>
      <c r="E21" s="81">
        <v>0.5</v>
      </c>
      <c r="F21" s="81">
        <v>0.5</v>
      </c>
      <c r="G21" s="81">
        <v>0.5</v>
      </c>
      <c r="H21" s="81">
        <v>0.4</v>
      </c>
      <c r="I21" s="75">
        <v>1</v>
      </c>
      <c r="J21" s="81">
        <v>0.4</v>
      </c>
      <c r="K21" s="81">
        <v>1</v>
      </c>
      <c r="L21" s="75"/>
      <c r="M21" s="75" t="s">
        <v>205</v>
      </c>
    </row>
    <row r="22" spans="3:13" x14ac:dyDescent="0.25">
      <c r="C22" s="896" t="s">
        <v>102</v>
      </c>
      <c r="D22" s="897"/>
      <c r="E22" s="897"/>
      <c r="F22" s="897"/>
      <c r="G22" s="897"/>
      <c r="H22" s="897"/>
      <c r="I22" s="897"/>
      <c r="J22" s="897"/>
      <c r="K22" s="897"/>
      <c r="L22" s="897"/>
      <c r="M22" s="898"/>
    </row>
    <row r="23" spans="3:13" x14ac:dyDescent="0.25">
      <c r="C23" s="72" t="s">
        <v>148</v>
      </c>
      <c r="D23" s="75">
        <v>0</v>
      </c>
      <c r="E23" s="75">
        <v>0</v>
      </c>
      <c r="F23" s="75">
        <v>0</v>
      </c>
      <c r="G23" s="188">
        <v>0</v>
      </c>
      <c r="H23" s="75">
        <v>0</v>
      </c>
      <c r="I23" s="75">
        <v>0</v>
      </c>
      <c r="J23" s="188">
        <v>0</v>
      </c>
      <c r="K23" s="188">
        <v>0</v>
      </c>
      <c r="L23" s="77"/>
      <c r="M23" s="76"/>
    </row>
    <row r="24" spans="3:13" x14ac:dyDescent="0.25">
      <c r="C24" s="72" t="s">
        <v>104</v>
      </c>
      <c r="D24" s="75">
        <v>20</v>
      </c>
      <c r="E24" s="75">
        <v>15</v>
      </c>
      <c r="F24" s="75">
        <v>10</v>
      </c>
      <c r="G24" s="81">
        <v>10</v>
      </c>
      <c r="H24" s="75">
        <v>10</v>
      </c>
      <c r="I24" s="75">
        <v>30</v>
      </c>
      <c r="J24" s="81">
        <v>8</v>
      </c>
      <c r="K24" s="81">
        <v>20</v>
      </c>
      <c r="L24" s="75" t="s">
        <v>23</v>
      </c>
      <c r="M24" s="77" t="s">
        <v>207</v>
      </c>
    </row>
    <row r="25" spans="3:13" x14ac:dyDescent="0.25">
      <c r="C25" s="72" t="s">
        <v>105</v>
      </c>
      <c r="D25" s="189">
        <v>1.5</v>
      </c>
      <c r="E25" s="189">
        <v>1.5</v>
      </c>
      <c r="F25" s="189">
        <v>1.5</v>
      </c>
      <c r="G25" s="189">
        <v>1.5</v>
      </c>
      <c r="H25" s="83">
        <v>1</v>
      </c>
      <c r="I25" s="83">
        <v>8</v>
      </c>
      <c r="J25" s="189">
        <v>1</v>
      </c>
      <c r="K25" s="189">
        <v>8</v>
      </c>
      <c r="L25" s="75"/>
      <c r="M25" s="77">
        <v>9</v>
      </c>
    </row>
    <row r="26" spans="3:13" x14ac:dyDescent="0.25">
      <c r="C26" s="72" t="s">
        <v>106</v>
      </c>
      <c r="D26" s="84">
        <v>1</v>
      </c>
      <c r="E26" s="84">
        <v>1</v>
      </c>
      <c r="F26" s="84">
        <v>1</v>
      </c>
      <c r="G26" s="81">
        <v>1</v>
      </c>
      <c r="H26" s="81">
        <v>0.7</v>
      </c>
      <c r="I26" s="81">
        <v>1.2</v>
      </c>
      <c r="J26" s="81">
        <v>0.7</v>
      </c>
      <c r="K26" s="81">
        <v>1.2</v>
      </c>
      <c r="L26" s="84"/>
      <c r="M26" s="77">
        <v>9</v>
      </c>
    </row>
    <row r="27" spans="3:13" x14ac:dyDescent="0.25">
      <c r="C27" s="896" t="s">
        <v>551</v>
      </c>
      <c r="D27" s="897"/>
      <c r="E27" s="897"/>
      <c r="F27" s="897"/>
      <c r="G27" s="897"/>
      <c r="H27" s="897"/>
      <c r="I27" s="897"/>
      <c r="J27" s="897"/>
      <c r="K27" s="897"/>
      <c r="L27" s="897"/>
      <c r="M27" s="898"/>
    </row>
    <row r="28" spans="3:13" x14ac:dyDescent="0.25">
      <c r="C28" s="72" t="s">
        <v>26</v>
      </c>
      <c r="D28" s="81">
        <v>0.75</v>
      </c>
      <c r="E28" s="85">
        <v>0.73</v>
      </c>
      <c r="F28" s="85">
        <v>0.7</v>
      </c>
      <c r="G28" s="85">
        <v>0.68</v>
      </c>
      <c r="H28" s="81">
        <v>0.6</v>
      </c>
      <c r="I28" s="75">
        <v>1</v>
      </c>
      <c r="J28" s="81">
        <v>0.55000000000000004</v>
      </c>
      <c r="K28" s="81">
        <v>0.95</v>
      </c>
      <c r="L28" s="75"/>
      <c r="M28" s="75" t="s">
        <v>208</v>
      </c>
    </row>
    <row r="29" spans="3:13" x14ac:dyDescent="0.25">
      <c r="C29" s="72" t="s">
        <v>28</v>
      </c>
      <c r="D29" s="75" t="s">
        <v>201</v>
      </c>
      <c r="E29" s="75" t="s">
        <v>201</v>
      </c>
      <c r="F29" s="75" t="s">
        <v>201</v>
      </c>
      <c r="G29" s="188" t="s">
        <v>201</v>
      </c>
      <c r="H29" s="75" t="s">
        <v>201</v>
      </c>
      <c r="I29" s="75" t="s">
        <v>201</v>
      </c>
      <c r="J29" s="188" t="s">
        <v>201</v>
      </c>
      <c r="K29" s="188" t="s">
        <v>201</v>
      </c>
      <c r="L29" s="75" t="s">
        <v>55</v>
      </c>
      <c r="M29" s="75"/>
    </row>
    <row r="30" spans="3:13" x14ac:dyDescent="0.25">
      <c r="C30" s="72" t="s">
        <v>29</v>
      </c>
      <c r="D30" s="75" t="s">
        <v>201</v>
      </c>
      <c r="E30" s="75" t="s">
        <v>201</v>
      </c>
      <c r="F30" s="75" t="s">
        <v>201</v>
      </c>
      <c r="G30" s="188" t="s">
        <v>201</v>
      </c>
      <c r="H30" s="75" t="s">
        <v>201</v>
      </c>
      <c r="I30" s="75" t="s">
        <v>201</v>
      </c>
      <c r="J30" s="188" t="s">
        <v>201</v>
      </c>
      <c r="K30" s="188" t="s">
        <v>201</v>
      </c>
      <c r="L30" s="75" t="s">
        <v>55</v>
      </c>
      <c r="M30" s="75"/>
    </row>
    <row r="31" spans="3:13" x14ac:dyDescent="0.25">
      <c r="C31" s="72" t="s">
        <v>30</v>
      </c>
      <c r="D31" s="483">
        <v>20000</v>
      </c>
      <c r="E31" s="483">
        <v>19500</v>
      </c>
      <c r="F31" s="483">
        <v>18600</v>
      </c>
      <c r="G31" s="483">
        <v>18000</v>
      </c>
      <c r="H31" s="75" t="s">
        <v>201</v>
      </c>
      <c r="I31" s="75" t="s">
        <v>201</v>
      </c>
      <c r="J31" s="188" t="s">
        <v>201</v>
      </c>
      <c r="K31" s="188" t="s">
        <v>201</v>
      </c>
      <c r="L31" s="75" t="s">
        <v>15</v>
      </c>
      <c r="M31" s="75">
        <v>6</v>
      </c>
    </row>
    <row r="32" spans="3:13" x14ac:dyDescent="0.25">
      <c r="C32" s="72" t="s">
        <v>32</v>
      </c>
      <c r="D32" s="81">
        <v>5.5</v>
      </c>
      <c r="E32" s="84">
        <v>5.4</v>
      </c>
      <c r="F32" s="84">
        <v>5.0999999999999996</v>
      </c>
      <c r="G32" s="84">
        <v>4.5999999999999996</v>
      </c>
      <c r="H32" s="75">
        <v>5</v>
      </c>
      <c r="I32" s="75">
        <v>7</v>
      </c>
      <c r="J32" s="81">
        <v>4</v>
      </c>
      <c r="K32" s="81">
        <v>6</v>
      </c>
      <c r="L32" s="75"/>
      <c r="M32" s="75">
        <v>6</v>
      </c>
    </row>
    <row r="33" spans="1:13" x14ac:dyDescent="0.25">
      <c r="C33" s="896" t="s">
        <v>33</v>
      </c>
      <c r="D33" s="897"/>
      <c r="E33" s="897"/>
      <c r="F33" s="897"/>
      <c r="G33" s="897"/>
      <c r="H33" s="897"/>
      <c r="I33" s="897"/>
      <c r="J33" s="897"/>
      <c r="K33" s="897"/>
      <c r="L33" s="897"/>
      <c r="M33" s="898"/>
    </row>
    <row r="35" spans="1:13" x14ac:dyDescent="0.25">
      <c r="A35" s="2"/>
      <c r="B35" s="192" t="s">
        <v>125</v>
      </c>
      <c r="C35" s="193"/>
    </row>
    <row r="36" spans="1:13" x14ac:dyDescent="0.25">
      <c r="A36" s="2"/>
      <c r="B36" s="194">
        <v>5</v>
      </c>
      <c r="C36" s="193" t="s">
        <v>210</v>
      </c>
    </row>
    <row r="37" spans="1:13" x14ac:dyDescent="0.25">
      <c r="A37" s="2"/>
      <c r="B37" s="194">
        <v>6</v>
      </c>
      <c r="C37" s="193" t="s">
        <v>211</v>
      </c>
    </row>
    <row r="38" spans="1:13" x14ac:dyDescent="0.25">
      <c r="A38" s="2"/>
      <c r="B38" s="194">
        <v>7</v>
      </c>
      <c r="C38" s="193" t="s">
        <v>212</v>
      </c>
    </row>
    <row r="39" spans="1:13" x14ac:dyDescent="0.25">
      <c r="A39" s="2"/>
      <c r="B39" s="194">
        <v>8</v>
      </c>
      <c r="C39" s="193" t="s">
        <v>213</v>
      </c>
    </row>
    <row r="40" spans="1:13" x14ac:dyDescent="0.25">
      <c r="A40" s="2"/>
      <c r="B40" s="194">
        <v>9</v>
      </c>
      <c r="C40" s="193" t="s">
        <v>214</v>
      </c>
    </row>
    <row r="41" spans="1:13" x14ac:dyDescent="0.25">
      <c r="A41" s="2"/>
      <c r="B41" s="194">
        <v>10</v>
      </c>
      <c r="C41" s="193" t="s">
        <v>295</v>
      </c>
    </row>
    <row r="42" spans="1:13" x14ac:dyDescent="0.25">
      <c r="A42" s="2"/>
      <c r="B42" s="194">
        <v>11</v>
      </c>
      <c r="C42" s="193" t="s">
        <v>296</v>
      </c>
    </row>
    <row r="43" spans="1:13" x14ac:dyDescent="0.25">
      <c r="A43" s="2"/>
      <c r="B43" s="194">
        <v>12</v>
      </c>
      <c r="C43" s="193" t="s">
        <v>215</v>
      </c>
    </row>
    <row r="44" spans="1:13" x14ac:dyDescent="0.25">
      <c r="A44" s="2"/>
      <c r="B44" s="194">
        <v>13</v>
      </c>
      <c r="C44" s="193" t="s">
        <v>216</v>
      </c>
    </row>
    <row r="45" spans="1:13" x14ac:dyDescent="0.25">
      <c r="A45" s="2"/>
      <c r="B45" s="194">
        <v>14</v>
      </c>
      <c r="C45" s="193" t="s">
        <v>297</v>
      </c>
    </row>
    <row r="46" spans="1:13" x14ac:dyDescent="0.25">
      <c r="A46" s="2"/>
      <c r="B46" s="194"/>
      <c r="C46" s="193"/>
    </row>
    <row r="47" spans="1:13" x14ac:dyDescent="0.25">
      <c r="A47" s="2"/>
      <c r="B47" s="192" t="s">
        <v>38</v>
      </c>
      <c r="C47" s="193"/>
    </row>
    <row r="48" spans="1:13" x14ac:dyDescent="0.25">
      <c r="A48" s="2"/>
      <c r="B48" s="193" t="s">
        <v>39</v>
      </c>
      <c r="C48" s="193" t="s">
        <v>217</v>
      </c>
    </row>
    <row r="49" spans="1:3" x14ac:dyDescent="0.25">
      <c r="A49" s="2"/>
      <c r="B49" s="193" t="s">
        <v>15</v>
      </c>
      <c r="C49" s="193" t="s">
        <v>218</v>
      </c>
    </row>
    <row r="50" spans="1:3" x14ac:dyDescent="0.25">
      <c r="A50" s="2"/>
      <c r="B50" s="193" t="s">
        <v>20</v>
      </c>
      <c r="C50" s="193" t="s">
        <v>219</v>
      </c>
    </row>
    <row r="51" spans="1:3" x14ac:dyDescent="0.25">
      <c r="A51" s="2"/>
      <c r="B51" s="193" t="s">
        <v>23</v>
      </c>
      <c r="C51" s="193" t="s">
        <v>220</v>
      </c>
    </row>
    <row r="52" spans="1:3" x14ac:dyDescent="0.25">
      <c r="A52" s="2"/>
      <c r="B52" s="193" t="s">
        <v>44</v>
      </c>
      <c r="C52" s="193" t="s">
        <v>221</v>
      </c>
    </row>
    <row r="53" spans="1:3" x14ac:dyDescent="0.25">
      <c r="A53" s="2"/>
      <c r="B53" s="193" t="s">
        <v>46</v>
      </c>
      <c r="C53" s="193" t="s">
        <v>222</v>
      </c>
    </row>
    <row r="54" spans="1:3" x14ac:dyDescent="0.25">
      <c r="A54" s="2"/>
      <c r="B54" s="193" t="s">
        <v>31</v>
      </c>
      <c r="C54" s="193" t="s">
        <v>223</v>
      </c>
    </row>
    <row r="55" spans="1:3" x14ac:dyDescent="0.25">
      <c r="A55" s="2"/>
      <c r="B55" s="193" t="s">
        <v>35</v>
      </c>
      <c r="C55" s="193" t="s">
        <v>224</v>
      </c>
    </row>
    <row r="56" spans="1:3" x14ac:dyDescent="0.25">
      <c r="A56" s="2"/>
      <c r="B56" s="193" t="s">
        <v>65</v>
      </c>
      <c r="C56" s="193" t="s">
        <v>225</v>
      </c>
    </row>
    <row r="57" spans="1:3" x14ac:dyDescent="0.25">
      <c r="A57" s="2"/>
      <c r="B57" s="193" t="s">
        <v>50</v>
      </c>
      <c r="C57" s="193" t="s">
        <v>226</v>
      </c>
    </row>
    <row r="58" spans="1:3" x14ac:dyDescent="0.25">
      <c r="A58" s="2"/>
      <c r="B58" s="193" t="s">
        <v>55</v>
      </c>
      <c r="C58" s="193" t="s">
        <v>227</v>
      </c>
    </row>
    <row r="59" spans="1:3" x14ac:dyDescent="0.25">
      <c r="A59" s="2"/>
      <c r="B59" s="193" t="s">
        <v>67</v>
      </c>
      <c r="C59" s="193" t="s">
        <v>228</v>
      </c>
    </row>
    <row r="60" spans="1:3" x14ac:dyDescent="0.25">
      <c r="A60" s="2"/>
      <c r="B60" s="193" t="s">
        <v>68</v>
      </c>
      <c r="C60" s="193" t="s">
        <v>229</v>
      </c>
    </row>
  </sheetData>
  <mergeCells count="8">
    <mergeCell ref="D3:M3"/>
    <mergeCell ref="H4:I4"/>
    <mergeCell ref="J4:K4"/>
    <mergeCell ref="C33:M33"/>
    <mergeCell ref="C22:M22"/>
    <mergeCell ref="C27:M27"/>
    <mergeCell ref="D6:G6"/>
    <mergeCell ref="C16:M16"/>
  </mergeCells>
  <hyperlinks>
    <hyperlink ref="H1" location="Index" display="Back to 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59"/>
  <sheetViews>
    <sheetView showGridLines="0" workbookViewId="0">
      <selection activeCell="B47" sqref="B47"/>
    </sheetView>
  </sheetViews>
  <sheetFormatPr defaultRowHeight="15" x14ac:dyDescent="0.25"/>
  <cols>
    <col min="1" max="1" width="2.5703125" customWidth="1"/>
    <col min="2" max="2" width="3" customWidth="1"/>
    <col min="3" max="3" width="31.85546875" customWidth="1"/>
  </cols>
  <sheetData>
    <row r="1" spans="3:13" x14ac:dyDescent="0.25">
      <c r="H1" s="555" t="s">
        <v>850</v>
      </c>
    </row>
    <row r="3" spans="3:13" x14ac:dyDescent="0.25">
      <c r="C3" s="98" t="s">
        <v>0</v>
      </c>
      <c r="D3" s="862" t="s">
        <v>893</v>
      </c>
      <c r="E3" s="863"/>
      <c r="F3" s="863"/>
      <c r="G3" s="863"/>
      <c r="H3" s="863"/>
      <c r="I3" s="863"/>
      <c r="J3" s="863"/>
      <c r="K3" s="863"/>
      <c r="L3" s="863"/>
      <c r="M3" s="864"/>
    </row>
    <row r="4" spans="3:13" x14ac:dyDescent="0.25">
      <c r="C4" s="99"/>
      <c r="D4" s="100">
        <v>2015</v>
      </c>
      <c r="E4" s="100">
        <v>2020</v>
      </c>
      <c r="F4" s="100">
        <v>2030</v>
      </c>
      <c r="G4" s="100">
        <v>2050</v>
      </c>
      <c r="H4" s="862" t="s">
        <v>2</v>
      </c>
      <c r="I4" s="881"/>
      <c r="J4" s="862" t="s">
        <v>3</v>
      </c>
      <c r="K4" s="881"/>
      <c r="L4" s="100" t="s">
        <v>4</v>
      </c>
      <c r="M4" s="100" t="s">
        <v>5</v>
      </c>
    </row>
    <row r="5" spans="3:13" x14ac:dyDescent="0.25">
      <c r="C5" s="169" t="s">
        <v>6</v>
      </c>
      <c r="D5" s="170"/>
      <c r="E5" s="170"/>
      <c r="F5" s="170"/>
      <c r="G5" s="170"/>
      <c r="H5" s="170" t="s">
        <v>7</v>
      </c>
      <c r="I5" s="170" t="s">
        <v>8</v>
      </c>
      <c r="J5" s="170" t="s">
        <v>7</v>
      </c>
      <c r="K5" s="170" t="s">
        <v>8</v>
      </c>
      <c r="L5" s="170"/>
      <c r="M5" s="171"/>
    </row>
    <row r="6" spans="3:13" x14ac:dyDescent="0.25">
      <c r="C6" s="74" t="s">
        <v>9</v>
      </c>
      <c r="D6" s="899" t="s">
        <v>195</v>
      </c>
      <c r="E6" s="900"/>
      <c r="F6" s="893"/>
      <c r="G6" s="894"/>
      <c r="H6" s="182"/>
      <c r="I6" s="182"/>
      <c r="J6" s="182"/>
      <c r="K6" s="182"/>
      <c r="L6" s="75"/>
      <c r="M6" s="75"/>
    </row>
    <row r="7" spans="3:13" ht="24" x14ac:dyDescent="0.25">
      <c r="C7" s="74" t="s">
        <v>198</v>
      </c>
      <c r="D7" s="76">
        <v>30</v>
      </c>
      <c r="E7" s="183">
        <v>30</v>
      </c>
      <c r="F7" s="185">
        <v>30</v>
      </c>
      <c r="G7" s="184">
        <v>30</v>
      </c>
      <c r="H7" s="76">
        <v>23</v>
      </c>
      <c r="I7" s="184">
        <v>32</v>
      </c>
      <c r="J7" s="184">
        <v>25</v>
      </c>
      <c r="K7" s="184">
        <v>35</v>
      </c>
      <c r="L7" s="76" t="s">
        <v>68</v>
      </c>
      <c r="M7" s="76">
        <v>7</v>
      </c>
    </row>
    <row r="8" spans="3:13" ht="36" x14ac:dyDescent="0.25">
      <c r="C8" s="79" t="s">
        <v>140</v>
      </c>
      <c r="D8" s="77">
        <v>28</v>
      </c>
      <c r="E8" s="77">
        <v>28</v>
      </c>
      <c r="F8" s="80">
        <v>28</v>
      </c>
      <c r="G8" s="80">
        <v>28</v>
      </c>
      <c r="H8" s="77">
        <v>21</v>
      </c>
      <c r="I8" s="77">
        <v>29</v>
      </c>
      <c r="J8" s="80">
        <v>23</v>
      </c>
      <c r="K8" s="80">
        <v>33</v>
      </c>
      <c r="L8" s="77"/>
      <c r="M8" s="77"/>
    </row>
    <row r="9" spans="3:13" x14ac:dyDescent="0.25">
      <c r="C9" s="74" t="s">
        <v>141</v>
      </c>
      <c r="D9" s="80">
        <v>0.6</v>
      </c>
      <c r="E9" s="80">
        <v>0.6</v>
      </c>
      <c r="F9" s="80">
        <v>0.6</v>
      </c>
      <c r="G9" s="80">
        <v>0.6</v>
      </c>
      <c r="H9" s="80">
        <v>0.4</v>
      </c>
      <c r="I9" s="80">
        <v>0.85</v>
      </c>
      <c r="J9" s="80">
        <v>0.4</v>
      </c>
      <c r="K9" s="80">
        <v>0.85</v>
      </c>
      <c r="L9" s="77"/>
      <c r="M9" s="75" t="s">
        <v>200</v>
      </c>
    </row>
    <row r="10" spans="3:13" x14ac:dyDescent="0.25">
      <c r="C10" s="74" t="s">
        <v>142</v>
      </c>
      <c r="D10" s="186" t="s">
        <v>149</v>
      </c>
      <c r="E10" s="186" t="s">
        <v>149</v>
      </c>
      <c r="F10" s="187" t="s">
        <v>149</v>
      </c>
      <c r="G10" s="187" t="s">
        <v>149</v>
      </c>
      <c r="H10" s="186" t="s">
        <v>149</v>
      </c>
      <c r="I10" s="186" t="s">
        <v>149</v>
      </c>
      <c r="J10" s="187" t="s">
        <v>149</v>
      </c>
      <c r="K10" s="187" t="s">
        <v>149</v>
      </c>
      <c r="L10" s="77" t="s">
        <v>50</v>
      </c>
      <c r="M10" s="77"/>
    </row>
    <row r="11" spans="3:13" x14ac:dyDescent="0.25">
      <c r="C11" s="74" t="s">
        <v>13</v>
      </c>
      <c r="D11" s="77">
        <v>5</v>
      </c>
      <c r="E11" s="77">
        <v>5</v>
      </c>
      <c r="F11" s="80">
        <v>5</v>
      </c>
      <c r="G11" s="80">
        <v>5</v>
      </c>
      <c r="H11" s="77" t="s">
        <v>201</v>
      </c>
      <c r="I11" s="77" t="s">
        <v>201</v>
      </c>
      <c r="J11" s="94" t="s">
        <v>201</v>
      </c>
      <c r="K11" s="94" t="s">
        <v>201</v>
      </c>
      <c r="L11" s="77"/>
      <c r="M11" s="77"/>
    </row>
    <row r="12" spans="3:13" x14ac:dyDescent="0.25">
      <c r="C12" s="72" t="s">
        <v>95</v>
      </c>
      <c r="D12" s="75" t="s">
        <v>201</v>
      </c>
      <c r="E12" s="75" t="s">
        <v>201</v>
      </c>
      <c r="F12" s="188" t="s">
        <v>201</v>
      </c>
      <c r="G12" s="188" t="s">
        <v>201</v>
      </c>
      <c r="H12" s="75" t="s">
        <v>201</v>
      </c>
      <c r="I12" s="75" t="s">
        <v>201</v>
      </c>
      <c r="J12" s="188" t="s">
        <v>201</v>
      </c>
      <c r="K12" s="188" t="s">
        <v>201</v>
      </c>
      <c r="L12" s="75"/>
      <c r="M12" s="77"/>
    </row>
    <row r="13" spans="3:13" x14ac:dyDescent="0.25">
      <c r="C13" s="72" t="s">
        <v>16</v>
      </c>
      <c r="D13" s="75">
        <v>15</v>
      </c>
      <c r="E13" s="75">
        <v>15</v>
      </c>
      <c r="F13" s="81">
        <v>15</v>
      </c>
      <c r="G13" s="81">
        <v>15</v>
      </c>
      <c r="H13" s="75">
        <v>10</v>
      </c>
      <c r="I13" s="75">
        <v>20</v>
      </c>
      <c r="J13" s="81">
        <v>10</v>
      </c>
      <c r="K13" s="81">
        <v>20</v>
      </c>
      <c r="L13" s="75" t="s">
        <v>67</v>
      </c>
      <c r="M13" s="77"/>
    </row>
    <row r="14" spans="3:13" x14ac:dyDescent="0.25">
      <c r="C14" s="72" t="s">
        <v>18</v>
      </c>
      <c r="D14" s="81">
        <v>0.5</v>
      </c>
      <c r="E14" s="81">
        <v>0.5</v>
      </c>
      <c r="F14" s="81">
        <v>0.5</v>
      </c>
      <c r="G14" s="81">
        <v>0.5</v>
      </c>
      <c r="H14" s="81">
        <v>0.3</v>
      </c>
      <c r="I14" s="81">
        <v>0.8</v>
      </c>
      <c r="J14" s="81">
        <v>0.2</v>
      </c>
      <c r="K14" s="81">
        <v>0.7</v>
      </c>
      <c r="L14" s="75" t="s">
        <v>67</v>
      </c>
      <c r="M14" s="75">
        <v>13</v>
      </c>
    </row>
    <row r="15" spans="3:13" x14ac:dyDescent="0.25">
      <c r="C15" s="82" t="s">
        <v>19</v>
      </c>
      <c r="D15" s="80">
        <v>0.06</v>
      </c>
      <c r="E15" s="80">
        <v>0.06</v>
      </c>
      <c r="F15" s="80">
        <v>0.06</v>
      </c>
      <c r="G15" s="80">
        <v>0.06</v>
      </c>
      <c r="H15" s="81">
        <v>0.05</v>
      </c>
      <c r="I15" s="81">
        <v>0.15</v>
      </c>
      <c r="J15" s="81">
        <v>0.05</v>
      </c>
      <c r="K15" s="81">
        <v>0.15</v>
      </c>
      <c r="L15" s="75"/>
      <c r="M15" s="77">
        <v>7</v>
      </c>
    </row>
    <row r="16" spans="3:13" x14ac:dyDescent="0.25">
      <c r="C16" s="896" t="s">
        <v>204</v>
      </c>
      <c r="D16" s="897"/>
      <c r="E16" s="897"/>
      <c r="F16" s="897"/>
      <c r="G16" s="897"/>
      <c r="H16" s="897"/>
      <c r="I16" s="897"/>
      <c r="J16" s="897"/>
      <c r="K16" s="897"/>
      <c r="L16" s="897"/>
      <c r="M16" s="898"/>
    </row>
    <row r="17" spans="3:13" x14ac:dyDescent="0.25">
      <c r="C17" s="72" t="s">
        <v>22</v>
      </c>
      <c r="D17" s="75">
        <v>0</v>
      </c>
      <c r="E17" s="75">
        <v>0</v>
      </c>
      <c r="F17" s="81">
        <v>0</v>
      </c>
      <c r="G17" s="81">
        <v>0</v>
      </c>
      <c r="H17" s="75">
        <v>0</v>
      </c>
      <c r="I17" s="75">
        <v>0</v>
      </c>
      <c r="J17" s="81">
        <v>0</v>
      </c>
      <c r="K17" s="81">
        <v>0</v>
      </c>
      <c r="L17" s="75"/>
      <c r="M17" s="75"/>
    </row>
    <row r="18" spans="3:13" x14ac:dyDescent="0.25">
      <c r="C18" s="72" t="s">
        <v>24</v>
      </c>
      <c r="D18" s="75">
        <v>0</v>
      </c>
      <c r="E18" s="75">
        <v>0</v>
      </c>
      <c r="F18" s="81">
        <v>0</v>
      </c>
      <c r="G18" s="81">
        <v>0</v>
      </c>
      <c r="H18" s="75">
        <v>0</v>
      </c>
      <c r="I18" s="75">
        <v>0</v>
      </c>
      <c r="J18" s="81">
        <v>0</v>
      </c>
      <c r="K18" s="81">
        <v>0</v>
      </c>
      <c r="L18" s="75"/>
      <c r="M18" s="75"/>
    </row>
    <row r="19" spans="3:13" x14ac:dyDescent="0.25">
      <c r="C19" s="72" t="s">
        <v>98</v>
      </c>
      <c r="D19" s="75">
        <v>40</v>
      </c>
      <c r="E19" s="75">
        <v>40</v>
      </c>
      <c r="F19" s="81">
        <v>40</v>
      </c>
      <c r="G19" s="81">
        <v>40</v>
      </c>
      <c r="H19" s="75">
        <v>30</v>
      </c>
      <c r="I19" s="75">
        <v>50</v>
      </c>
      <c r="J19" s="81">
        <v>25</v>
      </c>
      <c r="K19" s="81">
        <v>50</v>
      </c>
      <c r="L19" s="75" t="s">
        <v>67</v>
      </c>
      <c r="M19" s="75" t="s">
        <v>200</v>
      </c>
    </row>
    <row r="20" spans="3:13" x14ac:dyDescent="0.25">
      <c r="C20" s="72" t="s">
        <v>99</v>
      </c>
      <c r="D20" s="81">
        <v>0.25</v>
      </c>
      <c r="E20" s="81">
        <v>0.25</v>
      </c>
      <c r="F20" s="81">
        <v>0.25</v>
      </c>
      <c r="G20" s="81">
        <v>0.25</v>
      </c>
      <c r="H20" s="75" t="s">
        <v>201</v>
      </c>
      <c r="I20" s="75" t="s">
        <v>201</v>
      </c>
      <c r="J20" s="188" t="s">
        <v>201</v>
      </c>
      <c r="K20" s="188" t="s">
        <v>206</v>
      </c>
      <c r="L20" s="75"/>
      <c r="M20" s="75"/>
    </row>
    <row r="21" spans="3:13" x14ac:dyDescent="0.25">
      <c r="C21" s="72" t="s">
        <v>100</v>
      </c>
      <c r="D21" s="81">
        <v>0.5</v>
      </c>
      <c r="E21" s="81">
        <v>0.5</v>
      </c>
      <c r="F21" s="81">
        <v>0.5</v>
      </c>
      <c r="G21" s="81">
        <v>0.5</v>
      </c>
      <c r="H21" s="75" t="s">
        <v>201</v>
      </c>
      <c r="I21" s="75" t="s">
        <v>201</v>
      </c>
      <c r="J21" s="188" t="s">
        <v>201</v>
      </c>
      <c r="K21" s="188" t="s">
        <v>206</v>
      </c>
      <c r="L21" s="75"/>
      <c r="M21" s="75"/>
    </row>
    <row r="22" spans="3:13" x14ac:dyDescent="0.25">
      <c r="C22" s="896" t="s">
        <v>102</v>
      </c>
      <c r="D22" s="897"/>
      <c r="E22" s="897"/>
      <c r="F22" s="897"/>
      <c r="G22" s="897"/>
      <c r="H22" s="897"/>
      <c r="I22" s="897"/>
      <c r="J22" s="897"/>
      <c r="K22" s="897"/>
      <c r="L22" s="897"/>
      <c r="M22" s="898"/>
    </row>
    <row r="23" spans="3:13" x14ac:dyDescent="0.25">
      <c r="C23" s="72" t="s">
        <v>148</v>
      </c>
      <c r="D23" s="75">
        <v>0</v>
      </c>
      <c r="E23" s="75">
        <v>0</v>
      </c>
      <c r="F23" s="81">
        <v>0</v>
      </c>
      <c r="G23" s="81">
        <v>0</v>
      </c>
      <c r="H23" s="75">
        <v>0</v>
      </c>
      <c r="I23" s="75">
        <v>0</v>
      </c>
      <c r="J23" s="188">
        <v>0</v>
      </c>
      <c r="K23" s="188">
        <v>0</v>
      </c>
      <c r="L23" s="77"/>
      <c r="M23" s="75">
        <v>13</v>
      </c>
    </row>
    <row r="24" spans="3:13" x14ac:dyDescent="0.25">
      <c r="C24" s="72" t="s">
        <v>104</v>
      </c>
      <c r="D24" s="75">
        <v>10</v>
      </c>
      <c r="E24" s="75">
        <v>10</v>
      </c>
      <c r="F24" s="81">
        <v>10</v>
      </c>
      <c r="G24" s="81">
        <v>10</v>
      </c>
      <c r="H24" s="75">
        <v>6</v>
      </c>
      <c r="I24" s="75">
        <v>15</v>
      </c>
      <c r="J24" s="81">
        <v>6</v>
      </c>
      <c r="K24" s="81">
        <v>15</v>
      </c>
      <c r="L24" s="75"/>
      <c r="M24" s="75" t="s">
        <v>200</v>
      </c>
    </row>
    <row r="25" spans="3:13" x14ac:dyDescent="0.25">
      <c r="C25" s="72" t="s">
        <v>105</v>
      </c>
      <c r="D25" s="83">
        <v>6</v>
      </c>
      <c r="E25" s="83">
        <v>6</v>
      </c>
      <c r="F25" s="189">
        <v>6</v>
      </c>
      <c r="G25" s="189">
        <v>6</v>
      </c>
      <c r="H25" s="83" t="s">
        <v>201</v>
      </c>
      <c r="I25" s="83" t="s">
        <v>201</v>
      </c>
      <c r="J25" s="190" t="s">
        <v>201</v>
      </c>
      <c r="K25" s="190" t="s">
        <v>201</v>
      </c>
      <c r="L25" s="75"/>
      <c r="M25" s="75">
        <v>13</v>
      </c>
    </row>
    <row r="26" spans="3:13" x14ac:dyDescent="0.25">
      <c r="C26" s="72" t="s">
        <v>106</v>
      </c>
      <c r="D26" s="84" t="s">
        <v>201</v>
      </c>
      <c r="E26" s="84" t="s">
        <v>201</v>
      </c>
      <c r="F26" s="188" t="s">
        <v>201</v>
      </c>
      <c r="G26" s="188" t="s">
        <v>201</v>
      </c>
      <c r="H26" s="84" t="s">
        <v>201</v>
      </c>
      <c r="I26" s="84" t="s">
        <v>201</v>
      </c>
      <c r="J26" s="188" t="s">
        <v>201</v>
      </c>
      <c r="K26" s="188" t="s">
        <v>201</v>
      </c>
      <c r="L26" s="84"/>
      <c r="M26" s="75">
        <v>13</v>
      </c>
    </row>
    <row r="27" spans="3:13" x14ac:dyDescent="0.25">
      <c r="C27" s="896" t="s">
        <v>25</v>
      </c>
      <c r="D27" s="897"/>
      <c r="E27" s="897"/>
      <c r="F27" s="897"/>
      <c r="G27" s="897"/>
      <c r="H27" s="897"/>
      <c r="I27" s="897"/>
      <c r="J27" s="897"/>
      <c r="K27" s="897"/>
      <c r="L27" s="897"/>
      <c r="M27" s="898"/>
    </row>
    <row r="28" spans="3:13" x14ac:dyDescent="0.25">
      <c r="C28" s="72" t="s">
        <v>26</v>
      </c>
      <c r="D28" s="81">
        <v>1.2</v>
      </c>
      <c r="E28" s="84">
        <v>1.2</v>
      </c>
      <c r="F28" s="84">
        <v>1.1000000000000001</v>
      </c>
      <c r="G28" s="84">
        <v>1</v>
      </c>
      <c r="H28" s="75" t="s">
        <v>201</v>
      </c>
      <c r="I28" s="75" t="s">
        <v>201</v>
      </c>
      <c r="J28" s="188" t="s">
        <v>201</v>
      </c>
      <c r="K28" s="188" t="s">
        <v>201</v>
      </c>
      <c r="L28" s="75"/>
      <c r="M28" s="75" t="s">
        <v>209</v>
      </c>
    </row>
    <row r="29" spans="3:13" x14ac:dyDescent="0.25">
      <c r="C29" s="72" t="s">
        <v>28</v>
      </c>
      <c r="D29" s="81">
        <v>0.85</v>
      </c>
      <c r="E29" s="85">
        <v>0.85</v>
      </c>
      <c r="F29" s="84">
        <v>0.8</v>
      </c>
      <c r="G29" s="84">
        <v>0.7</v>
      </c>
      <c r="H29" s="75" t="s">
        <v>201</v>
      </c>
      <c r="I29" s="75" t="s">
        <v>201</v>
      </c>
      <c r="J29" s="188" t="s">
        <v>201</v>
      </c>
      <c r="K29" s="188" t="s">
        <v>201</v>
      </c>
      <c r="L29" s="75"/>
      <c r="M29" s="75" t="s">
        <v>209</v>
      </c>
    </row>
    <row r="30" spans="3:13" x14ac:dyDescent="0.25">
      <c r="C30" s="72" t="s">
        <v>29</v>
      </c>
      <c r="D30" s="81">
        <v>0.35</v>
      </c>
      <c r="E30" s="85">
        <v>0.35</v>
      </c>
      <c r="F30" s="84">
        <v>0.3</v>
      </c>
      <c r="G30" s="84">
        <v>0.3</v>
      </c>
      <c r="H30" s="75" t="s">
        <v>201</v>
      </c>
      <c r="I30" s="75" t="s">
        <v>201</v>
      </c>
      <c r="J30" s="188" t="s">
        <v>201</v>
      </c>
      <c r="K30" s="188" t="s">
        <v>201</v>
      </c>
      <c r="L30" s="75"/>
      <c r="M30" s="75" t="s">
        <v>209</v>
      </c>
    </row>
    <row r="31" spans="3:13" x14ac:dyDescent="0.25">
      <c r="C31" s="72" t="s">
        <v>30</v>
      </c>
      <c r="D31" s="75" t="s">
        <v>201</v>
      </c>
      <c r="E31" s="75" t="s">
        <v>201</v>
      </c>
      <c r="F31" s="188" t="s">
        <v>201</v>
      </c>
      <c r="G31" s="188" t="s">
        <v>201</v>
      </c>
      <c r="H31" s="75" t="s">
        <v>201</v>
      </c>
      <c r="I31" s="75" t="s">
        <v>201</v>
      </c>
      <c r="J31" s="188" t="s">
        <v>201</v>
      </c>
      <c r="K31" s="188" t="s">
        <v>201</v>
      </c>
      <c r="L31" s="75"/>
      <c r="M31" s="75"/>
    </row>
    <row r="32" spans="3:13" x14ac:dyDescent="0.25">
      <c r="C32" s="72" t="s">
        <v>32</v>
      </c>
      <c r="D32" s="75">
        <v>15</v>
      </c>
      <c r="E32" s="191">
        <v>15</v>
      </c>
      <c r="F32" s="191">
        <v>14</v>
      </c>
      <c r="G32" s="191">
        <v>13</v>
      </c>
      <c r="H32" s="75">
        <v>10</v>
      </c>
      <c r="I32" s="75">
        <v>15</v>
      </c>
      <c r="J32" s="81">
        <v>8</v>
      </c>
      <c r="K32" s="81">
        <v>15</v>
      </c>
      <c r="L32" s="75"/>
      <c r="M32" s="75">
        <v>13</v>
      </c>
    </row>
    <row r="34" spans="1:3" x14ac:dyDescent="0.25">
      <c r="A34" s="2"/>
      <c r="B34" s="192" t="s">
        <v>125</v>
      </c>
      <c r="C34" s="193"/>
    </row>
    <row r="35" spans="1:3" x14ac:dyDescent="0.25">
      <c r="A35" s="2"/>
      <c r="B35" s="194">
        <v>5</v>
      </c>
      <c r="C35" s="193" t="s">
        <v>210</v>
      </c>
    </row>
    <row r="36" spans="1:3" x14ac:dyDescent="0.25">
      <c r="A36" s="2"/>
      <c r="B36" s="194">
        <v>6</v>
      </c>
      <c r="C36" s="193" t="s">
        <v>211</v>
      </c>
    </row>
    <row r="37" spans="1:3" x14ac:dyDescent="0.25">
      <c r="A37" s="2"/>
      <c r="B37" s="194">
        <v>7</v>
      </c>
      <c r="C37" s="193" t="s">
        <v>212</v>
      </c>
    </row>
    <row r="38" spans="1:3" x14ac:dyDescent="0.25">
      <c r="A38" s="2"/>
      <c r="B38" s="194">
        <v>8</v>
      </c>
      <c r="C38" s="193" t="s">
        <v>213</v>
      </c>
    </row>
    <row r="39" spans="1:3" x14ac:dyDescent="0.25">
      <c r="A39" s="2"/>
      <c r="B39" s="194">
        <v>9</v>
      </c>
      <c r="C39" s="193" t="s">
        <v>214</v>
      </c>
    </row>
    <row r="40" spans="1:3" x14ac:dyDescent="0.25">
      <c r="A40" s="2"/>
      <c r="B40" s="194">
        <v>10</v>
      </c>
      <c r="C40" s="193" t="s">
        <v>295</v>
      </c>
    </row>
    <row r="41" spans="1:3" x14ac:dyDescent="0.25">
      <c r="A41" s="2"/>
      <c r="B41" s="194">
        <v>11</v>
      </c>
      <c r="C41" s="193" t="s">
        <v>296</v>
      </c>
    </row>
    <row r="42" spans="1:3" x14ac:dyDescent="0.25">
      <c r="A42" s="2"/>
      <c r="B42" s="194">
        <v>12</v>
      </c>
      <c r="C42" s="193" t="s">
        <v>215</v>
      </c>
    </row>
    <row r="43" spans="1:3" x14ac:dyDescent="0.25">
      <c r="A43" s="2"/>
      <c r="B43" s="194">
        <v>13</v>
      </c>
      <c r="C43" s="193" t="s">
        <v>216</v>
      </c>
    </row>
    <row r="44" spans="1:3" x14ac:dyDescent="0.25">
      <c r="A44" s="2"/>
      <c r="B44" s="194">
        <v>14</v>
      </c>
      <c r="C44" s="193" t="s">
        <v>297</v>
      </c>
    </row>
    <row r="45" spans="1:3" x14ac:dyDescent="0.25">
      <c r="A45" s="2"/>
      <c r="B45" s="194"/>
      <c r="C45" s="193"/>
    </row>
    <row r="46" spans="1:3" x14ac:dyDescent="0.25">
      <c r="A46" s="2"/>
      <c r="B46" s="192" t="s">
        <v>38</v>
      </c>
      <c r="C46" s="193"/>
    </row>
    <row r="47" spans="1:3" x14ac:dyDescent="0.25">
      <c r="A47" s="2"/>
      <c r="B47" s="193" t="s">
        <v>39</v>
      </c>
      <c r="C47" s="193" t="s">
        <v>217</v>
      </c>
    </row>
    <row r="48" spans="1:3" x14ac:dyDescent="0.25">
      <c r="A48" s="2"/>
      <c r="B48" s="193" t="s">
        <v>15</v>
      </c>
      <c r="C48" s="193" t="s">
        <v>218</v>
      </c>
    </row>
    <row r="49" spans="1:3" x14ac:dyDescent="0.25">
      <c r="A49" s="2"/>
      <c r="B49" s="193" t="s">
        <v>20</v>
      </c>
      <c r="C49" s="193" t="s">
        <v>219</v>
      </c>
    </row>
    <row r="50" spans="1:3" x14ac:dyDescent="0.25">
      <c r="A50" s="2"/>
      <c r="B50" s="193" t="s">
        <v>23</v>
      </c>
      <c r="C50" s="193" t="s">
        <v>220</v>
      </c>
    </row>
    <row r="51" spans="1:3" x14ac:dyDescent="0.25">
      <c r="A51" s="2"/>
      <c r="B51" s="193" t="s">
        <v>44</v>
      </c>
      <c r="C51" s="193" t="s">
        <v>221</v>
      </c>
    </row>
    <row r="52" spans="1:3" x14ac:dyDescent="0.25">
      <c r="A52" s="2"/>
      <c r="B52" s="193" t="s">
        <v>46</v>
      </c>
      <c r="C52" s="193" t="s">
        <v>222</v>
      </c>
    </row>
    <row r="53" spans="1:3" x14ac:dyDescent="0.25">
      <c r="A53" s="2"/>
      <c r="B53" s="193" t="s">
        <v>31</v>
      </c>
      <c r="C53" s="193" t="s">
        <v>223</v>
      </c>
    </row>
    <row r="54" spans="1:3" x14ac:dyDescent="0.25">
      <c r="A54" s="2"/>
      <c r="B54" s="193" t="s">
        <v>35</v>
      </c>
      <c r="C54" s="193" t="s">
        <v>224</v>
      </c>
    </row>
    <row r="55" spans="1:3" x14ac:dyDescent="0.25">
      <c r="A55" s="2"/>
      <c r="B55" s="193" t="s">
        <v>65</v>
      </c>
      <c r="C55" s="193" t="s">
        <v>225</v>
      </c>
    </row>
    <row r="56" spans="1:3" x14ac:dyDescent="0.25">
      <c r="A56" s="2"/>
      <c r="B56" s="193" t="s">
        <v>50</v>
      </c>
      <c r="C56" s="193" t="s">
        <v>226</v>
      </c>
    </row>
    <row r="57" spans="1:3" x14ac:dyDescent="0.25">
      <c r="A57" s="2"/>
      <c r="B57" s="193" t="s">
        <v>55</v>
      </c>
      <c r="C57" s="193" t="s">
        <v>227</v>
      </c>
    </row>
    <row r="58" spans="1:3" x14ac:dyDescent="0.25">
      <c r="A58" s="2"/>
      <c r="B58" s="193" t="s">
        <v>67</v>
      </c>
      <c r="C58" s="193" t="s">
        <v>228</v>
      </c>
    </row>
    <row r="59" spans="1:3" x14ac:dyDescent="0.25">
      <c r="A59" s="2"/>
      <c r="B59" s="193" t="s">
        <v>68</v>
      </c>
      <c r="C59" s="193" t="s">
        <v>229</v>
      </c>
    </row>
  </sheetData>
  <mergeCells count="7">
    <mergeCell ref="C22:M22"/>
    <mergeCell ref="C27:M27"/>
    <mergeCell ref="D6:G6"/>
    <mergeCell ref="C16:M16"/>
    <mergeCell ref="D3:M3"/>
    <mergeCell ref="H4:I4"/>
    <mergeCell ref="J4:K4"/>
  </mergeCells>
  <hyperlinks>
    <hyperlink ref="H1" location="Index" display="Back to Inde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69</vt:i4>
      </vt:variant>
    </vt:vector>
  </HeadingPairs>
  <TitlesOfParts>
    <vt:vector size="122" baseType="lpstr">
      <vt:lpstr>Index</vt:lpstr>
      <vt:lpstr>01 Coal CHP</vt:lpstr>
      <vt:lpstr>02 LTE existing plant</vt:lpstr>
      <vt:lpstr>03a Coal to wood pellets exi bo</vt:lpstr>
      <vt:lpstr>03b Coal to wood chips n. boile</vt:lpstr>
      <vt:lpstr>03c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vt:lpstr>
      <vt:lpstr>08 WtE CHP, Medium</vt:lpstr>
      <vt:lpstr>08 WtE CHP, Small</vt:lpstr>
      <vt:lpstr>08 WtE HOP</vt:lpstr>
      <vt:lpstr>09 Wood Chips, Large</vt:lpstr>
      <vt:lpstr>09 Wood Chips, Medium</vt:lpstr>
      <vt:lpstr>09 Wood Chips, Small</vt:lpstr>
      <vt:lpstr>09 Wood Pellets, Large</vt:lpstr>
      <vt:lpstr>09 Wood Pellets, Medium</vt:lpstr>
      <vt:lpstr>09 Wood Pellets, Small</vt:lpstr>
      <vt:lpstr>09 Straw, Large</vt:lpstr>
      <vt:lpstr>09 Straw, Medium</vt:lpstr>
      <vt:lpstr>09 Straw, Small</vt:lpstr>
      <vt:lpstr>09 Wood Chips HOP</vt:lpstr>
      <vt:lpstr>09 Wood Pellets HOP</vt:lpstr>
      <vt:lpstr>09 Straw HOP</vt:lpstr>
      <vt:lpstr>10 Stirling</vt:lpstr>
      <vt:lpstr>11 SOFC-CHP</vt:lpstr>
      <vt:lpstr>12 LT-PEMFC CHP</vt:lpstr>
      <vt:lpstr>20 Onshore turbines</vt:lpstr>
      <vt:lpstr>20 Domestic turbines</vt:lpstr>
      <vt:lpstr>21 Offshore turbines</vt:lpstr>
      <vt:lpstr>21 Near shore turbines</vt:lpstr>
      <vt:lpstr>22 Photovoltaics Small</vt:lpstr>
      <vt:lpstr>22 Photovoltaics Medium</vt:lpstr>
      <vt:lpstr>22 Photovoltaics  LARGE new</vt:lpstr>
      <vt:lpstr>23 Wave Energy</vt:lpstr>
      <vt:lpstr>40 Comp. heat pump, DH</vt:lpstr>
      <vt:lpstr>40 Absorption heat pump, DH</vt:lpstr>
      <vt:lpstr>41 Electric Boilers</vt:lpstr>
      <vt:lpstr>44 Natural Gas DH Only</vt:lpstr>
      <vt:lpstr>45 Geothermal - Abs.HP 70 dgs</vt:lpstr>
      <vt:lpstr>45 Geothermal - Abs.HP 50 dgs</vt:lpstr>
      <vt:lpstr>45 Geothermal - Electric HP</vt:lpstr>
      <vt:lpstr>46 Solar District Heating</vt:lpstr>
      <vt:lpstr>50 Diesel engine farm</vt:lpstr>
      <vt:lpstr>51 Natural gas engine plant</vt:lpstr>
      <vt:lpstr>52 OCGT - Natural gas</vt:lpstr>
      <vt:lpstr>52 OCGT - Light fuel oil</vt:lpstr>
      <vt:lpstr>'01 Coal CHP'!_ftnref1</vt:lpstr>
      <vt:lpstr>'01 Coal CHP'!_Toc319151884</vt:lpstr>
      <vt:lpstr>'03a Coal to wood pellets exi bo'!_Toc319151884</vt:lpstr>
      <vt:lpstr>'40 Absorption heat pump, DH'!_Toc319151884</vt:lpstr>
      <vt:lpstr>'40 Comp. heat pump, DH'!_Toc319151884</vt:lpstr>
      <vt:lpstr>Index</vt:lpstr>
      <vt:lpstr>'03a Coal to wood pellets exi bo'!Print_Area</vt:lpstr>
      <vt:lpstr>'04 Gas turb. simple cycle, L'!Print_Area</vt:lpstr>
      <vt:lpstr>'05 Gas turb. CC, Back-pressure'!Print_Area</vt:lpstr>
      <vt:lpstr>'05 Gas turb. CC, steam extract.'!Print_Area</vt:lpstr>
      <vt:lpstr>'06 Gas engines, biogas'!Print_Area</vt:lpstr>
      <vt:lpstr>'06 Gas engines, natural gas'!Print_Area</vt:lpstr>
      <vt:lpstr>'40 Absorption heat pump, DH'!Print_Area</vt:lpstr>
      <vt:lpstr>'40 Comp. heat pump, DH'!Print_Area</vt:lpstr>
      <vt:lpstr>'44 Natural Gas DH Only'!Print_Area</vt:lpstr>
      <vt:lpstr>Sheet</vt:lpstr>
      <vt:lpstr>Start10</vt:lpstr>
      <vt:lpstr>Start11</vt:lpstr>
      <vt:lpstr>'06 Gas engines, natural gas'!Start12</vt:lpstr>
      <vt:lpstr>Start12</vt:lpstr>
      <vt:lpstr>Start13</vt:lpstr>
      <vt:lpstr>Start14</vt:lpstr>
      <vt:lpstr>Start15</vt:lpstr>
      <vt:lpstr>Start16</vt:lpstr>
      <vt:lpstr>Start17</vt:lpstr>
      <vt:lpstr>Start18</vt:lpstr>
      <vt:lpstr>Start19</vt:lpstr>
      <vt:lpstr>Start2</vt:lpstr>
      <vt:lpstr>Start20</vt:lpstr>
      <vt:lpstr>Start21</vt:lpstr>
      <vt:lpstr>Start22</vt:lpstr>
      <vt:lpstr>Start23</vt:lpstr>
      <vt:lpstr>Start24</vt:lpstr>
      <vt:lpstr>Start25</vt:lpstr>
      <vt:lpstr>Start26</vt:lpstr>
      <vt:lpstr>Start27</vt:lpstr>
      <vt:lpstr>Start28</vt:lpstr>
      <vt:lpstr>Start29</vt:lpstr>
      <vt:lpstr>Start3</vt:lpstr>
      <vt:lpstr>Start30</vt:lpstr>
      <vt:lpstr>Start31</vt:lpstr>
      <vt:lpstr>Start32</vt:lpstr>
      <vt:lpstr>Start33</vt:lpstr>
      <vt:lpstr>Start34</vt:lpstr>
      <vt:lpstr>Start35</vt:lpstr>
      <vt:lpstr>Start36</vt:lpstr>
      <vt:lpstr>Start37</vt:lpstr>
      <vt:lpstr>Start38</vt:lpstr>
      <vt:lpstr>Start39</vt:lpstr>
      <vt:lpstr>Start4</vt:lpstr>
      <vt:lpstr>Start40</vt:lpstr>
      <vt:lpstr>Start41</vt:lpstr>
      <vt:lpstr>Start42</vt:lpstr>
      <vt:lpstr>Start43</vt:lpstr>
      <vt:lpstr>Start44</vt:lpstr>
      <vt:lpstr>Start45</vt:lpstr>
      <vt:lpstr>Start46</vt:lpstr>
      <vt:lpstr>Start47</vt:lpstr>
      <vt:lpstr>Start48</vt:lpstr>
      <vt:lpstr>Start49</vt:lpstr>
      <vt:lpstr>Start5</vt:lpstr>
      <vt:lpstr>Start50</vt:lpstr>
      <vt:lpstr>Start51</vt:lpstr>
      <vt:lpstr>Start52</vt:lpstr>
      <vt:lpstr>Start53</vt:lpstr>
      <vt:lpstr>Start6</vt:lpstr>
      <vt:lpstr>Start7</vt:lpstr>
      <vt:lpstr>Start8</vt:lpstr>
      <vt:lpstr>Start9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Filip Gamborg</cp:lastModifiedBy>
  <dcterms:created xsi:type="dcterms:W3CDTF">2016-08-08T10:36:31Z</dcterms:created>
  <dcterms:modified xsi:type="dcterms:W3CDTF">2019-05-30T07:35:26Z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