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worksheets/sheet1.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930" yWindow="-15" windowWidth="4230" windowHeight="7560" tabRatio="855" activeTab="3"/>
  </bookViews>
  <sheets>
    <sheet name="Index" sheetId="38" r:id="rId1"/>
    <sheet name="140 PTES seasonal" sheetId="53" r:id="rId2"/>
    <sheet name="141 Large hot water tank" sheetId="54" r:id="rId3"/>
    <sheet name="142 Small scale hot water tank" sheetId="67" r:id="rId4"/>
    <sheet name="150 Underground Storage of Gas" sheetId="59" r:id="rId5"/>
    <sheet name="151 Hydrogen Storage" sheetId="60" r:id="rId6"/>
    <sheet name="160 Pumped hydro storage" sheetId="55" r:id="rId7"/>
    <sheet name="161 CAES" sheetId="56" r:id="rId8"/>
    <sheet name="162 Flywheels" sheetId="61" r:id="rId9"/>
    <sheet name="180 Lithium Ion Battery" sheetId="66" r:id="rId10"/>
    <sheet name="181 Vanadium Redox Flow Battery" sheetId="62" r:id="rId11"/>
    <sheet name="182 Na-S Battery" sheetId="63" r:id="rId12"/>
    <sheet name="183 Na-NiCl2 Battery" sheetId="64" r:id="rId13"/>
  </sheets>
  <externalReferences>
    <externalReference r:id="rId14"/>
  </externalReferences>
  <definedNames>
    <definedName name="_Ref528590632" localSheetId="9">'180 Lithium Ion Battery'!$B$46</definedName>
    <definedName name="_Ref528590707" localSheetId="9">'180 Lithium Ion Battery'!$B$47</definedName>
    <definedName name="_Ref528591471" localSheetId="9">'180 Lithium Ion Battery'!$B$49</definedName>
    <definedName name="_Ref528591483" localSheetId="9">'180 Lithium Ion Battery'!$B$50</definedName>
    <definedName name="_Ref528591591" localSheetId="9">'180 Lithium Ion Battery'!$B$51</definedName>
    <definedName name="_Ref528592058" localSheetId="9">'180 Lithium Ion Battery'!$B$52</definedName>
    <definedName name="_Ref528592236" localSheetId="9">'180 Lithium Ion Battery'!$B$56</definedName>
    <definedName name="_Ref528593310" localSheetId="9">'180 Lithium Ion Battery'!$B$63</definedName>
    <definedName name="_Ref528654609" localSheetId="9">'180 Lithium Ion Battery'!$B$53</definedName>
    <definedName name="_Ref528654640" localSheetId="9">'180 Lithium Ion Battery'!$B$55</definedName>
    <definedName name="_Ref528667067" localSheetId="9">'180 Lithium Ion Battery'!$B$57</definedName>
    <definedName name="_Ref528668644" localSheetId="9">'180 Lithium Ion Battery'!$B$58</definedName>
    <definedName name="_Ref528668946" localSheetId="9">'180 Lithium Ion Battery'!$B$59</definedName>
    <definedName name="_Ref528669041" localSheetId="9">'180 Lithium Ion Battery'!$B$60</definedName>
    <definedName name="_Ref528669245" localSheetId="9">'180 Lithium Ion Battery'!$B$61</definedName>
    <definedName name="_Ref528670685" localSheetId="9">'180 Lithium Ion Battery'!$B$64</definedName>
    <definedName name="_Ref528918119" localSheetId="9">'180 Lithium Ion Battery'!$B$62</definedName>
    <definedName name="_Toc319151912" localSheetId="4">'150 Underground Storage of Gas'!$B$1</definedName>
    <definedName name="_Toc319151913" localSheetId="5">'151 Hydrogen Storage'!$B$1</definedName>
    <definedName name="_Toc528918118" localSheetId="9">'180 Lithium Ion Battery'!$A$67</definedName>
    <definedName name="BTV11_15">'[1]arbejds ark LARGE New'!$K$33</definedName>
    <definedName name="BVT17_15">'[1]arbejds ark LARGE New'!$S$67</definedName>
    <definedName name="EUR16tilEUR15">'[1]22 Photovoltaics  LARGE Old'!$N$2</definedName>
    <definedName name="Index">Index!$B$1</definedName>
    <definedName name="Sheet">Index!$A$1</definedName>
    <definedName name="Start10">'180 Lithium Ion Battery'!$H$1</definedName>
    <definedName name="Start11">'181 Vanadium Redox Flow Battery'!$H$1</definedName>
    <definedName name="Start12">'182 Na-S Battery'!$H$1</definedName>
    <definedName name="Start13">'183 Na-NiCl2 Battery'!$H$1</definedName>
    <definedName name="Start14">#REF!</definedName>
    <definedName name="Start15">#REF!</definedName>
    <definedName name="Start16">#REF!</definedName>
    <definedName name="Start17">#REF!</definedName>
    <definedName name="Start18">#REF!</definedName>
    <definedName name="Start19">#REF!</definedName>
    <definedName name="Start2">'140 PTES seasonal'!$H$1</definedName>
    <definedName name="Start20">#REF!</definedName>
    <definedName name="Start21">#REF!</definedName>
    <definedName name="Start22">#REF!</definedName>
    <definedName name="Start23">#REF!</definedName>
    <definedName name="Start24">#REF!</definedName>
    <definedName name="Start25">#REF!</definedName>
    <definedName name="Start26">#REF!</definedName>
    <definedName name="Start27">#REF!</definedName>
    <definedName name="Start28">#REF!</definedName>
    <definedName name="Start29">#REF!</definedName>
    <definedName name="Start3">'141 Large hot water tank'!$H$1</definedName>
    <definedName name="Start30">#REF!</definedName>
    <definedName name="Start31">#REF!</definedName>
    <definedName name="Start32">#REF!</definedName>
    <definedName name="Start33">#REF!</definedName>
    <definedName name="Start34">#REF!</definedName>
    <definedName name="Start35">#REF!</definedName>
    <definedName name="Start36">#REF!</definedName>
    <definedName name="Start37">#REF!</definedName>
    <definedName name="Start38">#REF!</definedName>
    <definedName name="Start39">#REF!</definedName>
    <definedName name="Start4">'142 Small scale hot water tank'!$H$1</definedName>
    <definedName name="Start40">#REF!</definedName>
    <definedName name="Start41">#REF!</definedName>
    <definedName name="Start42">#REF!</definedName>
    <definedName name="Start43">#REF!</definedName>
    <definedName name="Start44">#REF!</definedName>
    <definedName name="Start45">#REF!</definedName>
    <definedName name="Start46">#REF!</definedName>
    <definedName name="Start47">#REF!</definedName>
    <definedName name="Start5">'150 Underground Storage of Gas'!$H$1</definedName>
    <definedName name="Start6">'151 Hydrogen Storage'!$H$1</definedName>
    <definedName name="Start7">'160 Pumped hydro storage'!$H$1</definedName>
    <definedName name="Start8">'161 CAES'!$H$1</definedName>
    <definedName name="Start9">'162 Flywheels'!$H$1</definedName>
  </definedNames>
  <calcPr calcId="145621"/>
</workbook>
</file>

<file path=xl/calcChain.xml><?xml version="1.0" encoding="utf-8"?>
<calcChain xmlns="http://schemas.openxmlformats.org/spreadsheetml/2006/main">
  <c r="K26" i="67" l="1"/>
  <c r="J26" i="67"/>
  <c r="I26" i="67"/>
  <c r="H26" i="67"/>
  <c r="G26" i="67"/>
  <c r="F26" i="67"/>
  <c r="E26" i="67"/>
  <c r="D26" i="67"/>
  <c r="C26" i="67"/>
  <c r="K10" i="67"/>
  <c r="J10" i="67"/>
  <c r="I10" i="67"/>
  <c r="H10" i="67"/>
  <c r="G10" i="67"/>
  <c r="F10" i="67"/>
  <c r="E10" i="67"/>
  <c r="D10" i="67"/>
  <c r="C10" i="67"/>
  <c r="K8" i="67"/>
  <c r="K24" i="67" s="1"/>
  <c r="J8" i="67"/>
  <c r="J24" i="67" s="1"/>
  <c r="I8" i="67"/>
  <c r="I24" i="67" s="1"/>
  <c r="H8" i="67"/>
  <c r="H24" i="67" s="1"/>
  <c r="G8" i="67"/>
  <c r="G24" i="67" s="1"/>
  <c r="F8" i="67"/>
  <c r="F24" i="67" s="1"/>
  <c r="E8" i="67"/>
  <c r="E24" i="67" s="1"/>
  <c r="D8" i="67"/>
  <c r="D24" i="67" s="1"/>
  <c r="C8" i="67"/>
  <c r="C24" i="67" s="1"/>
  <c r="K14" i="54" l="1"/>
  <c r="J14" i="54"/>
  <c r="I14" i="54"/>
  <c r="H14" i="54"/>
  <c r="G14" i="54"/>
  <c r="F14" i="54"/>
  <c r="E14" i="54"/>
  <c r="D14" i="54"/>
  <c r="C14" i="54"/>
  <c r="K8" i="54"/>
  <c r="K9" i="54" s="1"/>
  <c r="K10" i="54" s="1"/>
  <c r="J27" i="54"/>
  <c r="J8" i="54"/>
  <c r="K27" i="54" s="1"/>
  <c r="I8" i="54"/>
  <c r="I9" i="54" s="1"/>
  <c r="I10" i="54" s="1"/>
  <c r="H8" i="54"/>
  <c r="I27" i="54" s="1"/>
  <c r="H9" i="54"/>
  <c r="H10" i="54" s="1"/>
  <c r="G8" i="54"/>
  <c r="G9" i="54" s="1"/>
  <c r="G10" i="54" s="1"/>
  <c r="F8" i="54"/>
  <c r="F9" i="54"/>
  <c r="F10" i="54" s="1"/>
  <c r="E8" i="54"/>
  <c r="E24" i="54" s="1"/>
  <c r="D8" i="54"/>
  <c r="D9" i="54" s="1"/>
  <c r="D10" i="54" s="1"/>
  <c r="C8" i="54"/>
  <c r="C9" i="54" s="1"/>
  <c r="C10" i="54" s="1"/>
  <c r="C24" i="54"/>
  <c r="I24" i="54"/>
  <c r="D30" i="53"/>
  <c r="D8" i="53" s="1"/>
  <c r="H24" i="53" s="1"/>
  <c r="K8" i="53"/>
  <c r="K24" i="53" s="1"/>
  <c r="J8" i="53"/>
  <c r="J24" i="53" s="1"/>
  <c r="I8" i="53"/>
  <c r="H8" i="53"/>
  <c r="C8" i="53"/>
  <c r="C24" i="53" s="1"/>
  <c r="C25" i="59"/>
  <c r="E30" i="53" l="1"/>
  <c r="G30" i="53" s="1"/>
  <c r="G8" i="53" s="1"/>
  <c r="G24" i="53" s="1"/>
  <c r="D24" i="53"/>
  <c r="E9" i="54"/>
  <c r="E10" i="54" s="1"/>
  <c r="K24" i="54"/>
  <c r="J9" i="54"/>
  <c r="J10" i="54" s="1"/>
  <c r="D24" i="54"/>
  <c r="G24" i="54"/>
  <c r="J24" i="54"/>
  <c r="H24" i="54"/>
  <c r="H27" i="54"/>
  <c r="F30" i="53" l="1"/>
  <c r="F8" i="53" s="1"/>
  <c r="E8" i="53"/>
  <c r="I24" i="53" l="1"/>
  <c r="E24" i="53"/>
  <c r="F24" i="53" s="1"/>
</calcChain>
</file>

<file path=xl/sharedStrings.xml><?xml version="1.0" encoding="utf-8"?>
<sst xmlns="http://schemas.openxmlformats.org/spreadsheetml/2006/main" count="1519" uniqueCount="715">
  <si>
    <t>Technology</t>
  </si>
  <si>
    <t>Note</t>
  </si>
  <si>
    <t>Ref</t>
  </si>
  <si>
    <t>Energy/technical data</t>
  </si>
  <si>
    <t>Generating capacity for one unit (MW)</t>
  </si>
  <si>
    <t>B</t>
  </si>
  <si>
    <t>Technical lifetime (years)</t>
  </si>
  <si>
    <t>Construction time (years)</t>
  </si>
  <si>
    <t>C</t>
  </si>
  <si>
    <t>Regulation ability</t>
  </si>
  <si>
    <t>D</t>
  </si>
  <si>
    <t>Fixed O&amp;M (€/MW/year)</t>
  </si>
  <si>
    <t>Variable O&amp;M (€/MWh)</t>
  </si>
  <si>
    <t>Notes:</t>
  </si>
  <si>
    <t>A</t>
  </si>
  <si>
    <t>E</t>
  </si>
  <si>
    <t>F</t>
  </si>
  <si>
    <t>References:</t>
  </si>
  <si>
    <t>-</t>
  </si>
  <si>
    <t>“Energy technology perspectives 2008”, International Energy Agency, 2008.</t>
  </si>
  <si>
    <t>All cost data is in 2015€</t>
  </si>
  <si>
    <t>Financial data</t>
  </si>
  <si>
    <t>INDEX</t>
  </si>
  <si>
    <t>Back to Index</t>
  </si>
  <si>
    <t>Sheet</t>
  </si>
  <si>
    <t>Cost data are the same as in the 2010 catalogue, however inflated from price level 2008 to 2011 by multiplying with a general inflation factor 1.053</t>
  </si>
  <si>
    <t>Technology Data for Energy storage</t>
  </si>
  <si>
    <t>Pumped hydro storage</t>
  </si>
  <si>
    <t>10-1000</t>
  </si>
  <si>
    <t>Total efficiency (%) net</t>
  </si>
  <si>
    <t>70 - 80</t>
  </si>
  <si>
    <t>2-3</t>
  </si>
  <si>
    <t>Investment, pump part (M€/MW)</t>
  </si>
  <si>
    <t>B;C;A</t>
  </si>
  <si>
    <t>1&amp;2</t>
  </si>
  <si>
    <t>Investment, total, greenfield plant (M€/MW)</t>
  </si>
  <si>
    <t>&lt; 4</t>
  </si>
  <si>
    <t>D;A</t>
  </si>
  <si>
    <t>Fixed O&amp;M (€/MW/year) - 1-2% of investment</t>
  </si>
  <si>
    <t>6-12,000</t>
  </si>
  <si>
    <t>B;A</t>
  </si>
  <si>
    <t>Depends on power price</t>
  </si>
  <si>
    <t>BKK, presentation on Nygard Pumpekraftverk</t>
  </si>
  <si>
    <t>Tonstad Pumpekraftverk, Sira-Kvina kraftselskap, 2002</t>
  </si>
  <si>
    <t xml:space="preserve">BKK and Sira-Kvina </t>
  </si>
  <si>
    <t>No significant technology advance or cost decrease is expected, since hydropower and water pumping are established technologies.</t>
  </si>
  <si>
    <t>Based on the September 2004 exchange rate of 1NOK = 0,12€</t>
  </si>
  <si>
    <t>Cost data are the same as in the 2005 catalogue, however inflated from price level 2002 to 2011 by multiplying with a general inflation factor 1.2306</t>
  </si>
  <si>
    <t>Cf. paragraph 'Additional remarks' above.</t>
  </si>
  <si>
    <t>Investment storage, € per kWh storage volume</t>
  </si>
  <si>
    <t>Investment converter, € per kW output capacity</t>
  </si>
  <si>
    <t>The two investment components shall be added, cf. paragraph 1.3 in the introductive chapter.</t>
  </si>
  <si>
    <t>“Economical and technical evaluation of energy storage systems”, presentation by J. Oberschmidt &amp; M. Klobasa, Fraunhofer Institut, at the “Third International Renewable Energy Storage Conference (IRES 2008)”, Berlin, November 2008</t>
  </si>
  <si>
    <t>Cavern leaching</t>
  </si>
  <si>
    <t>Plant for cavern leaching</t>
  </si>
  <si>
    <t>Mill. €</t>
  </si>
  <si>
    <t>Total</t>
  </si>
  <si>
    <t>Establishment of one cavern, 100 million Nm3 (approx. 1.1 TWh)</t>
  </si>
  <si>
    <t>Construction and equipment</t>
  </si>
  <si>
    <t>Cushion gas for one cavern (40% of total)</t>
  </si>
  <si>
    <t>Total cost, 100 mio Nm3 active volume</t>
  </si>
  <si>
    <t>Process equipment; injection 200,000 Nm3/hour (approx. 2200 MW),</t>
  </si>
  <si>
    <t>withdrawal 600,000 nM3/hour (approx. 6600 MW)</t>
  </si>
  <si>
    <t>Construction work</t>
  </si>
  <si>
    <t>Compressors, incl. auxiliaries</t>
  </si>
  <si>
    <t>Udtrækstog</t>
  </si>
  <si>
    <t>Withdrawal equipment</t>
  </si>
  <si>
    <t>Connections, transformer, regulation, and instruments</t>
  </si>
  <si>
    <t>Total investment cost</t>
  </si>
  <si>
    <t>A new greenfield store, equivalent to Lille Torup in Denmark, would require</t>
  </si>
  <si>
    <t>one leaching plant, 5 caverns, and one process plant.</t>
  </si>
  <si>
    <t>mill. €</t>
  </si>
  <si>
    <t>Operation and maintenace, salt cavern, 400-500 million m3 working gas</t>
  </si>
  <si>
    <t>Mill. € per year</t>
  </si>
  <si>
    <t>Electricity</t>
  </si>
  <si>
    <t>0.7 - 1.1</t>
  </si>
  <si>
    <t>Gas consumption to reheat extracted gas</t>
  </si>
  <si>
    <t>Total, incl. administration</t>
  </si>
  <si>
    <t>Hydrogen storage, cavern</t>
  </si>
  <si>
    <t>Output capacity, MW</t>
  </si>
  <si>
    <t>Storage volume, MWh</t>
  </si>
  <si>
    <t>Overall cycle efficiency, AC-AC (%)</t>
  </si>
  <si>
    <t>Technical lifetime (year)</t>
  </si>
  <si>
    <t>A+B+C</t>
  </si>
  <si>
    <t>System: PEM electrolysis, storage of hydrogen at 30 bar, and a gas engine to convert back to AC.</t>
  </si>
  <si>
    <t>150 Underground Storage of Gas</t>
  </si>
  <si>
    <t>151 Hydrogen Storage</t>
  </si>
  <si>
    <t>140 PTES seasonal</t>
  </si>
  <si>
    <t>141 Large hot water tank</t>
  </si>
  <si>
    <t>160 Pumped hydro storage</t>
  </si>
  <si>
    <t>161 CAES</t>
  </si>
  <si>
    <t>Pit Thermal Energy Storage (PTES)</t>
  </si>
  <si>
    <t>Uncertainty (2020)</t>
  </si>
  <si>
    <t>Uncertainty (2050)</t>
  </si>
  <si>
    <t>Lower</t>
  </si>
  <si>
    <t>Upper</t>
  </si>
  <si>
    <t>Form of energy stored</t>
  </si>
  <si>
    <t>Heat</t>
  </si>
  <si>
    <t>Application</t>
  </si>
  <si>
    <t>System</t>
  </si>
  <si>
    <t>Energy storage capacity for one unit (MWh)</t>
  </si>
  <si>
    <t>Output capacity for one unit (MW)</t>
  </si>
  <si>
    <t>Input capacity for one unit (MW)</t>
  </si>
  <si>
    <t>Round trip efficiency (%)</t>
  </si>
  <si>
    <t>1, 5, 14</t>
  </si>
  <si>
    <t xml:space="preserve"> - Discharge efficiency (%)</t>
  </si>
  <si>
    <t>Energy losses during storage (K / day)</t>
  </si>
  <si>
    <t>Auxiliary electricity consumption (% of output)</t>
  </si>
  <si>
    <t>Forced outage (%)</t>
  </si>
  <si>
    <t>Planned outage (weeks per year)</t>
  </si>
  <si>
    <t>Primary regulation (% per 30 sec)</t>
  </si>
  <si>
    <t>Secondary regulation (% per minute)</t>
  </si>
  <si>
    <t xml:space="preserve">Financial data                                 </t>
  </si>
  <si>
    <t xml:space="preserve"> - hereof equipment (%)</t>
  </si>
  <si>
    <t xml:space="preserve"> - hereof installation (%)</t>
  </si>
  <si>
    <t>G</t>
  </si>
  <si>
    <t>1, 5</t>
  </si>
  <si>
    <t xml:space="preserve">Technology specific data                                 </t>
  </si>
  <si>
    <t>Storage medium</t>
  </si>
  <si>
    <t>Water</t>
  </si>
  <si>
    <t>H</t>
  </si>
  <si>
    <t>The charge/discharge capacity corresponds to an example where a solar fraction of 40 % was desired. Other input/output capacities (also relative to storage capacity) may occur for other purposes. Measurements from SUNSTORE 3 show approx. 80 % efficiency for a storage with heat pump.</t>
  </si>
  <si>
    <r>
      <t>Values in the table are without a heat pump. The storage loss depends on several parameters, such as store volume, insulation, whether a heat pump is part of the system etc. Round trip efficiency of approx. 80 % when applying a heat pump for cooling to 10</t>
    </r>
    <r>
      <rPr>
        <sz val="9"/>
        <rFont val="Calibri"/>
        <family val="2"/>
      </rPr>
      <t>°</t>
    </r>
    <r>
      <rPr>
        <sz val="9"/>
        <rFont val="Arial"/>
        <family val="2"/>
      </rPr>
      <t>C. (Dis-)charge losses 0 cf. Direct use of water from the connected district heating grid (without exchanger).
Losses are dependent on the temperature of the storage. 0.08 K/day at average temperature of approx. 78</t>
    </r>
    <r>
      <rPr>
        <sz val="9"/>
        <rFont val="Calibri"/>
        <family val="2"/>
      </rPr>
      <t>°</t>
    </r>
    <r>
      <rPr>
        <sz val="9"/>
        <rFont val="Arial"/>
        <family val="2"/>
      </rPr>
      <t>C, falling to 0.04 K/day at 56°C.</t>
    </r>
  </si>
  <si>
    <t>Approx. 100 MWh/year for pumps, at 2,000 fullload hours for the pumps, considering one full cycle</t>
  </si>
  <si>
    <t>Current max. Technical lifetime for liners.</t>
  </si>
  <si>
    <t>Excl. Extensive planning phase with possibly Environmental Impact Assessment etc. Careful timing of steps is mandatory, as the steps of excavation, building, installation of liners etc. Can be done within one summer. If not, the construction time expands to approx. 2 years.</t>
  </si>
  <si>
    <r>
      <t>Estimated from the cost of the 7 Danish plants, described in the text and due to effects of economy of scale, the total costs of a PTES in 2015  could be described in a formula:   Cost [M€] = 0.9 + 2.44*10</t>
    </r>
    <r>
      <rPr>
        <vertAlign val="superscript"/>
        <sz val="9"/>
        <rFont val="Arial"/>
        <family val="2"/>
      </rPr>
      <t>-5</t>
    </r>
    <r>
      <rPr>
        <sz val="9"/>
        <rFont val="Arial"/>
        <family val="2"/>
      </rPr>
      <t>*V   , with V being the volume in m3 . Corresponding to 37€/m</t>
    </r>
    <r>
      <rPr>
        <vertAlign val="superscript"/>
        <sz val="9"/>
        <rFont val="Arial"/>
        <family val="2"/>
      </rPr>
      <t xml:space="preserve">3 </t>
    </r>
    <r>
      <rPr>
        <sz val="9"/>
        <rFont val="Arial"/>
        <family val="2"/>
      </rPr>
      <t>at 70,000 m</t>
    </r>
    <r>
      <rPr>
        <vertAlign val="superscript"/>
        <sz val="9"/>
        <rFont val="Arial"/>
        <family val="2"/>
      </rPr>
      <t>3</t>
    </r>
    <r>
      <rPr>
        <sz val="9"/>
        <rFont val="Arial"/>
        <family val="2"/>
      </rPr>
      <t xml:space="preserve">  and 0.58 M€ per GWh</t>
    </r>
    <r>
      <rPr>
        <vertAlign val="subscript"/>
        <sz val="9"/>
        <rFont val="Arial"/>
        <family val="2"/>
      </rPr>
      <t>Capacity</t>
    </r>
    <r>
      <rPr>
        <sz val="9"/>
        <rFont val="Arial"/>
        <family val="2"/>
      </rPr>
      <t xml:space="preserve">. The costs are based on decent soil conditions, i.e. sand ground and not e.g. heavy clay.
The costs can be split as follows:
15 % Excavation and reinstallation of soil
35 % Buttom and side surfaces &amp; insulation material
20 % Installation (of primarily liner)
15 % Piping 
15 % Water (incl. desalination) </t>
    </r>
  </si>
  <si>
    <t>The Fixed O&amp;M is set according to capacity of the Energy Storage specified in the top of the table. Corresponding to approx. 13,000 €/storage/year for e.g. divers for inspection, adding of possible leakages and minor fixes.</t>
  </si>
  <si>
    <t>Cooling to lower temperatures is only possible when a heat pump is used to chill the PTES.</t>
  </si>
  <si>
    <t>I</t>
  </si>
  <si>
    <t>Total efficiency during a one year cycle, including losses during storage period.</t>
  </si>
  <si>
    <t>References</t>
  </si>
  <si>
    <r>
      <t xml:space="preserve">PlanEnergi, Teknologisk Institut, GEO &amp; Grøn Energi, 2013, </t>
    </r>
    <r>
      <rPr>
        <i/>
        <sz val="9"/>
        <color theme="1"/>
        <rFont val="Calibri"/>
        <family val="2"/>
        <scheme val="minor"/>
      </rPr>
      <t>Udredning vedrørende varmelagringsteknologier og store varmepumper til brug i fjernvarmesystemer</t>
    </r>
  </si>
  <si>
    <t>PlanEnergi 2017, based on latest three projects and tender material for two planned PTES (2017/18)</t>
  </si>
  <si>
    <t>Danish Energy Agency, 1988, Energy Technology Catalogue 38.01</t>
  </si>
  <si>
    <t>Schmidt, Sørensen (2018). Monitoring Results from Large Scale Heat storages for District Heating in Denmark. 14th International Conference on Energy Storage, 25-28 April 2018, Adana, Turkey</t>
  </si>
  <si>
    <t>Large-Scale Hot Water Tanks (steel)</t>
  </si>
  <si>
    <t>J</t>
  </si>
  <si>
    <t xml:space="preserve"> - Charge efficiency (%)</t>
  </si>
  <si>
    <t>Energy losses during storage (% / day)</t>
  </si>
  <si>
    <t>2, 7</t>
  </si>
  <si>
    <t>Typical temperature difference in storage (hot/cold, K)</t>
  </si>
  <si>
    <t>Considering a temperature difference of 55K (hot/cold), 90% availability.</t>
  </si>
  <si>
    <t>Considering a full charging cycle of 60 hours (2.5 days), cf. traditional application of steel tanks in Danish DH-plants. The capacity is practically limited by the available pipe dimensions for charge/discharge and the number of installed valves in the tank (in order to increase flow at same low turbulence).</t>
  </si>
  <si>
    <t>As tanks are typically connected directly to the district heating supply/return hydraulic system, there is no loss due to the dis-/charging.</t>
  </si>
  <si>
    <r>
      <t>Less than 1 % of the stored energy for circulation pumps and N</t>
    </r>
    <r>
      <rPr>
        <vertAlign val="subscript"/>
        <sz val="9"/>
        <rFont val="Arial"/>
        <family val="2"/>
      </rPr>
      <t>2</t>
    </r>
    <r>
      <rPr>
        <sz val="9"/>
        <rFont val="Arial"/>
        <family val="2"/>
      </rPr>
      <t>-production.</t>
    </r>
  </si>
  <si>
    <t>The Fixed O&amp;M is set according to capacity of the Energy Storage specified in the top of the table. Corresponding to approx. 1500 €/tank/year. Typically limited to one inspection/year using a diver, if any at all.</t>
  </si>
  <si>
    <t>Primarily limited by the extent to which the system is held corrosion-free.</t>
  </si>
  <si>
    <t>Installation period for approval by authorities, site preparation, welding, connection, cleansing, initial filling and insulation. 
Additional delivery time for steel may apply.</t>
  </si>
  <si>
    <r>
      <t>CAPEX for large-scale water tanks are best described in a formula, due to significant impact of economy of scale. For 2015, the following eqation is used to estimate the CAPEX in € pr. m</t>
    </r>
    <r>
      <rPr>
        <vertAlign val="superscript"/>
        <sz val="9"/>
        <rFont val="Arial"/>
        <family val="2"/>
      </rPr>
      <t>3</t>
    </r>
    <r>
      <rPr>
        <sz val="9"/>
        <rFont val="Arial"/>
        <family val="2"/>
      </rPr>
      <t>, based on data as presented in Figure 61.2: 7450*V*^(-0.47), V=Water Volume of tank in m</t>
    </r>
    <r>
      <rPr>
        <vertAlign val="superscript"/>
        <sz val="9"/>
        <rFont val="Arial"/>
        <family val="2"/>
      </rPr>
      <t>3</t>
    </r>
    <r>
      <rPr>
        <sz val="9"/>
        <rFont val="Arial"/>
        <family val="2"/>
      </rPr>
      <t>.
Development in CAPEX depends primarily on the development in steel prices.</t>
    </r>
  </si>
  <si>
    <r>
      <t>Only variable O&amp;M is electricity consumption for pumps and N</t>
    </r>
    <r>
      <rPr>
        <vertAlign val="subscript"/>
        <sz val="9"/>
        <rFont val="Arial"/>
        <family val="2"/>
      </rPr>
      <t>2</t>
    </r>
    <r>
      <rPr>
        <sz val="9"/>
        <rFont val="Arial"/>
        <family val="2"/>
      </rPr>
      <t>-production as specified above.</t>
    </r>
  </si>
  <si>
    <t>PlanEnergi, Teknologisk Institut, GEO &amp; Grøn Energi, 2013, Udredning vedrørende varmelagringsteknologier og store varmepumper til brug i fjern-varmesystemer</t>
  </si>
  <si>
    <t>PlanEnergi, references from various projects in Danish district heating systems.</t>
  </si>
  <si>
    <t xml:space="preserve">Compressed Air Energy Storage </t>
  </si>
  <si>
    <t>Upper </t>
  </si>
  <si>
    <t>Electricity to mechanical and heat</t>
  </si>
  <si>
    <t>System, energy-intensive</t>
  </si>
  <si>
    <t>[3]</t>
  </si>
  <si>
    <t>I, J</t>
  </si>
  <si>
    <t>[9]</t>
  </si>
  <si>
    <t>A, B</t>
  </si>
  <si>
    <t>[9] [26]</t>
  </si>
  <si>
    <t>[7]</t>
  </si>
  <si>
    <t>Energy losses during storage (%/period)</t>
  </si>
  <si>
    <t>Close to 0</t>
  </si>
  <si>
    <t>[27]</t>
  </si>
  <si>
    <t>I, K</t>
  </si>
  <si>
    <t>[20] [8]</t>
  </si>
  <si>
    <t>&lt;3</t>
  </si>
  <si>
    <t>[8]</t>
  </si>
  <si>
    <t>Idle to full discharge (sec)</t>
  </si>
  <si>
    <t>1000 </t>
  </si>
  <si>
    <t> 800</t>
  </si>
  <si>
    <t> 1200</t>
  </si>
  <si>
    <t>D, G</t>
  </si>
  <si>
    <t>[3], [8]</t>
  </si>
  <si>
    <t>Full charge to full discharge (sec)</t>
  </si>
  <si>
    <t>Specific investment (M€2015 per MWh)</t>
  </si>
  <si>
    <t> C, E</t>
  </si>
  <si>
    <t>Table 3 [26]</t>
  </si>
  <si>
    <t xml:space="preserve">  -Energy component (M€/MWh)</t>
  </si>
  <si>
    <t>[23]</t>
  </si>
  <si>
    <t xml:space="preserve">  -Capacity component (M€/MW)</t>
  </si>
  <si>
    <t>[24]</t>
  </si>
  <si>
    <t xml:space="preserve">  -Other project costs (M€/MWh)</t>
  </si>
  <si>
    <t>Fixed O&amp;M (€2016/MW/year)</t>
  </si>
  <si>
    <t>4000 </t>
  </si>
  <si>
    <t>2000 </t>
  </si>
  <si>
    <t>[20]</t>
  </si>
  <si>
    <t>Variable O&amp;M (€2016/MWh)</t>
  </si>
  <si>
    <t>3 </t>
  </si>
  <si>
    <t>2 </t>
  </si>
  <si>
    <t>Specific investment ((€2016/kW)</t>
  </si>
  <si>
    <t>C, K</t>
  </si>
  <si>
    <t>Table 3</t>
  </si>
  <si>
    <t>Notes</t>
  </si>
  <si>
    <r>
      <rPr>
        <sz val="7"/>
        <color theme="1"/>
        <rFont val="Times New Roman"/>
        <family val="1"/>
      </rPr>
      <t xml:space="preserve"> </t>
    </r>
    <r>
      <rPr>
        <sz val="11"/>
        <color theme="1"/>
        <rFont val="Calibri"/>
        <family val="2"/>
        <scheme val="minor"/>
      </rPr>
      <t>For efficiency it is assumed that that new CAES plants can be constructed with at least the same efficiency as the McIntosh plant.</t>
    </r>
  </si>
  <si>
    <t>The use of gas in a CAES plant is assumed at the same efficiency as the average use of chemical fuels in the Danish electricity system, i.e. 35% in 2014</t>
  </si>
  <si>
    <r>
      <rPr>
        <sz val="7"/>
        <color theme="1"/>
        <rFont val="Times New Roman"/>
        <family val="1"/>
      </rPr>
      <t xml:space="preserve"> </t>
    </r>
    <r>
      <rPr>
        <sz val="11"/>
        <color theme="1"/>
        <rFont val="Calibri"/>
        <family val="2"/>
        <scheme val="minor"/>
      </rPr>
      <t>In general it is assumed that at some point between 2020 and 2030 adiabatic CAES plants will dominate the market. This means that investment costs will increase and performance characteristics will improve.</t>
    </r>
  </si>
  <si>
    <t>The obtainable ramping rate is likely to decrease after application of thermal energy storage. This is because the heat must be delivered to the storage material, which is a process that cannot be controlled independently.</t>
  </si>
  <si>
    <t>For the costs per kWh in Table 3 the data lying between 0 and 2 EUR/kWh have been disregarded because it is assumed, that only storage costs are included</t>
  </si>
  <si>
    <t xml:space="preserve">Operation not suitable nor relevant for CAES. Data not available. </t>
  </si>
  <si>
    <t>If a CAES plant is operated as a hot spinning reserve, it can  reach the maximum capacity within a few minutes. The emergency startup times from cold conditions at the Huntorf and McIntosh plants are about 5 minutes. Their normal startup times are about 10 to 12 minutes [8]</t>
  </si>
  <si>
    <t xml:space="preserve">Energy component here taken as the cavern excavating </t>
  </si>
  <si>
    <r>
      <rPr>
        <sz val="7"/>
        <color theme="1"/>
        <rFont val="Times New Roman"/>
        <family val="1"/>
      </rPr>
      <t xml:space="preserve"> </t>
    </r>
    <r>
      <rPr>
        <sz val="11"/>
        <color theme="1"/>
        <rFont val="Calibri"/>
        <family val="2"/>
        <scheme val="minor"/>
      </rPr>
      <t>New plants cannot be realized in 2020 because of lead time. Furthermore the upper limit for storage capacity of one unit is determined by cavern volume, which can be obtained practically without.</t>
    </r>
  </si>
  <si>
    <t>Upper limit in 2050 is based on the author´s assessment of technological development until then.</t>
  </si>
  <si>
    <t>K</t>
  </si>
  <si>
    <t>Lower limit in 2050 is based on the author´s assessment of technological development until then.</t>
  </si>
  <si>
    <t xml:space="preserve">S. Karellas and N. Tzouganatos, "Comparison of the performance of compressed-air and hydrogen," vol. 29, 2014. </t>
  </si>
  <si>
    <t xml:space="preserve">E. Barbour, "http://energystoragesense.com/compressed-air-energy-storage/," [Online]. </t>
  </si>
  <si>
    <t xml:space="preserve">S. Zunft, S. Freund and E. M. Schlichtenmayer, "Large Scale Electricity Storage with Adiabatic CAES," Paris, November 2014. </t>
  </si>
  <si>
    <t xml:space="preserve">"Geological storage in Northern Ireland," Geological Survay of Northern Ireland. [Online]. </t>
  </si>
  <si>
    <t>P. Johnson, "ASSESSMENT OF COMPRESSED AIR ENERGY STORAGE SYSTEM (CAES)," Thesis Submitted to the University of Tennessee, University of Tennessee at Chattanooga, Chattanooga, Tenessee, USA, 2014.</t>
  </si>
  <si>
    <t>R. W. S. Succar, "Compressed Air Energy Storage: Theory, Resources, And Applications For Wind Power," Energy Systems Analysis Group, Princeton Environmental Institute, Princeton University, April 2008.</t>
  </si>
  <si>
    <t>J. W. X. Luo, "Overview on current development on Compressed Air Energy Storage, EERA Technical Report – CAES.," School of engineering, University of Warwick. Available on http://integratedenergystorage.org/. Accessed February 2017, December 2013.</t>
  </si>
  <si>
    <t>I. Gyuk and S. Eckroad, "EPRI-DOE Hanbook of Energy Storage for Transmission and Distribution Applications,1001834, Final Report," EPRI and DOE, December 2003.</t>
  </si>
  <si>
    <r>
      <t xml:space="preserve">Nakhamkin and Brotel, "Second generation compressed air storage," in </t>
    </r>
    <r>
      <rPr>
        <i/>
        <sz val="11"/>
        <color theme="1"/>
        <rFont val="Calibri"/>
        <family val="2"/>
        <scheme val="minor"/>
      </rPr>
      <t>Energy Storage Forum Europe</t>
    </r>
    <r>
      <rPr>
        <sz val="11"/>
        <color theme="1"/>
        <rFont val="Calibri"/>
        <family val="2"/>
        <scheme val="minor"/>
      </rPr>
      <t xml:space="preserve">, Rome, 2012. </t>
    </r>
  </si>
  <si>
    <t xml:space="preserve">F. Crotogino, K.-U. Mohmeyer and R. Scharf, "Huntorf CAES / More than 20 yeasr of successful operation," Orlando, April 2001. </t>
  </si>
  <si>
    <t>"https://dddusmma.wordpress.com/2014/05/30/storage-is-essential-for-wind-and-solar/," Department of Energy, USA. [Online]. [Accessed 2017].</t>
  </si>
  <si>
    <t>"https://dddusmma.wordpress.com/2015/03/17/the-quest-for-storing-electricity/," 17 March 2015. [Online]. [Accessed 2017].</t>
  </si>
  <si>
    <t>A. Wänn, P. Leahy, M. Reidy, S. Doyle, H. Dalton and P. Barr, "Environmental performance of existing energy storage installations. Deliverable D.3.1. Available on www.store-project.eu. Accessed February 2017," stoRE project, 2012.</t>
  </si>
  <si>
    <t xml:space="preserve">E. Bouman, M. M. Øberg and E. G. Hertwich, "LIFE CYCLE ASSESSMENT OF COMPRESSED AIR ENERGY STORAGE (CAES)," Gothenburg, 2013. </t>
  </si>
  <si>
    <t>"ADELE – ADIABATIC COMPRESSED-AIR ENERGY STORAGE FOR ELECTRICITY SUPPLY. RWE Brochure.," RWE Power AG, Cologne, 2010.</t>
  </si>
  <si>
    <t>"Energy Storage Technology Roadmap, Technology Annex, p. 5," International Energy Agency, March 2014.</t>
  </si>
  <si>
    <t xml:space="preserve">Gaelectric. Accesses February 2017. [Online]. </t>
  </si>
  <si>
    <t>"Gaelectric energy storage: The missing link. Brochure by Gaelectric. Availble on http://www.gaelectric.ie/energy-storage-publications/. Accessed February 2017," Gaelectric.</t>
  </si>
  <si>
    <t xml:space="preserve">[Online]. </t>
  </si>
  <si>
    <t>D.Rastler, A. Akhil and D. Gauntlett, "Energy Storage System Costs 2011 update. Excecutive summary.," 2011.</t>
  </si>
  <si>
    <t>"InflationData.com," InflationData, 2017. [Online]. [Accessed March 2017].</t>
  </si>
  <si>
    <t>E. Drury, P. Denholm and R. Sioshansi, "The Value of Compressed Air Energy Storage in Energy and Reserve Markets," National Renewable Energy Laboratory, USA, 2009.</t>
  </si>
  <si>
    <t>"Handbook for Energy Storage for Transmission or Distribution Applications. Report No. 1007189. Technical Update December 2002. Document can be found at: www.epri.com," EPRI, 2002.</t>
  </si>
  <si>
    <t>"COST AND PERFORMANCE DATA FOR POWER GENERATION TECHNOLOGIES, Report prepared for the National Renewable Energy Laboratory, Avaliable on https://www.bv.com/docs/reports-studies/nrel-cost-report.pdf (Accessed February 2017)," Black &amp; Veatch, 2012.</t>
  </si>
  <si>
    <t>B. McGrail, "Techno-economic Performance Evaluation of Compressed Air Energy Storage in the Pacific Northwest. Available on http://caes.pnnl.gov/pdf/PNNL-22235.pdf. Accessed February 2017," Pacific Northwes National Laboratory (operated by Batelle), 2013.</t>
  </si>
  <si>
    <t>"Materials Roadmap Enabling Low Carbon Energy Technologies, Commission Staff Working Paper," European Commission, Brussels, 2011.</t>
  </si>
  <si>
    <t>A. Bary, "Storing natural gas underground. Available on https://www.slb.com/~/media/Files/resources/oilfield_review/ors02/sum02/p2_17.pdf (Accessed February 2017)," Oilfield review, 2002.</t>
  </si>
  <si>
    <t xml:space="preserve">A. Cavallo, "Controllable and affordable utility-scale electricity from intermittent wind resources and compressed air energy storage (CAES)," vol. 32, pp. 120-127, 2007. </t>
  </si>
  <si>
    <t>J. T. Dasand, "Compressed Air Energy Storage (Educational Chapter)," Iowa state University, 2012.</t>
  </si>
  <si>
    <t xml:space="preserve">E. M. G.Locatellia, "Assessing the economics of large Energy Storage Plants with an optimisation methodology," vol. 83, April 2015. </t>
  </si>
  <si>
    <t xml:space="preserve">"Energy Storage News," Energy Storage News, 2016. [Online]. </t>
  </si>
  <si>
    <t>P. Tayler, "Pathways for Energy Storage in the UK, Report 007," The Centre for Low Carbon Futures, March 2012.</t>
  </si>
  <si>
    <t xml:space="preserve">H. Lund and G. Salgi, "The role of compressed air energy storage (CAES) in future sustainable energy systems," vol. 50, pp. 1172-1179, 2009. </t>
  </si>
  <si>
    <t>M. Nakhamkin, M. Chiruvolu and C. Daniel, "Available Compressed Air Energy Storage (CAES) Plant Concepts. Available on http://www.espcinc.com/library/PowerGen_2007_paper.pdf. Accessed February 2017," ESPC and Towngas International Company, 2007.</t>
  </si>
  <si>
    <t>J. Simmons, "Study of Compressed Air Energy Storage with Grid and Photovoltaic Energy Generation," The Arizona Research Institute for Solar Energy (AzRISE) - APS Final Draft Report., University of Arizona, 2010.</t>
  </si>
  <si>
    <t>Flywheels</t>
  </si>
  <si>
    <t>Uncertainty</t>
  </si>
  <si>
    <t>Electro-mechanical energy</t>
  </si>
  <si>
    <t>Short and medium term grid services</t>
  </si>
  <si>
    <t>A, F, M</t>
  </si>
  <si>
    <t>Output capacity for one unit (MW)*</t>
  </si>
  <si>
    <t>Input capacity for one unit (MW)*</t>
  </si>
  <si>
    <t>G, M</t>
  </si>
  <si>
    <t>Energy losses during storage (%/day)</t>
  </si>
  <si>
    <t>[16]</t>
  </si>
  <si>
    <t>[17]</t>
  </si>
  <si>
    <t>B, M</t>
  </si>
  <si>
    <t>A, M</t>
  </si>
  <si>
    <t>Response time from idle to full-rated discharge (sec)</t>
  </si>
  <si>
    <t>D, M</t>
  </si>
  <si>
    <t>Response time from full-rated charge to full-rated  discharge (sec)</t>
  </si>
  <si>
    <t>E, J, L</t>
  </si>
  <si>
    <t>[18]</t>
  </si>
  <si>
    <t>Fixed O&amp;M (€2015/MW/year)</t>
  </si>
  <si>
    <t>Variable O&amp;M (€2015/MWh)</t>
  </si>
  <si>
    <t>Specific investment (M€2015/MW)</t>
  </si>
  <si>
    <t>Specific energy (Wh/kg)</t>
  </si>
  <si>
    <t>Specific energy (Wh/l)</t>
  </si>
  <si>
    <t>Cycle life</t>
  </si>
  <si>
    <r>
      <t>A.</t>
    </r>
    <r>
      <rPr>
        <sz val="7"/>
        <color theme="1"/>
        <rFont val="Times New Roman"/>
        <family val="1"/>
      </rPr>
      <t xml:space="preserve">    </t>
    </r>
    <r>
      <rPr>
        <sz val="11"/>
        <color theme="1"/>
        <rFont val="Arial"/>
        <family val="2"/>
      </rPr>
      <t>Data informed by WattsUp Power February 2018</t>
    </r>
  </si>
  <si>
    <r>
      <t>B.</t>
    </r>
    <r>
      <rPr>
        <sz val="7"/>
        <color theme="1"/>
        <rFont val="Times New Roman"/>
        <family val="1"/>
      </rPr>
      <t xml:space="preserve">    </t>
    </r>
    <r>
      <rPr>
        <sz val="11"/>
        <color theme="1"/>
        <rFont val="Arial"/>
        <family val="2"/>
      </rPr>
      <t>+25 years on mechanics. 15 years on electronics. Informed by WattsUp Power March 2017</t>
    </r>
  </si>
  <si>
    <r>
      <t>C.</t>
    </r>
    <r>
      <rPr>
        <sz val="7"/>
        <color theme="1"/>
        <rFont val="Times New Roman"/>
        <family val="1"/>
      </rPr>
      <t xml:space="preserve">   </t>
    </r>
    <r>
      <rPr>
        <sz val="11"/>
        <color theme="1"/>
        <rFont val="Arial"/>
        <family val="2"/>
      </rPr>
      <t>150 W during upstart procedure for 7 min informed by WattsUp Power. After upstart auxiliary power is included in round trip efficiency</t>
    </r>
  </si>
  <si>
    <r>
      <t>D.</t>
    </r>
    <r>
      <rPr>
        <sz val="7"/>
        <color theme="1"/>
        <rFont val="Times New Roman"/>
        <family val="1"/>
      </rPr>
      <t xml:space="preserve">   </t>
    </r>
    <r>
      <rPr>
        <sz val="11"/>
        <color theme="1"/>
        <rFont val="Arial"/>
        <family val="2"/>
      </rPr>
      <t>Informed by WattsUp Power February 2018</t>
    </r>
  </si>
  <si>
    <r>
      <t>E.</t>
    </r>
    <r>
      <rPr>
        <sz val="7"/>
        <color theme="1"/>
        <rFont val="Times New Roman"/>
        <family val="1"/>
      </rPr>
      <t xml:space="preserve">    </t>
    </r>
    <r>
      <rPr>
        <sz val="11"/>
        <color theme="1"/>
        <rFont val="Arial"/>
        <family val="2"/>
      </rPr>
      <t>Confer also Table 2</t>
    </r>
  </si>
  <si>
    <r>
      <t>F.</t>
    </r>
    <r>
      <rPr>
        <sz val="7"/>
        <color theme="1"/>
        <rFont val="Times New Roman"/>
        <family val="1"/>
      </rPr>
      <t xml:space="preserve">    </t>
    </r>
    <r>
      <rPr>
        <sz val="11"/>
        <color theme="1"/>
        <rFont val="Arial"/>
        <family val="2"/>
      </rPr>
      <t xml:space="preserve">Please note that the mentioned 1 MW is standard size </t>
    </r>
    <r>
      <rPr>
        <i/>
        <sz val="11"/>
        <color theme="1"/>
        <rFont val="Arial"/>
        <family val="2"/>
      </rPr>
      <t>of one unit</t>
    </r>
    <r>
      <rPr>
        <sz val="11"/>
        <color theme="1"/>
        <rFont val="Arial"/>
        <family val="2"/>
      </rPr>
      <t xml:space="preserve"> that can be assembled to larger entities functioning as “larger units” (somewhat similar to the case of cells in batteries). The displayed financial data is for a 2 MW plant. Flywheels can be connected and provide 20 MW regulation power and several MWh of storage capacity (this size is in commercial operation cf. Figure 5 above). Higher capacities can be obtained and the price per unit decreases when several units are purchased.</t>
    </r>
  </si>
  <si>
    <r>
      <t>G.</t>
    </r>
    <r>
      <rPr>
        <sz val="7"/>
        <color theme="1"/>
        <rFont val="Times New Roman"/>
        <family val="1"/>
      </rPr>
      <t xml:space="preserve">   </t>
    </r>
    <r>
      <rPr>
        <sz val="11"/>
        <color theme="1"/>
        <rFont val="Arial"/>
        <family val="2"/>
      </rPr>
      <t>Informed by WattsUp Power February 2018</t>
    </r>
  </si>
  <si>
    <r>
      <t>H.</t>
    </r>
    <r>
      <rPr>
        <sz val="7"/>
        <color theme="1"/>
        <rFont val="Times New Roman"/>
        <family val="1"/>
      </rPr>
      <t xml:space="preserve">   </t>
    </r>
    <r>
      <rPr>
        <sz val="11"/>
        <color theme="1"/>
        <rFont val="Arial"/>
        <family val="2"/>
      </rPr>
      <t>Loss per day measured by WattsUp Power. The projected losses towards 2050 is justified by results already now obtained by NASA</t>
    </r>
  </si>
  <si>
    <r>
      <t>I.</t>
    </r>
    <r>
      <rPr>
        <sz val="7"/>
        <color theme="1"/>
        <rFont val="Times New Roman"/>
        <family val="1"/>
      </rPr>
      <t xml:space="preserve">      </t>
    </r>
    <r>
      <rPr>
        <sz val="11"/>
        <color theme="1"/>
        <rFont val="Arial"/>
        <family val="2"/>
      </rPr>
      <t>The variable costs of flywheels are not directly related to the power put in and out. The data is based on storing (and discharging) 33 MWh per day in 350 days per year. Data from WattsUp Power.</t>
    </r>
  </si>
  <si>
    <r>
      <t>J.</t>
    </r>
    <r>
      <rPr>
        <sz val="7"/>
        <color theme="1"/>
        <rFont val="Times New Roman"/>
        <family val="1"/>
      </rPr>
      <t xml:space="preserve">    </t>
    </r>
    <r>
      <rPr>
        <sz val="11"/>
        <color theme="1"/>
        <rFont val="Arial"/>
        <family val="2"/>
      </rPr>
      <t>Displayed price information is based on recent WattsUp Power sales prices for two units (</t>
    </r>
    <r>
      <rPr>
        <u/>
        <sz val="11"/>
        <color theme="1"/>
        <rFont val="Arial"/>
        <family val="2"/>
      </rPr>
      <t>each</t>
    </r>
    <r>
      <rPr>
        <sz val="11"/>
        <color theme="1"/>
        <rFont val="Arial"/>
        <family val="2"/>
      </rPr>
      <t xml:space="preserve"> 1 MW, 100 kWh). Price for one unit of 1 MW and 100 kWh is approx. 0.1 mill EUR. If several units are purchased </t>
    </r>
    <r>
      <rPr>
        <u/>
        <sz val="11"/>
        <color theme="1"/>
        <rFont val="Arial"/>
        <family val="2"/>
      </rPr>
      <t>unit price</t>
    </r>
    <r>
      <rPr>
        <sz val="11"/>
        <color theme="1"/>
        <rFont val="Arial"/>
        <family val="2"/>
      </rPr>
      <t xml:space="preserve"> may be lower than by purchase of two units.</t>
    </r>
  </si>
  <si>
    <r>
      <t>K.</t>
    </r>
    <r>
      <rPr>
        <sz val="7"/>
        <color theme="1"/>
        <rFont val="Times New Roman"/>
        <family val="1"/>
      </rPr>
      <t xml:space="preserve">    </t>
    </r>
    <r>
      <rPr>
        <sz val="11"/>
        <color theme="1"/>
        <rFont val="Arial"/>
        <family val="2"/>
      </rPr>
      <t>Based on plans for increasing rotational speed by a factor 3 (WattsUp Power)</t>
    </r>
  </si>
  <si>
    <r>
      <t>L.</t>
    </r>
    <r>
      <rPr>
        <sz val="7"/>
        <color theme="1"/>
        <rFont val="Times New Roman"/>
        <family val="1"/>
      </rPr>
      <t xml:space="preserve">    </t>
    </r>
    <r>
      <rPr>
        <sz val="11"/>
        <color theme="1"/>
        <rFont val="Arial"/>
        <family val="2"/>
      </rPr>
      <t>The non-flywheel costs depend on the use of the flywheel. Demanding use patterns may increase non-flywheel costs from the 5 kEUR (as included here) to 75 kEUR per MWh</t>
    </r>
  </si>
  <si>
    <r>
      <t>M.</t>
    </r>
    <r>
      <rPr>
        <sz val="7"/>
        <color theme="1"/>
        <rFont val="Times New Roman"/>
        <family val="1"/>
      </rPr>
      <t xml:space="preserve">   </t>
    </r>
    <r>
      <rPr>
        <sz val="11"/>
        <color theme="1"/>
        <rFont val="Arial"/>
        <family val="2"/>
      </rPr>
      <t>Future uncertainties based on author´s best assessment</t>
    </r>
  </si>
  <si>
    <t>162 Flywheels</t>
  </si>
  <si>
    <t>Vanadium Redox Battery (VRB)</t>
  </si>
  <si>
    <t>System, power- and energy-intensive</t>
  </si>
  <si>
    <t>A,M</t>
  </si>
  <si>
    <t>[4]+[9]</t>
  </si>
  <si>
    <t>[4]</t>
  </si>
  <si>
    <t>Round trip efficiency - DC (%)</t>
  </si>
  <si>
    <t>[5];[22]</t>
  </si>
  <si>
    <t>[4];[22]</t>
  </si>
  <si>
    <t>D,M</t>
  </si>
  <si>
    <t>[1]</t>
  </si>
  <si>
    <t>[4];[28]+[22]</t>
  </si>
  <si>
    <t>E,M</t>
  </si>
  <si>
    <t> 2</t>
  </si>
  <si>
    <t> 0.005</t>
  </si>
  <si>
    <t>F,G</t>
  </si>
  <si>
    <t>[4]+[30]</t>
  </si>
  <si>
    <t>Response time from full-rated charge to full-rated discharge (sec)</t>
  </si>
  <si>
    <t>F,G,M</t>
  </si>
  <si>
    <t>[22]+[27]/[19]</t>
  </si>
  <si>
    <t xml:space="preserve"> - energy component (M€/MWh)</t>
  </si>
  <si>
    <t>H, I</t>
  </si>
  <si>
    <t>[22]+[27]</t>
  </si>
  <si>
    <t xml:space="preserve"> - capacity component (M€/MW) </t>
  </si>
  <si>
    <t>[22]+[25]+[27]/[19]</t>
  </si>
  <si>
    <t xml:space="preserve"> - other project costs (M€/MWh)</t>
  </si>
  <si>
    <t>[19]</t>
  </si>
  <si>
    <t>Fixed O&amp;M (% total investment)</t>
  </si>
  <si>
    <t xml:space="preserve">[24]+[25]/[2] </t>
  </si>
  <si>
    <t>[25]/[2]</t>
  </si>
  <si>
    <t>Alternative Investment cost (M€2015/MW)</t>
  </si>
  <si>
    <t>[22]+[31]+[27]/[19]</t>
  </si>
  <si>
    <t>Lifetime in total number of cycles</t>
  </si>
  <si>
    <t>-|-</t>
  </si>
  <si>
    <t>Specific power (W/kg)</t>
  </si>
  <si>
    <t>A,L,M</t>
  </si>
  <si>
    <t>Power density (W/m3)</t>
  </si>
  <si>
    <t>Energy density (Wh/m3)</t>
  </si>
  <si>
    <t xml:space="preserve">One Uni.System unit from UniEnergy Technologies. Installation sizes vary from tens of kW to hundreds of MW. </t>
  </si>
  <si>
    <t>Efficiency varies depending on use.</t>
  </si>
  <si>
    <t xml:space="preserve">Energy losses depend on idle situation. If pumps are off and electrolyte not present in the reaction stack no energy loss occurs. This increases response time (see above). Self-discharge only occurs for electrolyte inside the reaction stack. This is a relatively small volume and the self-discharge will be at most 2 % over time for typical installations. Losses related to stand-by energy consumption of pumps are not included.  </t>
  </si>
  <si>
    <t>Some companies guarantee at least 99.5% uptime.</t>
  </si>
  <si>
    <t xml:space="preserve">Depends highly on the installation. </t>
  </si>
  <si>
    <t>Time is less than 100 ms for idle situation with electrolyte in reaction stack and pumps on [4]. Less the 1 s if electrolyte must first be pumped [5]. Less than 1 min if pumps are not on [5]. PCS might be limiting the response time.</t>
  </si>
  <si>
    <t xml:space="preserve">Might in practice be limited by PCS. </t>
  </si>
  <si>
    <t xml:space="preserve">Valid for installations with rated discharge times of 4 hours. Use equation in “Prediction of performance and cost” above to calculate for installations with a different rated discharge time. </t>
  </si>
  <si>
    <t>Composed of both electrolyte etc. at 347 €/kWh and stack at 1313 €/kW [22].</t>
  </si>
  <si>
    <t>Value for utility T&amp;D installations with discharge time of 4 hours used.</t>
  </si>
  <si>
    <t>Manufactures state unlimited number of cycles during technical lifetime [4], [5].</t>
  </si>
  <si>
    <t>L</t>
  </si>
  <si>
    <t xml:space="preserve">Varies with capacity to storage ratio. Is significantly lower for some manufactures. </t>
  </si>
  <si>
    <t>M</t>
  </si>
  <si>
    <t>Uncertainties are based on a qualified guess.</t>
  </si>
  <si>
    <r>
      <t xml:space="preserve">M. Manahan, N. Jewell, D. Link, and B. Westlake, “Program on Technology Innovation: Assessment of Flow Battery Technologies for Stationary Applications,” </t>
    </r>
    <r>
      <rPr>
        <i/>
        <sz val="11"/>
        <color theme="1"/>
        <rFont val="Calibri"/>
        <family val="2"/>
        <scheme val="minor"/>
      </rPr>
      <t>EPRI</t>
    </r>
    <r>
      <rPr>
        <sz val="11"/>
        <color theme="1"/>
        <rFont val="Calibri"/>
        <family val="2"/>
        <scheme val="minor"/>
      </rPr>
      <t>, 2016.</t>
    </r>
  </si>
  <si>
    <t>[2]</t>
  </si>
  <si>
    <r>
      <t xml:space="preserve">M. Guarnieri, P. Mattavelli, G. Petrone, and G. Spagnuolo, “Vanadium Redox Flow Batteries: Potentials and Challenges of an Emerging Storage Technology,” </t>
    </r>
    <r>
      <rPr>
        <i/>
        <sz val="11"/>
        <color theme="1"/>
        <rFont val="Calibri"/>
        <family val="2"/>
        <scheme val="minor"/>
      </rPr>
      <t>IEEE Ind. Electron. Mag.</t>
    </r>
    <r>
      <rPr>
        <sz val="11"/>
        <color theme="1"/>
        <rFont val="Calibri"/>
        <family val="2"/>
        <scheme val="minor"/>
      </rPr>
      <t>, vol. 10, no. 4, pp. 20–31, 2016.</t>
    </r>
  </si>
  <si>
    <r>
      <t xml:space="preserve">M. Skyllas-Kazacos, “SECONDARY BATTERIES – FLOW SYSTEMS | Vanadium Redox-Flow Batteries,” in </t>
    </r>
    <r>
      <rPr>
        <i/>
        <sz val="11"/>
        <color theme="1"/>
        <rFont val="Calibri"/>
        <family val="2"/>
        <scheme val="minor"/>
      </rPr>
      <t>Encyclopedia of Electrochemical Power Sources</t>
    </r>
    <r>
      <rPr>
        <sz val="11"/>
        <color theme="1"/>
        <rFont val="Calibri"/>
        <family val="2"/>
        <scheme val="minor"/>
      </rPr>
      <t>, 2009, pp. 444–453.</t>
    </r>
  </si>
  <si>
    <t>UniEnergy Technologies, “Uni.System product data,” 2016.</t>
  </si>
  <si>
    <t>[5]</t>
  </si>
  <si>
    <t>Vionx Energy, “VNX 1000 SERIES Product data,” 2017.</t>
  </si>
  <si>
    <t>[6]</t>
  </si>
  <si>
    <r>
      <t xml:space="preserve">UniEnergy Technologies, </t>
    </r>
    <r>
      <rPr>
        <i/>
        <sz val="11"/>
        <color theme="1"/>
        <rFont val="Calibri"/>
        <family val="2"/>
        <scheme val="minor"/>
      </rPr>
      <t>Product material: Maximizing Value Thorugh UET Energy Storage</t>
    </r>
    <r>
      <rPr>
        <sz val="11"/>
        <color theme="1"/>
        <rFont val="Calibri"/>
        <family val="2"/>
        <scheme val="minor"/>
      </rPr>
      <t>. 2015.</t>
    </r>
  </si>
  <si>
    <r>
      <t xml:space="preserve">Z. Yang </t>
    </r>
    <r>
      <rPr>
        <i/>
        <sz val="11"/>
        <color theme="1"/>
        <rFont val="Calibri"/>
        <family val="2"/>
        <scheme val="minor"/>
      </rPr>
      <t>et al.</t>
    </r>
    <r>
      <rPr>
        <sz val="11"/>
        <color theme="1"/>
        <rFont val="Calibri"/>
        <family val="2"/>
        <scheme val="minor"/>
      </rPr>
      <t xml:space="preserve">, “Electrochemical Energy Storage for Green Grid,” </t>
    </r>
    <r>
      <rPr>
        <i/>
        <sz val="11"/>
        <color theme="1"/>
        <rFont val="Calibri"/>
        <family val="2"/>
        <scheme val="minor"/>
      </rPr>
      <t>Chem. Rev.</t>
    </r>
    <r>
      <rPr>
        <sz val="11"/>
        <color theme="1"/>
        <rFont val="Calibri"/>
        <family val="2"/>
        <scheme val="minor"/>
      </rPr>
      <t>, vol. 111, no. 5, pp. 3577–3613, May 2011.</t>
    </r>
  </si>
  <si>
    <r>
      <t xml:space="preserve">Sumitomo Electric Group, </t>
    </r>
    <r>
      <rPr>
        <i/>
        <sz val="11"/>
        <color theme="1"/>
        <rFont val="Calibri"/>
        <family val="2"/>
        <scheme val="minor"/>
      </rPr>
      <t>REDOX FLOW BATTERY: Product material</t>
    </r>
    <r>
      <rPr>
        <sz val="11"/>
        <color theme="1"/>
        <rFont val="Calibri"/>
        <family val="2"/>
        <scheme val="minor"/>
      </rPr>
      <t>. 2016.</t>
    </r>
  </si>
  <si>
    <t>“DOE Global Energy Storage Database.” [Online]. Available: https://www.energystorageexchange.org/. [Accessed: 29-Mar-2017].</t>
  </si>
  <si>
    <t>[10]</t>
  </si>
  <si>
    <t>Sumitomo Electric Group, “Container Type Redox Flow Battery System,” 2017.</t>
  </si>
  <si>
    <t>[11]</t>
  </si>
  <si>
    <t>IEC, “Electrical Energy Storage,” 2011.</t>
  </si>
  <si>
    <t>[12]</t>
  </si>
  <si>
    <t>“Sumitomo Electric Industries, Ltd. | Press Release (2013) Selected to be Subsidized by the Governmental Program for Urgent Demonstration Project of Large-scale Energy Storage Systems.” [Online]. Available: http://global-sei.com/news/press/13/prs088_s.html. [Accessed: 30-Mar-2017].</t>
  </si>
  <si>
    <t>[13]</t>
  </si>
  <si>
    <r>
      <t xml:space="preserve">J. Cho, S. Jeong, and Y. Kim, “Commercial and research battery technologies for electrical energy storage applications,” </t>
    </r>
    <r>
      <rPr>
        <i/>
        <sz val="11"/>
        <color theme="1"/>
        <rFont val="Calibri"/>
        <family val="2"/>
        <scheme val="minor"/>
      </rPr>
      <t>Prog. Energy Combust. Sci.</t>
    </r>
    <r>
      <rPr>
        <sz val="11"/>
        <color theme="1"/>
        <rFont val="Calibri"/>
        <family val="2"/>
        <scheme val="minor"/>
      </rPr>
      <t>, vol. 48, pp. 84–101, Jun. 2015.</t>
    </r>
  </si>
  <si>
    <t>[14]</t>
  </si>
  <si>
    <r>
      <t xml:space="preserve">T. Biesheuvel and M. Burton, “It’s Boom Time for Vanadium, Ruthenium and Cobalt - Bloomberg,” </t>
    </r>
    <r>
      <rPr>
        <i/>
        <sz val="11"/>
        <color theme="1"/>
        <rFont val="Calibri"/>
        <family val="2"/>
        <scheme val="minor"/>
      </rPr>
      <t>Bloomberg Markets</t>
    </r>
    <r>
      <rPr>
        <sz val="11"/>
        <color theme="1"/>
        <rFont val="Calibri"/>
        <family val="2"/>
        <scheme val="minor"/>
      </rPr>
      <t>, 2017. [Online]. Available: https://www.bloomberg.com/news/articles/2017-08-23/obscure-metal-used-to-fight-crusaders-has-surged-67-in-a-month. [Accessed: 06-Dec-2017].</t>
    </r>
  </si>
  <si>
    <t>[15]</t>
  </si>
  <si>
    <t>C. K. Charlotte Radford, Anna Xu, “GLOBAL VANADIUM WRAP: Prices rise across the board amid tight supply of V2O5 | Metal Bulletin.com,” 2017. [Online]. Available: https://www.metalbulletin.com/Article/3768052/GLOBAL-VANADIUM-WRAP-Prices-rise-across-the-board-amid-tight-supply-of-V2O5.html. [Accessed: 18-Dec-2017].</t>
  </si>
  <si>
    <r>
      <t xml:space="preserve">M. Moore, R. Counce, J. Watson, and T. Zawodzinski, “A Comparison of the Capital Costs of a Vanadium Redox-Flow Battery and a Regenerative Hydrogen-Vanadium Fuel Cell,” </t>
    </r>
    <r>
      <rPr>
        <i/>
        <sz val="11"/>
        <color theme="1"/>
        <rFont val="Calibri"/>
        <family val="2"/>
        <scheme val="minor"/>
      </rPr>
      <t>J. Adv. Chem. Eng.</t>
    </r>
    <r>
      <rPr>
        <sz val="11"/>
        <color theme="1"/>
        <rFont val="Calibri"/>
        <family val="2"/>
        <scheme val="minor"/>
      </rPr>
      <t>, vol. 5, no. 4, pp. 5–7, 2015.</t>
    </r>
  </si>
  <si>
    <t>M. C. S. U.S. Geological Survey, “VANADIUM (Data in metric tons of vanadium content unless otherwise noted),” 2014.</t>
  </si>
  <si>
    <r>
      <t xml:space="preserve">O. Schmidt, A. Hawkes, A. Gambhir, and I. Staffell, “The future cost of electrical energy storage based on experience rates,” </t>
    </r>
    <r>
      <rPr>
        <i/>
        <sz val="11"/>
        <color theme="1"/>
        <rFont val="Calibri"/>
        <family val="2"/>
        <scheme val="minor"/>
      </rPr>
      <t>Nat. Energy</t>
    </r>
    <r>
      <rPr>
        <sz val="11"/>
        <color theme="1"/>
        <rFont val="Calibri"/>
        <family val="2"/>
        <scheme val="minor"/>
      </rPr>
      <t>, vol. 2, no. 8, p. 17110, Jul. 2017.</t>
    </r>
  </si>
  <si>
    <r>
      <t xml:space="preserve">G. Huff </t>
    </r>
    <r>
      <rPr>
        <i/>
        <sz val="11"/>
        <color theme="1"/>
        <rFont val="Calibri"/>
        <family val="2"/>
        <scheme val="minor"/>
      </rPr>
      <t>et al.</t>
    </r>
    <r>
      <rPr>
        <sz val="11"/>
        <color theme="1"/>
        <rFont val="Calibri"/>
        <family val="2"/>
        <scheme val="minor"/>
      </rPr>
      <t xml:space="preserve">, “DOE/EPRI 2013 electricity storage handbook in collaboration with NRECA,” </t>
    </r>
    <r>
      <rPr>
        <i/>
        <sz val="11"/>
        <color theme="1"/>
        <rFont val="Calibri"/>
        <family val="2"/>
        <scheme val="minor"/>
      </rPr>
      <t>Rep. SAND2013- …</t>
    </r>
    <r>
      <rPr>
        <sz val="11"/>
        <color theme="1"/>
        <rFont val="Calibri"/>
        <family val="2"/>
        <scheme val="minor"/>
      </rPr>
      <t>, no. July, p. 340, 2013.</t>
    </r>
  </si>
  <si>
    <r>
      <t xml:space="preserve">L. Baumann and E. Boggasch, “Experimental assessment of hydrogen systems and vanadium-redox-flow-batteries for increasing the self-consumption of photovoltaic energy in buildings,” </t>
    </r>
    <r>
      <rPr>
        <i/>
        <sz val="11"/>
        <color theme="1"/>
        <rFont val="Calibri"/>
        <family val="2"/>
        <scheme val="minor"/>
      </rPr>
      <t>Int. J. Hydrogen Energy</t>
    </r>
    <r>
      <rPr>
        <sz val="11"/>
        <color theme="1"/>
        <rFont val="Calibri"/>
        <family val="2"/>
        <scheme val="minor"/>
      </rPr>
      <t>, vol. 41, no. 2, pp. 740–751, 2016.</t>
    </r>
  </si>
  <si>
    <t>[21]</t>
  </si>
  <si>
    <r>
      <t xml:space="preserve">O. Teller </t>
    </r>
    <r>
      <rPr>
        <i/>
        <sz val="11"/>
        <color theme="1"/>
        <rFont val="Calibri"/>
        <family val="2"/>
        <scheme val="minor"/>
      </rPr>
      <t>et al.</t>
    </r>
    <r>
      <rPr>
        <sz val="11"/>
        <color theme="1"/>
        <rFont val="Calibri"/>
        <family val="2"/>
        <scheme val="minor"/>
      </rPr>
      <t>, “Joint EASE/EERA Recommendations for a European Energy Storage Technology Development Roadmap Towards 2030,” 2013.</t>
    </r>
  </si>
  <si>
    <t>[22]</t>
  </si>
  <si>
    <t>IRENA, “Electricity storage and renewables: Costs and markets to 2030 - Cost-of-service tool. Version 1.0,” 2017.</t>
  </si>
  <si>
    <r>
      <t xml:space="preserve">G. Kear, A. A. Shah, and F. C. Walsh, “Development of the all-vanadium redox flow battery for energy storage: a review of technological, financial and policy aspects,” </t>
    </r>
    <r>
      <rPr>
        <i/>
        <sz val="11"/>
        <color theme="1"/>
        <rFont val="Calibri"/>
        <family val="2"/>
        <scheme val="minor"/>
      </rPr>
      <t>Int. J. Energy Res.</t>
    </r>
    <r>
      <rPr>
        <sz val="11"/>
        <color theme="1"/>
        <rFont val="Calibri"/>
        <family val="2"/>
        <scheme val="minor"/>
      </rPr>
      <t>, vol. 36, no. 11, pp. 1105–1120, Sep. 2012.</t>
    </r>
  </si>
  <si>
    <t>J. E. Al Carlsson, “ETRI 2014 - Energy Technology Reference Indicator projections for 2010-2050,” 2014.</t>
  </si>
  <si>
    <t>[25]</t>
  </si>
  <si>
    <r>
      <t xml:space="preserve">B. Zakeri and S. Syri, “Electrical energy storage systems: A comparative life cycle cost analysis,” </t>
    </r>
    <r>
      <rPr>
        <i/>
        <sz val="11"/>
        <color theme="1"/>
        <rFont val="Calibri"/>
        <family val="2"/>
        <scheme val="minor"/>
      </rPr>
      <t>Renew. Sustain. Energy Rev.</t>
    </r>
    <r>
      <rPr>
        <sz val="11"/>
        <color theme="1"/>
        <rFont val="Calibri"/>
        <family val="2"/>
        <scheme val="minor"/>
      </rPr>
      <t>, vol. 42, pp. 569–596, 2015.</t>
    </r>
  </si>
  <si>
    <t>[26]</t>
  </si>
  <si>
    <r>
      <t xml:space="preserve">M. Skyllas-Kazacos and J. F. McCann, “Chapter 10 – Vanadium redox flow batteries (VRBs) for medium- and large-scale energy storage,” in </t>
    </r>
    <r>
      <rPr>
        <i/>
        <sz val="11"/>
        <color theme="1"/>
        <rFont val="Calibri"/>
        <family val="2"/>
        <scheme val="minor"/>
      </rPr>
      <t>Advances in Batteries for Medium and Large-Scale Energy Storage</t>
    </r>
    <r>
      <rPr>
        <sz val="11"/>
        <color theme="1"/>
        <rFont val="Calibri"/>
        <family val="2"/>
        <scheme val="minor"/>
      </rPr>
      <t>, 2015, pp. 329–386.</t>
    </r>
  </si>
  <si>
    <r>
      <t xml:space="preserve">K.-P. Kairies, “Battery storage technology improvements and cost reductions to 2030: A Deep Dive,” </t>
    </r>
    <r>
      <rPr>
        <i/>
        <sz val="11"/>
        <color theme="1"/>
        <rFont val="Calibri"/>
        <family val="2"/>
        <scheme val="minor"/>
      </rPr>
      <t>Int. Renew. Energy Agency Work.</t>
    </r>
    <r>
      <rPr>
        <sz val="11"/>
        <color theme="1"/>
        <rFont val="Calibri"/>
        <family val="2"/>
        <scheme val="minor"/>
      </rPr>
      <t>, 2017.</t>
    </r>
  </si>
  <si>
    <t>[28]</t>
  </si>
  <si>
    <r>
      <t xml:space="preserve">P. Ralon, M. Taylor, and A. Ilas, </t>
    </r>
    <r>
      <rPr>
        <i/>
        <sz val="11"/>
        <color theme="1"/>
        <rFont val="Calibri"/>
        <family val="2"/>
        <scheme val="minor"/>
      </rPr>
      <t>Electricity storage and renewables: costs and market to 2030</t>
    </r>
    <r>
      <rPr>
        <sz val="11"/>
        <color theme="1"/>
        <rFont val="Calibri"/>
        <family val="2"/>
        <scheme val="minor"/>
      </rPr>
      <t>, no. October. 2017.</t>
    </r>
  </si>
  <si>
    <t>[29]</t>
  </si>
  <si>
    <r>
      <t xml:space="preserve">R. Benato, G. Bruno, F. Palone, R. Polito, and M. Rebolini, “Large-Scale Electrochemical Energy Storage in High Voltage Grids: Overview of the Italian Experience,” </t>
    </r>
    <r>
      <rPr>
        <i/>
        <sz val="11"/>
        <color theme="1"/>
        <rFont val="Calibri"/>
        <family val="2"/>
        <scheme val="minor"/>
      </rPr>
      <t>Energies</t>
    </r>
    <r>
      <rPr>
        <sz val="11"/>
        <color theme="1"/>
        <rFont val="Calibri"/>
        <family val="2"/>
        <scheme val="minor"/>
      </rPr>
      <t>, vol. 10, no. 1, p. 108, Jan. 2017.</t>
    </r>
  </si>
  <si>
    <t>[30]</t>
  </si>
  <si>
    <r>
      <t xml:space="preserve">L. Sigrist and E. Peirano, “E-Highway2050: Battery Storage Technology Assessment,” in </t>
    </r>
    <r>
      <rPr>
        <i/>
        <sz val="11"/>
        <color theme="1"/>
        <rFont val="Calibri"/>
        <family val="2"/>
        <scheme val="minor"/>
      </rPr>
      <t>WP3 workshop April 15th,</t>
    </r>
    <r>
      <rPr>
        <sz val="11"/>
        <color theme="1"/>
        <rFont val="Calibri"/>
        <family val="2"/>
        <scheme val="minor"/>
      </rPr>
      <t xml:space="preserve"> 2014.</t>
    </r>
  </si>
  <si>
    <t>[31]</t>
  </si>
  <si>
    <t>I. Renewable Energy Agency, “IRENA-IEA-ETSAP Technology Brief 5: Electricity Storage,” 2012.</t>
  </si>
  <si>
    <t>181 Vanadium Redox Flow Battery</t>
  </si>
  <si>
    <t>(2050)</t>
  </si>
  <si>
    <r>
      <t>[1]</t>
    </r>
    <r>
      <rPr>
        <sz val="7"/>
        <color rgb="FF000000"/>
        <rFont val="Times New Roman"/>
        <family val="1"/>
      </rPr>
      <t xml:space="preserve">    </t>
    </r>
    <r>
      <rPr>
        <sz val="11"/>
        <color rgb="FF000000"/>
        <rFont val="Calibri"/>
        <family val="2"/>
        <scheme val="minor"/>
      </rPr>
      <t>"http://www.elp.com/articles/2016/01/amber-kinetics-signs-flywheel-energy-storage-contract-with-pg-e.html," 2016. [Online]. [Accessed March 2017].</t>
    </r>
  </si>
  <si>
    <r>
      <t>[2]</t>
    </r>
    <r>
      <rPr>
        <sz val="7"/>
        <color rgb="FF000000"/>
        <rFont val="Times New Roman"/>
        <family val="1"/>
      </rPr>
      <t xml:space="preserve">    </t>
    </r>
    <r>
      <rPr>
        <sz val="11"/>
        <color rgb="FF000000"/>
        <rFont val="Calibri"/>
        <family val="2"/>
        <scheme val="minor"/>
      </rPr>
      <t>e. a. I. Gyuk, "Grid Energy Storage," US Department of Energy, 2013.</t>
    </r>
  </si>
  <si>
    <r>
      <t>[3]</t>
    </r>
    <r>
      <rPr>
        <sz val="7"/>
        <color rgb="FF000000"/>
        <rFont val="Times New Roman"/>
        <family val="1"/>
      </rPr>
      <t xml:space="preserve">    </t>
    </r>
    <r>
      <rPr>
        <sz val="11"/>
        <color rgb="FF000000"/>
        <rFont val="Calibri"/>
        <family val="2"/>
        <scheme val="minor"/>
      </rPr>
      <t>S.-i. Inage, "Prospects of Electricity Storage in Decarbonised Power Grids, IEA Working Paper Series," OECD/IEA, 2009.</t>
    </r>
  </si>
  <si>
    <r>
      <t>[4]</t>
    </r>
    <r>
      <rPr>
        <sz val="7"/>
        <color rgb="FF000000"/>
        <rFont val="Times New Roman"/>
        <family val="1"/>
      </rPr>
      <t xml:space="preserve">    </t>
    </r>
    <r>
      <rPr>
        <sz val="11"/>
        <color rgb="FF000000"/>
        <rFont val="Calibri"/>
        <family val="2"/>
        <scheme val="minor"/>
      </rPr>
      <t>"Toshiba Leading Innovation," Toshiba. [Online]. [Accessed March 2017].</t>
    </r>
  </si>
  <si>
    <r>
      <t>[5]</t>
    </r>
    <r>
      <rPr>
        <sz val="7"/>
        <color rgb="FF000000"/>
        <rFont val="Times New Roman"/>
        <family val="1"/>
      </rPr>
      <t xml:space="preserve">    </t>
    </r>
    <r>
      <rPr>
        <sz val="11"/>
        <color rgb="FF000000"/>
        <rFont val="Calibri"/>
        <family val="2"/>
        <scheme val="minor"/>
      </rPr>
      <t>"Fact sheet. Frequency Regulation and Flywheels," Beacon Power, 2010. Archived March 2017. Available on https://web.archive.org/web/20100331042630/http://www.beaconpower.com/files/Flywheel_FR-Fact-Sheet.pdf.</t>
    </r>
  </si>
  <si>
    <r>
      <t>[6]</t>
    </r>
    <r>
      <rPr>
        <sz val="7"/>
        <color rgb="FF000000"/>
        <rFont val="Times New Roman"/>
        <family val="1"/>
      </rPr>
      <t xml:space="preserve">    </t>
    </r>
    <r>
      <rPr>
        <sz val="11"/>
        <color rgb="FF000000"/>
        <rFont val="Calibri"/>
        <family val="2"/>
        <scheme val="minor"/>
      </rPr>
      <t>"http://beaconpower.com," Beacon Power. [Online]. [Accessed March 2017].</t>
    </r>
  </si>
  <si>
    <r>
      <t>[7]</t>
    </r>
    <r>
      <rPr>
        <sz val="7"/>
        <color rgb="FF000000"/>
        <rFont val="Times New Roman"/>
        <family val="1"/>
      </rPr>
      <t xml:space="preserve">    </t>
    </r>
    <r>
      <rPr>
        <sz val="11"/>
        <color rgb="FF000000"/>
        <rFont val="Calibri"/>
        <family val="2"/>
        <scheme val="minor"/>
      </rPr>
      <t xml:space="preserve">B. Z. a. S. Syri, "Electrical Energy Storage Systems: A comparative life cycle cost analysis," Renewable and Sustainable Energy Reviews, vol. 42, pp. 569-596, 2015. </t>
    </r>
  </si>
  <si>
    <r>
      <t>[8]</t>
    </r>
    <r>
      <rPr>
        <sz val="7"/>
        <color rgb="FF000000"/>
        <rFont val="Times New Roman"/>
        <family val="1"/>
      </rPr>
      <t xml:space="preserve">    </t>
    </r>
    <r>
      <rPr>
        <sz val="11"/>
        <color rgb="FF000000"/>
        <rFont val="Calibri"/>
        <family val="2"/>
        <scheme val="minor"/>
      </rPr>
      <t>I. P. ,. E. S. Gyuk, "EPRI-DOE Handbook of Energy Storage for Transmission &amp; Distribution Applications 1001834," US Department of Energy, Washington, 2003.</t>
    </r>
  </si>
  <si>
    <r>
      <t>[9]</t>
    </r>
    <r>
      <rPr>
        <sz val="7"/>
        <color rgb="FF000000"/>
        <rFont val="Times New Roman"/>
        <family val="1"/>
      </rPr>
      <t xml:space="preserve">    </t>
    </r>
    <r>
      <rPr>
        <sz val="11"/>
        <color rgb="FF000000"/>
        <rFont val="Calibri"/>
        <family val="2"/>
        <scheme val="minor"/>
      </rPr>
      <t>"timesunion," Times Union, 2011. [Online]. [Accessed March 2017].</t>
    </r>
  </si>
  <si>
    <t>[10] "Joint EASE/EERA recommendations for a European Energy Storage Technology Development Roadmap towards 2030," EASE and EERA, Brussels, 2013.</t>
  </si>
  <si>
    <t>[11] "Technology Roadmap, Energy Storage," International Energy Agency, Paris, 2013.</t>
  </si>
  <si>
    <t>[12] N. K. Kohli, "Short-Term backup power through flywheel energy storage system. Available on https://www.slideshare.net/Drnavinkumarkohli/ppt-fly-wheel-navin-kohli (Accessed March 2017)," 2012.</t>
  </si>
  <si>
    <t>[13] S. o. A. E. I. SAE, "https://global.ihs.com/doc_detail.cfm?rid=GS&amp;&amp;item_s_key=00138611," IHS Markit, 2013. [Online]. [Accessed March 2017].</t>
  </si>
  <si>
    <t>[14] "Electrical Energy Storage," International Electrotechnical Commission, Geneva, Switzerland, 2011.</t>
  </si>
  <si>
    <t xml:space="preserve">[15] 2. Private communication with WattsUp Power. </t>
  </si>
  <si>
    <t>[16] W. Torell, "Lifecycle C arbon Footprint Analysis of Batteries vs. Flywheels, White Paper 209," Schneider Electric, 2015.</t>
  </si>
  <si>
    <t>[17] W. V. H. Susan M. Schoenung, "Long- vs. Short-Term Energy Storage Technologies Analysis. A Life-Cycle Cost Study," Sandia National Laboratories, Albuquerque, New Mexico 87185 and Livermore, California 94550, 2003.</t>
  </si>
  <si>
    <t>[18] "Lazard´s levelized cost of storage - Version 2.0," Lazard, 2016.</t>
  </si>
  <si>
    <t>[19] e. a. P. Tayler, "Pathways for Energy Storage in the UK, Report 007," The Centre for Low Carbon Futures, March 2012.</t>
  </si>
  <si>
    <t>[20] "https://www.calnetix.com/resource/flywheels/advantages-flywheels," Calnetix. [Online]. [Accessed March 2017].</t>
  </si>
  <si>
    <t xml:space="preserve">[21] "http://www.climatetechwiki.org/technology/jiqweb-es-fw," [Online]. </t>
  </si>
  <si>
    <t>[22] P. N. N. L. Daryl Brown, "Federal Technology Alert. DOE/EE-0286," Federal Energy Management Program, 2003.</t>
  </si>
  <si>
    <t>[23] "InflationData.com," InflationData, 2017. [Online]. [Accessed 2017].</t>
  </si>
  <si>
    <t>[24] "Materials Roadmap Enabling Low Carbon Energy Technologies, Commission Staff Working Paper," European Commission, Brussels, 2011.</t>
  </si>
  <si>
    <t>[25] "energy.gov," 2010. [Online]. [Accessed March 2017].</t>
  </si>
  <si>
    <t>[26] "Scientific American," Scientific American, 2011. [Online]. [Accessed March 2017].</t>
  </si>
  <si>
    <t xml:space="preserve">[27] e. a. M. Hedlund, "Flywheel Energy Storage for Automotive Applications," Energies, vol. 8, pp. 10636-10663, 2015. </t>
  </si>
  <si>
    <t>[28] 2009. [Online]. [Accessed March 2017].</t>
  </si>
  <si>
    <t>[29] Memoori, Smart Building Resesearch, 2017. [Online]. [Accessed MArch 2017].</t>
  </si>
  <si>
    <t>NaS battery</t>
  </si>
  <si>
    <t>A B,Q</t>
  </si>
  <si>
    <t>A,B,Q</t>
  </si>
  <si>
    <t>[9];[26]</t>
  </si>
  <si>
    <t>D,Q</t>
  </si>
  <si>
    <t>[11]/[30]/[26]</t>
  </si>
  <si>
    <t>E,Q</t>
  </si>
  <si>
    <t>F,Q</t>
  </si>
  <si>
    <t>[13];[25]+[27]</t>
  </si>
  <si>
    <t>Q</t>
  </si>
  <si>
    <t> 0.02</t>
  </si>
  <si>
    <t> 0.001</t>
  </si>
  <si>
    <t>[10]+[28]</t>
  </si>
  <si>
    <t>H,I,Q</t>
  </si>
  <si>
    <t>[22];[25]+[26]</t>
  </si>
  <si>
    <t>G, J</t>
  </si>
  <si>
    <t>[22]+[26]</t>
  </si>
  <si>
    <t>G, K</t>
  </si>
  <si>
    <t>G,L,M</t>
  </si>
  <si>
    <t>[23];[24]</t>
  </si>
  <si>
    <t>[24]+[23]</t>
  </si>
  <si>
    <t>Technology specific data</t>
  </si>
  <si>
    <t>N, G</t>
  </si>
  <si>
    <t>[9];[25]+[27]</t>
  </si>
  <si>
    <t>O,P,Q</t>
  </si>
  <si>
    <t>Specific Italian installation from 2015 used here as example. Assuming installations similar to Buzen City discussed above to become standard in the future.</t>
  </si>
  <si>
    <t>Highly modular technology type with near linear scaling between total cost and installation size. Power and storage capacity cannot be varied independently.</t>
  </si>
  <si>
    <t xml:space="preserve">Grid size unit including balancing and auxiliary losses. Excluding converters. Assumes no improvement between 2030 and 2050. </t>
  </si>
  <si>
    <t>Ohmic losses maintain the temperature of the battery during operation. Losses are thus included in round trip efficiency [7]. No electrical self-discharge. If idle the heat loss is as much as 1 % of storage capacity per hour but highly variational. IRENA reports as “worst” value og 1.0 % [26]</t>
  </si>
  <si>
    <t>Forced outage is minimal. Only reported case is a 2011 fire incident [9].</t>
  </si>
  <si>
    <t>On the order of 1 h per year.</t>
  </si>
  <si>
    <t>Assumptions for development and uncertainty discussed above in “Prediction of performance” and “Uncertainty”.</t>
  </si>
  <si>
    <t xml:space="preserve">Due to absence of predictions in literature, no development is assumed as an estimate. </t>
  </si>
  <si>
    <t>Measurement. Possibly limited by PCS.</t>
  </si>
  <si>
    <t>Includes “Batteries” from reference [22] for 2015 values.</t>
  </si>
  <si>
    <t>Includes “PCS-SCI”, “Auxiliary equipment”, and “Switching and actuating equipment” from reference [22] for 2015 values.</t>
  </si>
  <si>
    <t xml:space="preserve">Highly uncertain. Reported in range 2000 to 17300 €2015/MW/year [24] </t>
  </si>
  <si>
    <t>Does not include replacement costs. The batteries do not need replacement within lifetime [13],[10].</t>
  </si>
  <si>
    <t>N</t>
  </si>
  <si>
    <t>See Figure 5.</t>
  </si>
  <si>
    <t>O</t>
  </si>
  <si>
    <t>Data for standard NGK container unit.</t>
  </si>
  <si>
    <t>P</t>
  </si>
  <si>
    <t xml:space="preserve">Not the technological maximum values, i.e., the density of single cells, but the specifications for a full market-standard commercial product.  </t>
  </si>
  <si>
    <t>NGK Insulators LTD, “Case Studies.” pp. 1–13, 2016.</t>
  </si>
  <si>
    <t>C.-H. Dustmann and A. Bito, “SECONDARY BATTERIES – HIGH TEMPERATURE SYSTEMS | Safety,” in Encyclopedia of Electrochemical Power Sources, 2009, pp. 324–333.</t>
  </si>
  <si>
    <t>B. Dunn, H. Kamath, and J.-M. Tarascon, “Electrical Energy Storage for the Grid: A Battery of Choices,” Science (80-. )., vol. 334, no. 6058, pp. 928–935, 2011.</t>
  </si>
  <si>
    <t>J. Cho, S. Jeong, and Y. Kim, “Commercial and research battery technologies for electrical energy storage applications,” Prog. Energy Combust. Sci., vol. 48, pp. 84–101, Jun. 2015.</t>
  </si>
  <si>
    <t>J. Garche and C. K. Dyer, Encyclopedia of electrochemical power sources. Academic Press, 2009.</t>
  </si>
  <si>
    <t>R. Holze, “SECONDARY BATTERIES – HIGH TEMPERATURE SYSTEMS: Sodium-Sulfur,” in Encyclopedia of Electrochemical Power Systems, vol. 200, 2009, pp. 302–311.</t>
  </si>
  <si>
    <t>M. Andriollo et al., “Energy intensive electrochemical storage in Italy: 34.8 MW sodium-sulphur secondary cells,” J. Energy Storage, vol. 5, pp. 146–155, Feb. 2016.</t>
  </si>
  <si>
    <t>NGK Insulators LTD, “Structure of NAS Energy Storage System,” 2016. [Online]. Available: https://www.ngk.co.jp/nas/specs/.</t>
  </si>
  <si>
    <t>H. Chen, T. N. Cong, W. Yang, C. Tan, Y. Li, and Y. Ding, “Progress in electrical energy storage system: A critical review,” Prog. Nat. Sci., vol. 19, no. 3, pp. 291–312, 2009.</t>
  </si>
  <si>
    <t>NGK Insulators LTD, “The World’s Largest NAS Battery Installation Commences Operation Short Installation Period Achieved through Containerized, Compact Format,” 2016. [Online]. Available: http://www.ngk.co.jp/english/news/2016/0303.html.</t>
  </si>
  <si>
    <t>G. Huff et al., “DOE/EPRI 2013 electricity storage handbook in collaboration with NRECA,” Rep. SAND2013- …, no. July, p. 340, 2013.</t>
  </si>
  <si>
    <t>NGK Insulators LTD, “Comparison of Battery Technologies | Why NAS? | NAS.” [Online]. Available: https://www.ngk.co.jp/nas/why/comparison.html. [Accessed: 13-Sep-2017].</t>
  </si>
  <si>
    <t>O. Teller et al., “Joint EASE/EERA Recommendations for a European Energy Storage Technology Development Roadmap Towards 2030,” 2013.</t>
  </si>
  <si>
    <t>Z. Wen, Y. Hu, X. Wu, J. Han, and Z. Gu, “Main Challenges for High Performance NAS Battery: Materials and Interfaces,” Adv. Funct. Mater., vol. 23, no. 8, pp. 1005–1018, Feb. 2013.</t>
  </si>
  <si>
    <t>G. Kim, Y.-C. Park, Y. Lee, N. Cho, C.-S. Kim, and K. Jung, “The effect of cathode felt geometries on electrochemical characteristics of sodium sulfur (NaS) cells: Planar vs. tubular,” J. Power Sources, vol. 325, pp. 238–245, Sep. 2016.</t>
  </si>
  <si>
    <t>S. I. Kim, W. Il Park, K. Jung, and C.-S. Kim, “An innovative electronically-conducting matrix of the cathode for sodium sulfur battery,” J. Power Sources, vol. 320, pp. 37–42, Jul. 2016.</t>
  </si>
  <si>
    <t>K. . Ahlbrecht, C. Bucharsky, M. Holzapfel, J. Tübke, and M. J. Hoffmann, “Investigation of the wetting behavior of Na and Na alloys on uncoated and coated Na-β”-alumina at temperatures below 150 °C,” Ionics (Kiel)., pp. 1–9, Mar. 2017.</t>
  </si>
  <si>
    <t>X. Yu and A. Manthiram, “Ambient-Temperature Sodium-Sulfur Batteries with a Sodiated Nafion Membrane and a Carbon Nanofiber-Activated Carbon Composite Electrode,” Adv. Energy Mater., vol. 5, no. 12, pp. 1–6, 2015.</t>
  </si>
  <si>
    <t>X. Yu and A. Manthiram, “Performance Enhancement and Mechanistic Studies of Room-Temperature Sodium–Sulfur Batteries with a Carbon-Coated Functional Nafion Separator and a Na 2 S/Activated Carbon Nanofiber Cathode,” Chem. Mater., vol. 28, no. 3, pp. 896–905, Feb. 2016.</t>
  </si>
  <si>
    <t>R. Benato, G. Bruno, F. Palone, R. Polito, and M. Rebolini, “Large-Scale Electrochemical Energy Storage in High Voltage Grids: Overview of the Italian Experience,” Energies, vol. 10, no. 1, p. 108, Jan. 2017.</t>
  </si>
  <si>
    <t>B. Zakeri and S. Syri, “Electrical energy storage systems: A comparative life cycle cost analysis,” Renew. Sustain. Energy Rev., vol. 42, pp. 569–596, 2015.</t>
  </si>
  <si>
    <t>K.-P. Kairies, “Battery storage technology improvements and cost reductions to 2030: A Deep Dive,” Int. Renew. Energy Agency Work., 2017.</t>
  </si>
  <si>
    <t>P. Ralon, M. Taylor, and A. Ilas, Electricity storage and renewables: costs and market to 2030, no. October. 2017.</t>
  </si>
  <si>
    <t>L. Sigrist and E. Peirano, “E-Highway2050: Battery Storage Technology Assessment,” in WP3 workshop April 15th, 2014.</t>
  </si>
  <si>
    <t>R. Benato et al., “Sodium nickel chloride battery technology for large-scale stationary storage in the high voltage network,” J. Power Sources, vol. 293, pp. 127–136, 2015.</t>
  </si>
  <si>
    <t>G. L. Soloveichik, “Battery Technologies for Large-Scale Stationary Energy Storage,” Annu. Rev. Chem. Biomol. Eng, vol. 2, pp. 503–27, 2011.</t>
  </si>
  <si>
    <t>2050</t>
  </si>
  <si>
    <t>A,B,P</t>
  </si>
  <si>
    <t>[12]+[11]</t>
  </si>
  <si>
    <t>C,P</t>
  </si>
  <si>
    <t>[34]+[8]</t>
  </si>
  <si>
    <t>Round trip efficiency  DC(%)</t>
  </si>
  <si>
    <t>[4]+[7]; [31]</t>
  </si>
  <si>
    <t>E,P</t>
  </si>
  <si>
    <t>[35]+[5];[31]</t>
  </si>
  <si>
    <t>F,P</t>
  </si>
  <si>
    <t>[28]+[8];[30]+[32]+[31]</t>
  </si>
  <si>
    <t>G,P</t>
  </si>
  <si>
    <t>[10]/[4]+[33]</t>
  </si>
  <si>
    <t>H,P</t>
  </si>
  <si>
    <t>[12]+[28]; [30]+[31]</t>
  </si>
  <si>
    <t>[12]; [31]</t>
  </si>
  <si>
    <t>[29]+[28]+[27]</t>
  </si>
  <si>
    <t>[12]+[28]</t>
  </si>
  <si>
    <t>[4]+[8];[30]+[32]</t>
  </si>
  <si>
    <t>O,P</t>
  </si>
  <si>
    <r>
      <t>A.</t>
    </r>
    <r>
      <rPr>
        <sz val="7"/>
        <color theme="1"/>
        <rFont val="Times New Roman"/>
        <family val="1"/>
      </rPr>
      <t xml:space="preserve">      </t>
    </r>
    <r>
      <rPr>
        <sz val="11"/>
        <color theme="1"/>
        <rFont val="Calibri"/>
        <family val="2"/>
        <scheme val="minor"/>
      </rPr>
      <t>Italian batteries (Codrongianos (Sardinia) and Ciminna (Sicily)) used as standard.</t>
    </r>
  </si>
  <si>
    <r>
      <t>B.</t>
    </r>
    <r>
      <rPr>
        <sz val="7"/>
        <color theme="1"/>
        <rFont val="Times New Roman"/>
        <family val="1"/>
      </rPr>
      <t xml:space="preserve">      </t>
    </r>
    <r>
      <rPr>
        <sz val="11"/>
        <color theme="1"/>
        <rFont val="Calibri"/>
        <family val="2"/>
        <scheme val="minor"/>
      </rPr>
      <t>Highly modular technology type with near linear scaling between total cost and installation size. Power and storage capacity cannot be varied independently.</t>
    </r>
  </si>
  <si>
    <r>
      <t>C.</t>
    </r>
    <r>
      <rPr>
        <sz val="7"/>
        <color theme="1"/>
        <rFont val="Times New Roman"/>
        <family val="1"/>
      </rPr>
      <t xml:space="preserve">      </t>
    </r>
    <r>
      <rPr>
        <sz val="11"/>
        <color theme="1"/>
        <rFont val="Calibri"/>
        <family val="2"/>
        <scheme val="minor"/>
      </rPr>
      <t>Can fast recharge with rate identical to discharge rate. Standard charge/discharge time is 8/3 h.</t>
    </r>
  </si>
  <si>
    <r>
      <t>D.</t>
    </r>
    <r>
      <rPr>
        <sz val="7"/>
        <color theme="1"/>
        <rFont val="Times New Roman"/>
        <family val="1"/>
      </rPr>
      <t xml:space="preserve">      </t>
    </r>
    <r>
      <rPr>
        <sz val="11"/>
        <color theme="1"/>
        <rFont val="Calibri"/>
        <family val="2"/>
        <scheme val="minor"/>
      </rPr>
      <t>Efficiency varies depending on use. Loss due to balance of system is approximately 2 % higher than for Li-ion batteries with similar PCS equipment [7]</t>
    </r>
  </si>
  <si>
    <r>
      <t>E.</t>
    </r>
    <r>
      <rPr>
        <sz val="7"/>
        <color theme="1"/>
        <rFont val="Times New Roman"/>
        <family val="1"/>
      </rPr>
      <t xml:space="preserve">       </t>
    </r>
    <r>
      <rPr>
        <sz val="11"/>
        <color theme="1"/>
        <rFont val="Calibri"/>
        <family val="2"/>
        <scheme val="minor"/>
      </rPr>
      <t>During intended continuous operation, Ohmic losses maintain the temperature of the battery. Losses are thus included in round trip efficiency. No electrical self-discharge. Heat losses during idle periods on the order of 0.5 %/h discussed above. IRENA finds self-dischage per day to vary between 0.1 % and 15 % depending on unit and use [31]</t>
    </r>
  </si>
  <si>
    <r>
      <t>F.</t>
    </r>
    <r>
      <rPr>
        <sz val="7"/>
        <color theme="1"/>
        <rFont val="Times New Roman"/>
        <family val="1"/>
      </rPr>
      <t xml:space="preserve">       </t>
    </r>
    <r>
      <rPr>
        <sz val="11"/>
        <color theme="1"/>
        <rFont val="Calibri"/>
        <family val="2"/>
        <scheme val="minor"/>
      </rPr>
      <t>Highly reliable and with no downtime required for maintenance during lifetime according to manufacturer.</t>
    </r>
  </si>
  <si>
    <r>
      <t>G.</t>
    </r>
    <r>
      <rPr>
        <sz val="7"/>
        <color theme="1"/>
        <rFont val="Times New Roman"/>
        <family val="1"/>
      </rPr>
      <t xml:space="preserve">     </t>
    </r>
    <r>
      <rPr>
        <sz val="11"/>
        <color theme="1"/>
        <rFont val="Calibri"/>
        <family val="2"/>
        <scheme val="minor"/>
      </rPr>
      <t>Can be down to 2 months.</t>
    </r>
  </si>
  <si>
    <r>
      <t>H.</t>
    </r>
    <r>
      <rPr>
        <sz val="7"/>
        <color theme="1"/>
        <rFont val="Times New Roman"/>
        <family val="1"/>
      </rPr>
      <t xml:space="preserve">      </t>
    </r>
    <r>
      <rPr>
        <sz val="11"/>
        <color theme="1"/>
        <rFont val="Calibri"/>
        <family val="2"/>
        <scheme val="minor"/>
      </rPr>
      <t>Measurement. Possibly limited by PCS.</t>
    </r>
  </si>
  <si>
    <r>
      <t>J.</t>
    </r>
    <r>
      <rPr>
        <sz val="7"/>
        <color theme="1"/>
        <rFont val="Times New Roman"/>
        <family val="1"/>
      </rPr>
      <t xml:space="preserve">        </t>
    </r>
    <r>
      <rPr>
        <sz val="11"/>
        <color theme="1"/>
        <rFont val="Calibri"/>
        <family val="2"/>
        <scheme val="minor"/>
      </rPr>
      <t>Development rates from IRENA are used for prediction of future cost [30]</t>
    </r>
  </si>
  <si>
    <r>
      <t>K.</t>
    </r>
    <r>
      <rPr>
        <sz val="7"/>
        <color theme="1"/>
        <rFont val="Times New Roman"/>
        <family val="1"/>
      </rPr>
      <t xml:space="preserve">      </t>
    </r>
    <r>
      <rPr>
        <sz val="11"/>
        <color theme="1"/>
        <rFont val="Calibri"/>
        <family val="2"/>
        <scheme val="minor"/>
      </rPr>
      <t>Includes “Batteries” from reference [12]</t>
    </r>
  </si>
  <si>
    <r>
      <t>L.</t>
    </r>
    <r>
      <rPr>
        <sz val="7"/>
        <color theme="1"/>
        <rFont val="Times New Roman"/>
        <family val="1"/>
      </rPr>
      <t xml:space="preserve">       </t>
    </r>
    <r>
      <rPr>
        <sz val="11"/>
        <color theme="1"/>
        <rFont val="Calibri"/>
        <family val="2"/>
        <scheme val="minor"/>
      </rPr>
      <t>Includes “PCS-SCI”, “Transformer”, “Auxiliary equipment”, “Switching and actuating equipment”, and “System Controls &amp; Instrumentation (SCI)” from reference [12].</t>
    </r>
  </si>
  <si>
    <r>
      <t>M.</t>
    </r>
    <r>
      <rPr>
        <sz val="7"/>
        <color theme="1"/>
        <rFont val="Times New Roman"/>
        <family val="1"/>
      </rPr>
      <t xml:space="preserve">    </t>
    </r>
    <r>
      <rPr>
        <sz val="11"/>
        <color theme="1"/>
        <rFont val="Calibri"/>
        <family val="2"/>
        <scheme val="minor"/>
      </rPr>
      <t>Assumed similar to Na-S batteries in good agreement with data from EPRI [28]</t>
    </r>
  </si>
  <si>
    <r>
      <t>N.</t>
    </r>
    <r>
      <rPr>
        <sz val="7"/>
        <color theme="1"/>
        <rFont val="Times New Roman"/>
        <family val="1"/>
      </rPr>
      <t xml:space="preserve">     </t>
    </r>
    <r>
      <rPr>
        <sz val="11"/>
        <color theme="1"/>
        <rFont val="Calibri"/>
        <family val="2"/>
        <scheme val="minor"/>
      </rPr>
      <t>Highly uncertain. Average value given. Reported in range 0.38 to 2.1 [29]</t>
    </r>
  </si>
  <si>
    <r>
      <t>O.</t>
    </r>
    <r>
      <rPr>
        <sz val="7"/>
        <color theme="1"/>
        <rFont val="Times New Roman"/>
        <family val="1"/>
      </rPr>
      <t xml:space="preserve">     </t>
    </r>
    <r>
      <rPr>
        <sz val="11"/>
        <color theme="1"/>
        <rFont val="Calibri"/>
        <family val="2"/>
        <scheme val="minor"/>
      </rPr>
      <t>Data for Energy Spring 164 system from FZSoNick. Irena do not expected improvements on cell level. Improvements on installation level might occur [32]</t>
    </r>
  </si>
  <si>
    <r>
      <t>P.</t>
    </r>
    <r>
      <rPr>
        <sz val="7"/>
        <color theme="1"/>
        <rFont val="Times New Roman"/>
        <family val="1"/>
      </rPr>
      <t xml:space="preserve">      </t>
    </r>
    <r>
      <rPr>
        <sz val="11"/>
        <color theme="1"/>
        <rFont val="Calibri"/>
        <family val="2"/>
        <scheme val="minor"/>
      </rPr>
      <t>Uncertainties are based on a qualified guess.</t>
    </r>
  </si>
  <si>
    <t>J. L. Sudworth and R. C. Galloway, “SECONDARY BATTERIES – HIGH TEMPERATURE SYSTEMS | Sodium–Nickel Chloride,” in Encyclopedia of Electrochemical Power Sources, 2009, pp. 312–323.</t>
  </si>
  <si>
    <t>Z. Yang et al., “Electrochemical Energy Storage for Green Grid,” Chem. Rev., vol. 111, no. 5, pp. 3577–3613, May 2011.</t>
  </si>
  <si>
    <t>X. Lu, G. Li, J. Y. Kim, J. P. Lemmon, V. L. Sprenkle, and Z. Yang, “A novel low-cost sodium–zinc chloride battery,” Energy Environ. Sci., vol. 6, no. 6, p. 1837, 2013.</t>
  </si>
  <si>
    <t>B. Parkhideh, “Project : Storage Technologies for Hybrid Electric Buses - Subject : ZEBRA Battery,” 2006.</t>
  </si>
  <si>
    <t>M. Pietrucci, “Progetti Pilota Power Intensive: Descrizione degli impianti e delle tecnologie,” 2017.</t>
  </si>
  <si>
    <t>FZSoNick, “DATASHEETS,” 2017. [Online]. Available: http://www.fzsonick.com/en/emea/energy-storage/prodotti/spring,-mod-164,-324.aspx.</t>
  </si>
  <si>
    <t>M. Hosseinifar and A. Petric, “Effect of High Charge Rate on Cycle Life of ZEBRA (Na/NiCl 2 ) Cells,” J. Electrochem. Soc., vol. 163, no. 7, pp. A1226–A1231, 2016.</t>
  </si>
  <si>
    <t>T. V Rachel Carnegie Douglas Gotham David Nderitu Paul Preckel, “Utility Scale Energy Storage Systems,” 2013.</t>
  </si>
  <si>
    <t>K. Bradbury, “Energy Storage Technology Review,” A Br. Introd. to Batter., no. September, pp. 1–33, 2010.</t>
  </si>
  <si>
    <t>A. Colthorpe, “NGK’s NAS sodium sulfur grid-scale batteries in depth E,” Energy Storage News, 2017.</t>
  </si>
  <si>
    <t>R. C. Galloway, -Mes-Dea Sa, and C.-H. Dustmann, “ZEBRA Battery -Material Cost Availability and Recycling,” vol. 1519, 2003.</t>
  </si>
  <si>
    <t>H.-J. Chang, N. L. Canfield, K. Jung, V. L. Sprenkle, and G. Li, “Advanced Na-NiCl 2 Battery Using Nickel-Coated Graphite with Core− Shell Microarchitecture.”</t>
  </si>
  <si>
    <t>Fred Lambert, “Breakdown of raw materials in Tesla’s batteries and possible bottlenecks | Electrek,” Electrek, 2016. [Online]. Available: https://electrek.co/2016/11/01/breakdown-raw-materials-tesla-batteries-possible-bottleneck/. [Accessed: 12-Sep-2017].</t>
  </si>
  <si>
    <t>S. Longo, V. Antonucci, M. Cellura, and M. Ferraro, “Life cycle assessment of storage systems: the case study of a sodium/nickel chloride battery,” J. Clean. Prod., vol. 85, pp. 337–346, 2014.</t>
  </si>
  <si>
    <t>X. Lu et al., “Liquid-metal electrode to enable ultra-low temperature sodium–beta alumina batteries for renewable energy storage,” Nat. Commun., vol. 5, pp. 5884–5901, Aug. 2014.</t>
  </si>
  <si>
    <t>[32]</t>
  </si>
  <si>
    <t>[33]</t>
  </si>
  <si>
    <t>[34]</t>
  </si>
  <si>
    <t>[35]</t>
  </si>
  <si>
    <t>183 Na-NiCl2 Battery</t>
  </si>
  <si>
    <r>
      <t>Na-NiCl</t>
    </r>
    <r>
      <rPr>
        <b/>
        <vertAlign val="subscript"/>
        <sz val="8"/>
        <color theme="1"/>
        <rFont val="Arial"/>
        <family val="2"/>
      </rPr>
      <t>2</t>
    </r>
    <r>
      <rPr>
        <b/>
        <sz val="8"/>
        <color theme="1"/>
        <rFont val="Arial"/>
        <family val="2"/>
      </rPr>
      <t xml:space="preserve"> battery</t>
    </r>
  </si>
  <si>
    <r>
      <t xml:space="preserve"> - </t>
    </r>
    <r>
      <rPr>
        <i/>
        <sz val="8"/>
        <color theme="1"/>
        <rFont val="Arial"/>
        <family val="2"/>
      </rPr>
      <t>Charge efficiency (%)</t>
    </r>
  </si>
  <si>
    <r>
      <t>-</t>
    </r>
    <r>
      <rPr>
        <sz val="8"/>
        <color theme="1"/>
        <rFont val="Times New Roman"/>
        <family val="1"/>
      </rPr>
      <t xml:space="preserve">   </t>
    </r>
    <r>
      <rPr>
        <sz val="8"/>
        <color theme="1"/>
        <rFont val="Arial"/>
        <family val="2"/>
      </rPr>
      <t xml:space="preserve">energy component </t>
    </r>
    <r>
      <rPr>
        <sz val="8"/>
        <color rgb="FF000000"/>
        <rFont val="Arial"/>
        <family val="2"/>
      </rPr>
      <t>(M€2015 per MWh)</t>
    </r>
  </si>
  <si>
    <r>
      <t xml:space="preserve">- capacity component </t>
    </r>
    <r>
      <rPr>
        <sz val="8"/>
        <color rgb="FF000000"/>
        <rFont val="Arial"/>
        <family val="2"/>
      </rPr>
      <t>(M€2015 per MW)</t>
    </r>
  </si>
  <si>
    <t>182 Na-S Battery</t>
  </si>
  <si>
    <t>Lithium-ion NMC battery (Utility-scale, Samsung SDI E3-R135)</t>
  </si>
  <si>
    <t>[2,14]</t>
  </si>
  <si>
    <t>A,B</t>
  </si>
  <si>
    <t>Round trip efficiency (%) AC</t>
  </si>
  <si>
    <t>[3,21,22,51]</t>
  </si>
  <si>
    <t>Round trip efficiency (%) DC</t>
  </si>
  <si>
    <t>- Discharge efficiency (%)</t>
  </si>
  <si>
    <t>[18,50,52]</t>
  </si>
  <si>
    <t>[3,5,8,14]</t>
  </si>
  <si>
    <t>[38]</t>
  </si>
  <si>
    <t>&lt;0.08</t>
  </si>
  <si>
    <t>[53]</t>
  </si>
  <si>
    <t>[44,48]</t>
  </si>
  <si>
    <t>- energy component (M€/MWh)</t>
  </si>
  <si>
    <t>[44]</t>
  </si>
  <si>
    <t>- capacity component (M€/MW) PCS</t>
  </si>
  <si>
    <t>[54–56]</t>
  </si>
  <si>
    <t>[22,40,54]</t>
  </si>
  <si>
    <t>Fixed O&amp;M (k€2015/MW/year)</t>
  </si>
  <si>
    <t>[55]</t>
  </si>
  <si>
    <t>Energy storage expansion cost (M€2015/MWh)</t>
  </si>
  <si>
    <t>Output capacity expansion cost (M€2015/MW)</t>
  </si>
  <si>
    <t>[41,44,48,54–56]</t>
  </si>
  <si>
    <t>R</t>
  </si>
  <si>
    <t>[3–5,14]</t>
  </si>
  <si>
    <t>S</t>
  </si>
  <si>
    <t>[2,24]</t>
  </si>
  <si>
    <t>Power density (kW/m3)</t>
  </si>
  <si>
    <t>Energy density (kWh/m3)</t>
  </si>
  <si>
    <t>** 1 € = 1.14 US$</t>
  </si>
  <si>
    <t>Leclanche. Lithium Ion Technology and Product Description, (2018). http://www.leclanche.com/technology-products/leclanche-technology/lithium-ion-cells/</t>
  </si>
  <si>
    <t>Samsung. ESS Batteries by Samsung SDI Top Safety &amp; Reliability Solutions, (2018). http://www.samsungsdi.com/upload/ess_brochure/201809_SamsungSDI ESS_EN.pdf</t>
  </si>
  <si>
    <t>L. Kokam Co. Total Energy Storage Solution Provider, (2018). http://kokam.com/data/2018_Kokam_ESS_Brochure_ver_5.0.pdf</t>
  </si>
  <si>
    <t>L. Kokam Co. Kokam Li-ion / Polymer Cell, (2017).  http://kokam.com/data/Kokam_Cell_Brochure_V.4.pdf</t>
  </si>
  <si>
    <t>StoraXe. StoraXe Industrial &amp; Infrastructure Scalable battery storage system, (2018). https://www.ads-tec.de/fileadmin/download/doc/brochure/Datasheet_Energy_Industrial_EN.pdf</t>
  </si>
  <si>
    <t>Fronius. Fronius Energy Package, (2018). http://www.fronius.com/en/photovoltaics/products/all-products/solutions/fronius-storage-solution/fronius-energy-package/fronius-energy-package</t>
  </si>
  <si>
    <t>Fenecon. Fenecon Commercial 50-series Battery Module | Battery Rack, (2018). https://www.fenecon.de/en_US/page/infocenter#fenecon-industrial</t>
  </si>
  <si>
    <t>Altairnano. 24 V 60 Ah Battery Module, (2016). https://altairnano.com/products/battery-module/</t>
  </si>
  <si>
    <t>S. Weintraub, Electrek. Tesla Gigafactory tour roundup and tidbits: ‘This is the coolest factory in the world’, (2016). https://electrek.co/2016/07/28/tesla-gigafactory-tour-roundup-and-tidbits-this-is-the-coolest-factory-ever/</t>
  </si>
  <si>
    <t>M. Kane, InsideEVs. BMW i3 Samsung SDI 94 Ah Battery Rated For 524,000 Miles, (2018). https://insideevs.com/lets-look-at-the-specs-of-the-samsung-sdi-94-ah-battery/</t>
  </si>
  <si>
    <t>Qnovo. Inside the Battery of a Nissan Leaf, (2018). https://qnovo.com/inside-the-battery-of-a-nissan-leaf/</t>
  </si>
  <si>
    <t>Shutterstock. Tesla 2170 battery cell stock photos, (2018). https://www.shutterstock.com/search/tesla+2170+battery+cell</t>
  </si>
  <si>
    <t>Samsung, Smart Battery Systems for Energy Storage, (2016). http://www.samsungsdi.com/upload/ess_brochure/Samsung SDI brochure_EN.pdf</t>
  </si>
  <si>
    <t>Inside EVs. LCChem Prismatic Cell, (2018). https://insideevs.com/wp-content/uploads/2015/12/ess_cell1.jpg</t>
  </si>
  <si>
    <t>Electropaedia. Battery Performance Characteristics - How to specify and test a battery, (2018). https://www.mpoweruk.com/performance.htm</t>
  </si>
  <si>
    <t>Sempra Renewables. Auwahi Wind, (2012). http://www.semprarenewables.com/project/auwahi-wind/</t>
  </si>
  <si>
    <t xml:space="preserve">Lazard. Levelized Cost of Storage (2017)., https://www.lazard.com/perspective/levelized-cost-of-storage-2017/ </t>
  </si>
  <si>
    <t>LG Chem. Change your energy. Change your life., (2018). http://www.lgchem.com/upload/file/product/LGChem_Catalog_Global_2018.pdf</t>
  </si>
  <si>
    <t>Researchinterfaces. Lithium-ion batteries for large-scale grid energy storage, (2018). https://researchinterfaces.com/lithium-ion-batteries-grid-energy-storage/</t>
  </si>
  <si>
    <t>U.S. EPA. Application of Life-Cycle Assessment to Nanoscale Technology: Lithium-ion Batteries for Electric Vehicles, United States Environ. Prot. Agency. (2013) 1–119. doi:10.1038/nchem.2085.</t>
  </si>
  <si>
    <t>The Washington Post. The environmental impact of cobalt mining, (2018). https://www.washingtonpost.com/news/in-sight/wp/2018/02/28/the-cost-of-cobalt/?utm_term=.eebc6c00f0de</t>
  </si>
  <si>
    <t>Visualcapitalist. Nickel: The Secret Driver of the Battery Revolution, (2017). http://www.visualcapitalist.com/nickel-secret-driver-battery-revolution/</t>
  </si>
  <si>
    <t>Bloomberg. We’re Going to Need More Lithium, (2017). https://www.bloomberg.com/graphics/2017-lithium-battery-future/</t>
  </si>
  <si>
    <t>[36]</t>
  </si>
  <si>
    <t>eeNews Power Management. Revolutionary solid state rechargeable aluminium-sulfur battery project starts, (2017). http://www.eenewspower.com/news/revolutionary-solid-state-rechargeable-aluminium-sulfur-battery-project-starts</t>
  </si>
  <si>
    <t>[37]</t>
  </si>
  <si>
    <t>Ørsted. Ørsted takes first steps into commercial energy storage, (2018). https://orsted.com/en/Media/Newsroom/News/2018/04/Orsted-takes-first-steps-into-commercial-battery-storage</t>
  </si>
  <si>
    <t>Tesla. Addressing Peak Energy Demand with the Tesla Powerpack, (2016). https://www.tesla.com/da_DK/blog/addressing-peak-energy-demand-tesla-powerpack?redirect=no</t>
  </si>
  <si>
    <t>[39]</t>
  </si>
  <si>
    <t>Electrek. Tesla quietly brings online its massive - biggest in the world - 80 MWh Powerpack station with Southern California Edison, (2017). https://electrek.co/2017/01/23/tesla-mira-loma-powerpack-station-southern-california-edison/</t>
  </si>
  <si>
    <t>[40]</t>
  </si>
  <si>
    <t>Tesla. Tesla Powerpack to Enable Large Scale Sustainable Energy to South Australia, (2017). https://www.tesla.com/da_DK/blog/Tesla-powerpack-enable-large-scale-sustainable-energy-south-australia?redirect=no Page</t>
  </si>
  <si>
    <t>[41]</t>
  </si>
  <si>
    <t>Energy Storage Association. Frequency Regulation Services and a Firm Wind Product: AES Energy Storage Laurel Mountain Battery Energy Storage, (2018). http://energystorage.org/energy-storage/case-studies/frequency-regulation-services-and-firm-wind-product-aes-energy-storage</t>
  </si>
  <si>
    <t>[42]</t>
  </si>
  <si>
    <t>ABB. Battery energy storage system PQpluS, (2018). https://new.abb.com/high-voltage/capacitors/lv/bess-products/PQpluS</t>
  </si>
  <si>
    <t>[43]</t>
  </si>
  <si>
    <t>S. Saylors, Philip C. Kjær. Rasmus Lærke. Ancillary Services Provided from Wind Power Plant Augmented with Energy Storage, (2014). https://www.ieee-pes.org/presentations/gm2014/PESGM2014P-000718.pdf</t>
  </si>
  <si>
    <t>Bloomberg New Energy Finance. New Energy Outlook 2018, (2018). https://bnef.turtl.co/story/neo2018.pdf?autoprint=true&amp;teaser=true</t>
  </si>
  <si>
    <t>[45]</t>
  </si>
  <si>
    <t>CleanTechnica. $100/kWh Tesla Battery Cells This Year, $100/kWh Tesla Battery Packs In 2020|, (2018). https://cleantechnica.com/2018/06/09/100-kwh-tesla-battery-cells-this-year-100-kwh-tesla-battery-packs-in-2020/</t>
  </si>
  <si>
    <t>[46]</t>
  </si>
  <si>
    <t>Wardsauto. Two Tidbits From CES: Better Cybersecurity and Cheaper EV Batteries, (2017). https://www.wardsauto.com/ideaxchange/two-tidbits-ces</t>
  </si>
  <si>
    <t>[47]</t>
  </si>
  <si>
    <t>Visualcapitalist. China Leading the Charge for Lithium-Ion Megafactories, (2017) http://www.visualcapitalist.com/china-leading-charge-lithium-ion-megafactories/</t>
  </si>
  <si>
    <t>[48]</t>
  </si>
  <si>
    <t>International Renewable Energy Agency. IRENA Battery Storage Report, (2015). http://www.irena.org/-/media/Files/IRENA/Agency/Publication/2015/IRENA_Battery_Storage_report_2015.pdf</t>
  </si>
  <si>
    <t>[49]</t>
  </si>
  <si>
    <t>Windpower Engineering &amp; Development. Global battery energy-storage system installed capacity will exceed 14 GW by 2020, (2016). https://www.windpowerengineering.com/business-news-projects/global-battery-energy-storage-system-installed-capacity-will-exceed-14-gw-2020/</t>
  </si>
  <si>
    <t>[50]</t>
  </si>
  <si>
    <t>International Renewable Energy Agency. Electricity Storage and Renewables : Costs and Markets To 2030, (2017). http://www.irena.org/publications/2017/Oct/Electricity-storage-and-renewables-costs-and-markets</t>
  </si>
  <si>
    <t>[51]</t>
  </si>
  <si>
    <t>Danish Technological Institute. BESS project Smart grid ready Battery Energy Storage System for future grid, (2017). https://www.energiforskning.dk/sites/energiteknologi.dk/files/slutrapporter/bess_final_report_forskel_10731.pdf</t>
  </si>
  <si>
    <t>[52]</t>
  </si>
  <si>
    <t>[54]</t>
  </si>
  <si>
    <t>[56]</t>
  </si>
  <si>
    <t>G. Huff, A.B. Currier, B.C. Kaun, D.M. Rastler, S.B. Chen, D.T. Bradshaw, W.D. Gauntlett, DOE/EPRI electricity storage handbook in collaboration with NRECA, (2015). https://www.sandia.gov/ess-ssl/publications/SAND2015-1002.pdf</t>
  </si>
  <si>
    <t>J.M. Tarascon, M. Armand. Issues and challenges facing rechargeable lithium batteries, Nature, 414 (2001) 359. doi:10.1038/35104644</t>
  </si>
  <si>
    <t>H.C. Hesse, M. Schimpe, D. Kucevic, A. Jossen. Lithium-ion battery storage for the grid - A review of stationary battery storage system design tailored for applications in modern power grids, Energies, 10 (2017) 2107. doi:10.3390/en10122107</t>
  </si>
  <si>
    <t>M. Schimpe, M. Naumann, N. Truong, H.C. Hesse, S. Santhanagopalan, A. Saxon, A. Jossen. Energy efficiency evaluation of a stationary lithium-ion battery container storage system via electro-thermal modeling and detailed component analysis, Appl. Energy. 210 (2018) 211. doi:10.1016/j.apenenergy.2017.10.129</t>
  </si>
  <si>
    <t>L. Kokam Co. Lithium Ion Polymer Cells - High Energy High PowerㅣKokam Battery Cells, (2018). http://kokam.com/cell/</t>
  </si>
  <si>
    <t>A.H. Fathima, K. Palanisamy. Renewable systems and energy storages for hybrid systems, Ed(s): A. Hina Fathima, et al., in  Hybrid-renewable energy systems in microgrids. Woodhead Publishing (2018), pp. 162. https://doi.org/10.1016/B978-0-08-102493-5.00008-X</t>
  </si>
  <si>
    <t>R. Hidalgo-León et al. A survey of battery energy storage system (BESS), applications and environmental impacts in power systems, 2017 IEEE 2nd ETCM pp. 1–6. doi:10.1109/etcm.2017.8247485.</t>
  </si>
  <si>
    <t>J.F. Peters, M. Baumann, B. Zimmermann, J. Braun, M. Weil. The environmental impact of Li-Ion batteries and the role of key parameters – A review, Renew. Sustain. Energy Rev. 67 (2017) 491–506. doi:10.1016/j.rser.2016.08.039</t>
  </si>
  <si>
    <t>R. Petibon, J. Xia, L. Ma, M.K.G. Bauer, K.J. Nelson, J.R. Dahn. Electrolyte System for High Voltage Li-Ion Cells, J. Electrochem. Soc. 163 (2016) A2571–A2578. doi:10.1149/2.0321613jes</t>
  </si>
  <si>
    <t>A. Casimir, H. Zhang, O. Ogoke, J.C. Amine, J. Lu, G. Wu. Silicon-based anodes for lithium-ion batteries: Effectiveness of materials synthesis and electrode preparation, Nano Energy. 27 (2016) 359–376. doi:10.1016/j.nanoen.2016.07.023</t>
  </si>
  <si>
    <t>M. Saulnier, A. Auclair, G. Liang, S.B. Schougaard. Manganese dissolution in lithium-ion positive electrode materials, Solid State Ionics. 294 (2016) 1–5. doi:10.1016/j.ssi.2016.06.007</t>
  </si>
  <si>
    <t>E.-Y. Kim, B.-R. Lee, G. Yun, E.-S. Oh, H. Lee. Effects of binder content on manganese dissolution and electrochemical performances of spinel lithium manganese oxide cathodes for lithium ion batteries, Curr. Appl. Phys. 15 (2015) 429–434. doi:10.1016/j.cap.2015.01.029</t>
  </si>
  <si>
    <t>S. Lee, E.-Y. Kim, H. Lee, E.-S. Oh. Effects of polymeric binders on electrochemical performances of spinel lithium manganese oxide cathodes in lithium ion batteries, J. Power Sources. 269 (2014) 418–423. doi:10.1016/j.jpowsour.2014.06.167</t>
  </si>
  <si>
    <t>H. Chen, T.N. Cong, W. Yang, C. Tan, Y. Li, Y. Ding, Progress in electrical energy storage system: A critical review, Prog. Nat. Sci. 19 (2009) 291–312. doi:10.1016/j.pnsc.2008.07.014</t>
  </si>
  <si>
    <t>D.M. Greenwood, K.Y. Lim, C. Patsios, P.F. Lyons, Y.S. Lim, P.C. Taylor, Frequency response services designed for energy storage, Appl. Energy. 203 (2017) 115–127. doi:10.1016/j.apenergy.2017.06.046</t>
  </si>
  <si>
    <t>R. Benato, G. Bruno, F. Palone, R.M. Polito, M. Rebolini, Large-scale electrochemical energy storage in high voltage grids: Overview of the Italian experience, Energies. 10 (2017) 1-17. doi:10.3390/en10010108</t>
  </si>
  <si>
    <t>B. Zakeri, S. Syri, Electrical energy storage systems: A comparative life cycle cost analysis, Renew. Sustain. Energy Rev. 42 (2015) 569–596. doi:10.1016/j.rser.2014.10.011</t>
  </si>
  <si>
    <t>180 Lithium Ion Battery</t>
  </si>
  <si>
    <t>98</t>
  </si>
  <si>
    <t>97</t>
  </si>
  <si>
    <t>0.308</t>
  </si>
  <si>
    <t>0.29</t>
  </si>
  <si>
    <t>- other project costs (M€/MWh)</t>
  </si>
  <si>
    <t>0.11</t>
  </si>
  <si>
    <r>
      <t>A.</t>
    </r>
    <r>
      <rPr>
        <sz val="7"/>
        <color theme="1"/>
        <rFont val="Times New Roman"/>
        <family val="1"/>
      </rPr>
      <t xml:space="preserve">  </t>
    </r>
    <r>
      <rPr>
        <sz val="11"/>
        <color theme="1"/>
        <rFont val="Times New Roman"/>
        <family val="1"/>
      </rPr>
      <t xml:space="preserve">One unit defined as a 40 feet container including LIB system and excluding power conversion system. Values for 2015-2030 are taken from Samsung SDI brochures for grid-connected LIBs from 2016 and 2018 [2,14]. This unit of 3.2MWh/9.6MW (3C) is a typical size grid scale battery. The Specific investment cost under financial data is provided for a 1MWh : 1MW (1C) battery. Cost examples of a 2MWh/8MW and a 16MWh/4MW battery are given in the section below. </t>
    </r>
  </si>
  <si>
    <r>
      <t>B.</t>
    </r>
    <r>
      <rPr>
        <sz val="7"/>
        <color theme="1"/>
        <rFont val="Times New Roman"/>
        <family val="1"/>
      </rPr>
      <t xml:space="preserve">   </t>
    </r>
    <r>
      <rPr>
        <sz val="11"/>
        <color theme="1"/>
        <rFont val="Times New Roman"/>
        <family val="1"/>
      </rPr>
      <t xml:space="preserve">Power input/output are set to 0.5/3 times the energy capacity as it is the standard grid-connected LIBs designed for power purposes [2,14]. It is noted that the power capacity is strongly dependent on the battery type and chemistry. </t>
    </r>
  </si>
  <si>
    <r>
      <t>C.</t>
    </r>
    <r>
      <rPr>
        <sz val="7"/>
        <color theme="1"/>
        <rFont val="Times New Roman"/>
        <family val="1"/>
      </rPr>
      <t xml:space="preserve">   </t>
    </r>
    <r>
      <rPr>
        <sz val="11"/>
        <color theme="1"/>
        <rFont val="Times New Roman"/>
        <family val="1"/>
      </rPr>
      <t>The gradual change towards lower C-rates following the transition from frequency regulation to renewable integration promotes lower C-rates. Therefore the average DC roundtrip efficiency is expected to increase slightly. The RT eff. vs. C-rate is exemplified in Figure 7 [3,51]. The AC roundtrip efficiency includes losses in the power electronics and is 2-4% lower than the DC roundtrip efficiency. The total roundtrip efficiency further includes standby losses making the total roundtrip efficiency typically ranging between 80% and 90% [21,22].</t>
    </r>
  </si>
  <si>
    <r>
      <t>D.</t>
    </r>
    <r>
      <rPr>
        <sz val="7"/>
        <color theme="1"/>
        <rFont val="Times New Roman"/>
        <family val="1"/>
      </rPr>
      <t xml:space="preserve">  </t>
    </r>
    <r>
      <rPr>
        <sz val="11"/>
        <color theme="1"/>
        <rFont val="Times New Roman"/>
        <family val="1"/>
      </rPr>
      <t xml:space="preserve">The C-rate is 0.5 during charge and up to 6 during discharge for the Samsung SDI batteries [2,14]. The presented conversion efficiencies assume average discharge C-rates in 2015-2020 around 3 and charge C-rates around 0.5. </t>
    </r>
  </si>
  <si>
    <r>
      <t>E.</t>
    </r>
    <r>
      <rPr>
        <sz val="7"/>
        <color theme="1"/>
        <rFont val="Times New Roman"/>
        <family val="1"/>
      </rPr>
      <t xml:space="preserve">   </t>
    </r>
    <r>
      <rPr>
        <sz val="11"/>
        <color theme="1"/>
        <rFont val="Times New Roman"/>
        <family val="1"/>
      </rPr>
      <t>Lithium-ion battery daily discharge loss. The central estimates for self-discharge of Li-ion batteries range between 0.05% and 0.20% a day in 2016 and are expected to stay flat to 2030.</t>
    </r>
  </si>
  <si>
    <r>
      <t>F.</t>
    </r>
    <r>
      <rPr>
        <sz val="7"/>
        <color theme="1"/>
        <rFont val="Times New Roman"/>
        <family val="1"/>
      </rPr>
      <t xml:space="preserve">    </t>
    </r>
    <r>
      <rPr>
        <sz val="11"/>
        <color theme="1"/>
        <rFont val="Times New Roman"/>
        <family val="1"/>
      </rPr>
      <t xml:space="preserve">It is expected not to have any outage during lifetime of the grid-connected LIB. Only a few days during the e.g. 15 years life time is needed for service and exchanging fans and blowers for thermal management system and power conversion system. Forced outage is expected to drop with increasing robustness following the learning rate and cumulated production. Planned outage is expected to decrease after 2020 due to increased automation. </t>
    </r>
  </si>
  <si>
    <r>
      <t>G.</t>
    </r>
    <r>
      <rPr>
        <sz val="7"/>
        <color theme="1"/>
        <rFont val="Times New Roman"/>
        <family val="1"/>
      </rPr>
      <t xml:space="preserve">  </t>
    </r>
    <r>
      <rPr>
        <sz val="11"/>
        <color theme="1"/>
        <rFont val="Times New Roman"/>
        <family val="1"/>
      </rPr>
      <t xml:space="preserve">Current state-of-the-art NMC LIB has 20 years lifetime. The NMC lifetime is expected to reach LTO lifetime by 2020 and 30 years lifetime for grid-connected LIBs in 2040 and 2050 as photovoltaic power systems have today [3,5,8,14]. </t>
    </r>
  </si>
  <si>
    <r>
      <t>H.</t>
    </r>
    <r>
      <rPr>
        <sz val="7"/>
        <color theme="1"/>
        <rFont val="Times New Roman"/>
        <family val="1"/>
      </rPr>
      <t xml:space="preserve">  </t>
    </r>
    <r>
      <rPr>
        <sz val="11"/>
        <color theme="1"/>
        <rFont val="Times New Roman"/>
        <family val="1"/>
      </rPr>
      <t xml:space="preserve">The response time is obtained from simulated response time experiments with hardware in the loop [53]. </t>
    </r>
  </si>
  <si>
    <r>
      <t>I.</t>
    </r>
    <r>
      <rPr>
        <sz val="7"/>
        <color theme="1"/>
        <rFont val="Times New Roman"/>
        <family val="1"/>
      </rPr>
      <t xml:space="preserve">     </t>
    </r>
    <r>
      <rPr>
        <sz val="11"/>
        <color theme="1"/>
        <rFont val="Times New Roman"/>
        <family val="1"/>
      </rPr>
      <t>The system specific forecasts includes rack, TMS, BMS, EMS and PCS (Figure 5). The forecast is calculated as the sum of the PCS, the battery cell, and other costs. The system specific forecast is exclusive power cables to the site and entrepreneur work for installation of the containers [44,48].</t>
    </r>
    <r>
      <rPr>
        <sz val="11"/>
        <color rgb="FF1F497D"/>
        <rFont val="Calibri"/>
        <family val="2"/>
        <scheme val="minor"/>
      </rPr>
      <t xml:space="preserve"> </t>
    </r>
    <r>
      <rPr>
        <sz val="11"/>
        <color theme="1"/>
        <rFont val="Times New Roman"/>
        <family val="1"/>
      </rPr>
      <t xml:space="preserve">The specific investment cost is the total cost of a 1MWh : 1MW (1C) battery. Cost examples of a 2MWh/8MW and a 16MWh/4MW battery are given in the section below.   </t>
    </r>
  </si>
  <si>
    <r>
      <t>J.</t>
    </r>
    <r>
      <rPr>
        <sz val="7"/>
        <color theme="1"/>
        <rFont val="Times New Roman"/>
        <family val="1"/>
      </rPr>
      <t xml:space="preserve">     </t>
    </r>
    <r>
      <rPr>
        <sz val="11"/>
        <color theme="1"/>
        <rFont val="Times New Roman"/>
        <family val="1"/>
      </rPr>
      <t>The battery pack cost forecast is provided in Figure 8 and the related text [44].</t>
    </r>
  </si>
  <si>
    <r>
      <t>K.</t>
    </r>
    <r>
      <rPr>
        <sz val="7"/>
        <color theme="1"/>
        <rFont val="Times New Roman"/>
        <family val="1"/>
      </rPr>
      <t xml:space="preserve">  </t>
    </r>
    <r>
      <rPr>
        <sz val="11"/>
        <color theme="1"/>
        <rFont val="Times New Roman"/>
        <family val="1"/>
      </rPr>
      <t xml:space="preserve">Power conversion cost is strongly dependent on scalability and application. The PCS cost is based on references [54–56] and reflects the necessity for high power performance and compliance to grid codes to provide ancillary services, bidirectional electricity flow and two-stage conversion, as well as the early stage of development and the fact that few manufacturers can guarantee turnkey systems. Inverter replacement is expected every 10 years. The bidirectional inverter given here has more or less the same charge and discharge capacity (MW). </t>
    </r>
  </si>
  <si>
    <r>
      <t>L.</t>
    </r>
    <r>
      <rPr>
        <sz val="7"/>
        <color theme="1"/>
        <rFont val="Times New Roman"/>
        <family val="1"/>
      </rPr>
      <t xml:space="preserve">   </t>
    </r>
    <r>
      <rPr>
        <sz val="11"/>
        <color theme="1"/>
        <rFont val="Times New Roman"/>
        <family val="1"/>
      </rPr>
      <t>Other costs include construction costs and entrepreneur work. These costs heavily dependent on location, substrate and site access. Power cables to the site and entrepreneur work for installation of the containers are included in other costs. Therefore other costs are assumed to – roughly – correlate with the system size. Automation is expected to decrease other costs from 2030 and onwards. Estimates are aggregated from the literature [22,40,54].</t>
    </r>
  </si>
  <si>
    <r>
      <t>M.</t>
    </r>
    <r>
      <rPr>
        <sz val="7"/>
        <color theme="1"/>
        <rFont val="Times New Roman"/>
        <family val="1"/>
      </rPr>
      <t xml:space="preserve"> </t>
    </r>
    <r>
      <rPr>
        <sz val="11"/>
        <color theme="1"/>
        <rFont val="Times New Roman"/>
        <family val="1"/>
      </rPr>
      <t>Fixed O&amp;M is assumed to be constant, although the O&amp;M may depend on the application [22].</t>
    </r>
  </si>
  <si>
    <r>
      <t>N.</t>
    </r>
    <r>
      <rPr>
        <sz val="7"/>
        <color theme="1"/>
        <rFont val="Times New Roman"/>
        <family val="1"/>
      </rPr>
      <t xml:space="preserve">  </t>
    </r>
    <r>
      <rPr>
        <sz val="11"/>
        <color theme="1"/>
        <rFont val="Times New Roman"/>
        <family val="1"/>
      </rPr>
      <t xml:space="preserve">Variable O&amp;M is assumed to be 2.1 €/MWh in 2015 with a range of 0.4 – 5.6 [55]. </t>
    </r>
  </si>
  <si>
    <r>
      <t>O.</t>
    </r>
    <r>
      <rPr>
        <sz val="7"/>
        <color theme="1"/>
        <rFont val="Times New Roman"/>
        <family val="1"/>
      </rPr>
      <t xml:space="preserve">  </t>
    </r>
    <r>
      <rPr>
        <sz val="11"/>
        <color theme="1"/>
        <rFont val="Times New Roman"/>
        <family val="1"/>
      </rPr>
      <t>Since multi-MWh LIB systems are scalar, the energy storage expansion cost is here estimated to be equal to the energy component plus the “other costs” [44,48].</t>
    </r>
  </si>
  <si>
    <r>
      <t>P.</t>
    </r>
    <r>
      <rPr>
        <sz val="7"/>
        <color theme="1"/>
        <rFont val="Times New Roman"/>
        <family val="1"/>
      </rPr>
      <t xml:space="preserve">    </t>
    </r>
    <r>
      <rPr>
        <sz val="11"/>
        <color theme="1"/>
        <rFont val="Times New Roman"/>
        <family val="1"/>
      </rPr>
      <t>Since multi-MW LIB systems are scalar, the capacity expansion cost equals the capacity component cost [54–56].</t>
    </r>
  </si>
  <si>
    <r>
      <t>Q.</t>
    </r>
    <r>
      <rPr>
        <sz val="7"/>
        <color theme="1"/>
        <rFont val="Times New Roman"/>
        <family val="1"/>
      </rPr>
      <t xml:space="preserve">  </t>
    </r>
    <r>
      <rPr>
        <sz val="11"/>
        <color theme="1"/>
        <rFont val="Times New Roman"/>
        <family val="1"/>
      </rPr>
      <t>The alternative investment cost in M€2015/MW is specified for a 4C, 0.25 h system as for the Laurel Mountain, West Virginia, USA grid-scale LIB storage system [41]. I.e. the alternative investment cost is 25% of the energy storage expansion cost plus the PCS cost [41,44,48,54–56].</t>
    </r>
  </si>
  <si>
    <r>
      <t>R.</t>
    </r>
    <r>
      <rPr>
        <sz val="7"/>
        <color theme="1"/>
        <rFont val="Times New Roman"/>
        <family val="1"/>
      </rPr>
      <t xml:space="preserve">   </t>
    </r>
    <r>
      <rPr>
        <sz val="11"/>
        <color theme="1"/>
        <rFont val="Times New Roman"/>
        <family val="1"/>
      </rPr>
      <t xml:space="preserve">Cycle life specified as the number of cycles at 1C/1C to 80% state-of-health. Samsung SDI 2016 whitepaper on ESS solutions provide 15 year lifetime for current modules operating at C/2 to 3C [14]. Steady improvement in battery lifetime due to better materials and battery management is expected. Kokam ESS solutions are also rated at more than 8000-20000 cycles (80-90% DOD) based on chemistry [3]. Thus for daily full charge-discharge cycles, the batteries are designed to last for 15-50 years if supporting units are well functioning. Lifetimes are given for both graphite and LTO anode based commercial batteries from Kokam. Cycle lives are steadily increasing over last few years as reflected in 2020/2030 numbers [4,5,14]. </t>
    </r>
  </si>
  <si>
    <r>
      <t>S.</t>
    </r>
    <r>
      <rPr>
        <sz val="7"/>
        <color theme="1"/>
        <rFont val="Times New Roman"/>
        <family val="1"/>
      </rPr>
      <t xml:space="preserve">    </t>
    </r>
    <r>
      <rPr>
        <sz val="11"/>
        <color theme="1"/>
        <rFont val="Times New Roman"/>
        <family val="1"/>
      </rPr>
      <t xml:space="preserve">Specific power, power density, Specific energy and energy density is provided for discharge mode, starting with the values provided in the section “Typical characteristics and capacities”. A charge/discharge conversion factor of 12 can be derived from this section. The expected development depends on the successive R&amp;D progress as indicated in the section “Research and development perspectives” [2,24].  </t>
    </r>
  </si>
  <si>
    <r>
      <t>I.</t>
    </r>
    <r>
      <rPr>
        <sz val="7"/>
        <color theme="1"/>
        <rFont val="Times New Roman"/>
        <family val="1"/>
      </rPr>
      <t xml:space="preserve">        </t>
    </r>
    <r>
      <rPr>
        <sz val="11"/>
        <color theme="1"/>
        <rFont val="Calibri"/>
        <family val="2"/>
        <scheme val="minor"/>
      </rPr>
      <t>For 2015, the specific storage to power capacity ratio is set to the average value for Italian “Terna Storage Lab” batteries. For future installations, the 4150 kWh and 1200 kW system is assumed.</t>
    </r>
  </si>
  <si>
    <t>Small-Scale Hot Water Tanks (steel)</t>
  </si>
  <si>
    <t>Local</t>
  </si>
  <si>
    <t>Energy storage capacity for one unit (kWh)</t>
  </si>
  <si>
    <t>Output capacity for one unit (kW)</t>
  </si>
  <si>
    <t>Input capacity for one unit (kW)</t>
  </si>
  <si>
    <t>N/A</t>
  </si>
  <si>
    <t>Energy losses during storage (% / hour)</t>
  </si>
  <si>
    <t>Specific investment (€2015 per kWh)</t>
  </si>
  <si>
    <t>F,G,L</t>
  </si>
  <si>
    <t>5, 6</t>
  </si>
  <si>
    <t>Fixed O&amp;M (€2015/tank/year)</t>
  </si>
  <si>
    <t xml:space="preserve"> - of which is electricity costs (€/MWh)</t>
  </si>
  <si>
    <t xml:space="preserve"> - of which is other O&amp;M costs (€/MWh)</t>
  </si>
  <si>
    <t>Efficiency at typical cycle period (%)</t>
  </si>
  <si>
    <t>I, B</t>
  </si>
  <si>
    <t>Tank volume of example (l)</t>
  </si>
  <si>
    <t>Considering a temperature difference of 30K (hot/cold), cf.  DS12897:2016 [8], and 60K for large tanks, typically for solar thermal applications.</t>
  </si>
  <si>
    <t>As tanks are typically connected directly to the hydraulic heating system of a building, there is no loss due to the dis-/charging. The heat loss of the tank will typically be utilised as spatial heating, if the tank is mounted inside the building.</t>
  </si>
  <si>
    <t>Less than 1 % of the stored energy for circulation pumps.</t>
  </si>
  <si>
    <t>Typically limited to replacement of the anode for every 3 years, potentially the control unit or valves and fittings.</t>
  </si>
  <si>
    <t>Primarily limited by the extent to which the system is held corrosion-free (the enamelling is held undamaged).</t>
  </si>
  <si>
    <t>Installation period assessed to be 3-8 hours each for two skilled workers, i.e. the construction site is cleared/prepared, varying by the tank size.</t>
  </si>
  <si>
    <t>CAPEX cf. a stand-alone cabinet-solution, mounted, site-clearance/preparation and removal of existing heating source/storage not included. Cost for fittings etc. approx. 10 % of total CAPEX. Additional investment for electric heater of approx. 100 € may be added if necessary.</t>
  </si>
  <si>
    <t>Only variable O&amp;M is electricity consumption for pumps as specified above.</t>
  </si>
  <si>
    <r>
      <t>Considering a heat loss of 60 W at temperature 65/35</t>
    </r>
    <r>
      <rPr>
        <sz val="9"/>
        <rFont val="Calibri"/>
        <family val="2"/>
      </rPr>
      <t>°</t>
    </r>
    <r>
      <rPr>
        <sz val="9"/>
        <rFont val="Arial"/>
        <family val="2"/>
      </rPr>
      <t>C in the storage and 20°C ambient for the 90 l unit. Considering an idle/discharging cycle of total 4 hours.</t>
    </r>
  </si>
  <si>
    <t>Round trip efficiency is not applicable for seasonal storage.</t>
  </si>
  <si>
    <t>The cost of auxiliary electricity consumption is calculated using the following electricity prices in €/MWh: 2015: 63, 2020: 69, 2030: 101, 2040: 117, 2050: 117. These prices include production costs and transport tariffs, but not any taxes or subsidies for renewable energy.</t>
  </si>
  <si>
    <t xml:space="preserve">CAPEX is related to storage volume. I.e. an increase of temperature difference in storage yields a lower specific investment per MWh. </t>
  </si>
  <si>
    <t>Metro-Therm A/S, 2019, sales department and homepage.</t>
  </si>
  <si>
    <t>PlanEnergi, 2019</t>
  </si>
  <si>
    <t>Danish standard, "Specification for indirectly heated unvented (closed) storage water heaters", DS12897:2016</t>
  </si>
  <si>
    <r>
      <t xml:space="preserve">- </t>
    </r>
    <r>
      <rPr>
        <i/>
        <sz val="8"/>
        <color theme="1"/>
        <rFont val="Arial"/>
        <family val="2"/>
      </rPr>
      <t>Charge efficiency (%)</t>
    </r>
  </si>
  <si>
    <t>142 Small scale hot water tank</t>
  </si>
  <si>
    <t>Max. storage temperature, hot(⁰C)</t>
  </si>
  <si>
    <t>Storage temperature, discharged (⁰C)</t>
  </si>
  <si>
    <r>
      <t xml:space="preserve"> - </t>
    </r>
    <r>
      <rPr>
        <i/>
        <sz val="11"/>
        <color theme="1"/>
        <rFont val="Calibri"/>
        <family val="2"/>
        <scheme val="minor"/>
      </rPr>
      <t>Charge efficiency (%)</t>
    </r>
  </si>
  <si>
    <r>
      <t>Specific investment (M€2015 / GWh</t>
    </r>
    <r>
      <rPr>
        <vertAlign val="subscript"/>
        <sz val="11"/>
        <rFont val="Calibri"/>
        <family val="2"/>
        <scheme val="minor"/>
      </rPr>
      <t>Capacity</t>
    </r>
    <r>
      <rPr>
        <sz val="11"/>
        <rFont val="Calibri"/>
        <family val="2"/>
        <scheme val="minor"/>
      </rPr>
      <t>)</t>
    </r>
  </si>
  <si>
    <r>
      <t>Fixed O&amp;M (€2015/MW</t>
    </r>
    <r>
      <rPr>
        <b/>
        <sz val="11"/>
        <rFont val="Calibri"/>
        <family val="2"/>
        <scheme val="minor"/>
      </rPr>
      <t>h</t>
    </r>
    <r>
      <rPr>
        <b/>
        <vertAlign val="subscript"/>
        <sz val="11"/>
        <rFont val="Calibri"/>
        <family val="2"/>
        <scheme val="minor"/>
      </rPr>
      <t>Capacity</t>
    </r>
    <r>
      <rPr>
        <sz val="11"/>
        <rFont val="Calibri"/>
        <family val="2"/>
        <scheme val="minor"/>
      </rPr>
      <t>/year)</t>
    </r>
  </si>
  <si>
    <r>
      <t>Variable O&amp;M (€2015/MWh</t>
    </r>
    <r>
      <rPr>
        <vertAlign val="subscript"/>
        <sz val="11"/>
        <rFont val="Calibri"/>
        <family val="2"/>
        <scheme val="minor"/>
      </rPr>
      <t>output</t>
    </r>
    <r>
      <rPr>
        <sz val="11"/>
        <rFont val="Calibri"/>
        <family val="2"/>
        <scheme val="minor"/>
      </rPr>
      <t>)</t>
    </r>
  </si>
  <si>
    <r>
      <t>Storage volume for one unit (m</t>
    </r>
    <r>
      <rPr>
        <vertAlign val="superscript"/>
        <sz val="11"/>
        <rFont val="Calibri"/>
        <family val="2"/>
        <scheme val="minor"/>
      </rPr>
      <t>3</t>
    </r>
    <r>
      <rPr>
        <sz val="11"/>
        <rFont val="Calibri"/>
        <family val="2"/>
        <scheme val="minor"/>
      </rPr>
      <t>)</t>
    </r>
  </si>
  <si>
    <r>
      <t>Tank volume of example (m</t>
    </r>
    <r>
      <rPr>
        <vertAlign val="superscript"/>
        <sz val="11"/>
        <rFont val="Calibri"/>
        <family val="2"/>
        <scheme val="minor"/>
      </rPr>
      <t>3</t>
    </r>
    <r>
      <rPr>
        <sz val="11"/>
        <rFont val="Calibri"/>
        <family val="2"/>
        <scheme val="minor"/>
      </rPr>
      <t>)</t>
    </r>
  </si>
  <si>
    <r>
      <t xml:space="preserve"> - </t>
    </r>
    <r>
      <rPr>
        <i/>
        <sz val="8"/>
        <color theme="1"/>
        <rFont val="Calibri"/>
        <family val="2"/>
        <scheme val="minor"/>
      </rPr>
      <t>Charge efficiency (%)</t>
    </r>
  </si>
  <si>
    <t>Auxiliary electricity consumption 
(% of output)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</si>
</sst>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 #,##0.00_-;_-* &quot;-&quot;??_-;_-@_-"/>
    <numFmt numFmtId="166" formatCode="_ * #,##0_ ;_ * \-#,##0_ ;_ * &quot;-&quot;??_ ;_ @_ "/>
    <numFmt numFmtId="167" formatCode="#,##0.0"/>
  </numFmts>
  <fonts count="76" x14ac:knownFonts="1">
    <font>
      <sz val="11"/>
      <color theme="1"/>
      <name val="Calibri"/>
      <family val="2"/>
      <scheme val="minor"/>
    </font>
    <font>
      <sz val="11"/>
      <color theme="1"/>
      <name val="Calibri"/>
      <family val="2"/>
      <scheme val="minor"/>
    </font>
    <font>
      <sz val="9"/>
      <name val="Arial"/>
      <family val="2"/>
    </font>
    <font>
      <b/>
      <sz val="10"/>
      <name val="Arial"/>
      <family val="2"/>
    </font>
    <font>
      <sz val="10"/>
      <name val="Arial"/>
      <family val="2"/>
    </font>
    <font>
      <b/>
      <sz val="9"/>
      <name val="Arial"/>
      <family val="2"/>
    </font>
    <font>
      <vertAlign val="subscript"/>
      <sz val="9"/>
      <name val="Arial"/>
      <family val="2"/>
    </font>
    <font>
      <u/>
      <sz val="10"/>
      <color indexed="12"/>
      <name val="Arial"/>
      <family val="2"/>
    </font>
    <font>
      <b/>
      <sz val="16"/>
      <color theme="1"/>
      <name val="Arial"/>
      <family val="2"/>
    </font>
    <font>
      <b/>
      <sz val="10"/>
      <color theme="1"/>
      <name val="Arial"/>
      <family val="2"/>
    </font>
    <font>
      <sz val="10"/>
      <name val="Helv"/>
    </font>
    <font>
      <u/>
      <sz val="11"/>
      <color theme="10"/>
      <name val="Calibri"/>
      <family val="2"/>
      <scheme val="minor"/>
    </font>
    <font>
      <sz val="11"/>
      <color indexed="62"/>
      <name val="Calibri"/>
      <family val="2"/>
    </font>
    <font>
      <sz val="11"/>
      <color indexed="60"/>
      <name val="Calibri"/>
      <family val="2"/>
    </font>
    <font>
      <b/>
      <sz val="11"/>
      <color indexed="63"/>
      <name val="Calibri"/>
      <family val="2"/>
    </font>
    <font>
      <b/>
      <sz val="11"/>
      <color indexed="8"/>
      <name val="Calibri"/>
      <family val="2"/>
    </font>
    <font>
      <sz val="10"/>
      <color theme="1"/>
      <name val="Arial"/>
      <family val="2"/>
    </font>
    <font>
      <b/>
      <sz val="11"/>
      <color theme="1"/>
      <name val="Calibri"/>
      <family val="2"/>
      <scheme val="minor"/>
    </font>
    <font>
      <b/>
      <sz val="18"/>
      <color theme="1"/>
      <name val="Calibri"/>
      <family val="2"/>
      <scheme val="minor"/>
    </font>
    <font>
      <u/>
      <sz val="10"/>
      <color theme="1"/>
      <name val="Arial"/>
      <family val="2"/>
    </font>
    <font>
      <sz val="9"/>
      <color theme="1"/>
      <name val="Arial"/>
      <family val="2"/>
    </font>
    <font>
      <vertAlign val="superscript"/>
      <sz val="9"/>
      <name val="Arial"/>
      <family val="2"/>
    </font>
    <font>
      <sz val="9"/>
      <name val="Calibri"/>
      <family val="2"/>
    </font>
    <font>
      <i/>
      <sz val="9"/>
      <color theme="1"/>
      <name val="Calibri"/>
      <family val="2"/>
      <scheme val="minor"/>
    </font>
    <font>
      <b/>
      <sz val="16"/>
      <name val="Arial"/>
      <family val="2"/>
    </font>
    <font>
      <b/>
      <sz val="11"/>
      <color rgb="FFFF0000"/>
      <name val="Calibri"/>
      <family val="2"/>
      <scheme val="minor"/>
    </font>
    <font>
      <b/>
      <sz val="7"/>
      <color theme="1"/>
      <name val="Arial"/>
      <family val="2"/>
    </font>
    <font>
      <sz val="7"/>
      <color theme="1"/>
      <name val="Arial"/>
      <family val="2"/>
    </font>
    <font>
      <sz val="11"/>
      <color indexed="12"/>
      <name val="Arial"/>
      <family val="2"/>
    </font>
    <font>
      <strike/>
      <sz val="7"/>
      <color theme="1"/>
      <name val="Arial"/>
      <family val="2"/>
    </font>
    <font>
      <sz val="7"/>
      <color theme="1"/>
      <name val="Times New Roman"/>
      <family val="1"/>
    </font>
    <font>
      <i/>
      <sz val="11"/>
      <color theme="1"/>
      <name val="Calibri"/>
      <family val="2"/>
      <scheme val="minor"/>
    </font>
    <font>
      <sz val="11"/>
      <color theme="1"/>
      <name val="Arial"/>
      <family val="2"/>
    </font>
    <font>
      <sz val="11"/>
      <color rgb="FF44546A"/>
      <name val="Arial"/>
      <family val="2"/>
    </font>
    <font>
      <sz val="7"/>
      <color rgb="FF000000"/>
      <name val="Arial"/>
      <family val="2"/>
    </font>
    <font>
      <i/>
      <sz val="10"/>
      <color rgb="FF44546A"/>
      <name val="Arial"/>
      <family val="2"/>
    </font>
    <font>
      <b/>
      <sz val="11"/>
      <color theme="1"/>
      <name val="Arial"/>
      <family val="2"/>
    </font>
    <font>
      <i/>
      <sz val="11"/>
      <color theme="1"/>
      <name val="Arial"/>
      <family val="2"/>
    </font>
    <font>
      <u/>
      <sz val="11"/>
      <color theme="1"/>
      <name val="Arial"/>
      <family val="2"/>
    </font>
    <font>
      <sz val="16"/>
      <color rgb="FF2E74B5"/>
      <name val="Arial"/>
      <family val="2"/>
    </font>
    <font>
      <b/>
      <sz val="11"/>
      <color rgb="FF0097A7"/>
      <name val="Calibri"/>
      <family val="2"/>
      <scheme val="minor"/>
    </font>
    <font>
      <sz val="10"/>
      <color theme="1"/>
      <name val="Times New Roman"/>
      <family val="1"/>
    </font>
    <font>
      <sz val="11"/>
      <color theme="1"/>
      <name val="Calibri"/>
      <family val="2"/>
    </font>
    <font>
      <b/>
      <sz val="11"/>
      <color rgb="FF0097A7"/>
      <name val="Calibri"/>
      <family val="2"/>
    </font>
    <font>
      <b/>
      <sz val="13"/>
      <color rgb="FF0097A7"/>
      <name val="Calibri"/>
      <family val="2"/>
      <scheme val="minor"/>
    </font>
    <font>
      <b/>
      <sz val="14"/>
      <color rgb="FF00707D"/>
      <name val="Calibri"/>
      <family val="2"/>
      <scheme val="minor"/>
    </font>
    <font>
      <sz val="11"/>
      <color rgb="FF000000"/>
      <name val="Calibri"/>
      <family val="2"/>
      <scheme val="minor"/>
    </font>
    <font>
      <sz val="7"/>
      <color rgb="FF000000"/>
      <name val="Times New Roman"/>
      <family val="1"/>
    </font>
    <font>
      <sz val="11"/>
      <color rgb="FF0097A7"/>
      <name val="Calibri"/>
      <family val="2"/>
      <scheme val="minor"/>
    </font>
    <font>
      <b/>
      <sz val="8"/>
      <color theme="1"/>
      <name val="Arial"/>
      <family val="2"/>
    </font>
    <font>
      <b/>
      <vertAlign val="subscript"/>
      <sz val="8"/>
      <color theme="1"/>
      <name val="Arial"/>
      <family val="2"/>
    </font>
    <font>
      <sz val="8"/>
      <color theme="1"/>
      <name val="Arial"/>
      <family val="2"/>
    </font>
    <font>
      <sz val="8"/>
      <color theme="1"/>
      <name val="Times New Roman"/>
      <family val="1"/>
    </font>
    <font>
      <sz val="8"/>
      <color rgb="FF000000"/>
      <name val="Arial"/>
      <family val="2"/>
    </font>
    <font>
      <i/>
      <sz val="8"/>
      <color theme="1"/>
      <name val="Arial"/>
      <family val="2"/>
    </font>
    <font>
      <sz val="8"/>
      <name val="Arial"/>
      <family val="2"/>
    </font>
    <font>
      <b/>
      <sz val="8"/>
      <color rgb="FF000000"/>
      <name val="Arial"/>
      <family val="2"/>
    </font>
    <font>
      <b/>
      <sz val="6"/>
      <color theme="1"/>
      <name val="Arial"/>
      <family val="2"/>
    </font>
    <font>
      <sz val="6"/>
      <color theme="1"/>
      <name val="Arial"/>
      <family val="2"/>
    </font>
    <font>
      <sz val="11"/>
      <color theme="1"/>
      <name val="Times New Roman"/>
      <family val="1"/>
    </font>
    <font>
      <sz val="11"/>
      <color rgb="FF1F497D"/>
      <name val="Calibri"/>
      <family val="2"/>
      <scheme val="minor"/>
    </font>
    <font>
      <u/>
      <sz val="9"/>
      <color indexed="12"/>
      <name val="Arial"/>
      <family val="2"/>
    </font>
    <font>
      <b/>
      <sz val="16"/>
      <name val="Calibri"/>
      <family val="2"/>
      <scheme val="minor"/>
    </font>
    <font>
      <b/>
      <sz val="13"/>
      <name val="Calibri"/>
      <family val="2"/>
      <scheme val="minor"/>
    </font>
    <font>
      <b/>
      <sz val="11"/>
      <name val="Calibri"/>
      <family val="2"/>
    </font>
    <font>
      <b/>
      <sz val="11"/>
      <name val="Calibri"/>
      <family val="2"/>
      <scheme val="minor"/>
    </font>
    <font>
      <sz val="11"/>
      <name val="Calibri"/>
      <family val="2"/>
      <scheme val="minor"/>
    </font>
    <font>
      <i/>
      <sz val="11"/>
      <name val="Calibri"/>
      <family val="2"/>
      <scheme val="minor"/>
    </font>
    <font>
      <vertAlign val="subscript"/>
      <sz val="11"/>
      <name val="Calibri"/>
      <family val="2"/>
      <scheme val="minor"/>
    </font>
    <font>
      <b/>
      <vertAlign val="subscript"/>
      <sz val="11"/>
      <name val="Calibri"/>
      <family val="2"/>
      <scheme val="minor"/>
    </font>
    <font>
      <vertAlign val="superscript"/>
      <sz val="11"/>
      <name val="Calibri"/>
      <family val="2"/>
      <scheme val="minor"/>
    </font>
    <font>
      <b/>
      <sz val="8"/>
      <name val="Calibri"/>
      <family val="2"/>
      <scheme val="minor"/>
    </font>
    <font>
      <sz val="8"/>
      <name val="Calibri"/>
      <family val="2"/>
      <scheme val="minor"/>
    </font>
    <font>
      <sz val="8"/>
      <color theme="1"/>
      <name val="Calibri"/>
      <family val="2"/>
      <scheme val="minor"/>
    </font>
    <font>
      <i/>
      <sz val="8"/>
      <name val="Calibri"/>
      <family val="2"/>
      <scheme val="minor"/>
    </font>
    <font>
      <i/>
      <sz val="8"/>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indexed="47"/>
      </patternFill>
    </fill>
    <fill>
      <patternFill patternType="solid">
        <fgColor indexed="43"/>
      </patternFill>
    </fill>
    <fill>
      <patternFill patternType="solid">
        <fgColor indexed="22"/>
      </patternFill>
    </fill>
    <fill>
      <patternFill patternType="solid">
        <fgColor indexed="9"/>
        <bgColor indexed="64"/>
      </patternFill>
    </fill>
    <fill>
      <patternFill patternType="solid">
        <fgColor rgb="FFFFFFF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s>
  <cellStyleXfs count="24">
    <xf numFmtId="0" fontId="0" fillId="0" borderId="0"/>
    <xf numFmtId="0" fontId="4" fillId="0" borderId="0"/>
    <xf numFmtId="9" fontId="4" fillId="0" borderId="0" applyFont="0" applyFill="0" applyBorder="0" applyAlignment="0" applyProtection="0"/>
    <xf numFmtId="0" fontId="7" fillId="0" borderId="0" applyNumberFormat="0" applyFill="0" applyBorder="0" applyAlignment="0" applyProtection="0">
      <alignment vertical="top"/>
      <protection locked="0"/>
    </xf>
    <xf numFmtId="165" fontId="1" fillId="0" borderId="0" applyFont="0" applyFill="0" applyBorder="0" applyAlignment="0" applyProtection="0"/>
    <xf numFmtId="43" fontId="1" fillId="0" borderId="0" applyFont="0" applyFill="0" applyBorder="0" applyAlignment="0" applyProtection="0"/>
    <xf numFmtId="0" fontId="10" fillId="0" borderId="0"/>
    <xf numFmtId="0" fontId="10" fillId="0" borderId="0"/>
    <xf numFmtId="0" fontId="7" fillId="0" borderId="0" applyNumberFormat="0" applyFill="0" applyBorder="0" applyAlignment="0" applyProtection="0">
      <alignment vertical="top"/>
      <protection locked="0"/>
    </xf>
    <xf numFmtId="0" fontId="11" fillId="0" borderId="0" applyNumberFormat="0" applyFill="0" applyBorder="0" applyAlignment="0" applyProtection="0"/>
    <xf numFmtId="0" fontId="12" fillId="3" borderId="11" applyNumberFormat="0" applyAlignment="0" applyProtection="0"/>
    <xf numFmtId="165" fontId="1" fillId="0" borderId="0" applyFont="0" applyFill="0" applyBorder="0" applyAlignment="0" applyProtection="0"/>
    <xf numFmtId="43" fontId="10" fillId="0" borderId="0" applyFont="0" applyFill="0" applyBorder="0" applyAlignment="0" applyProtection="0"/>
    <xf numFmtId="0" fontId="13" fillId="4" borderId="0" applyNumberFormat="0" applyBorder="0" applyAlignment="0" applyProtection="0"/>
    <xf numFmtId="0" fontId="10" fillId="0" borderId="0"/>
    <xf numFmtId="0" fontId="4" fillId="0" borderId="0"/>
    <xf numFmtId="0" fontId="4" fillId="0" borderId="0"/>
    <xf numFmtId="0" fontId="14" fillId="5" borderId="12" applyNumberFormat="0" applyAlignment="0" applyProtection="0"/>
    <xf numFmtId="0" fontId="10" fillId="0" borderId="0"/>
    <xf numFmtId="9" fontId="4" fillId="0" borderId="0" applyFont="0" applyFill="0" applyBorder="0" applyAlignment="0" applyProtection="0"/>
    <xf numFmtId="9" fontId="4" fillId="0" borderId="0" applyFont="0" applyFill="0" applyBorder="0" applyAlignment="0" applyProtection="0"/>
    <xf numFmtId="0" fontId="15" fillId="0" borderId="13" applyNumberFormat="0" applyFill="0" applyAlignment="0" applyProtection="0"/>
    <xf numFmtId="0" fontId="11" fillId="0" borderId="0" applyNumberFormat="0" applyFill="0" applyBorder="0" applyAlignment="0" applyProtection="0"/>
    <xf numFmtId="43" fontId="1" fillId="0" borderId="0" applyFont="0" applyFill="0" applyBorder="0" applyAlignment="0" applyProtection="0"/>
  </cellStyleXfs>
  <cellXfs count="337">
    <xf numFmtId="0" fontId="0" fillId="0" borderId="0" xfId="0"/>
    <xf numFmtId="0" fontId="2" fillId="0" borderId="0" xfId="0" applyFont="1"/>
    <xf numFmtId="0" fontId="0" fillId="0" borderId="0" xfId="0"/>
    <xf numFmtId="0" fontId="7" fillId="0" borderId="0" xfId="3" applyAlignment="1" applyProtection="1"/>
    <xf numFmtId="0" fontId="17" fillId="0" borderId="0" xfId="0" applyFont="1" applyAlignment="1">
      <alignment horizontal="center"/>
    </xf>
    <xf numFmtId="0" fontId="0" fillId="2" borderId="0" xfId="0" applyFill="1" applyAlignment="1">
      <alignment vertical="top" wrapText="1"/>
    </xf>
    <xf numFmtId="0" fontId="5" fillId="0" borderId="0" xfId="0" applyFont="1"/>
    <xf numFmtId="0" fontId="5" fillId="2" borderId="0" xfId="0" applyFont="1" applyFill="1"/>
    <xf numFmtId="0" fontId="2" fillId="2" borderId="0" xfId="0" applyFont="1" applyFill="1" applyBorder="1" applyAlignment="1">
      <alignment horizontal="center" vertical="top" wrapText="1"/>
    </xf>
    <xf numFmtId="0" fontId="0" fillId="0" borderId="0" xfId="0"/>
    <xf numFmtId="0" fontId="2" fillId="2" borderId="0" xfId="0" applyFont="1" applyFill="1"/>
    <xf numFmtId="0" fontId="3" fillId="2" borderId="1" xfId="0" applyFont="1" applyFill="1" applyBorder="1" applyAlignment="1">
      <alignment vertical="top" wrapText="1"/>
    </xf>
    <xf numFmtId="0" fontId="2" fillId="2" borderId="5" xfId="0" applyFont="1" applyFill="1" applyBorder="1" applyAlignment="1">
      <alignment vertical="top" wrapText="1"/>
    </xf>
    <xf numFmtId="0" fontId="3" fillId="2" borderId="6" xfId="0" applyFont="1" applyFill="1" applyBorder="1" applyAlignment="1">
      <alignment horizontal="center" vertical="top" wrapText="1"/>
    </xf>
    <xf numFmtId="0" fontId="2" fillId="2" borderId="1" xfId="0" applyFont="1" applyFill="1" applyBorder="1" applyAlignment="1">
      <alignment vertical="top" wrapText="1"/>
    </xf>
    <xf numFmtId="0" fontId="2" fillId="2" borderId="6" xfId="0" applyFont="1" applyFill="1" applyBorder="1" applyAlignment="1">
      <alignment horizontal="center" vertical="top" wrapText="1"/>
    </xf>
    <xf numFmtId="0" fontId="2" fillId="2" borderId="1" xfId="0" applyFont="1" applyFill="1" applyBorder="1" applyAlignment="1">
      <alignment horizontal="center" vertical="top" wrapText="1"/>
    </xf>
    <xf numFmtId="0" fontId="2" fillId="2" borderId="0" xfId="0" applyFont="1" applyFill="1" applyAlignment="1">
      <alignment vertical="top"/>
    </xf>
    <xf numFmtId="0" fontId="2" fillId="2" borderId="0" xfId="0" applyFont="1" applyFill="1" applyAlignment="1">
      <alignment horizontal="right" vertical="top"/>
    </xf>
    <xf numFmtId="1" fontId="2" fillId="2" borderId="6" xfId="0" applyNumberFormat="1" applyFont="1" applyFill="1" applyBorder="1" applyAlignment="1">
      <alignment horizontal="center" vertical="top" wrapText="1"/>
    </xf>
    <xf numFmtId="0" fontId="8" fillId="0" borderId="0" xfId="0" applyFont="1"/>
    <xf numFmtId="0" fontId="2" fillId="2" borderId="7" xfId="0" applyFont="1" applyFill="1" applyBorder="1" applyAlignment="1">
      <alignment vertical="top" wrapText="1"/>
    </xf>
    <xf numFmtId="0" fontId="2" fillId="0" borderId="0" xfId="0" applyFont="1" applyAlignment="1">
      <alignment horizontal="center"/>
    </xf>
    <xf numFmtId="0" fontId="2" fillId="6" borderId="0" xfId="0" applyFont="1" applyFill="1"/>
    <xf numFmtId="0" fontId="3" fillId="6" borderId="1" xfId="0" applyFont="1" applyFill="1" applyBorder="1" applyAlignment="1">
      <alignment vertical="top" wrapText="1"/>
    </xf>
    <xf numFmtId="0" fontId="2" fillId="6" borderId="5" xfId="0" applyFont="1" applyFill="1" applyBorder="1" applyAlignment="1">
      <alignment vertical="top" wrapText="1"/>
    </xf>
    <xf numFmtId="0" fontId="3" fillId="6" borderId="6" xfId="0" applyFont="1" applyFill="1" applyBorder="1" applyAlignment="1">
      <alignment horizontal="center" vertical="top" wrapText="1"/>
    </xf>
    <xf numFmtId="0" fontId="2" fillId="6" borderId="6" xfId="0" applyFont="1" applyFill="1" applyBorder="1" applyAlignment="1">
      <alignment horizontal="center" vertical="top" wrapText="1"/>
    </xf>
    <xf numFmtId="0" fontId="2" fillId="6" borderId="8" xfId="0" applyFont="1" applyFill="1" applyBorder="1" applyAlignment="1">
      <alignment vertical="top" wrapText="1"/>
    </xf>
    <xf numFmtId="1" fontId="2" fillId="6" borderId="1" xfId="0" applyNumberFormat="1" applyFont="1" applyFill="1" applyBorder="1" applyAlignment="1">
      <alignment horizontal="center" vertical="top" wrapText="1"/>
    </xf>
    <xf numFmtId="9" fontId="2" fillId="6" borderId="1" xfId="0" applyNumberFormat="1" applyFont="1" applyFill="1" applyBorder="1" applyAlignment="1">
      <alignment horizontal="center" vertical="top" wrapText="1"/>
    </xf>
    <xf numFmtId="0" fontId="2" fillId="6" borderId="1" xfId="0" applyFont="1" applyFill="1" applyBorder="1" applyAlignment="1">
      <alignment horizontal="center" vertical="top" wrapText="1"/>
    </xf>
    <xf numFmtId="16" fontId="2" fillId="6" borderId="6" xfId="0" quotePrefix="1" applyNumberFormat="1" applyFont="1" applyFill="1" applyBorder="1" applyAlignment="1">
      <alignment horizontal="center" vertical="top" wrapText="1"/>
    </xf>
    <xf numFmtId="16" fontId="2" fillId="6" borderId="6" xfId="0" applyNumberFormat="1" applyFont="1" applyFill="1" applyBorder="1" applyAlignment="1">
      <alignment horizontal="center" vertical="top" wrapText="1"/>
    </xf>
    <xf numFmtId="164" fontId="2" fillId="6" borderId="6" xfId="0" applyNumberFormat="1" applyFont="1" applyFill="1" applyBorder="1" applyAlignment="1">
      <alignment horizontal="center" vertical="top" wrapText="1"/>
    </xf>
    <xf numFmtId="3" fontId="2" fillId="6" borderId="6" xfId="0" applyNumberFormat="1" applyFont="1" applyFill="1" applyBorder="1" applyAlignment="1">
      <alignment horizontal="center" vertical="top" wrapText="1"/>
    </xf>
    <xf numFmtId="1" fontId="2" fillId="0" borderId="0" xfId="0" applyNumberFormat="1" applyFont="1"/>
    <xf numFmtId="0" fontId="2" fillId="6" borderId="0" xfId="0" applyFont="1" applyFill="1" applyAlignment="1">
      <alignment horizontal="center"/>
    </xf>
    <xf numFmtId="0" fontId="5" fillId="6" borderId="0" xfId="0" applyFont="1" applyFill="1"/>
    <xf numFmtId="0" fontId="2" fillId="6" borderId="0" xfId="0" applyFont="1" applyFill="1" applyAlignment="1">
      <alignment vertical="top"/>
    </xf>
    <xf numFmtId="0" fontId="2" fillId="6" borderId="0" xfId="0" applyFont="1" applyFill="1" applyAlignment="1">
      <alignment horizontal="left" wrapText="1"/>
    </xf>
    <xf numFmtId="0" fontId="2" fillId="6" borderId="0" xfId="0" applyFont="1" applyFill="1" applyAlignment="1">
      <alignment horizontal="right" vertical="top"/>
    </xf>
    <xf numFmtId="0" fontId="2" fillId="6" borderId="0" xfId="0" applyFont="1" applyFill="1" applyAlignment="1">
      <alignment horizontal="right"/>
    </xf>
    <xf numFmtId="0" fontId="7" fillId="0" borderId="0" xfId="3" applyAlignment="1" applyProtection="1">
      <alignment horizontal="center"/>
    </xf>
    <xf numFmtId="0" fontId="5" fillId="2" borderId="0" xfId="0" applyFont="1" applyFill="1" applyAlignment="1">
      <alignment vertical="top"/>
    </xf>
    <xf numFmtId="0" fontId="19" fillId="0" borderId="0" xfId="0" applyFont="1" applyFill="1" applyBorder="1"/>
    <xf numFmtId="0" fontId="16" fillId="0" borderId="0" xfId="0" applyFont="1" applyFill="1" applyBorder="1"/>
    <xf numFmtId="0" fontId="9" fillId="2" borderId="0" xfId="0" applyFont="1" applyFill="1" applyBorder="1"/>
    <xf numFmtId="0" fontId="16" fillId="2" borderId="0" xfId="0" applyFont="1" applyFill="1" applyBorder="1"/>
    <xf numFmtId="0" fontId="16" fillId="2" borderId="1" xfId="0" applyFont="1" applyFill="1" applyBorder="1"/>
    <xf numFmtId="0" fontId="16" fillId="2" borderId="1" xfId="0" applyFont="1" applyFill="1" applyBorder="1" applyAlignment="1">
      <alignment horizontal="center"/>
    </xf>
    <xf numFmtId="0" fontId="16" fillId="2" borderId="0" xfId="0" applyFont="1" applyFill="1" applyBorder="1" applyAlignment="1">
      <alignment horizontal="center"/>
    </xf>
    <xf numFmtId="164" fontId="16" fillId="2" borderId="1" xfId="0" applyNumberFormat="1" applyFont="1" applyFill="1" applyBorder="1" applyAlignment="1">
      <alignment horizontal="center"/>
    </xf>
    <xf numFmtId="164" fontId="16" fillId="2" borderId="0" xfId="0" applyNumberFormat="1" applyFont="1" applyFill="1" applyBorder="1" applyAlignment="1">
      <alignment horizontal="center"/>
    </xf>
    <xf numFmtId="1" fontId="16" fillId="2" borderId="1" xfId="0" applyNumberFormat="1" applyFont="1" applyFill="1" applyBorder="1" applyAlignment="1">
      <alignment horizontal="center"/>
    </xf>
    <xf numFmtId="0" fontId="16" fillId="2" borderId="1" xfId="0" applyFont="1" applyFill="1" applyBorder="1" applyAlignment="1">
      <alignment vertical="top" wrapText="1"/>
    </xf>
    <xf numFmtId="1" fontId="16" fillId="2" borderId="0" xfId="0" applyNumberFormat="1" applyFont="1" applyFill="1" applyBorder="1"/>
    <xf numFmtId="0" fontId="9" fillId="2" borderId="1" xfId="0" applyFont="1" applyFill="1" applyBorder="1"/>
    <xf numFmtId="0" fontId="16" fillId="0" borderId="0" xfId="0" applyFont="1" applyFill="1" applyBorder="1" applyAlignment="1">
      <alignment horizontal="center"/>
    </xf>
    <xf numFmtId="0" fontId="4" fillId="2" borderId="7" xfId="0" applyFont="1" applyFill="1" applyBorder="1" applyAlignment="1">
      <alignment vertical="top" wrapText="1"/>
    </xf>
    <xf numFmtId="0" fontId="4" fillId="2" borderId="1" xfId="0" applyFont="1" applyFill="1" applyBorder="1" applyAlignment="1">
      <alignment horizontal="center" vertical="top" wrapText="1"/>
    </xf>
    <xf numFmtId="0" fontId="4" fillId="2" borderId="1" xfId="0" applyFont="1" applyFill="1" applyBorder="1" applyAlignment="1">
      <alignment vertical="top" wrapText="1"/>
    </xf>
    <xf numFmtId="0" fontId="2" fillId="0" borderId="0" xfId="0" applyFont="1" applyAlignment="1">
      <alignment horizontal="right"/>
    </xf>
    <xf numFmtId="0" fontId="2" fillId="2" borderId="0" xfId="0" applyFont="1" applyFill="1" applyAlignment="1">
      <alignment horizontal="left" vertical="top" wrapText="1"/>
    </xf>
    <xf numFmtId="0" fontId="8" fillId="0" borderId="0" xfId="0" applyFont="1" applyAlignment="1">
      <alignment vertical="center"/>
    </xf>
    <xf numFmtId="0" fontId="2" fillId="2" borderId="0" xfId="0" applyFont="1" applyFill="1" applyBorder="1" applyAlignment="1">
      <alignment wrapText="1"/>
    </xf>
    <xf numFmtId="0" fontId="2" fillId="2" borderId="0" xfId="0" applyFont="1" applyFill="1" applyAlignment="1">
      <alignment horizontal="left" vertical="top"/>
    </xf>
    <xf numFmtId="0" fontId="0" fillId="0" borderId="0" xfId="0" applyFont="1"/>
    <xf numFmtId="0" fontId="24" fillId="0" borderId="0" xfId="0" applyFont="1" applyAlignment="1">
      <alignment vertical="center"/>
    </xf>
    <xf numFmtId="0" fontId="2" fillId="7" borderId="0" xfId="0" applyFont="1" applyFill="1" applyBorder="1" applyAlignment="1">
      <alignment vertical="center" wrapText="1"/>
    </xf>
    <xf numFmtId="0" fontId="2" fillId="7" borderId="0" xfId="0" applyFont="1" applyFill="1" applyBorder="1" applyAlignment="1">
      <alignment horizontal="center" vertical="center" wrapText="1"/>
    </xf>
    <xf numFmtId="0" fontId="25" fillId="2" borderId="0" xfId="0" applyFont="1" applyFill="1"/>
    <xf numFmtId="0" fontId="28" fillId="0" borderId="0" xfId="3" quotePrefix="1" applyFont="1" applyAlignment="1" applyProtection="1"/>
    <xf numFmtId="0" fontId="27" fillId="7" borderId="0" xfId="0" applyFont="1" applyFill="1" applyBorder="1" applyAlignment="1">
      <alignment vertical="center" wrapText="1"/>
    </xf>
    <xf numFmtId="0" fontId="26" fillId="7" borderId="0" xfId="0" applyFont="1" applyFill="1" applyBorder="1" applyAlignment="1">
      <alignment horizontal="center" vertical="center" wrapText="1"/>
    </xf>
    <xf numFmtId="0" fontId="0" fillId="0" borderId="0" xfId="0" applyAlignment="1">
      <alignment vertical="center" wrapText="1"/>
    </xf>
    <xf numFmtId="0" fontId="32" fillId="0" borderId="0" xfId="0" applyFont="1" applyAlignment="1">
      <alignment vertical="center"/>
    </xf>
    <xf numFmtId="0" fontId="33" fillId="0" borderId="0" xfId="0" applyFont="1" applyAlignment="1">
      <alignment vertical="center"/>
    </xf>
    <xf numFmtId="0" fontId="26" fillId="7" borderId="0" xfId="0" applyFont="1" applyFill="1" applyAlignment="1">
      <alignment horizontal="center" vertical="center" wrapText="1"/>
    </xf>
    <xf numFmtId="0" fontId="26" fillId="7" borderId="0" xfId="0" applyFont="1" applyFill="1" applyAlignment="1">
      <alignment vertical="center" wrapText="1"/>
    </xf>
    <xf numFmtId="0" fontId="27" fillId="7" borderId="0" xfId="0" applyFont="1" applyFill="1" applyAlignment="1">
      <alignment horizontal="center" vertical="center" wrapText="1"/>
    </xf>
    <xf numFmtId="0" fontId="35" fillId="0" borderId="0" xfId="0" applyFont="1" applyAlignment="1">
      <alignment vertical="center"/>
    </xf>
    <xf numFmtId="0" fontId="36" fillId="0" borderId="0" xfId="0" applyFont="1" applyAlignment="1">
      <alignment vertical="center"/>
    </xf>
    <xf numFmtId="0" fontId="32" fillId="0" borderId="0" xfId="0" applyFont="1" applyAlignment="1">
      <alignment horizontal="left" vertical="center" indent="5"/>
    </xf>
    <xf numFmtId="0" fontId="39" fillId="0" borderId="0" xfId="0" applyFont="1" applyAlignment="1">
      <alignment vertical="center"/>
    </xf>
    <xf numFmtId="0" fontId="0" fillId="0" borderId="0" xfId="0" applyAlignment="1">
      <alignment horizontal="justify" vertical="center"/>
    </xf>
    <xf numFmtId="0" fontId="27" fillId="7" borderId="0" xfId="0" applyFont="1" applyFill="1" applyAlignment="1">
      <alignment horizontal="justify" vertical="center" wrapText="1"/>
    </xf>
    <xf numFmtId="0" fontId="27" fillId="0" borderId="0" xfId="0" applyFont="1" applyAlignment="1">
      <alignment horizontal="center" vertical="center" wrapText="1"/>
    </xf>
    <xf numFmtId="0" fontId="27" fillId="0" borderId="0" xfId="0" applyFont="1" applyAlignment="1">
      <alignment horizontal="justify" vertical="center" wrapText="1"/>
    </xf>
    <xf numFmtId="0" fontId="20" fillId="7" borderId="0" xfId="0" applyFont="1" applyFill="1" applyAlignment="1">
      <alignment horizontal="right" vertical="center"/>
    </xf>
    <xf numFmtId="0" fontId="20" fillId="7" borderId="0" xfId="0" applyFont="1" applyFill="1" applyAlignment="1">
      <alignment horizontal="left" vertical="center" wrapText="1"/>
    </xf>
    <xf numFmtId="0" fontId="41" fillId="0" borderId="0" xfId="0" applyFont="1" applyAlignment="1">
      <alignment vertical="center" wrapText="1"/>
    </xf>
    <xf numFmtId="0" fontId="20" fillId="7" borderId="0" xfId="0" applyFont="1" applyFill="1" applyAlignment="1">
      <alignment horizontal="right" vertical="center" wrapText="1"/>
    </xf>
    <xf numFmtId="0" fontId="0" fillId="0" borderId="0" xfId="0" applyAlignment="1">
      <alignment horizontal="left" vertical="center"/>
    </xf>
    <xf numFmtId="0" fontId="44" fillId="0" borderId="0" xfId="0" applyFont="1" applyAlignment="1">
      <alignment horizontal="left" vertical="center"/>
    </xf>
    <xf numFmtId="0" fontId="45" fillId="0" borderId="0" xfId="0" applyFont="1" applyAlignment="1">
      <alignment horizontal="left" vertical="center"/>
    </xf>
    <xf numFmtId="0" fontId="0" fillId="0" borderId="0" xfId="0" quotePrefix="1"/>
    <xf numFmtId="0" fontId="0" fillId="0" borderId="0" xfId="0" applyAlignment="1">
      <alignment horizontal="left"/>
    </xf>
    <xf numFmtId="0" fontId="0" fillId="0" borderId="0" xfId="0" applyAlignment="1">
      <alignment horizontal="center" vertical="center"/>
    </xf>
    <xf numFmtId="0" fontId="46" fillId="0" borderId="0" xfId="0" applyFont="1" applyAlignment="1">
      <alignment horizontal="left" vertical="center"/>
    </xf>
    <xf numFmtId="0" fontId="27" fillId="7" borderId="0" xfId="0" applyFont="1" applyFill="1" applyAlignment="1">
      <alignment horizontal="right" vertical="center" wrapText="1"/>
    </xf>
    <xf numFmtId="0" fontId="48" fillId="0" borderId="0" xfId="0" applyFont="1" applyAlignment="1">
      <alignment horizontal="justify" vertical="center"/>
    </xf>
    <xf numFmtId="0" fontId="40" fillId="0" borderId="0" xfId="0" applyFont="1" applyAlignment="1">
      <alignment horizontal="left" vertical="center"/>
    </xf>
    <xf numFmtId="0" fontId="17" fillId="0" borderId="0" xfId="0" applyFont="1" applyAlignment="1">
      <alignment horizontal="left" vertical="center"/>
    </xf>
    <xf numFmtId="0" fontId="17" fillId="0" borderId="0" xfId="0" applyFont="1"/>
    <xf numFmtId="0" fontId="2" fillId="2" borderId="0" xfId="0" applyFont="1" applyFill="1" applyAlignment="1">
      <alignment horizontal="left" vertical="top" wrapText="1"/>
    </xf>
    <xf numFmtId="0" fontId="2" fillId="2" borderId="0" xfId="0" applyFont="1" applyFill="1" applyAlignment="1">
      <alignment vertical="top" wrapText="1"/>
    </xf>
    <xf numFmtId="0" fontId="0" fillId="2" borderId="0" xfId="0" applyFill="1" applyAlignment="1">
      <alignment vertical="top" wrapText="1"/>
    </xf>
    <xf numFmtId="0" fontId="27" fillId="0" borderId="0" xfId="0" applyFont="1" applyAlignment="1">
      <alignment horizontal="center" vertical="center" wrapText="1"/>
    </xf>
    <xf numFmtId="0" fontId="27" fillId="0" borderId="0" xfId="0" applyFont="1" applyAlignment="1">
      <alignment horizontal="justify" vertical="center" wrapText="1"/>
    </xf>
    <xf numFmtId="0" fontId="59" fillId="0" borderId="0" xfId="0" applyFont="1" applyAlignment="1">
      <alignment vertical="center"/>
    </xf>
    <xf numFmtId="0" fontId="0" fillId="0" borderId="0" xfId="0" applyBorder="1"/>
    <xf numFmtId="0" fontId="3" fillId="2" borderId="0" xfId="0" applyFont="1" applyFill="1" applyBorder="1" applyAlignment="1">
      <alignment horizontal="center" vertical="top" wrapText="1"/>
    </xf>
    <xf numFmtId="0" fontId="2" fillId="2" borderId="0" xfId="0" applyFont="1" applyFill="1" applyBorder="1" applyAlignment="1">
      <alignment horizontal="left" vertical="top"/>
    </xf>
    <xf numFmtId="0" fontId="2" fillId="2" borderId="0" xfId="0" quotePrefix="1" applyFont="1" applyFill="1" applyBorder="1" applyAlignment="1">
      <alignment horizontal="center" vertical="top" wrapText="1"/>
    </xf>
    <xf numFmtId="0" fontId="2" fillId="0" borderId="0" xfId="0" applyFont="1" applyFill="1"/>
    <xf numFmtId="0" fontId="2" fillId="0" borderId="0" xfId="0" quotePrefix="1" applyFont="1" applyFill="1" applyBorder="1" applyAlignment="1">
      <alignment horizontal="left" vertical="top"/>
    </xf>
    <xf numFmtId="0" fontId="2" fillId="0" borderId="0" xfId="0" applyFont="1" applyFill="1" applyBorder="1" applyAlignment="1">
      <alignment horizontal="center" vertical="top" wrapText="1"/>
    </xf>
    <xf numFmtId="0" fontId="0" fillId="0" borderId="0" xfId="0" applyFill="1"/>
    <xf numFmtId="0" fontId="3" fillId="2" borderId="0" xfId="0" applyFont="1" applyFill="1" applyBorder="1" applyAlignment="1">
      <alignment vertical="top" wrapText="1"/>
    </xf>
    <xf numFmtId="0" fontId="2" fillId="0" borderId="0" xfId="0" applyFont="1" applyFill="1" applyBorder="1" applyAlignment="1">
      <alignment horizontal="left" vertical="top"/>
    </xf>
    <xf numFmtId="0" fontId="4" fillId="2" borderId="0" xfId="0" applyFont="1" applyFill="1" applyBorder="1" applyAlignment="1">
      <alignment vertical="top"/>
    </xf>
    <xf numFmtId="0" fontId="20" fillId="0" borderId="0" xfId="0" applyFont="1"/>
    <xf numFmtId="0" fontId="2" fillId="0" borderId="0" xfId="0" applyFont="1" applyFill="1" applyAlignment="1">
      <alignment horizontal="right" vertical="top"/>
    </xf>
    <xf numFmtId="0" fontId="2" fillId="0" borderId="0" xfId="0" applyFont="1" applyFill="1" applyAlignment="1">
      <alignment vertical="top"/>
    </xf>
    <xf numFmtId="0" fontId="61" fillId="2" borderId="0" xfId="3" applyFont="1" applyFill="1" applyAlignment="1" applyProtection="1">
      <alignment vertical="top" wrapText="1"/>
    </xf>
    <xf numFmtId="164" fontId="2" fillId="0" borderId="0" xfId="0" applyNumberFormat="1" applyFont="1"/>
    <xf numFmtId="2" fontId="2" fillId="0" borderId="0" xfId="0" applyNumberFormat="1" applyFont="1"/>
    <xf numFmtId="0" fontId="62" fillId="0" borderId="0" xfId="0" applyFont="1" applyAlignment="1">
      <alignment horizontal="left"/>
    </xf>
    <xf numFmtId="0" fontId="63" fillId="0" borderId="0" xfId="0" applyFont="1" applyAlignment="1">
      <alignment horizontal="left" vertical="center"/>
    </xf>
    <xf numFmtId="0" fontId="62" fillId="0" borderId="0" xfId="0" applyFont="1" applyAlignment="1">
      <alignment horizontal="left" vertical="center"/>
    </xf>
    <xf numFmtId="0" fontId="2" fillId="2" borderId="0" xfId="0" applyFont="1" applyFill="1" applyBorder="1" applyAlignment="1">
      <alignment vertical="top" wrapText="1"/>
    </xf>
    <xf numFmtId="0" fontId="49" fillId="7" borderId="1" xfId="0" applyFont="1" applyFill="1" applyBorder="1" applyAlignment="1">
      <alignment vertical="top" wrapText="1"/>
    </xf>
    <xf numFmtId="0" fontId="49" fillId="7" borderId="1" xfId="0" applyFont="1" applyFill="1" applyBorder="1" applyAlignment="1">
      <alignment horizontal="center" vertical="center" wrapText="1"/>
    </xf>
    <xf numFmtId="0" fontId="49" fillId="7" borderId="1" xfId="0" applyFont="1" applyFill="1" applyBorder="1" applyAlignment="1">
      <alignment vertical="center" wrapText="1"/>
    </xf>
    <xf numFmtId="0" fontId="51" fillId="7" borderId="1" xfId="0" applyFont="1" applyFill="1" applyBorder="1" applyAlignment="1">
      <alignment vertical="center" wrapText="1"/>
    </xf>
    <xf numFmtId="0" fontId="51" fillId="7" borderId="1" xfId="0" applyFont="1" applyFill="1" applyBorder="1" applyAlignment="1">
      <alignment horizontal="center" vertical="center" wrapText="1"/>
    </xf>
    <xf numFmtId="0" fontId="54" fillId="7" borderId="1" xfId="0" applyFont="1" applyFill="1" applyBorder="1" applyAlignment="1">
      <alignment vertical="center" wrapText="1"/>
    </xf>
    <xf numFmtId="0" fontId="0" fillId="7" borderId="1" xfId="0" applyFill="1" applyBorder="1" applyAlignment="1">
      <alignment vertical="top" wrapText="1"/>
    </xf>
    <xf numFmtId="0" fontId="27" fillId="7" borderId="1" xfId="0" applyFont="1" applyFill="1" applyBorder="1" applyAlignment="1">
      <alignment horizontal="center" vertical="center" wrapText="1"/>
    </xf>
    <xf numFmtId="0" fontId="27" fillId="7" borderId="1" xfId="0" applyFont="1" applyFill="1" applyBorder="1" applyAlignment="1">
      <alignment vertical="center" wrapText="1"/>
    </xf>
    <xf numFmtId="0" fontId="29" fillId="7" borderId="1" xfId="0" applyFont="1" applyFill="1" applyBorder="1" applyAlignment="1">
      <alignment horizontal="center" vertical="center" wrapText="1"/>
    </xf>
    <xf numFmtId="0" fontId="27" fillId="7" borderId="1" xfId="0" applyNumberFormat="1" applyFont="1" applyFill="1" applyBorder="1" applyAlignment="1">
      <alignment horizontal="center" vertical="center" wrapText="1"/>
    </xf>
    <xf numFmtId="0" fontId="27" fillId="7" borderId="1" xfId="0" applyNumberFormat="1" applyFont="1" applyFill="1" applyBorder="1" applyAlignment="1">
      <alignment vertical="center" wrapText="1"/>
    </xf>
    <xf numFmtId="0" fontId="51" fillId="7" borderId="1" xfId="0" applyFont="1" applyFill="1" applyBorder="1" applyAlignment="1">
      <alignment horizontal="left" vertical="center" wrapText="1"/>
    </xf>
    <xf numFmtId="0" fontId="53" fillId="7" borderId="1" xfId="0" applyFont="1" applyFill="1" applyBorder="1" applyAlignment="1">
      <alignment horizontal="center" vertical="center" wrapText="1"/>
    </xf>
    <xf numFmtId="0" fontId="53" fillId="7" borderId="1" xfId="0" applyFont="1" applyFill="1" applyBorder="1" applyAlignment="1">
      <alignment horizontal="left" vertical="center" wrapText="1"/>
    </xf>
    <xf numFmtId="0" fontId="0" fillId="0" borderId="0" xfId="0" applyAlignment="1"/>
    <xf numFmtId="0" fontId="58" fillId="7" borderId="0" xfId="0" applyFont="1" applyFill="1" applyBorder="1" applyAlignment="1">
      <alignment vertical="center"/>
    </xf>
    <xf numFmtId="0" fontId="57" fillId="7" borderId="0" xfId="0" applyFont="1" applyFill="1" applyBorder="1" applyAlignment="1">
      <alignment vertical="center"/>
    </xf>
    <xf numFmtId="0" fontId="52" fillId="7" borderId="1" xfId="0" applyFont="1" applyFill="1" applyBorder="1" applyAlignment="1">
      <alignment vertical="center" wrapText="1"/>
    </xf>
    <xf numFmtId="0" fontId="54" fillId="7" borderId="1" xfId="0" applyFont="1" applyFill="1" applyBorder="1" applyAlignment="1">
      <alignment horizontal="center" vertical="center" wrapText="1"/>
    </xf>
    <xf numFmtId="0" fontId="51" fillId="0" borderId="1" xfId="0" applyFont="1" applyBorder="1" applyAlignment="1">
      <alignment horizontal="center" vertical="center" wrapText="1"/>
    </xf>
    <xf numFmtId="0" fontId="49" fillId="7" borderId="2" xfId="0" applyFont="1" applyFill="1" applyBorder="1" applyAlignment="1">
      <alignment vertical="top"/>
    </xf>
    <xf numFmtId="0" fontId="49" fillId="7" borderId="3" xfId="0" applyFont="1" applyFill="1" applyBorder="1" applyAlignment="1">
      <alignment vertical="top"/>
    </xf>
    <xf numFmtId="0" fontId="49" fillId="7" borderId="4" xfId="0" applyFont="1" applyFill="1" applyBorder="1" applyAlignment="1">
      <alignment vertical="top"/>
    </xf>
    <xf numFmtId="0" fontId="49" fillId="7" borderId="2" xfId="0" applyFont="1" applyFill="1" applyBorder="1" applyAlignment="1">
      <alignment horizontal="left" vertical="top"/>
    </xf>
    <xf numFmtId="0" fontId="49" fillId="7" borderId="3" xfId="0" applyFont="1" applyFill="1" applyBorder="1" applyAlignment="1">
      <alignment horizontal="left" vertical="top"/>
    </xf>
    <xf numFmtId="0" fontId="49" fillId="7" borderId="4" xfId="0" applyFont="1" applyFill="1" applyBorder="1" applyAlignment="1">
      <alignment horizontal="left" vertical="top"/>
    </xf>
    <xf numFmtId="0" fontId="49" fillId="7" borderId="1" xfId="0" applyFont="1" applyFill="1" applyBorder="1" applyAlignment="1">
      <alignment horizontal="left" vertical="center" wrapText="1"/>
    </xf>
    <xf numFmtId="0" fontId="54" fillId="7" borderId="1" xfId="0" applyFont="1" applyFill="1" applyBorder="1" applyAlignment="1">
      <alignment horizontal="left" vertical="center" wrapText="1"/>
    </xf>
    <xf numFmtId="0" fontId="53" fillId="0" borderId="1" xfId="0" applyFont="1" applyBorder="1" applyAlignment="1">
      <alignment horizontal="center" vertical="center" wrapText="1"/>
    </xf>
    <xf numFmtId="0" fontId="64" fillId="7" borderId="0" xfId="0" applyFont="1" applyFill="1" applyAlignment="1">
      <alignment vertical="center" wrapText="1"/>
    </xf>
    <xf numFmtId="0" fontId="65" fillId="0" borderId="0" xfId="0" applyFont="1" applyAlignment="1">
      <alignment horizontal="left" vertical="center"/>
    </xf>
    <xf numFmtId="0" fontId="52" fillId="7" borderId="1" xfId="0" applyFont="1" applyFill="1" applyBorder="1" applyAlignment="1">
      <alignment horizontal="center" vertical="center" wrapText="1"/>
    </xf>
    <xf numFmtId="0" fontId="27" fillId="7" borderId="1" xfId="0" applyFont="1" applyFill="1" applyBorder="1" applyAlignment="1">
      <alignment horizontal="left" vertical="center" wrapText="1"/>
    </xf>
    <xf numFmtId="0" fontId="27" fillId="0" borderId="1" xfId="0" applyFont="1" applyBorder="1" applyAlignment="1">
      <alignment horizontal="center" vertical="center" wrapText="1"/>
    </xf>
    <xf numFmtId="0" fontId="34" fillId="7" borderId="1" xfId="0" applyFont="1" applyFill="1" applyBorder="1" applyAlignment="1">
      <alignment horizontal="center" vertical="center" wrapText="1"/>
    </xf>
    <xf numFmtId="0" fontId="34" fillId="0" borderId="1" xfId="0" applyFont="1" applyBorder="1" applyAlignment="1">
      <alignment horizontal="center" vertical="center" wrapText="1"/>
    </xf>
    <xf numFmtId="0" fontId="26" fillId="7" borderId="2" xfId="0" applyFont="1" applyFill="1" applyBorder="1" applyAlignment="1">
      <alignment vertical="center"/>
    </xf>
    <xf numFmtId="0" fontId="26" fillId="7" borderId="3" xfId="0" applyFont="1" applyFill="1" applyBorder="1" applyAlignment="1">
      <alignment vertical="center"/>
    </xf>
    <xf numFmtId="0" fontId="26" fillId="7" borderId="4" xfId="0" applyFont="1" applyFill="1" applyBorder="1" applyAlignment="1">
      <alignment vertical="center"/>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4" xfId="0" applyFont="1" applyBorder="1" applyAlignment="1">
      <alignment horizontal="left" vertical="center"/>
    </xf>
    <xf numFmtId="0" fontId="26" fillId="7" borderId="15" xfId="0" applyFont="1" applyFill="1" applyBorder="1" applyAlignment="1">
      <alignment vertical="center"/>
    </xf>
    <xf numFmtId="0" fontId="26" fillId="7" borderId="14" xfId="0" applyFont="1" applyFill="1" applyBorder="1" applyAlignment="1">
      <alignment vertical="center"/>
    </xf>
    <xf numFmtId="0" fontId="26" fillId="7" borderId="10" xfId="0" applyFont="1" applyFill="1" applyBorder="1" applyAlignment="1">
      <alignment vertical="center"/>
    </xf>
    <xf numFmtId="0" fontId="65" fillId="2" borderId="1" xfId="0" applyFont="1" applyFill="1" applyBorder="1" applyAlignment="1">
      <alignment vertical="top" wrapText="1"/>
    </xf>
    <xf numFmtId="0" fontId="66" fillId="2" borderId="5" xfId="0" applyFont="1" applyFill="1" applyBorder="1" applyAlignment="1">
      <alignment vertical="top" wrapText="1"/>
    </xf>
    <xf numFmtId="0" fontId="65" fillId="2" borderId="6" xfId="0" applyFont="1" applyFill="1" applyBorder="1" applyAlignment="1">
      <alignment horizontal="center" vertical="center" wrapText="1"/>
    </xf>
    <xf numFmtId="0" fontId="65" fillId="2" borderId="2" xfId="0" applyFont="1" applyFill="1" applyBorder="1" applyAlignment="1">
      <alignment wrapText="1"/>
    </xf>
    <xf numFmtId="0" fontId="65" fillId="2" borderId="3" xfId="0" applyFont="1" applyFill="1" applyBorder="1" applyAlignment="1">
      <alignment wrapText="1"/>
    </xf>
    <xf numFmtId="0" fontId="65" fillId="2" borderId="4" xfId="0" applyFont="1" applyFill="1" applyBorder="1" applyAlignment="1">
      <alignment wrapText="1"/>
    </xf>
    <xf numFmtId="0" fontId="65" fillId="2" borderId="2" xfId="0" applyFont="1" applyFill="1" applyBorder="1" applyAlignment="1">
      <alignment horizontal="center" wrapText="1"/>
    </xf>
    <xf numFmtId="0" fontId="65" fillId="2" borderId="3" xfId="0" applyFont="1" applyFill="1" applyBorder="1" applyAlignment="1">
      <alignment horizontal="center" wrapText="1"/>
    </xf>
    <xf numFmtId="0" fontId="65" fillId="2" borderId="4" xfId="0" applyFont="1" applyFill="1" applyBorder="1" applyAlignment="1">
      <alignment horizontal="center" wrapText="1"/>
    </xf>
    <xf numFmtId="0" fontId="65" fillId="2" borderId="14" xfId="0" applyFont="1" applyFill="1" applyBorder="1" applyAlignment="1">
      <alignment wrapText="1"/>
    </xf>
    <xf numFmtId="0" fontId="65" fillId="2" borderId="10" xfId="0" applyFont="1" applyFill="1" applyBorder="1" applyAlignment="1">
      <alignment wrapText="1"/>
    </xf>
    <xf numFmtId="0" fontId="66" fillId="2" borderId="1" xfId="0" applyFont="1" applyFill="1" applyBorder="1" applyAlignment="1">
      <alignment wrapText="1"/>
    </xf>
    <xf numFmtId="0" fontId="0" fillId="7" borderId="1" xfId="0" applyFont="1" applyFill="1" applyBorder="1" applyAlignment="1">
      <alignment horizontal="center" wrapText="1"/>
    </xf>
    <xf numFmtId="0" fontId="66" fillId="2" borderId="8" xfId="0" applyFont="1" applyFill="1" applyBorder="1" applyAlignment="1">
      <alignment wrapText="1"/>
    </xf>
    <xf numFmtId="166" fontId="0" fillId="7" borderId="1" xfId="23" applyNumberFormat="1" applyFont="1" applyFill="1" applyBorder="1" applyAlignment="1">
      <alignment horizontal="center" wrapText="1"/>
    </xf>
    <xf numFmtId="0" fontId="66" fillId="2" borderId="5" xfId="0" applyFont="1" applyFill="1" applyBorder="1" applyAlignment="1">
      <alignment wrapText="1"/>
    </xf>
    <xf numFmtId="0" fontId="0" fillId="7" borderId="1" xfId="0" quotePrefix="1" applyFont="1" applyFill="1" applyBorder="1" applyAlignment="1">
      <alignment horizontal="center" wrapText="1"/>
    </xf>
    <xf numFmtId="0" fontId="67" fillId="2" borderId="5" xfId="0" applyFont="1" applyFill="1" applyBorder="1" applyAlignment="1">
      <alignment wrapText="1"/>
    </xf>
    <xf numFmtId="2" fontId="66" fillId="7" borderId="1" xfId="0" applyNumberFormat="1" applyFont="1" applyFill="1" applyBorder="1" applyAlignment="1">
      <alignment horizontal="center" wrapText="1"/>
    </xf>
    <xf numFmtId="0" fontId="66" fillId="7" borderId="1" xfId="0" applyFont="1" applyFill="1" applyBorder="1" applyAlignment="1">
      <alignment horizontal="center" wrapText="1"/>
    </xf>
    <xf numFmtId="166" fontId="0" fillId="7" borderId="1" xfId="23" applyNumberFormat="1" applyFont="1" applyFill="1" applyBorder="1" applyAlignment="1">
      <alignment horizontal="center" vertical="center" wrapText="1"/>
    </xf>
    <xf numFmtId="0" fontId="0" fillId="7" borderId="1" xfId="0" applyFont="1" applyFill="1" applyBorder="1" applyAlignment="1">
      <alignment horizontal="center" vertical="center" wrapText="1"/>
    </xf>
    <xf numFmtId="0" fontId="0" fillId="7" borderId="6" xfId="0" applyFont="1" applyFill="1" applyBorder="1" applyAlignment="1">
      <alignment horizontal="center" vertical="center" wrapText="1"/>
    </xf>
    <xf numFmtId="0" fontId="66" fillId="2" borderId="6" xfId="0" applyFont="1" applyFill="1" applyBorder="1" applyAlignment="1">
      <alignment horizontal="center" vertical="top" wrapText="1"/>
    </xf>
    <xf numFmtId="0" fontId="65" fillId="2" borderId="2" xfId="0" applyFont="1" applyFill="1" applyBorder="1" applyAlignment="1"/>
    <xf numFmtId="0" fontId="65" fillId="2" borderId="3" xfId="0" applyFont="1" applyFill="1" applyBorder="1" applyAlignment="1"/>
    <xf numFmtId="0" fontId="65" fillId="2" borderId="14" xfId="0" applyFont="1" applyFill="1" applyBorder="1" applyAlignment="1">
      <alignment horizontal="center" wrapText="1"/>
    </xf>
    <xf numFmtId="0" fontId="66" fillId="7" borderId="4" xfId="0" applyFont="1" applyFill="1" applyBorder="1" applyAlignment="1">
      <alignment horizontal="center" wrapText="1"/>
    </xf>
    <xf numFmtId="0" fontId="66" fillId="7" borderId="5" xfId="0" applyFont="1" applyFill="1" applyBorder="1" applyAlignment="1">
      <alignment horizontal="center" wrapText="1"/>
    </xf>
    <xf numFmtId="0" fontId="67" fillId="2" borderId="1" xfId="0" applyFont="1" applyFill="1" applyBorder="1" applyAlignment="1">
      <alignment wrapText="1"/>
    </xf>
    <xf numFmtId="164" fontId="66" fillId="7" borderId="1" xfId="0" applyNumberFormat="1" applyFont="1" applyFill="1" applyBorder="1" applyAlignment="1">
      <alignment horizontal="center" wrapText="1"/>
    </xf>
    <xf numFmtId="0" fontId="65" fillId="2" borderId="15" xfId="0" applyFont="1" applyFill="1" applyBorder="1" applyAlignment="1">
      <alignment vertical="center"/>
    </xf>
    <xf numFmtId="0" fontId="65" fillId="2" borderId="14" xfId="0" applyFont="1" applyFill="1" applyBorder="1" applyAlignment="1">
      <alignment vertical="center"/>
    </xf>
    <xf numFmtId="0" fontId="65" fillId="2" borderId="10" xfId="0" applyFont="1" applyFill="1" applyBorder="1" applyAlignment="1">
      <alignment vertical="center"/>
    </xf>
    <xf numFmtId="164" fontId="66" fillId="7" borderId="4" xfId="0" applyNumberFormat="1" applyFont="1" applyFill="1" applyBorder="1" applyAlignment="1">
      <alignment horizontal="center" wrapText="1"/>
    </xf>
    <xf numFmtId="167" fontId="66" fillId="0" borderId="4" xfId="0" applyNumberFormat="1" applyFont="1" applyFill="1" applyBorder="1" applyAlignment="1">
      <alignment horizontal="center" wrapText="1"/>
    </xf>
    <xf numFmtId="3" fontId="66" fillId="0" borderId="1" xfId="0" applyNumberFormat="1" applyFont="1" applyFill="1" applyBorder="1" applyAlignment="1">
      <alignment horizontal="center" wrapText="1"/>
    </xf>
    <xf numFmtId="0" fontId="66" fillId="0" borderId="4" xfId="0" applyFont="1" applyFill="1" applyBorder="1" applyAlignment="1">
      <alignment horizontal="center" wrapText="1"/>
    </xf>
    <xf numFmtId="0" fontId="66" fillId="0" borderId="1" xfId="0" applyFont="1" applyFill="1" applyBorder="1" applyAlignment="1">
      <alignment horizontal="center" wrapText="1"/>
    </xf>
    <xf numFmtId="0" fontId="65" fillId="2" borderId="2" xfId="0" applyFont="1" applyFill="1" applyBorder="1" applyAlignment="1">
      <alignment vertical="center"/>
    </xf>
    <xf numFmtId="0" fontId="65" fillId="2" borderId="3" xfId="0" applyFont="1" applyFill="1" applyBorder="1" applyAlignment="1">
      <alignment vertical="center"/>
    </xf>
    <xf numFmtId="0" fontId="65" fillId="2" borderId="4" xfId="0" applyFont="1" applyFill="1" applyBorder="1" applyAlignment="1">
      <alignment vertical="center"/>
    </xf>
    <xf numFmtId="0" fontId="66" fillId="7" borderId="1" xfId="0" applyFont="1" applyFill="1" applyBorder="1" applyAlignment="1">
      <alignment vertical="center" wrapText="1"/>
    </xf>
    <xf numFmtId="3" fontId="66" fillId="0" borderId="4" xfId="0" applyNumberFormat="1" applyFont="1" applyFill="1" applyBorder="1" applyAlignment="1">
      <alignment horizontal="center" wrapText="1"/>
    </xf>
    <xf numFmtId="0" fontId="66" fillId="7" borderId="1" xfId="0" applyFont="1" applyFill="1" applyBorder="1" applyAlignment="1">
      <alignment horizontal="center" vertical="center" wrapText="1"/>
    </xf>
    <xf numFmtId="0" fontId="66" fillId="7" borderId="4" xfId="0" applyFont="1" applyFill="1" applyBorder="1" applyAlignment="1">
      <alignment horizontal="center" vertical="center" wrapText="1"/>
    </xf>
    <xf numFmtId="0" fontId="18" fillId="0" borderId="0" xfId="0" applyFont="1" applyAlignment="1">
      <alignment horizontal="left" vertical="top" wrapText="1"/>
    </xf>
    <xf numFmtId="0" fontId="2" fillId="2" borderId="0" xfId="0" applyFont="1" applyFill="1" applyAlignment="1">
      <alignment horizontal="left" vertical="top" wrapText="1"/>
    </xf>
    <xf numFmtId="0" fontId="65" fillId="2" borderId="2" xfId="0" applyFont="1" applyFill="1" applyBorder="1" applyAlignment="1">
      <alignment horizontal="left" vertical="center" wrapText="1"/>
    </xf>
    <xf numFmtId="0" fontId="65" fillId="2" borderId="3" xfId="0" applyFont="1" applyFill="1" applyBorder="1" applyAlignment="1">
      <alignment horizontal="left" vertical="center" wrapText="1"/>
    </xf>
    <xf numFmtId="0" fontId="65" fillId="2" borderId="4" xfId="0" applyFont="1" applyFill="1" applyBorder="1" applyAlignment="1">
      <alignment horizontal="left" vertical="center" wrapText="1"/>
    </xf>
    <xf numFmtId="0" fontId="0" fillId="7" borderId="2" xfId="0" applyFont="1" applyFill="1" applyBorder="1" applyAlignment="1">
      <alignment horizontal="center" vertical="center" wrapText="1"/>
    </xf>
    <xf numFmtId="0" fontId="0" fillId="7" borderId="3" xfId="0" applyFont="1" applyFill="1" applyBorder="1" applyAlignment="1">
      <alignment horizontal="center" vertical="center" wrapText="1"/>
    </xf>
    <xf numFmtId="0" fontId="0" fillId="7" borderId="4" xfId="0" applyFont="1" applyFill="1" applyBorder="1" applyAlignment="1">
      <alignment horizontal="center" vertical="center" wrapText="1"/>
    </xf>
    <xf numFmtId="0" fontId="2" fillId="0" borderId="0" xfId="0" applyFont="1" applyAlignment="1">
      <alignment horizontal="left" vertical="top" wrapText="1"/>
    </xf>
    <xf numFmtId="0" fontId="65" fillId="2" borderId="2" xfId="0" applyFont="1" applyFill="1" applyBorder="1" applyAlignment="1">
      <alignment horizontal="center" vertical="top" wrapText="1"/>
    </xf>
    <xf numFmtId="0" fontId="65" fillId="2" borderId="3" xfId="0" applyFont="1" applyFill="1" applyBorder="1" applyAlignment="1">
      <alignment horizontal="center" vertical="top" wrapText="1"/>
    </xf>
    <xf numFmtId="0" fontId="65" fillId="2" borderId="4" xfId="0" applyFont="1" applyFill="1" applyBorder="1" applyAlignment="1">
      <alignment horizontal="center" vertical="top" wrapText="1"/>
    </xf>
    <xf numFmtId="0" fontId="0" fillId="7" borderId="1" xfId="0" applyFont="1" applyFill="1" applyBorder="1" applyAlignment="1">
      <alignment horizontal="center" wrapText="1"/>
    </xf>
    <xf numFmtId="0" fontId="2" fillId="2" borderId="0" xfId="0" applyFont="1" applyFill="1" applyAlignment="1">
      <alignment vertical="top" wrapText="1"/>
    </xf>
    <xf numFmtId="0" fontId="65" fillId="2" borderId="7" xfId="0" applyFont="1" applyFill="1" applyBorder="1" applyAlignment="1">
      <alignment horizontal="left" vertical="center" wrapText="1"/>
    </xf>
    <xf numFmtId="0" fontId="65" fillId="2" borderId="16" xfId="0" applyFont="1" applyFill="1" applyBorder="1" applyAlignment="1">
      <alignment horizontal="left" vertical="center" wrapText="1"/>
    </xf>
    <xf numFmtId="0" fontId="65" fillId="2" borderId="6" xfId="0" applyFont="1" applyFill="1" applyBorder="1" applyAlignment="1">
      <alignment horizontal="left" vertical="center" wrapText="1"/>
    </xf>
    <xf numFmtId="0" fontId="66" fillId="7" borderId="10" xfId="0" applyFont="1" applyFill="1" applyBorder="1" applyAlignment="1">
      <alignment horizontal="center" wrapText="1"/>
    </xf>
    <xf numFmtId="0" fontId="66" fillId="7" borderId="9" xfId="0" applyFont="1" applyFill="1" applyBorder="1" applyAlignment="1">
      <alignment horizontal="center" wrapText="1"/>
    </xf>
    <xf numFmtId="0" fontId="66" fillId="7" borderId="15" xfId="0" applyFont="1" applyFill="1" applyBorder="1" applyAlignment="1">
      <alignment horizontal="center" wrapText="1"/>
    </xf>
    <xf numFmtId="0" fontId="65" fillId="2" borderId="1" xfId="0" applyFont="1" applyFill="1" applyBorder="1" applyAlignment="1">
      <alignment horizontal="center" vertical="top" wrapText="1"/>
    </xf>
    <xf numFmtId="0" fontId="66" fillId="7" borderId="4" xfId="0" applyFont="1" applyFill="1" applyBorder="1" applyAlignment="1">
      <alignment horizontal="center" wrapText="1"/>
    </xf>
    <xf numFmtId="0" fontId="66" fillId="7" borderId="1" xfId="0" applyFont="1" applyFill="1" applyBorder="1" applyAlignment="1">
      <alignment horizontal="center" wrapText="1"/>
    </xf>
    <xf numFmtId="0" fontId="66" fillId="7" borderId="2" xfId="0" applyFont="1" applyFill="1" applyBorder="1" applyAlignment="1">
      <alignment horizontal="center" wrapText="1"/>
    </xf>
    <xf numFmtId="0" fontId="0" fillId="2" borderId="0" xfId="0" applyFill="1" applyBorder="1" applyAlignment="1">
      <alignment horizontal="center" vertical="top" wrapText="1"/>
    </xf>
    <xf numFmtId="0" fontId="3" fillId="2" borderId="0" xfId="0" applyFont="1" applyFill="1" applyBorder="1" applyAlignment="1">
      <alignment vertical="top" wrapText="1"/>
    </xf>
    <xf numFmtId="0" fontId="0" fillId="2" borderId="0" xfId="0" applyFill="1" applyBorder="1" applyAlignment="1">
      <alignment vertical="top" wrapText="1"/>
    </xf>
    <xf numFmtId="0" fontId="2" fillId="0" borderId="0" xfId="0" applyFont="1" applyAlignment="1">
      <alignment vertical="top" wrapText="1"/>
    </xf>
    <xf numFmtId="0" fontId="2" fillId="0" borderId="0" xfId="0" applyFont="1" applyAlignment="1">
      <alignment vertical="top"/>
    </xf>
    <xf numFmtId="0" fontId="2" fillId="0" borderId="0" xfId="0" applyFont="1" applyFill="1" applyAlignment="1">
      <alignment horizontal="left" vertical="top" wrapText="1"/>
    </xf>
    <xf numFmtId="0" fontId="2" fillId="0" borderId="0" xfId="0" applyFont="1" applyFill="1" applyAlignment="1">
      <alignment vertical="top" wrapText="1"/>
    </xf>
    <xf numFmtId="0" fontId="0" fillId="0" borderId="0" xfId="0" applyFill="1" applyAlignment="1">
      <alignment vertical="top" wrapText="1"/>
    </xf>
    <xf numFmtId="0" fontId="3" fillId="2" borderId="2" xfId="0" applyFont="1" applyFill="1" applyBorder="1" applyAlignment="1">
      <alignment horizontal="center" vertical="top" wrapText="1"/>
    </xf>
    <xf numFmtId="0" fontId="0" fillId="2" borderId="3" xfId="0" applyFill="1" applyBorder="1" applyAlignment="1">
      <alignment horizontal="center" vertical="top" wrapText="1"/>
    </xf>
    <xf numFmtId="0" fontId="0" fillId="2" borderId="4" xfId="0" applyFill="1" applyBorder="1" applyAlignment="1">
      <alignment horizontal="center" vertical="top" wrapText="1"/>
    </xf>
    <xf numFmtId="0" fontId="3" fillId="2" borderId="2" xfId="0" applyFont="1" applyFill="1" applyBorder="1" applyAlignment="1">
      <alignment vertical="top" wrapText="1"/>
    </xf>
    <xf numFmtId="0" fontId="3" fillId="2" borderId="3" xfId="0" applyFont="1" applyFill="1" applyBorder="1" applyAlignment="1">
      <alignment vertical="top" wrapText="1"/>
    </xf>
    <xf numFmtId="0" fontId="3" fillId="2" borderId="4" xfId="0" applyFont="1" applyFill="1" applyBorder="1" applyAlignment="1">
      <alignment vertical="top" wrapText="1"/>
    </xf>
    <xf numFmtId="0" fontId="0" fillId="2" borderId="0" xfId="0" applyFill="1" applyAlignment="1">
      <alignment vertical="top" wrapText="1"/>
    </xf>
    <xf numFmtId="0" fontId="2" fillId="2" borderId="0" xfId="0" applyFont="1" applyFill="1" applyAlignment="1">
      <alignment wrapText="1"/>
    </xf>
    <xf numFmtId="0" fontId="2" fillId="6" borderId="0" xfId="0" applyFont="1" applyFill="1" applyAlignment="1">
      <alignment horizontal="left" wrapText="1"/>
    </xf>
    <xf numFmtId="0" fontId="2" fillId="6" borderId="0" xfId="0" applyFont="1" applyFill="1" applyAlignment="1">
      <alignment vertical="top"/>
    </xf>
    <xf numFmtId="0" fontId="0" fillId="6" borderId="0" xfId="0" applyFill="1" applyAlignment="1">
      <alignment vertical="top"/>
    </xf>
    <xf numFmtId="0" fontId="2" fillId="6" borderId="0" xfId="0" applyFont="1" applyFill="1" applyAlignment="1">
      <alignment vertical="top" wrapText="1"/>
    </xf>
    <xf numFmtId="0" fontId="0" fillId="6" borderId="0" xfId="0" applyFill="1" applyAlignment="1">
      <alignment vertical="top" wrapText="1"/>
    </xf>
    <xf numFmtId="0" fontId="2" fillId="6" borderId="0" xfId="0" applyFont="1" applyFill="1" applyAlignment="1">
      <alignment horizontal="left" vertical="top" wrapText="1"/>
    </xf>
    <xf numFmtId="0" fontId="3" fillId="6" borderId="2" xfId="0" applyFont="1" applyFill="1" applyBorder="1" applyAlignment="1">
      <alignment horizontal="center" vertical="top" wrapText="1"/>
    </xf>
    <xf numFmtId="0" fontId="0" fillId="6" borderId="3" xfId="0" applyFill="1" applyBorder="1" applyAlignment="1">
      <alignment horizontal="center" vertical="top" wrapText="1"/>
    </xf>
    <xf numFmtId="0" fontId="0" fillId="6" borderId="4" xfId="0" applyFill="1" applyBorder="1" applyAlignment="1">
      <alignment horizontal="center" vertical="top" wrapText="1"/>
    </xf>
    <xf numFmtId="0" fontId="3" fillId="6" borderId="2" xfId="0" applyFont="1" applyFill="1" applyBorder="1" applyAlignment="1">
      <alignment vertical="top" wrapText="1"/>
    </xf>
    <xf numFmtId="0" fontId="3" fillId="6" borderId="3" xfId="0" applyFont="1" applyFill="1" applyBorder="1" applyAlignment="1">
      <alignment vertical="top" wrapText="1"/>
    </xf>
    <xf numFmtId="0" fontId="3" fillId="6" borderId="4" xfId="0" applyFont="1" applyFill="1" applyBorder="1" applyAlignment="1">
      <alignment vertical="top" wrapText="1"/>
    </xf>
    <xf numFmtId="0" fontId="2" fillId="6" borderId="2" xfId="0" applyFont="1" applyFill="1" applyBorder="1" applyAlignment="1">
      <alignment horizontal="center" vertical="top" wrapText="1"/>
    </xf>
    <xf numFmtId="0" fontId="49" fillId="7" borderId="1" xfId="0" applyFont="1" applyFill="1" applyBorder="1" applyAlignment="1">
      <alignment horizontal="center" vertical="center" wrapText="1"/>
    </xf>
    <xf numFmtId="0" fontId="51" fillId="7" borderId="1" xfId="0" applyFont="1" applyFill="1" applyBorder="1" applyAlignment="1">
      <alignment vertical="center" wrapText="1"/>
    </xf>
    <xf numFmtId="0" fontId="51" fillId="7" borderId="1" xfId="0" applyFont="1" applyFill="1" applyBorder="1" applyAlignment="1">
      <alignment horizontal="center" vertical="center" wrapText="1"/>
    </xf>
    <xf numFmtId="0" fontId="26" fillId="7" borderId="1" xfId="0" applyFont="1" applyFill="1" applyBorder="1" applyAlignment="1">
      <alignment vertical="center" wrapText="1"/>
    </xf>
    <xf numFmtId="0" fontId="0" fillId="0" borderId="0" xfId="0" applyAlignment="1">
      <alignment vertical="center"/>
    </xf>
    <xf numFmtId="0" fontId="0" fillId="0" borderId="0" xfId="0" applyAlignment="1">
      <alignment vertical="center" wrapText="1"/>
    </xf>
    <xf numFmtId="0" fontId="27" fillId="7" borderId="0" xfId="0" applyFont="1" applyFill="1" applyBorder="1" applyAlignment="1">
      <alignment horizontal="center" vertical="center" wrapText="1"/>
    </xf>
    <xf numFmtId="0" fontId="26" fillId="7" borderId="0" xfId="0" applyFont="1" applyFill="1" applyBorder="1" applyAlignment="1">
      <alignment horizontal="center" vertical="center" wrapText="1"/>
    </xf>
    <xf numFmtId="0" fontId="55" fillId="7" borderId="1" xfId="0" applyFont="1" applyFill="1" applyBorder="1" applyAlignment="1">
      <alignment horizontal="center" vertical="center" wrapText="1"/>
    </xf>
    <xf numFmtId="0" fontId="49" fillId="7" borderId="1" xfId="0" applyFont="1" applyFill="1" applyBorder="1" applyAlignment="1">
      <alignment horizontal="left" vertical="center" wrapText="1"/>
    </xf>
    <xf numFmtId="0" fontId="26" fillId="7" borderId="0" xfId="0" applyFont="1" applyFill="1" applyAlignment="1">
      <alignment horizontal="center" vertical="center" wrapText="1"/>
    </xf>
    <xf numFmtId="0" fontId="56" fillId="7" borderId="1" xfId="0" applyFont="1" applyFill="1" applyBorder="1" applyAlignment="1">
      <alignment horizontal="left" vertical="center" wrapText="1"/>
    </xf>
    <xf numFmtId="0" fontId="26" fillId="7" borderId="0" xfId="0" applyFont="1" applyFill="1" applyBorder="1" applyAlignment="1">
      <alignment vertical="center" wrapText="1"/>
    </xf>
    <xf numFmtId="0" fontId="26" fillId="7" borderId="0" xfId="0" applyFont="1" applyFill="1" applyAlignment="1">
      <alignment vertical="center" wrapText="1"/>
    </xf>
    <xf numFmtId="0" fontId="51" fillId="7" borderId="1" xfId="0" applyFont="1" applyFill="1" applyBorder="1" applyAlignment="1">
      <alignment horizontal="left" vertical="center" wrapText="1"/>
    </xf>
    <xf numFmtId="0" fontId="53" fillId="7" borderId="1" xfId="0" applyFont="1" applyFill="1" applyBorder="1" applyAlignment="1">
      <alignment horizontal="center" vertical="center" wrapText="1"/>
    </xf>
    <xf numFmtId="0" fontId="52" fillId="7" borderId="1" xfId="0" applyFont="1" applyFill="1" applyBorder="1" applyAlignment="1">
      <alignment vertical="center" wrapText="1"/>
    </xf>
    <xf numFmtId="0" fontId="42" fillId="0" borderId="0" xfId="0" applyFont="1" applyAlignment="1">
      <alignment horizontal="justify" vertical="center" wrapText="1"/>
    </xf>
    <xf numFmtId="0" fontId="27" fillId="7" borderId="0" xfId="0" applyFont="1" applyFill="1" applyAlignment="1">
      <alignment horizontal="center" vertical="center" wrapText="1"/>
    </xf>
    <xf numFmtId="49" fontId="49" fillId="7" borderId="1" xfId="0" applyNumberFormat="1" applyFont="1" applyFill="1" applyBorder="1" applyAlignment="1">
      <alignment horizontal="center" vertical="center" wrapText="1"/>
    </xf>
    <xf numFmtId="0" fontId="26" fillId="7" borderId="0" xfId="0" applyFont="1" applyFill="1" applyBorder="1" applyAlignment="1">
      <alignment horizontal="justify" vertical="center" wrapText="1"/>
    </xf>
    <xf numFmtId="0" fontId="26" fillId="7" borderId="0" xfId="0" applyFont="1" applyFill="1" applyAlignment="1">
      <alignment horizontal="justify" vertical="center" wrapText="1"/>
    </xf>
    <xf numFmtId="0" fontId="49" fillId="0" borderId="1" xfId="0" applyFont="1" applyBorder="1" applyAlignment="1">
      <alignment horizontal="left" vertical="center" wrapText="1"/>
    </xf>
    <xf numFmtId="0" fontId="27" fillId="7" borderId="0" xfId="0" applyFont="1" applyFill="1" applyBorder="1" applyAlignment="1">
      <alignment horizontal="justify" vertical="center" wrapText="1"/>
    </xf>
    <xf numFmtId="0" fontId="27" fillId="7" borderId="0" xfId="0" applyFont="1" applyFill="1" applyAlignment="1">
      <alignment horizontal="justify" vertical="center" wrapText="1"/>
    </xf>
    <xf numFmtId="0" fontId="53" fillId="7" borderId="1" xfId="0" applyFont="1" applyFill="1" applyBorder="1" applyAlignment="1">
      <alignment horizontal="left" vertical="center" wrapText="1"/>
    </xf>
    <xf numFmtId="0" fontId="27" fillId="0" borderId="0" xfId="0" applyFont="1" applyAlignment="1">
      <alignment horizontal="center" vertical="center" wrapText="1"/>
    </xf>
    <xf numFmtId="0" fontId="20" fillId="7" borderId="0" xfId="0" applyFont="1" applyFill="1" applyAlignment="1">
      <alignment horizontal="right" vertical="center" wrapText="1"/>
    </xf>
    <xf numFmtId="0" fontId="20" fillId="7" borderId="0" xfId="0" applyFont="1" applyFill="1" applyAlignment="1">
      <alignment horizontal="justify" vertical="center" wrapText="1"/>
    </xf>
    <xf numFmtId="0" fontId="27" fillId="0" borderId="0" xfId="0" applyFont="1" applyAlignment="1">
      <alignment horizontal="justify" vertical="center" wrapText="1"/>
    </xf>
    <xf numFmtId="0" fontId="20" fillId="0" borderId="0" xfId="0" applyFont="1" applyAlignment="1">
      <alignment horizontal="justify" vertical="center" wrapText="1"/>
    </xf>
    <xf numFmtId="0" fontId="43" fillId="7" borderId="0" xfId="0" applyFont="1" applyFill="1" applyAlignment="1">
      <alignment horizontal="justify" vertical="center" wrapText="1"/>
    </xf>
    <xf numFmtId="0" fontId="27" fillId="7" borderId="0" xfId="0" applyFont="1" applyFill="1" applyAlignment="1">
      <alignment horizontal="right" vertical="center" wrapText="1"/>
    </xf>
    <xf numFmtId="0" fontId="34" fillId="7" borderId="1" xfId="0" applyFont="1" applyFill="1" applyBorder="1" applyAlignment="1">
      <alignment horizontal="center" vertical="center" wrapText="1"/>
    </xf>
    <xf numFmtId="0" fontId="27" fillId="7" borderId="1" xfId="0" applyFont="1" applyFill="1" applyBorder="1" applyAlignment="1">
      <alignment horizontal="center" vertical="center" wrapText="1"/>
    </xf>
    <xf numFmtId="0" fontId="34" fillId="7" borderId="1" xfId="0" applyFont="1" applyFill="1" applyBorder="1" applyAlignment="1">
      <alignment horizontal="left" vertical="center" wrapText="1"/>
    </xf>
    <xf numFmtId="0" fontId="71" fillId="2" borderId="1" xfId="0" applyFont="1" applyFill="1" applyBorder="1" applyAlignment="1">
      <alignment vertical="top" wrapText="1"/>
    </xf>
    <xf numFmtId="0" fontId="71" fillId="2" borderId="1" xfId="0" applyFont="1" applyFill="1" applyBorder="1" applyAlignment="1">
      <alignment horizontal="center" vertical="top" wrapText="1"/>
    </xf>
    <xf numFmtId="0" fontId="72" fillId="2" borderId="1" xfId="0" applyFont="1" applyFill="1" applyBorder="1" applyAlignment="1">
      <alignment vertical="top" wrapText="1"/>
    </xf>
    <xf numFmtId="0" fontId="71" fillId="2" borderId="1" xfId="0" applyFont="1" applyFill="1" applyBorder="1" applyAlignment="1">
      <alignment horizontal="center" vertical="center" wrapText="1"/>
    </xf>
    <xf numFmtId="0" fontId="71" fillId="0" borderId="1" xfId="0" applyFont="1" applyFill="1" applyBorder="1" applyAlignment="1">
      <alignment horizontal="center" vertical="center" wrapText="1"/>
    </xf>
    <xf numFmtId="0" fontId="71" fillId="2" borderId="1" xfId="0" applyFont="1" applyFill="1" applyBorder="1" applyAlignment="1"/>
    <xf numFmtId="0" fontId="71" fillId="2" borderId="1" xfId="0" applyFont="1" applyFill="1" applyBorder="1" applyAlignment="1">
      <alignment horizontal="center" wrapText="1"/>
    </xf>
    <xf numFmtId="0" fontId="71" fillId="2" borderId="1" xfId="0" applyFont="1" applyFill="1" applyBorder="1" applyAlignment="1">
      <alignment wrapText="1"/>
    </xf>
    <xf numFmtId="0" fontId="72" fillId="2" borderId="1" xfId="0" applyFont="1" applyFill="1" applyBorder="1" applyAlignment="1">
      <alignment wrapText="1"/>
    </xf>
    <xf numFmtId="0" fontId="73" fillId="7" borderId="1" xfId="0" applyFont="1" applyFill="1" applyBorder="1" applyAlignment="1">
      <alignment horizontal="center" wrapText="1"/>
    </xf>
    <xf numFmtId="0" fontId="73" fillId="7" borderId="1" xfId="0" applyFont="1" applyFill="1" applyBorder="1" applyAlignment="1">
      <alignment horizontal="center" wrapText="1"/>
    </xf>
    <xf numFmtId="0" fontId="73" fillId="0" borderId="1" xfId="0" applyFont="1" applyFill="1" applyBorder="1" applyAlignment="1">
      <alignment horizontal="center" wrapText="1"/>
    </xf>
    <xf numFmtId="0" fontId="72" fillId="0" borderId="1" xfId="0" applyFont="1" applyFill="1" applyBorder="1" applyAlignment="1">
      <alignment wrapText="1"/>
    </xf>
    <xf numFmtId="0" fontId="74" fillId="2" borderId="1" xfId="0" applyFont="1" applyFill="1" applyBorder="1" applyAlignment="1">
      <alignment wrapText="1"/>
    </xf>
    <xf numFmtId="1" fontId="73" fillId="7" borderId="1" xfId="0" applyNumberFormat="1" applyFont="1" applyFill="1" applyBorder="1" applyAlignment="1">
      <alignment horizontal="center" wrapText="1"/>
    </xf>
    <xf numFmtId="0" fontId="71" fillId="2" borderId="1" xfId="0" applyFont="1" applyFill="1" applyBorder="1" applyAlignment="1">
      <alignment horizontal="left" vertical="center" wrapText="1"/>
    </xf>
    <xf numFmtId="0" fontId="71" fillId="2" borderId="1" xfId="0" applyFont="1" applyFill="1" applyBorder="1" applyAlignment="1">
      <alignment vertical="center"/>
    </xf>
    <xf numFmtId="3" fontId="73" fillId="0" borderId="1" xfId="0" applyNumberFormat="1" applyFont="1" applyFill="1" applyBorder="1" applyAlignment="1">
      <alignment horizontal="center" wrapText="1"/>
    </xf>
    <xf numFmtId="0" fontId="73" fillId="0" borderId="1" xfId="0" applyFont="1" applyFill="1" applyBorder="1" applyAlignment="1">
      <alignment vertical="center" wrapText="1"/>
    </xf>
    <xf numFmtId="0" fontId="73" fillId="0" borderId="1" xfId="0" applyFont="1" applyFill="1" applyBorder="1" applyAlignment="1">
      <alignment horizontal="center" vertical="center" wrapText="1"/>
    </xf>
    <xf numFmtId="0" fontId="73" fillId="7" borderId="1" xfId="0" applyFont="1" applyFill="1" applyBorder="1" applyAlignment="1">
      <alignment vertical="center" wrapText="1"/>
    </xf>
    <xf numFmtId="0" fontId="73" fillId="7" borderId="1" xfId="0" applyFont="1" applyFill="1" applyBorder="1" applyAlignment="1">
      <alignment horizontal="center" vertical="center" wrapText="1"/>
    </xf>
    <xf numFmtId="0" fontId="71" fillId="2" borderId="2" xfId="0" applyFont="1" applyFill="1" applyBorder="1" applyAlignment="1">
      <alignment horizontal="center" vertical="center" wrapText="1"/>
    </xf>
    <xf numFmtId="0" fontId="71" fillId="2" borderId="4" xfId="0" applyFont="1" applyFill="1" applyBorder="1" applyAlignment="1">
      <alignment horizontal="center" vertical="center" wrapText="1"/>
    </xf>
  </cellXfs>
  <cellStyles count="24">
    <cellStyle name="Comma" xfId="23" builtinId="3"/>
    <cellStyle name="Comma 2" xfId="4"/>
    <cellStyle name="Comma 3" xfId="5"/>
    <cellStyle name="Comma0 - Type3" xfId="6"/>
    <cellStyle name="Fixed2 - Type2" xfId="7"/>
    <cellStyle name="Hyperlink" xfId="3" builtinId="8"/>
    <cellStyle name="Hyperlink 2" xfId="8"/>
    <cellStyle name="Hyperlink 3" xfId="9"/>
    <cellStyle name="Input 2" xfId="10"/>
    <cellStyle name="Komma 2" xfId="11"/>
    <cellStyle name="Komma 3" xfId="12"/>
    <cellStyle name="Link 2" xfId="22"/>
    <cellStyle name="Neutral 2" xfId="13"/>
    <cellStyle name="Normal" xfId="0" builtinId="0"/>
    <cellStyle name="Normal 10" xfId="1"/>
    <cellStyle name="Normal 2" xfId="14"/>
    <cellStyle name="Normal 6" xfId="15"/>
    <cellStyle name="Normal 6 2" xfId="16"/>
    <cellStyle name="Output 2" xfId="17"/>
    <cellStyle name="Percen - Type1" xfId="18"/>
    <cellStyle name="Percent 2" xfId="2"/>
    <cellStyle name="Procent 2" xfId="19"/>
    <cellStyle name="Procent 3" xfId="20"/>
    <cellStyle name="Total 2" xf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4</xdr:col>
      <xdr:colOff>609599</xdr:colOff>
      <xdr:row>2</xdr:row>
      <xdr:rowOff>9525</xdr:rowOff>
    </xdr:from>
    <xdr:to>
      <xdr:col>14</xdr:col>
      <xdr:colOff>38100</xdr:colOff>
      <xdr:row>21</xdr:row>
      <xdr:rowOff>66675</xdr:rowOff>
    </xdr:to>
    <xdr:sp macro="" textlink="">
      <xdr:nvSpPr>
        <xdr:cNvPr id="2" name="Tekstboks 2"/>
        <xdr:cNvSpPr txBox="1"/>
      </xdr:nvSpPr>
      <xdr:spPr>
        <a:xfrm>
          <a:off x="3047999" y="819150"/>
          <a:ext cx="5524501" cy="3676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The data sheets are continuously updated as technologies evolve, if the data changes significantly or if errors are found.  The date for the latest update is listed</a:t>
          </a:r>
          <a:r>
            <a:rPr lang="da-DK" sz="1100" baseline="0"/>
            <a:t> in the index below and also  indicated in the specific datasheets. </a:t>
          </a:r>
        </a:p>
        <a:p>
          <a:endParaRPr lang="da-DK" sz="1100" baseline="0"/>
        </a:p>
        <a:p>
          <a:r>
            <a:rPr lang="da-DK" sz="1100" b="1" baseline="0"/>
            <a:t>INDEX:</a:t>
          </a:r>
          <a:endParaRPr lang="da-DK" sz="1100"/>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1100" b="1" i="0" u="none" strike="noStrike" kern="0" cap="none" spc="0" normalizeH="0" baseline="0">
              <a:ln>
                <a:noFill/>
              </a:ln>
              <a:solidFill>
                <a:sysClr val="windowText" lastClr="000000"/>
              </a:solidFill>
              <a:effectLst/>
              <a:uLnTx/>
              <a:uFillTx/>
              <a:latin typeface="+mn-lt"/>
              <a:ea typeface="+mn-ea"/>
              <a:cs typeface="+mn-cs"/>
            </a:rPr>
            <a:t>180 Chapters on LIB </a:t>
          </a:r>
          <a:r>
            <a:rPr kumimoji="0" lang="da-DK" sz="1100" b="1" i="0" u="none" strike="noStrike" kern="0" cap="none" spc="0" normalizeH="0" baseline="0" noProof="0">
              <a:ln>
                <a:noFill/>
              </a:ln>
              <a:solidFill>
                <a:srgbClr val="FF0000"/>
              </a:solidFill>
              <a:effectLst/>
              <a:uLnTx/>
              <a:uFillTx/>
              <a:latin typeface="+mn-lt"/>
              <a:ea typeface="+mn-ea"/>
              <a:cs typeface="+mn-cs"/>
            </a:rPr>
            <a:t>(added Jan 2019)</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1100" b="1" i="0" u="none" strike="noStrike" kern="0" cap="none" spc="0" normalizeH="0" baseline="0" noProof="0">
              <a:ln>
                <a:noFill/>
              </a:ln>
              <a:solidFill>
                <a:sysClr val="windowText" lastClr="000000"/>
              </a:solidFill>
              <a:effectLst/>
              <a:uLnTx/>
              <a:uFillTx/>
              <a:latin typeface="+mn-lt"/>
              <a:ea typeface="+mn-ea"/>
              <a:cs typeface="+mn-cs"/>
            </a:rPr>
            <a:t>181, 182 and 183 Chapters on VRB, NaS and NaNiCl2 batteries </a:t>
          </a:r>
          <a:r>
            <a:rPr kumimoji="0" lang="da-DK" sz="1100" b="1" i="0" u="none" strike="noStrike" kern="0" cap="none" spc="0" normalizeH="0" baseline="0" noProof="0">
              <a:ln>
                <a:noFill/>
              </a:ln>
              <a:solidFill>
                <a:srgbClr val="FF0000"/>
              </a:solidFill>
              <a:effectLst/>
              <a:uLnTx/>
              <a:uFillTx/>
              <a:latin typeface="+mn-lt"/>
              <a:ea typeface="+mn-ea"/>
              <a:cs typeface="+mn-cs"/>
            </a:rPr>
            <a:t>(added Dec 2018)</a:t>
          </a:r>
          <a:endParaRPr kumimoji="0" lang="da-DK" sz="1100" b="1" i="0" u="none" strike="noStrike" kern="0" cap="none" spc="0" normalizeH="0" baseline="0" noProof="0">
            <a:ln>
              <a:noFill/>
            </a:ln>
            <a:solidFill>
              <a:sysClr val="windowText" lastClr="000000"/>
            </a:solidFill>
            <a:effectLst/>
            <a:uLnTx/>
            <a:uFillTx/>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1100" b="1" i="0" u="none" strike="noStrike" kern="0" cap="none" spc="0" normalizeH="0" baseline="0">
              <a:ln>
                <a:noFill/>
              </a:ln>
              <a:solidFill>
                <a:sysClr val="windowText" lastClr="000000"/>
              </a:solidFill>
              <a:effectLst/>
              <a:uLnTx/>
              <a:uFillTx/>
              <a:latin typeface="+mn-lt"/>
              <a:ea typeface="+mn-ea"/>
              <a:cs typeface="+mn-cs"/>
            </a:rPr>
            <a:t>180 Batteries </a:t>
          </a:r>
          <a:r>
            <a:rPr lang="da-DK" sz="1100" b="1" i="0" baseline="0">
              <a:solidFill>
                <a:schemeClr val="dk1"/>
              </a:solidFill>
              <a:effectLst/>
              <a:latin typeface="+mn-lt"/>
              <a:ea typeface="+mn-ea"/>
              <a:cs typeface="+mn-cs"/>
            </a:rPr>
            <a:t>NaS </a:t>
          </a:r>
          <a:r>
            <a:rPr kumimoji="0" lang="da-DK" sz="1100" b="1" i="0" u="none" strike="noStrike" kern="0" cap="none" spc="0" normalizeH="0" baseline="0">
              <a:ln>
                <a:noFill/>
              </a:ln>
              <a:solidFill>
                <a:sysClr val="windowText" lastClr="000000"/>
              </a:solidFill>
              <a:effectLst/>
              <a:uLnTx/>
              <a:uFillTx/>
              <a:latin typeface="+mn-lt"/>
              <a:ea typeface="+mn-ea"/>
              <a:cs typeface="+mn-cs"/>
            </a:rPr>
            <a:t>and VRB chapter </a:t>
          </a:r>
          <a:r>
            <a:rPr kumimoji="0" lang="da-DK" sz="1100" b="1" i="0" u="none" strike="noStrike" kern="0" cap="none" spc="0" normalizeH="0" baseline="0" noProof="0">
              <a:ln>
                <a:noFill/>
              </a:ln>
              <a:solidFill>
                <a:srgbClr val="FF0000"/>
              </a:solidFill>
              <a:effectLst/>
              <a:uLnTx/>
              <a:uFillTx/>
              <a:latin typeface="+mn-lt"/>
              <a:ea typeface="+mn-ea"/>
              <a:cs typeface="+mn-cs"/>
            </a:rPr>
            <a:t>(removed Dec 2018)</a:t>
          </a:r>
          <a:endParaRPr kumimoji="0" lang="da-DK" sz="1100" b="1" i="0" u="none" strike="noStrike" kern="0" cap="none" spc="0" normalizeH="0" baseline="0">
            <a:ln>
              <a:noFill/>
            </a:ln>
            <a:solidFill>
              <a:sysClr val="windowText" lastClr="000000"/>
            </a:solidFill>
            <a:effectLst/>
            <a:uLnTx/>
            <a:uFillTx/>
            <a:latin typeface="+mn-lt"/>
            <a:ea typeface="+mn-ea"/>
            <a:cs typeface="+mn-cs"/>
          </a:endParaRPr>
        </a:p>
        <a:p>
          <a:pPr marL="171450" lvl="0" indent="-171450">
            <a:buFont typeface="Arial" panose="020B0604020202020204" pitchFamily="34" charset="0"/>
            <a:buChar char="•"/>
          </a:pPr>
          <a:r>
            <a:rPr kumimoji="0" lang="da-DK" sz="1100" b="1" i="0" u="none" strike="noStrike" kern="0" cap="none" spc="0" normalizeH="0" baseline="0">
              <a:ln>
                <a:noFill/>
              </a:ln>
              <a:solidFill>
                <a:sysClr val="windowText" lastClr="000000"/>
              </a:solidFill>
              <a:effectLst/>
              <a:uLnTx/>
              <a:uFillTx/>
              <a:latin typeface="+mn-lt"/>
              <a:ea typeface="+mn-ea"/>
              <a:cs typeface="+mn-cs"/>
            </a:rPr>
            <a:t>140 PTES </a:t>
          </a:r>
          <a:r>
            <a:rPr kumimoji="0" lang="da-DK" sz="1100" b="1" i="0" u="none" strike="noStrike" kern="0" cap="none" spc="0" normalizeH="0" baseline="0">
              <a:ln>
                <a:noFill/>
              </a:ln>
              <a:solidFill>
                <a:srgbClr val="FF0000"/>
              </a:solidFill>
              <a:effectLst/>
              <a:uLnTx/>
              <a:uFillTx/>
              <a:latin typeface="+mn-lt"/>
              <a:ea typeface="+mn-ea"/>
              <a:cs typeface="+mn-cs"/>
            </a:rPr>
            <a:t>(updated Oct 2018)</a:t>
          </a:r>
        </a:p>
        <a:p>
          <a:pPr marL="171450" lvl="0" indent="-171450">
            <a:buFont typeface="Arial" panose="020B0604020202020204" pitchFamily="34" charset="0"/>
            <a:buChar char="•"/>
          </a:pPr>
          <a:r>
            <a:rPr kumimoji="0" lang="da-DK" sz="1100" b="1" i="0" u="none" strike="noStrike" kern="0" cap="none" spc="0" normalizeH="0" baseline="0">
              <a:ln>
                <a:noFill/>
              </a:ln>
              <a:solidFill>
                <a:sysClr val="windowText" lastClr="000000"/>
              </a:solidFill>
              <a:effectLst/>
              <a:uLnTx/>
              <a:uFillTx/>
              <a:latin typeface="+mn-lt"/>
              <a:ea typeface="+mn-ea"/>
              <a:cs typeface="+mn-cs"/>
            </a:rPr>
            <a:t>141 Large scale hot water tank </a:t>
          </a:r>
          <a:r>
            <a:rPr kumimoji="0" lang="da-DK" sz="1100" b="1" i="0" u="none" strike="noStrike" kern="0" cap="none" spc="0" normalizeH="0" baseline="0">
              <a:ln>
                <a:noFill/>
              </a:ln>
              <a:solidFill>
                <a:srgbClr val="FF0000"/>
              </a:solidFill>
              <a:effectLst/>
              <a:uLnTx/>
              <a:uFillTx/>
              <a:latin typeface="+mn-lt"/>
              <a:ea typeface="+mn-ea"/>
              <a:cs typeface="+mn-cs"/>
            </a:rPr>
            <a:t>(updated Oct 2018)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1100" b="1" i="0" u="none" strike="noStrike" kern="0" cap="none" spc="0" normalizeH="0" baseline="0">
              <a:ln>
                <a:noFill/>
              </a:ln>
              <a:solidFill>
                <a:sysClr val="windowText" lastClr="000000"/>
              </a:solidFill>
              <a:effectLst/>
              <a:uLnTx/>
              <a:uFillTx/>
              <a:latin typeface="+mn-lt"/>
              <a:ea typeface="+mn-ea"/>
              <a:cs typeface="+mn-cs"/>
            </a:rPr>
            <a:t>142 Small scale hot water tank </a:t>
          </a:r>
          <a:r>
            <a:rPr lang="da-DK" sz="1100" b="1" i="0" baseline="0">
              <a:solidFill>
                <a:srgbClr val="FF0000"/>
              </a:solidFill>
              <a:effectLst/>
              <a:latin typeface="+mn-lt"/>
              <a:ea typeface="+mn-ea"/>
              <a:cs typeface="+mn-cs"/>
            </a:rPr>
            <a:t>(added Aug 2019)</a:t>
          </a:r>
          <a:endParaRPr kumimoji="0" lang="da-DK" sz="1100" b="1" i="0" u="none" strike="noStrike" kern="0" cap="none" spc="0" normalizeH="0" baseline="0">
            <a:ln>
              <a:noFill/>
            </a:ln>
            <a:solidFill>
              <a:srgbClr val="FF0000"/>
            </a:solidFill>
            <a:effectLst/>
            <a:uLnTx/>
            <a:uFillTx/>
            <a:latin typeface="+mn-lt"/>
            <a:ea typeface="+mn-ea"/>
            <a:cs typeface="+mn-cs"/>
          </a:endParaRPr>
        </a:p>
        <a:p>
          <a:pPr marL="171450" lvl="0" indent="-171450" eaLnBrk="1" fontAlgn="auto" latinLnBrk="0" hangingPunct="1">
            <a:buFont typeface="Arial" panose="020B0604020202020204" pitchFamily="34" charset="0"/>
            <a:buChar char="•"/>
          </a:pPr>
          <a:r>
            <a:rPr kumimoji="0" lang="da-DK" sz="1100" b="1" i="0" u="none" strike="noStrike" kern="0" cap="none" spc="0" normalizeH="0" baseline="0">
              <a:ln>
                <a:noFill/>
              </a:ln>
              <a:solidFill>
                <a:sysClr val="windowText" lastClr="000000"/>
              </a:solidFill>
              <a:effectLst/>
              <a:uLnTx/>
              <a:uFillTx/>
              <a:latin typeface="+mn-lt"/>
              <a:ea typeface="+mn-ea"/>
              <a:cs typeface="+mn-cs"/>
            </a:rPr>
            <a:t>150 Underground storage of gas </a:t>
          </a:r>
          <a:r>
            <a:rPr kumimoji="0" lang="da-DK" sz="1100" b="1" i="0" u="none" strike="noStrike" kern="0" cap="none" spc="0" normalizeH="0" baseline="0">
              <a:ln>
                <a:noFill/>
              </a:ln>
              <a:solidFill>
                <a:srgbClr val="FF0000"/>
              </a:solidFill>
              <a:effectLst/>
              <a:uLnTx/>
              <a:uFillTx/>
              <a:latin typeface="+mn-lt"/>
              <a:ea typeface="+mn-ea"/>
              <a:cs typeface="+mn-cs"/>
            </a:rPr>
            <a:t>(transferred from previous catalogue for el and DH from 2012 Oct 2018)</a:t>
          </a:r>
        </a:p>
        <a:p>
          <a:pPr marL="171450" lvl="0" indent="-171450" eaLnBrk="1" fontAlgn="auto" latinLnBrk="0" hangingPunct="1">
            <a:buFont typeface="Arial" panose="020B0604020202020204" pitchFamily="34" charset="0"/>
            <a:buChar char="•"/>
          </a:pPr>
          <a:r>
            <a:rPr kumimoji="0" lang="da-DK" sz="1100" b="1" i="0" u="none" strike="noStrike" kern="0" cap="none" spc="0" normalizeH="0" baseline="0">
              <a:ln>
                <a:noFill/>
              </a:ln>
              <a:solidFill>
                <a:sysClr val="windowText" lastClr="000000"/>
              </a:solidFill>
              <a:effectLst/>
              <a:uLnTx/>
              <a:uFillTx/>
              <a:latin typeface="+mn-lt"/>
              <a:ea typeface="+mn-ea"/>
              <a:cs typeface="+mn-cs"/>
            </a:rPr>
            <a:t>151 Hydrogen Storage </a:t>
          </a:r>
          <a:r>
            <a:rPr kumimoji="0" lang="da-DK" sz="1100" b="1" i="0" u="none" strike="noStrike" kern="0" cap="none" spc="0" normalizeH="0" baseline="0">
              <a:ln>
                <a:noFill/>
              </a:ln>
              <a:solidFill>
                <a:srgbClr val="FF0000"/>
              </a:solidFill>
              <a:effectLst/>
              <a:uLnTx/>
              <a:uFillTx/>
              <a:latin typeface="+mn-lt"/>
              <a:ea typeface="+mn-ea"/>
              <a:cs typeface="+mn-cs"/>
            </a:rPr>
            <a:t>(transferred from previous catalogue for el and DH from 2012 Oct 2018)</a:t>
          </a:r>
        </a:p>
        <a:p>
          <a:pPr marL="171450" lvl="0" indent="-171450">
            <a:buFont typeface="Arial" panose="020B0604020202020204" pitchFamily="34" charset="0"/>
            <a:buChar char="•"/>
          </a:pPr>
          <a:r>
            <a:rPr lang="da-DK" sz="1100" b="1" baseline="0">
              <a:solidFill>
                <a:sysClr val="windowText" lastClr="000000"/>
              </a:solidFill>
              <a:effectLst/>
            </a:rPr>
            <a:t>160 PHS </a:t>
          </a:r>
          <a:r>
            <a:rPr lang="da-DK" sz="1100" b="1" baseline="0">
              <a:solidFill>
                <a:srgbClr val="FF0000"/>
              </a:solidFill>
              <a:effectLst/>
            </a:rPr>
            <a:t>(transferred from previous catalogue for el and DH from 2012 Oct 2018)</a:t>
          </a:r>
        </a:p>
        <a:p>
          <a:pPr marL="171450" lvl="0" indent="-171450">
            <a:buFont typeface="Arial" panose="020B0604020202020204" pitchFamily="34" charset="0"/>
            <a:buChar char="•"/>
          </a:pPr>
          <a:r>
            <a:rPr kumimoji="0" lang="da-DK" sz="1100" b="1" i="0" u="none" strike="noStrike" kern="0" cap="none" spc="0" normalizeH="0" baseline="0" noProof="0">
              <a:ln>
                <a:noFill/>
              </a:ln>
              <a:solidFill>
                <a:sysClr val="windowText" lastClr="000000"/>
              </a:solidFill>
              <a:effectLst/>
              <a:uLnTx/>
              <a:uFillTx/>
              <a:latin typeface="+mn-lt"/>
              <a:ea typeface="+mn-ea"/>
              <a:cs typeface="+mn-cs"/>
            </a:rPr>
            <a:t>161 CAES </a:t>
          </a:r>
          <a:r>
            <a:rPr kumimoji="0" lang="da-DK" sz="1100" b="1" i="0" u="none" strike="noStrike" kern="0" cap="none" spc="0" normalizeH="0" baseline="0" noProof="0">
              <a:ln>
                <a:noFill/>
              </a:ln>
              <a:solidFill>
                <a:srgbClr val="FF0000"/>
              </a:solidFill>
              <a:effectLst/>
              <a:uLnTx/>
              <a:uFillTx/>
              <a:latin typeface="+mn-lt"/>
              <a:ea typeface="+mn-ea"/>
              <a:cs typeface="+mn-cs"/>
            </a:rPr>
            <a:t>(Updated Nov 2018)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1100" b="1" i="0" u="none" strike="noStrike" kern="0" cap="none" spc="0" normalizeH="0" baseline="0" noProof="0">
              <a:ln>
                <a:noFill/>
              </a:ln>
              <a:solidFill>
                <a:sysClr val="windowText" lastClr="000000"/>
              </a:solidFill>
              <a:effectLst/>
              <a:uLnTx/>
              <a:uFillTx/>
              <a:latin typeface="+mn-lt"/>
              <a:ea typeface="+mn-ea"/>
              <a:cs typeface="+mn-cs"/>
            </a:rPr>
            <a:t>180 Batteries NaS </a:t>
          </a:r>
          <a:r>
            <a:rPr kumimoji="0" lang="da-DK" sz="1100" b="1" i="0" u="none" strike="noStrike" kern="0" cap="none" spc="0" normalizeH="0" baseline="0" noProof="0">
              <a:ln>
                <a:noFill/>
              </a:ln>
              <a:solidFill>
                <a:srgbClr val="FF0000"/>
              </a:solidFill>
              <a:effectLst/>
              <a:uLnTx/>
              <a:uFillTx/>
              <a:latin typeface="+mn-lt"/>
              <a:ea typeface="+mn-ea"/>
              <a:cs typeface="+mn-cs"/>
            </a:rPr>
            <a:t>(transferred from previous catalogue for el and DH from 2012 Oct 2018)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100" b="1" i="0" baseline="0">
              <a:solidFill>
                <a:schemeClr val="dk1"/>
              </a:solidFill>
              <a:effectLst/>
              <a:latin typeface="+mn-lt"/>
              <a:ea typeface="+mn-ea"/>
              <a:cs typeface="+mn-cs"/>
            </a:rPr>
            <a:t>180 Batteries VRB </a:t>
          </a:r>
          <a:r>
            <a:rPr lang="da-DK" sz="1100" b="1" i="0" baseline="0">
              <a:solidFill>
                <a:srgbClr val="FF0000"/>
              </a:solidFill>
              <a:effectLst/>
              <a:latin typeface="+mn-lt"/>
              <a:ea typeface="+mn-ea"/>
              <a:cs typeface="+mn-cs"/>
            </a:rPr>
            <a:t>(transferred from previous catalogue for el and DH from 2012 Oct 2018)</a:t>
          </a:r>
          <a:endParaRPr lang="da-DK" sz="1100" b="1" baseline="0">
            <a:solidFill>
              <a:srgbClr val="FF0000"/>
            </a:solidFill>
            <a:effectLst/>
          </a:endParaRPr>
        </a:p>
        <a:p>
          <a:pPr marL="171450" indent="-171450">
            <a:buFont typeface="Arial" panose="020B0604020202020204" pitchFamily="34" charset="0"/>
            <a:buChar char="•"/>
          </a:pPr>
          <a:endParaRPr lang="da-DK"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ns.dk/0110_2014%20teknologikatalog%20opdat/Fase%203/PV%20HURTIG%20JAN2017/oktober%202017/Copy%20of%2020-23_electricity_generation_-_non-thermal_processes_solar%20PV%20_%20data%20sheet%20rin%2011ok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 Photovoltaics  LARGE Old"/>
      <sheetName val="arbejds ark LARGE New"/>
      <sheetName val="22 Photovoltaics  SMALL old "/>
      <sheetName val="fra leverandører"/>
      <sheetName val="22 Photovoltaics  LARGE new"/>
    </sheetNames>
    <sheetDataSet>
      <sheetData sheetId="0">
        <row r="2">
          <cell r="N2">
            <v>0.98501248959200671</v>
          </cell>
        </row>
      </sheetData>
      <sheetData sheetId="1">
        <row r="33">
          <cell r="K33">
            <v>1.0720000000000001</v>
          </cell>
        </row>
        <row r="67">
          <cell r="S67">
            <v>0.97574759572313619</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47"/>
  <sheetViews>
    <sheetView showGridLines="0" zoomScaleNormal="100" workbookViewId="0">
      <selection activeCell="B4" sqref="B4"/>
    </sheetView>
  </sheetViews>
  <sheetFormatPr defaultRowHeight="15" x14ac:dyDescent="0.25"/>
  <cols>
    <col min="1" max="1" width="9.140625" style="2"/>
  </cols>
  <sheetData>
    <row r="1" spans="1:13" ht="48.75" customHeight="1" x14ac:dyDescent="0.25">
      <c r="A1" s="4" t="s">
        <v>24</v>
      </c>
      <c r="B1" s="4" t="s">
        <v>22</v>
      </c>
      <c r="F1" s="224" t="s">
        <v>26</v>
      </c>
      <c r="G1" s="224"/>
      <c r="H1" s="224"/>
      <c r="I1" s="224"/>
      <c r="J1" s="224"/>
      <c r="K1" s="224"/>
      <c r="L1" s="224"/>
      <c r="M1" s="224"/>
    </row>
    <row r="2" spans="1:13" x14ac:dyDescent="0.25">
      <c r="A2" s="3">
        <v>2</v>
      </c>
      <c r="B2" s="3" t="s">
        <v>87</v>
      </c>
      <c r="F2" t="s">
        <v>20</v>
      </c>
    </row>
    <row r="3" spans="1:13" x14ac:dyDescent="0.25">
      <c r="A3" s="3">
        <v>3</v>
      </c>
      <c r="B3" s="3" t="s">
        <v>88</v>
      </c>
    </row>
    <row r="4" spans="1:13" x14ac:dyDescent="0.25">
      <c r="A4" s="3">
        <v>4</v>
      </c>
      <c r="B4" s="3" t="s">
        <v>704</v>
      </c>
    </row>
    <row r="5" spans="1:13" x14ac:dyDescent="0.25">
      <c r="A5" s="3">
        <v>5</v>
      </c>
      <c r="B5" s="3" t="s">
        <v>85</v>
      </c>
    </row>
    <row r="6" spans="1:13" x14ac:dyDescent="0.25">
      <c r="A6" s="3">
        <v>6</v>
      </c>
      <c r="B6" s="3" t="s">
        <v>86</v>
      </c>
    </row>
    <row r="7" spans="1:13" x14ac:dyDescent="0.25">
      <c r="A7" s="3">
        <v>7</v>
      </c>
      <c r="B7" s="3" t="s">
        <v>89</v>
      </c>
    </row>
    <row r="8" spans="1:13" x14ac:dyDescent="0.25">
      <c r="A8" s="3">
        <v>8</v>
      </c>
      <c r="B8" s="3" t="s">
        <v>90</v>
      </c>
    </row>
    <row r="9" spans="1:13" x14ac:dyDescent="0.25">
      <c r="A9" s="3">
        <v>9</v>
      </c>
      <c r="B9" s="3" t="s">
        <v>280</v>
      </c>
    </row>
    <row r="10" spans="1:13" x14ac:dyDescent="0.25">
      <c r="A10" s="3">
        <v>10</v>
      </c>
      <c r="B10" s="3" t="s">
        <v>645</v>
      </c>
    </row>
    <row r="11" spans="1:13" x14ac:dyDescent="0.25">
      <c r="A11" s="3">
        <v>11</v>
      </c>
      <c r="B11" s="3" t="s">
        <v>381</v>
      </c>
    </row>
    <row r="12" spans="1:13" x14ac:dyDescent="0.25">
      <c r="A12" s="3">
        <v>12</v>
      </c>
      <c r="B12" s="3" t="s">
        <v>541</v>
      </c>
    </row>
    <row r="13" spans="1:13" x14ac:dyDescent="0.25">
      <c r="A13" s="3">
        <v>13</v>
      </c>
      <c r="B13" s="3" t="s">
        <v>536</v>
      </c>
    </row>
    <row r="14" spans="1:13" x14ac:dyDescent="0.25">
      <c r="A14" s="3"/>
      <c r="B14" s="3"/>
    </row>
    <row r="15" spans="1:13" x14ac:dyDescent="0.25">
      <c r="A15" s="3"/>
      <c r="B15" s="3"/>
    </row>
    <row r="16" spans="1:13" x14ac:dyDescent="0.25">
      <c r="A16" s="3"/>
      <c r="B16" s="3"/>
    </row>
    <row r="17" spans="1:2" x14ac:dyDescent="0.25">
      <c r="A17" s="3"/>
      <c r="B17" s="3"/>
    </row>
    <row r="18" spans="1:2" x14ac:dyDescent="0.25">
      <c r="A18" s="3"/>
      <c r="B18" s="3"/>
    </row>
    <row r="19" spans="1:2" x14ac:dyDescent="0.25">
      <c r="A19" s="3"/>
      <c r="B19" s="3"/>
    </row>
    <row r="20" spans="1:2" x14ac:dyDescent="0.25">
      <c r="A20" s="3"/>
      <c r="B20" s="3"/>
    </row>
    <row r="21" spans="1:2" x14ac:dyDescent="0.25">
      <c r="A21" s="3"/>
      <c r="B21" s="3"/>
    </row>
    <row r="22" spans="1:2" x14ac:dyDescent="0.25">
      <c r="A22" s="3"/>
      <c r="B22" s="3"/>
    </row>
    <row r="23" spans="1:2" x14ac:dyDescent="0.25">
      <c r="A23" s="3"/>
      <c r="B23" s="3"/>
    </row>
    <row r="24" spans="1:2" x14ac:dyDescent="0.25">
      <c r="A24" s="3"/>
      <c r="B24" s="3"/>
    </row>
    <row r="25" spans="1:2" x14ac:dyDescent="0.25">
      <c r="A25" s="3"/>
      <c r="B25" s="3"/>
    </row>
    <row r="26" spans="1:2" x14ac:dyDescent="0.25">
      <c r="A26" s="3"/>
      <c r="B26" s="3"/>
    </row>
    <row r="27" spans="1:2" x14ac:dyDescent="0.25">
      <c r="A27" s="3"/>
      <c r="B27" s="3"/>
    </row>
    <row r="28" spans="1:2" x14ac:dyDescent="0.25">
      <c r="A28" s="3"/>
      <c r="B28" s="3"/>
    </row>
    <row r="29" spans="1:2" x14ac:dyDescent="0.25">
      <c r="A29" s="3"/>
      <c r="B29" s="3"/>
    </row>
    <row r="30" spans="1:2" x14ac:dyDescent="0.25">
      <c r="A30" s="3"/>
      <c r="B30" s="3"/>
    </row>
    <row r="31" spans="1:2" x14ac:dyDescent="0.25">
      <c r="A31" s="3"/>
      <c r="B31" s="3"/>
    </row>
    <row r="32" spans="1:2" x14ac:dyDescent="0.25">
      <c r="A32" s="3"/>
      <c r="B32" s="3"/>
    </row>
    <row r="33" spans="1:2" x14ac:dyDescent="0.25">
      <c r="A33" s="3"/>
      <c r="B33" s="3"/>
    </row>
    <row r="34" spans="1:2" x14ac:dyDescent="0.25">
      <c r="A34" s="3"/>
      <c r="B34" s="3"/>
    </row>
    <row r="35" spans="1:2" x14ac:dyDescent="0.25">
      <c r="A35" s="3"/>
      <c r="B35" s="3"/>
    </row>
    <row r="36" spans="1:2" x14ac:dyDescent="0.25">
      <c r="A36" s="3"/>
      <c r="B36" s="3"/>
    </row>
    <row r="37" spans="1:2" x14ac:dyDescent="0.25">
      <c r="A37" s="3"/>
      <c r="B37" s="3"/>
    </row>
    <row r="38" spans="1:2" x14ac:dyDescent="0.25">
      <c r="A38" s="3"/>
      <c r="B38" s="3"/>
    </row>
    <row r="39" spans="1:2" x14ac:dyDescent="0.25">
      <c r="A39" s="3"/>
      <c r="B39" s="3"/>
    </row>
    <row r="40" spans="1:2" x14ac:dyDescent="0.25">
      <c r="A40" s="3"/>
      <c r="B40" s="3"/>
    </row>
    <row r="41" spans="1:2" x14ac:dyDescent="0.25">
      <c r="A41" s="3"/>
      <c r="B41" s="3"/>
    </row>
    <row r="42" spans="1:2" x14ac:dyDescent="0.25">
      <c r="A42" s="3"/>
      <c r="B42" s="3"/>
    </row>
    <row r="43" spans="1:2" x14ac:dyDescent="0.25">
      <c r="A43" s="3"/>
      <c r="B43" s="3"/>
    </row>
    <row r="44" spans="1:2" x14ac:dyDescent="0.25">
      <c r="A44" s="3"/>
      <c r="B44" s="3"/>
    </row>
    <row r="45" spans="1:2" x14ac:dyDescent="0.25">
      <c r="A45" s="3"/>
      <c r="B45" s="3"/>
    </row>
    <row r="46" spans="1:2" x14ac:dyDescent="0.25">
      <c r="A46" s="3"/>
      <c r="B46" s="3"/>
    </row>
    <row r="47" spans="1:2" x14ac:dyDescent="0.25">
      <c r="B47" s="3"/>
    </row>
  </sheetData>
  <mergeCells count="1">
    <mergeCell ref="F1:M1"/>
  </mergeCells>
  <hyperlinks>
    <hyperlink ref="B2" location="Start2" display="140 PTES seasonal"/>
    <hyperlink ref="B3" location="Start3" display="141 Large hot water tank"/>
    <hyperlink ref="B4" location="Start4" display="142 Small scale hot water tank"/>
    <hyperlink ref="B5" location="Start5" display="150 Underground Storage of Gas"/>
    <hyperlink ref="B6" location="Start6" display="151 Hydrogen Storage"/>
    <hyperlink ref="B7" location="Start7" display="160 Pumped hydro storage"/>
    <hyperlink ref="B8" location="Start8" display="161 CAES"/>
    <hyperlink ref="B9" location="Start9" display="162 Flywheels"/>
    <hyperlink ref="B10" location="Start10" display="180 Lithium Ion Battery"/>
    <hyperlink ref="B11" location="Start11" display="181 Vanadium Redox Flow Battery"/>
    <hyperlink ref="B12" location="Start12" display="182 Na-S Battery"/>
    <hyperlink ref="B13" location="Start13" display="183 Na-NiCl2 Battery"/>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W123"/>
  <sheetViews>
    <sheetView showGridLines="0" zoomScaleNormal="100" workbookViewId="0">
      <selection activeCell="D34" sqref="D34:E34"/>
    </sheetView>
  </sheetViews>
  <sheetFormatPr defaultRowHeight="15" x14ac:dyDescent="0.25"/>
  <cols>
    <col min="1" max="1" width="2.5703125" customWidth="1"/>
    <col min="2" max="2" width="32.42578125" customWidth="1"/>
  </cols>
  <sheetData>
    <row r="1" spans="2:23" x14ac:dyDescent="0.25">
      <c r="H1" s="3" t="s">
        <v>23</v>
      </c>
    </row>
    <row r="3" spans="2:23" ht="21" x14ac:dyDescent="0.35">
      <c r="B3" s="128"/>
    </row>
    <row r="5" spans="2:23" x14ac:dyDescent="0.25">
      <c r="B5" s="133" t="s">
        <v>0</v>
      </c>
      <c r="C5" s="277"/>
      <c r="D5" s="277"/>
      <c r="E5" s="133"/>
      <c r="F5" s="277" t="s">
        <v>542</v>
      </c>
      <c r="G5" s="277"/>
      <c r="H5" s="277"/>
      <c r="I5" s="277"/>
      <c r="J5" s="277"/>
      <c r="K5" s="277"/>
      <c r="L5" s="277"/>
      <c r="M5" s="277"/>
      <c r="N5" s="277"/>
      <c r="O5" s="277"/>
      <c r="P5" s="277"/>
      <c r="Q5" s="277"/>
      <c r="R5" s="277"/>
      <c r="S5" s="277"/>
      <c r="T5" s="277"/>
      <c r="U5" s="277"/>
      <c r="V5" s="277"/>
      <c r="W5" s="277"/>
    </row>
    <row r="6" spans="2:23" x14ac:dyDescent="0.25">
      <c r="B6" s="293"/>
      <c r="C6" s="277">
        <v>2015</v>
      </c>
      <c r="D6" s="277">
        <v>2020</v>
      </c>
      <c r="E6" s="277"/>
      <c r="F6" s="277">
        <v>2030</v>
      </c>
      <c r="G6" s="277"/>
      <c r="H6" s="277"/>
      <c r="I6" s="277"/>
      <c r="J6" s="277">
        <v>2050</v>
      </c>
      <c r="K6" s="277"/>
      <c r="L6" s="277" t="s">
        <v>92</v>
      </c>
      <c r="M6" s="277"/>
      <c r="N6" s="277"/>
      <c r="O6" s="277"/>
      <c r="P6" s="277" t="s">
        <v>244</v>
      </c>
      <c r="Q6" s="277"/>
      <c r="R6" s="277"/>
      <c r="S6" s="277"/>
      <c r="T6" s="277" t="s">
        <v>1</v>
      </c>
      <c r="U6" s="277"/>
      <c r="V6" s="277" t="s">
        <v>2</v>
      </c>
      <c r="W6" s="277"/>
    </row>
    <row r="7" spans="2:23" x14ac:dyDescent="0.25">
      <c r="B7" s="293"/>
      <c r="C7" s="277"/>
      <c r="D7" s="277"/>
      <c r="E7" s="277"/>
      <c r="F7" s="277"/>
      <c r="G7" s="277"/>
      <c r="H7" s="277">
        <v>2040</v>
      </c>
      <c r="I7" s="277"/>
      <c r="J7" s="277"/>
      <c r="K7" s="277"/>
      <c r="L7" s="277"/>
      <c r="M7" s="277"/>
      <c r="N7" s="277"/>
      <c r="O7" s="277"/>
      <c r="P7" s="277">
        <v>2050</v>
      </c>
      <c r="Q7" s="277"/>
      <c r="R7" s="277"/>
      <c r="S7" s="277"/>
      <c r="T7" s="277"/>
      <c r="U7" s="277"/>
      <c r="V7" s="277"/>
      <c r="W7" s="277"/>
    </row>
    <row r="8" spans="2:23" x14ac:dyDescent="0.25">
      <c r="B8" s="133" t="s">
        <v>3</v>
      </c>
      <c r="C8" s="150"/>
      <c r="D8" s="293"/>
      <c r="E8" s="293"/>
      <c r="F8" s="293"/>
      <c r="G8" s="293"/>
      <c r="H8" s="277"/>
      <c r="I8" s="277"/>
      <c r="J8" s="293"/>
      <c r="K8" s="293"/>
      <c r="L8" s="277" t="s">
        <v>94</v>
      </c>
      <c r="M8" s="277"/>
      <c r="N8" s="277" t="s">
        <v>95</v>
      </c>
      <c r="O8" s="277"/>
      <c r="P8" s="277" t="s">
        <v>94</v>
      </c>
      <c r="Q8" s="277"/>
      <c r="R8" s="277" t="s">
        <v>95</v>
      </c>
      <c r="S8" s="277"/>
      <c r="T8" s="293"/>
      <c r="U8" s="293"/>
      <c r="V8" s="277"/>
      <c r="W8" s="277"/>
    </row>
    <row r="9" spans="2:23" x14ac:dyDescent="0.25">
      <c r="B9" s="136" t="s">
        <v>96</v>
      </c>
      <c r="C9" s="136"/>
      <c r="D9" s="279" t="s">
        <v>74</v>
      </c>
      <c r="E9" s="279"/>
      <c r="F9" s="279"/>
      <c r="G9" s="279"/>
      <c r="H9" s="279"/>
      <c r="I9" s="279"/>
      <c r="J9" s="279"/>
      <c r="K9" s="279"/>
      <c r="L9" s="279"/>
      <c r="M9" s="279"/>
      <c r="N9" s="279"/>
      <c r="O9" s="279"/>
      <c r="P9" s="279"/>
      <c r="Q9" s="279"/>
      <c r="R9" s="279"/>
      <c r="S9" s="279"/>
      <c r="T9" s="279"/>
      <c r="U9" s="279"/>
      <c r="V9" s="279"/>
      <c r="W9" s="279"/>
    </row>
    <row r="10" spans="2:23" x14ac:dyDescent="0.25">
      <c r="B10" s="136" t="s">
        <v>98</v>
      </c>
      <c r="C10" s="136"/>
      <c r="D10" s="279" t="s">
        <v>282</v>
      </c>
      <c r="E10" s="279"/>
      <c r="F10" s="279"/>
      <c r="G10" s="279"/>
      <c r="H10" s="279"/>
      <c r="I10" s="279"/>
      <c r="J10" s="279"/>
      <c r="K10" s="279"/>
      <c r="L10" s="279"/>
      <c r="M10" s="279"/>
      <c r="N10" s="279"/>
      <c r="O10" s="279"/>
      <c r="P10" s="279"/>
      <c r="Q10" s="279"/>
      <c r="R10" s="279"/>
      <c r="S10" s="279"/>
      <c r="T10" s="279"/>
      <c r="U10" s="279"/>
      <c r="V10" s="279"/>
      <c r="W10" s="279"/>
    </row>
    <row r="11" spans="2:23" x14ac:dyDescent="0.25">
      <c r="B11" s="136" t="s">
        <v>100</v>
      </c>
      <c r="C11" s="136">
        <v>3.2</v>
      </c>
      <c r="D11" s="279">
        <v>6</v>
      </c>
      <c r="E11" s="279"/>
      <c r="F11" s="279">
        <v>7</v>
      </c>
      <c r="G11" s="279"/>
      <c r="H11" s="279">
        <v>8</v>
      </c>
      <c r="I11" s="279"/>
      <c r="J11" s="279">
        <v>8</v>
      </c>
      <c r="K11" s="279"/>
      <c r="L11" s="279">
        <v>5</v>
      </c>
      <c r="M11" s="279"/>
      <c r="N11" s="279">
        <v>9</v>
      </c>
      <c r="O11" s="279"/>
      <c r="P11" s="279">
        <v>7</v>
      </c>
      <c r="Q11" s="279"/>
      <c r="R11" s="279">
        <v>12</v>
      </c>
      <c r="S11" s="279"/>
      <c r="T11" s="279" t="s">
        <v>14</v>
      </c>
      <c r="U11" s="279"/>
      <c r="V11" s="279" t="s">
        <v>543</v>
      </c>
      <c r="W11" s="279"/>
    </row>
    <row r="12" spans="2:23" x14ac:dyDescent="0.25">
      <c r="B12" s="136" t="s">
        <v>101</v>
      </c>
      <c r="C12" s="136">
        <v>9.6</v>
      </c>
      <c r="D12" s="279">
        <v>18</v>
      </c>
      <c r="E12" s="279"/>
      <c r="F12" s="279">
        <v>21</v>
      </c>
      <c r="G12" s="279"/>
      <c r="H12" s="279">
        <v>24</v>
      </c>
      <c r="I12" s="279"/>
      <c r="J12" s="279">
        <v>24</v>
      </c>
      <c r="K12" s="279"/>
      <c r="L12" s="279">
        <v>16</v>
      </c>
      <c r="M12" s="279"/>
      <c r="N12" s="279">
        <v>21</v>
      </c>
      <c r="O12" s="279"/>
      <c r="P12" s="279">
        <v>22</v>
      </c>
      <c r="Q12" s="279"/>
      <c r="R12" s="279">
        <v>28</v>
      </c>
      <c r="S12" s="279"/>
      <c r="T12" s="279" t="s">
        <v>544</v>
      </c>
      <c r="U12" s="279"/>
      <c r="V12" s="279" t="s">
        <v>543</v>
      </c>
      <c r="W12" s="279"/>
    </row>
    <row r="13" spans="2:23" x14ac:dyDescent="0.25">
      <c r="B13" s="136" t="s">
        <v>102</v>
      </c>
      <c r="C13" s="136">
        <v>1.6</v>
      </c>
      <c r="D13" s="279">
        <v>3</v>
      </c>
      <c r="E13" s="279"/>
      <c r="F13" s="279">
        <v>3.5</v>
      </c>
      <c r="G13" s="279"/>
      <c r="H13" s="279">
        <v>4</v>
      </c>
      <c r="I13" s="279"/>
      <c r="J13" s="279">
        <v>4</v>
      </c>
      <c r="K13" s="279"/>
      <c r="L13" s="279">
        <v>2.7</v>
      </c>
      <c r="M13" s="279"/>
      <c r="N13" s="279">
        <v>3.5</v>
      </c>
      <c r="O13" s="279"/>
      <c r="P13" s="279">
        <v>3.7</v>
      </c>
      <c r="Q13" s="279"/>
      <c r="R13" s="279">
        <v>4.7</v>
      </c>
      <c r="S13" s="279"/>
      <c r="T13" s="279" t="s">
        <v>544</v>
      </c>
      <c r="U13" s="279"/>
      <c r="V13" s="279" t="s">
        <v>543</v>
      </c>
      <c r="W13" s="279"/>
    </row>
    <row r="14" spans="2:23" x14ac:dyDescent="0.25">
      <c r="B14" s="136" t="s">
        <v>545</v>
      </c>
      <c r="C14" s="136">
        <v>91</v>
      </c>
      <c r="D14" s="279">
        <v>91</v>
      </c>
      <c r="E14" s="279"/>
      <c r="F14" s="279">
        <v>92</v>
      </c>
      <c r="G14" s="279"/>
      <c r="H14" s="279">
        <v>92</v>
      </c>
      <c r="I14" s="279"/>
      <c r="J14" s="279">
        <v>92</v>
      </c>
      <c r="K14" s="279"/>
      <c r="L14" s="279">
        <v>90</v>
      </c>
      <c r="M14" s="279"/>
      <c r="N14" s="279">
        <v>92</v>
      </c>
      <c r="O14" s="279"/>
      <c r="P14" s="279">
        <v>91</v>
      </c>
      <c r="Q14" s="279"/>
      <c r="R14" s="279">
        <v>94</v>
      </c>
      <c r="S14" s="279"/>
      <c r="T14" s="279" t="s">
        <v>8</v>
      </c>
      <c r="U14" s="279"/>
      <c r="V14" s="279" t="s">
        <v>546</v>
      </c>
      <c r="W14" s="279"/>
    </row>
    <row r="15" spans="2:23" x14ac:dyDescent="0.25">
      <c r="B15" s="136" t="s">
        <v>547</v>
      </c>
      <c r="C15" s="136">
        <v>95</v>
      </c>
      <c r="D15" s="279">
        <v>95</v>
      </c>
      <c r="E15" s="279"/>
      <c r="F15" s="279">
        <v>96</v>
      </c>
      <c r="G15" s="279"/>
      <c r="H15" s="279">
        <v>96</v>
      </c>
      <c r="I15" s="279"/>
      <c r="J15" s="279">
        <v>96</v>
      </c>
      <c r="K15" s="279"/>
      <c r="L15" s="279">
        <v>95</v>
      </c>
      <c r="M15" s="279"/>
      <c r="N15" s="279">
        <v>96</v>
      </c>
      <c r="O15" s="279"/>
      <c r="P15" s="279">
        <v>95</v>
      </c>
      <c r="Q15" s="279"/>
      <c r="R15" s="279">
        <v>97</v>
      </c>
      <c r="S15" s="279"/>
      <c r="T15" s="279" t="s">
        <v>8</v>
      </c>
      <c r="U15" s="279"/>
      <c r="V15" s="279" t="s">
        <v>546</v>
      </c>
      <c r="W15" s="279"/>
    </row>
    <row r="16" spans="2:23" x14ac:dyDescent="0.25">
      <c r="B16" s="136" t="s">
        <v>703</v>
      </c>
      <c r="C16" s="136" t="s">
        <v>646</v>
      </c>
      <c r="D16" s="279">
        <v>98</v>
      </c>
      <c r="E16" s="279"/>
      <c r="F16" s="279">
        <v>98.5</v>
      </c>
      <c r="G16" s="279"/>
      <c r="H16" s="279">
        <v>98.5</v>
      </c>
      <c r="I16" s="279"/>
      <c r="J16" s="279">
        <v>98.5</v>
      </c>
      <c r="K16" s="279"/>
      <c r="L16" s="279">
        <v>98</v>
      </c>
      <c r="M16" s="279"/>
      <c r="N16" s="279">
        <v>98.5</v>
      </c>
      <c r="O16" s="279"/>
      <c r="P16" s="279">
        <v>98</v>
      </c>
      <c r="Q16" s="279"/>
      <c r="R16" s="279">
        <v>99</v>
      </c>
      <c r="S16" s="279"/>
      <c r="T16" s="279" t="s">
        <v>10</v>
      </c>
      <c r="U16" s="279"/>
      <c r="V16" s="279" t="s">
        <v>334</v>
      </c>
      <c r="W16" s="279"/>
    </row>
    <row r="17" spans="2:23" x14ac:dyDescent="0.25">
      <c r="B17" s="151" t="s">
        <v>548</v>
      </c>
      <c r="C17" s="136" t="s">
        <v>647</v>
      </c>
      <c r="D17" s="279">
        <v>97</v>
      </c>
      <c r="E17" s="279"/>
      <c r="F17" s="279">
        <v>97.5</v>
      </c>
      <c r="G17" s="279"/>
      <c r="H17" s="279">
        <v>97.5</v>
      </c>
      <c r="I17" s="279"/>
      <c r="J17" s="279">
        <v>97.5</v>
      </c>
      <c r="K17" s="279"/>
      <c r="L17" s="279">
        <v>97</v>
      </c>
      <c r="M17" s="279"/>
      <c r="N17" s="279">
        <v>98</v>
      </c>
      <c r="O17" s="279"/>
      <c r="P17" s="279">
        <v>97</v>
      </c>
      <c r="Q17" s="279"/>
      <c r="R17" s="279">
        <v>98</v>
      </c>
      <c r="S17" s="279"/>
      <c r="T17" s="279" t="s">
        <v>10</v>
      </c>
      <c r="U17" s="279"/>
      <c r="V17" s="279" t="s">
        <v>334</v>
      </c>
      <c r="W17" s="279"/>
    </row>
    <row r="18" spans="2:23" x14ac:dyDescent="0.25">
      <c r="B18" s="136" t="s">
        <v>251</v>
      </c>
      <c r="C18" s="152">
        <v>0.1</v>
      </c>
      <c r="D18" s="279">
        <v>0.1</v>
      </c>
      <c r="E18" s="279"/>
      <c r="F18" s="279">
        <v>0.1</v>
      </c>
      <c r="G18" s="279"/>
      <c r="H18" s="279">
        <v>0.1</v>
      </c>
      <c r="I18" s="279"/>
      <c r="J18" s="279">
        <v>0.1</v>
      </c>
      <c r="K18" s="279"/>
      <c r="L18" s="279">
        <v>0.05</v>
      </c>
      <c r="M18" s="279"/>
      <c r="N18" s="279">
        <v>0.2</v>
      </c>
      <c r="O18" s="279"/>
      <c r="P18" s="279">
        <v>0.05</v>
      </c>
      <c r="Q18" s="279"/>
      <c r="R18" s="279">
        <v>0.15</v>
      </c>
      <c r="S18" s="279"/>
      <c r="T18" s="279" t="s">
        <v>15</v>
      </c>
      <c r="U18" s="279"/>
      <c r="V18" s="279" t="s">
        <v>549</v>
      </c>
      <c r="W18" s="279"/>
    </row>
    <row r="19" spans="2:23" x14ac:dyDescent="0.25">
      <c r="B19" s="136" t="s">
        <v>108</v>
      </c>
      <c r="C19" s="136">
        <v>0.4</v>
      </c>
      <c r="D19" s="279">
        <v>0.38</v>
      </c>
      <c r="E19" s="279"/>
      <c r="F19" s="279">
        <v>0.35</v>
      </c>
      <c r="G19" s="279"/>
      <c r="H19" s="279">
        <v>0.3</v>
      </c>
      <c r="I19" s="279"/>
      <c r="J19" s="279">
        <v>0.25</v>
      </c>
      <c r="K19" s="279"/>
      <c r="L19" s="279">
        <v>0.2</v>
      </c>
      <c r="M19" s="279"/>
      <c r="N19" s="279">
        <v>0.5</v>
      </c>
      <c r="O19" s="279"/>
      <c r="P19" s="279">
        <v>0.1</v>
      </c>
      <c r="Q19" s="279"/>
      <c r="R19" s="279">
        <v>0.3</v>
      </c>
      <c r="S19" s="279"/>
      <c r="T19" s="279" t="s">
        <v>16</v>
      </c>
      <c r="U19" s="279"/>
      <c r="V19" s="279"/>
      <c r="W19" s="279"/>
    </row>
    <row r="20" spans="2:23" x14ac:dyDescent="0.25">
      <c r="B20" s="136" t="s">
        <v>109</v>
      </c>
      <c r="C20" s="136">
        <v>0.2</v>
      </c>
      <c r="D20" s="279">
        <v>0.2</v>
      </c>
      <c r="E20" s="279"/>
      <c r="F20" s="279">
        <v>0.1</v>
      </c>
      <c r="G20" s="279"/>
      <c r="H20" s="279">
        <v>0.1</v>
      </c>
      <c r="I20" s="279"/>
      <c r="J20" s="279">
        <v>0.1</v>
      </c>
      <c r="K20" s="279"/>
      <c r="L20" s="279">
        <v>0.1</v>
      </c>
      <c r="M20" s="279"/>
      <c r="N20" s="279">
        <v>0.25</v>
      </c>
      <c r="O20" s="279"/>
      <c r="P20" s="279">
        <v>0.05</v>
      </c>
      <c r="Q20" s="279"/>
      <c r="R20" s="279">
        <v>0.2</v>
      </c>
      <c r="S20" s="279"/>
      <c r="T20" s="279" t="s">
        <v>16</v>
      </c>
      <c r="U20" s="279"/>
      <c r="V20" s="279"/>
      <c r="W20" s="279"/>
    </row>
    <row r="21" spans="2:23" x14ac:dyDescent="0.25">
      <c r="B21" s="136" t="s">
        <v>6</v>
      </c>
      <c r="C21" s="136">
        <v>15</v>
      </c>
      <c r="D21" s="279">
        <v>20</v>
      </c>
      <c r="E21" s="279"/>
      <c r="F21" s="279">
        <v>25</v>
      </c>
      <c r="G21" s="279"/>
      <c r="H21" s="279">
        <v>30</v>
      </c>
      <c r="I21" s="279"/>
      <c r="J21" s="279">
        <v>30</v>
      </c>
      <c r="K21" s="279"/>
      <c r="L21" s="279">
        <v>15</v>
      </c>
      <c r="M21" s="279"/>
      <c r="N21" s="279">
        <v>25</v>
      </c>
      <c r="O21" s="279"/>
      <c r="P21" s="279">
        <v>20</v>
      </c>
      <c r="Q21" s="279"/>
      <c r="R21" s="279">
        <v>45</v>
      </c>
      <c r="S21" s="279"/>
      <c r="T21" s="279" t="s">
        <v>115</v>
      </c>
      <c r="U21" s="279"/>
      <c r="V21" s="279" t="s">
        <v>550</v>
      </c>
      <c r="W21" s="279"/>
    </row>
    <row r="22" spans="2:23" x14ac:dyDescent="0.25">
      <c r="B22" s="136" t="s">
        <v>7</v>
      </c>
      <c r="C22" s="136">
        <v>0.25</v>
      </c>
      <c r="D22" s="279">
        <v>0.2</v>
      </c>
      <c r="E22" s="279"/>
      <c r="F22" s="279">
        <v>0.2</v>
      </c>
      <c r="G22" s="279"/>
      <c r="H22" s="279">
        <v>0.2</v>
      </c>
      <c r="I22" s="279"/>
      <c r="J22" s="279">
        <v>0.2</v>
      </c>
      <c r="K22" s="279"/>
      <c r="L22" s="279">
        <v>0.2</v>
      </c>
      <c r="M22" s="279"/>
      <c r="N22" s="279">
        <v>0.25</v>
      </c>
      <c r="O22" s="279"/>
      <c r="P22" s="279">
        <v>0.1</v>
      </c>
      <c r="Q22" s="279"/>
      <c r="R22" s="279">
        <v>0.25</v>
      </c>
      <c r="S22" s="279"/>
      <c r="T22" s="279"/>
      <c r="U22" s="279"/>
      <c r="V22" s="279" t="s">
        <v>551</v>
      </c>
      <c r="W22" s="279"/>
    </row>
    <row r="23" spans="2:23" x14ac:dyDescent="0.25">
      <c r="B23" s="153" t="s">
        <v>9</v>
      </c>
      <c r="C23" s="154"/>
      <c r="D23" s="154"/>
      <c r="E23" s="154"/>
      <c r="F23" s="154"/>
      <c r="G23" s="154"/>
      <c r="H23" s="154"/>
      <c r="I23" s="154"/>
      <c r="J23" s="154"/>
      <c r="K23" s="154"/>
      <c r="L23" s="154"/>
      <c r="M23" s="154"/>
      <c r="N23" s="154"/>
      <c r="O23" s="154"/>
      <c r="P23" s="154"/>
      <c r="Q23" s="154"/>
      <c r="R23" s="154"/>
      <c r="S23" s="154"/>
      <c r="T23" s="154"/>
      <c r="U23" s="154"/>
      <c r="V23" s="154"/>
      <c r="W23" s="155"/>
    </row>
    <row r="24" spans="2:23" ht="22.5" x14ac:dyDescent="0.25">
      <c r="B24" s="136" t="s">
        <v>256</v>
      </c>
      <c r="C24" s="136" t="s">
        <v>552</v>
      </c>
      <c r="D24" s="279" t="s">
        <v>552</v>
      </c>
      <c r="E24" s="279"/>
      <c r="F24" s="279" t="s">
        <v>552</v>
      </c>
      <c r="G24" s="279"/>
      <c r="H24" s="279" t="s">
        <v>552</v>
      </c>
      <c r="I24" s="279"/>
      <c r="J24" s="279" t="s">
        <v>552</v>
      </c>
      <c r="K24" s="279"/>
      <c r="L24" s="279" t="s">
        <v>552</v>
      </c>
      <c r="M24" s="279"/>
      <c r="N24" s="279" t="s">
        <v>552</v>
      </c>
      <c r="O24" s="279"/>
      <c r="P24" s="279" t="s">
        <v>552</v>
      </c>
      <c r="Q24" s="279"/>
      <c r="R24" s="279" t="s">
        <v>552</v>
      </c>
      <c r="S24" s="279"/>
      <c r="T24" s="279" t="s">
        <v>120</v>
      </c>
      <c r="U24" s="279"/>
      <c r="V24" s="279" t="s">
        <v>553</v>
      </c>
      <c r="W24" s="279"/>
    </row>
    <row r="25" spans="2:23" ht="22.5" x14ac:dyDescent="0.25">
      <c r="B25" s="136" t="s">
        <v>297</v>
      </c>
      <c r="C25" s="136" t="s">
        <v>552</v>
      </c>
      <c r="D25" s="279" t="s">
        <v>552</v>
      </c>
      <c r="E25" s="279"/>
      <c r="F25" s="279" t="s">
        <v>552</v>
      </c>
      <c r="G25" s="279"/>
      <c r="H25" s="279" t="s">
        <v>552</v>
      </c>
      <c r="I25" s="279"/>
      <c r="J25" s="279" t="s">
        <v>552</v>
      </c>
      <c r="K25" s="279"/>
      <c r="L25" s="279" t="s">
        <v>552</v>
      </c>
      <c r="M25" s="279"/>
      <c r="N25" s="279" t="s">
        <v>552</v>
      </c>
      <c r="O25" s="279"/>
      <c r="P25" s="279" t="s">
        <v>552</v>
      </c>
      <c r="Q25" s="279"/>
      <c r="R25" s="279" t="s">
        <v>552</v>
      </c>
      <c r="S25" s="279"/>
      <c r="T25" s="279" t="s">
        <v>120</v>
      </c>
      <c r="U25" s="279"/>
      <c r="V25" s="279" t="s">
        <v>553</v>
      </c>
      <c r="W25" s="279"/>
    </row>
    <row r="26" spans="2:23" x14ac:dyDescent="0.25">
      <c r="B26" s="153" t="s">
        <v>21</v>
      </c>
      <c r="C26" s="154"/>
      <c r="D26" s="154"/>
      <c r="E26" s="154"/>
      <c r="F26" s="154"/>
      <c r="G26" s="154"/>
      <c r="H26" s="154"/>
      <c r="I26" s="154"/>
      <c r="J26" s="154"/>
      <c r="K26" s="154"/>
      <c r="L26" s="154"/>
      <c r="M26" s="154"/>
      <c r="N26" s="154"/>
      <c r="O26" s="154"/>
      <c r="P26" s="154"/>
      <c r="Q26" s="154"/>
      <c r="R26" s="154"/>
      <c r="S26" s="154"/>
      <c r="T26" s="154"/>
      <c r="U26" s="154"/>
      <c r="V26" s="154"/>
      <c r="W26" s="155"/>
    </row>
    <row r="27" spans="2:23" x14ac:dyDescent="0.25">
      <c r="B27" s="136" t="s">
        <v>177</v>
      </c>
      <c r="C27" s="136">
        <v>0.70799999999999996</v>
      </c>
      <c r="D27" s="279">
        <v>0.432</v>
      </c>
      <c r="E27" s="279"/>
      <c r="F27" s="279">
        <v>0.30199999999999999</v>
      </c>
      <c r="G27" s="279"/>
      <c r="H27" s="279">
        <v>0.19400000000000001</v>
      </c>
      <c r="I27" s="279"/>
      <c r="J27" s="279">
        <v>0.13500000000000001</v>
      </c>
      <c r="K27" s="279"/>
      <c r="L27" s="279">
        <v>0.32</v>
      </c>
      <c r="M27" s="279"/>
      <c r="N27" s="279">
        <v>0.55400000000000005</v>
      </c>
      <c r="O27" s="279"/>
      <c r="P27" s="279">
        <v>6.6000000000000003E-2</v>
      </c>
      <c r="Q27" s="279"/>
      <c r="R27" s="279">
        <v>0.30499999999999999</v>
      </c>
      <c r="S27" s="279"/>
      <c r="T27" s="279" t="s">
        <v>129</v>
      </c>
      <c r="U27" s="279"/>
      <c r="V27" s="279" t="s">
        <v>554</v>
      </c>
      <c r="W27" s="279"/>
    </row>
    <row r="28" spans="2:23" x14ac:dyDescent="0.25">
      <c r="B28" s="136" t="s">
        <v>555</v>
      </c>
      <c r="C28" s="145" t="s">
        <v>648</v>
      </c>
      <c r="D28" s="292">
        <v>0.13200000000000001</v>
      </c>
      <c r="E28" s="292"/>
      <c r="F28" s="292">
        <v>6.2E-2</v>
      </c>
      <c r="G28" s="292"/>
      <c r="H28" s="292">
        <v>4.3999999999999997E-2</v>
      </c>
      <c r="I28" s="292"/>
      <c r="J28" s="292">
        <v>3.5000000000000003E-2</v>
      </c>
      <c r="K28" s="292"/>
      <c r="L28" s="279">
        <v>7.0000000000000007E-2</v>
      </c>
      <c r="M28" s="279"/>
      <c r="N28" s="279">
        <v>0.189</v>
      </c>
      <c r="O28" s="279"/>
      <c r="P28" s="279">
        <v>2.5999999999999999E-2</v>
      </c>
      <c r="Q28" s="279"/>
      <c r="R28" s="279">
        <v>0.115</v>
      </c>
      <c r="S28" s="279"/>
      <c r="T28" s="279" t="s">
        <v>137</v>
      </c>
      <c r="U28" s="279"/>
      <c r="V28" s="279" t="s">
        <v>556</v>
      </c>
      <c r="W28" s="279"/>
    </row>
    <row r="29" spans="2:23" x14ac:dyDescent="0.25">
      <c r="B29" s="136" t="s">
        <v>557</v>
      </c>
      <c r="C29" s="145" t="s">
        <v>649</v>
      </c>
      <c r="D29" s="292">
        <v>0.27</v>
      </c>
      <c r="E29" s="292"/>
      <c r="F29" s="292">
        <v>0.16</v>
      </c>
      <c r="G29" s="292"/>
      <c r="H29" s="292">
        <v>0.1</v>
      </c>
      <c r="I29" s="292"/>
      <c r="J29" s="292">
        <v>0.06</v>
      </c>
      <c r="K29" s="292"/>
      <c r="L29" s="279">
        <v>0.24</v>
      </c>
      <c r="M29" s="279"/>
      <c r="N29" s="279">
        <v>0.51</v>
      </c>
      <c r="O29" s="279"/>
      <c r="P29" s="279">
        <v>0.04</v>
      </c>
      <c r="Q29" s="279"/>
      <c r="R29" s="279">
        <v>0.25</v>
      </c>
      <c r="S29" s="279"/>
      <c r="T29" s="279" t="s">
        <v>206</v>
      </c>
      <c r="U29" s="279"/>
      <c r="V29" s="279" t="s">
        <v>558</v>
      </c>
      <c r="W29" s="279"/>
    </row>
    <row r="30" spans="2:23" x14ac:dyDescent="0.25">
      <c r="B30" s="136" t="s">
        <v>650</v>
      </c>
      <c r="C30" s="145" t="s">
        <v>651</v>
      </c>
      <c r="D30" s="292">
        <v>0.1</v>
      </c>
      <c r="E30" s="292"/>
      <c r="F30" s="292">
        <v>0.08</v>
      </c>
      <c r="G30" s="292"/>
      <c r="H30" s="292">
        <v>0.05</v>
      </c>
      <c r="I30" s="292"/>
      <c r="J30" s="292">
        <v>0.04</v>
      </c>
      <c r="K30" s="292"/>
      <c r="L30" s="279">
        <v>0.09</v>
      </c>
      <c r="M30" s="279"/>
      <c r="N30" s="279">
        <v>0.11</v>
      </c>
      <c r="O30" s="279"/>
      <c r="P30" s="279">
        <v>0.02</v>
      </c>
      <c r="Q30" s="279"/>
      <c r="R30" s="279">
        <v>0.11</v>
      </c>
      <c r="S30" s="279"/>
      <c r="T30" s="279" t="s">
        <v>329</v>
      </c>
      <c r="U30" s="279"/>
      <c r="V30" s="279" t="s">
        <v>559</v>
      </c>
      <c r="W30" s="279"/>
    </row>
    <row r="31" spans="2:23" x14ac:dyDescent="0.25">
      <c r="B31" s="136" t="s">
        <v>560</v>
      </c>
      <c r="C31" s="136">
        <v>0.54</v>
      </c>
      <c r="D31" s="279">
        <v>0.54</v>
      </c>
      <c r="E31" s="279"/>
      <c r="F31" s="279">
        <v>0.54</v>
      </c>
      <c r="G31" s="279"/>
      <c r="H31" s="279">
        <v>0.54</v>
      </c>
      <c r="I31" s="279"/>
      <c r="J31" s="279">
        <v>0.54</v>
      </c>
      <c r="K31" s="279"/>
      <c r="L31" s="279">
        <v>0.45</v>
      </c>
      <c r="M31" s="279"/>
      <c r="N31" s="279">
        <v>0.54</v>
      </c>
      <c r="O31" s="279"/>
      <c r="P31" s="279">
        <v>0.4</v>
      </c>
      <c r="Q31" s="279"/>
      <c r="R31" s="279">
        <v>0.54</v>
      </c>
      <c r="S31" s="279"/>
      <c r="T31" s="279" t="s">
        <v>331</v>
      </c>
      <c r="U31" s="279"/>
      <c r="V31" s="279" t="s">
        <v>364</v>
      </c>
      <c r="W31" s="279"/>
    </row>
    <row r="32" spans="2:23" x14ac:dyDescent="0.25">
      <c r="B32" s="136" t="s">
        <v>262</v>
      </c>
      <c r="C32" s="136">
        <v>2.1</v>
      </c>
      <c r="D32" s="279">
        <v>2</v>
      </c>
      <c r="E32" s="279"/>
      <c r="F32" s="279">
        <v>1.8</v>
      </c>
      <c r="G32" s="279"/>
      <c r="H32" s="279">
        <v>1.7</v>
      </c>
      <c r="I32" s="279"/>
      <c r="J32" s="279">
        <v>1.6</v>
      </c>
      <c r="K32" s="279"/>
      <c r="L32" s="279">
        <v>0.4</v>
      </c>
      <c r="M32" s="279"/>
      <c r="N32" s="279">
        <v>5.6</v>
      </c>
      <c r="O32" s="279"/>
      <c r="P32" s="279">
        <v>0.3</v>
      </c>
      <c r="Q32" s="279"/>
      <c r="R32" s="279">
        <v>2.5</v>
      </c>
      <c r="S32" s="279"/>
      <c r="T32" s="279" t="s">
        <v>450</v>
      </c>
      <c r="U32" s="279"/>
      <c r="V32" s="279" t="s">
        <v>561</v>
      </c>
      <c r="W32" s="279"/>
    </row>
    <row r="33" spans="1:23" x14ac:dyDescent="0.25">
      <c r="B33" s="156" t="s">
        <v>433</v>
      </c>
      <c r="C33" s="157"/>
      <c r="D33" s="157"/>
      <c r="E33" s="157"/>
      <c r="F33" s="157"/>
      <c r="G33" s="157"/>
      <c r="H33" s="157"/>
      <c r="I33" s="157"/>
      <c r="J33" s="157"/>
      <c r="K33" s="157"/>
      <c r="L33" s="157"/>
      <c r="M33" s="157"/>
      <c r="N33" s="157"/>
      <c r="O33" s="157"/>
      <c r="P33" s="157"/>
      <c r="Q33" s="157"/>
      <c r="R33" s="157"/>
      <c r="S33" s="157"/>
      <c r="T33" s="157"/>
      <c r="U33" s="157"/>
      <c r="V33" s="157"/>
      <c r="W33" s="158"/>
    </row>
    <row r="34" spans="1:23" ht="22.5" x14ac:dyDescent="0.25">
      <c r="B34" s="136" t="s">
        <v>562</v>
      </c>
      <c r="C34" s="136">
        <v>0.41799999999999998</v>
      </c>
      <c r="D34" s="279">
        <v>0.23200000000000001</v>
      </c>
      <c r="E34" s="279"/>
      <c r="F34" s="279">
        <v>0.14199999999999999</v>
      </c>
      <c r="G34" s="279"/>
      <c r="H34" s="279">
        <v>9.4E-2</v>
      </c>
      <c r="I34" s="279"/>
      <c r="J34" s="279">
        <v>7.4999999999999997E-2</v>
      </c>
      <c r="K34" s="279"/>
      <c r="L34" s="279">
        <v>0.16</v>
      </c>
      <c r="M34" s="279"/>
      <c r="N34" s="279">
        <v>0.25900000000000001</v>
      </c>
      <c r="O34" s="279"/>
      <c r="P34" s="279">
        <v>4.5999999999999999E-2</v>
      </c>
      <c r="Q34" s="279"/>
      <c r="R34" s="279">
        <v>0.17599999999999999</v>
      </c>
      <c r="S34" s="279"/>
      <c r="T34" s="279" t="s">
        <v>452</v>
      </c>
      <c r="U34" s="279"/>
      <c r="V34" s="279" t="s">
        <v>554</v>
      </c>
      <c r="W34" s="279"/>
    </row>
    <row r="35" spans="1:23" ht="22.5" x14ac:dyDescent="0.25">
      <c r="B35" s="136" t="s">
        <v>563</v>
      </c>
      <c r="C35" s="145">
        <v>0.28999999999999998</v>
      </c>
      <c r="D35" s="292">
        <v>0.27</v>
      </c>
      <c r="E35" s="292"/>
      <c r="F35" s="292">
        <v>0.16</v>
      </c>
      <c r="G35" s="292"/>
      <c r="H35" s="292">
        <v>0.1</v>
      </c>
      <c r="I35" s="292"/>
      <c r="J35" s="292">
        <v>0.06</v>
      </c>
      <c r="K35" s="292"/>
      <c r="L35" s="279">
        <v>0.24</v>
      </c>
      <c r="M35" s="279"/>
      <c r="N35" s="279">
        <v>0.51</v>
      </c>
      <c r="O35" s="279"/>
      <c r="P35" s="279">
        <v>0.04</v>
      </c>
      <c r="Q35" s="279"/>
      <c r="R35" s="279">
        <v>0.25</v>
      </c>
      <c r="S35" s="279"/>
      <c r="T35" s="279" t="s">
        <v>454</v>
      </c>
      <c r="U35" s="279"/>
      <c r="V35" s="279" t="s">
        <v>558</v>
      </c>
      <c r="W35" s="279"/>
    </row>
    <row r="36" spans="1:23" x14ac:dyDescent="0.25">
      <c r="B36" s="136" t="s">
        <v>310</v>
      </c>
      <c r="C36" s="145">
        <v>0.39</v>
      </c>
      <c r="D36" s="292">
        <v>0.33</v>
      </c>
      <c r="E36" s="292"/>
      <c r="F36" s="292">
        <v>0.2</v>
      </c>
      <c r="G36" s="292"/>
      <c r="H36" s="292">
        <v>0.12</v>
      </c>
      <c r="I36" s="292"/>
      <c r="J36" s="292">
        <v>0.08</v>
      </c>
      <c r="K36" s="292"/>
      <c r="L36" s="292">
        <v>0.28000000000000003</v>
      </c>
      <c r="M36" s="292"/>
      <c r="N36" s="292">
        <v>0.57999999999999996</v>
      </c>
      <c r="O36" s="292"/>
      <c r="P36" s="292">
        <v>0.05</v>
      </c>
      <c r="Q36" s="292"/>
      <c r="R36" s="292">
        <v>0.31</v>
      </c>
      <c r="S36" s="292"/>
      <c r="T36" s="279" t="s">
        <v>421</v>
      </c>
      <c r="U36" s="279"/>
      <c r="V36" s="279" t="s">
        <v>564</v>
      </c>
      <c r="W36" s="279"/>
    </row>
    <row r="37" spans="1:23" x14ac:dyDescent="0.25">
      <c r="B37" s="136" t="s">
        <v>312</v>
      </c>
      <c r="C37" s="136">
        <v>6000</v>
      </c>
      <c r="D37" s="279">
        <v>14000</v>
      </c>
      <c r="E37" s="279"/>
      <c r="F37" s="279">
        <v>30000</v>
      </c>
      <c r="G37" s="279"/>
      <c r="H37" s="279">
        <v>40000</v>
      </c>
      <c r="I37" s="279"/>
      <c r="J37" s="279">
        <v>50000</v>
      </c>
      <c r="K37" s="279"/>
      <c r="L37" s="279">
        <v>10000</v>
      </c>
      <c r="M37" s="279"/>
      <c r="N37" s="279">
        <v>16000</v>
      </c>
      <c r="O37" s="279"/>
      <c r="P37" s="279">
        <v>20000</v>
      </c>
      <c r="Q37" s="279"/>
      <c r="R37" s="279">
        <v>70000</v>
      </c>
      <c r="S37" s="279"/>
      <c r="T37" s="279" t="s">
        <v>565</v>
      </c>
      <c r="U37" s="279"/>
      <c r="V37" s="279" t="s">
        <v>566</v>
      </c>
      <c r="W37" s="279"/>
    </row>
    <row r="38" spans="1:23" x14ac:dyDescent="0.25">
      <c r="B38" s="136" t="s">
        <v>314</v>
      </c>
      <c r="C38" s="136">
        <v>569</v>
      </c>
      <c r="D38" s="279">
        <v>700</v>
      </c>
      <c r="E38" s="279"/>
      <c r="F38" s="279">
        <v>900</v>
      </c>
      <c r="G38" s="279"/>
      <c r="H38" s="279">
        <v>1000</v>
      </c>
      <c r="I38" s="279"/>
      <c r="J38" s="279">
        <v>1200</v>
      </c>
      <c r="K38" s="279"/>
      <c r="L38" s="279">
        <v>600</v>
      </c>
      <c r="M38" s="279"/>
      <c r="N38" s="279">
        <v>900</v>
      </c>
      <c r="O38" s="279"/>
      <c r="P38" s="279">
        <v>1000</v>
      </c>
      <c r="Q38" s="279"/>
      <c r="R38" s="279">
        <v>2000</v>
      </c>
      <c r="S38" s="279"/>
      <c r="T38" s="279" t="s">
        <v>567</v>
      </c>
      <c r="U38" s="279"/>
      <c r="V38" s="279" t="s">
        <v>568</v>
      </c>
      <c r="W38" s="279"/>
    </row>
    <row r="39" spans="1:23" x14ac:dyDescent="0.25">
      <c r="B39" s="136" t="s">
        <v>569</v>
      </c>
      <c r="C39" s="136">
        <v>708</v>
      </c>
      <c r="D39" s="279">
        <v>800</v>
      </c>
      <c r="E39" s="279"/>
      <c r="F39" s="279">
        <v>1000</v>
      </c>
      <c r="G39" s="279"/>
      <c r="H39" s="279">
        <v>1200</v>
      </c>
      <c r="I39" s="279"/>
      <c r="J39" s="279">
        <v>1400</v>
      </c>
      <c r="K39" s="279"/>
      <c r="L39" s="279">
        <v>750</v>
      </c>
      <c r="M39" s="279"/>
      <c r="N39" s="279">
        <v>900</v>
      </c>
      <c r="O39" s="279"/>
      <c r="P39" s="279">
        <v>1200</v>
      </c>
      <c r="Q39" s="279"/>
      <c r="R39" s="279">
        <v>2000</v>
      </c>
      <c r="S39" s="279"/>
      <c r="T39" s="279" t="s">
        <v>567</v>
      </c>
      <c r="U39" s="279"/>
      <c r="V39" s="279" t="s">
        <v>568</v>
      </c>
      <c r="W39" s="279"/>
    </row>
    <row r="40" spans="1:23" x14ac:dyDescent="0.25">
      <c r="B40" s="136" t="s">
        <v>264</v>
      </c>
      <c r="C40" s="136">
        <v>95</v>
      </c>
      <c r="D40" s="279">
        <v>105</v>
      </c>
      <c r="E40" s="279"/>
      <c r="F40" s="279">
        <v>139</v>
      </c>
      <c r="G40" s="279"/>
      <c r="H40" s="279">
        <v>174</v>
      </c>
      <c r="I40" s="279"/>
      <c r="J40" s="279">
        <v>209</v>
      </c>
      <c r="K40" s="279"/>
      <c r="L40" s="279">
        <v>100</v>
      </c>
      <c r="M40" s="279"/>
      <c r="N40" s="279">
        <v>140</v>
      </c>
      <c r="O40" s="279"/>
      <c r="P40" s="279">
        <v>150</v>
      </c>
      <c r="Q40" s="279"/>
      <c r="R40" s="279">
        <v>300</v>
      </c>
      <c r="S40" s="279"/>
      <c r="T40" s="279" t="s">
        <v>567</v>
      </c>
      <c r="U40" s="279"/>
      <c r="V40" s="279" t="s">
        <v>568</v>
      </c>
      <c r="W40" s="279"/>
    </row>
    <row r="41" spans="1:23" x14ac:dyDescent="0.25">
      <c r="B41" s="136" t="s">
        <v>570</v>
      </c>
      <c r="C41" s="136">
        <v>118</v>
      </c>
      <c r="D41" s="279">
        <v>130</v>
      </c>
      <c r="E41" s="279"/>
      <c r="F41" s="279">
        <v>173</v>
      </c>
      <c r="G41" s="279"/>
      <c r="H41" s="279">
        <v>216</v>
      </c>
      <c r="I41" s="279"/>
      <c r="J41" s="279">
        <v>260</v>
      </c>
      <c r="K41" s="279"/>
      <c r="L41" s="279">
        <v>150</v>
      </c>
      <c r="M41" s="279"/>
      <c r="N41" s="279">
        <v>200</v>
      </c>
      <c r="O41" s="279"/>
      <c r="P41" s="279">
        <v>200</v>
      </c>
      <c r="Q41" s="279"/>
      <c r="R41" s="279">
        <v>400</v>
      </c>
      <c r="S41" s="279"/>
      <c r="T41" s="279" t="s">
        <v>567</v>
      </c>
      <c r="U41" s="279"/>
      <c r="V41" s="279" t="s">
        <v>568</v>
      </c>
      <c r="W41" s="279"/>
    </row>
    <row r="42" spans="1:23" ht="15.75" customHeight="1" x14ac:dyDescent="0.25">
      <c r="B42" s="147"/>
      <c r="C42" s="148"/>
      <c r="D42" s="148"/>
      <c r="E42" s="148"/>
      <c r="F42" s="148"/>
      <c r="G42" s="148"/>
      <c r="H42" s="148"/>
      <c r="I42" s="148"/>
      <c r="J42" s="148"/>
      <c r="K42" s="148"/>
      <c r="L42" s="148"/>
      <c r="M42" s="148"/>
      <c r="N42" s="148"/>
      <c r="O42" s="148"/>
      <c r="P42" s="148"/>
      <c r="Q42" s="148"/>
      <c r="R42" s="148"/>
      <c r="S42" s="148"/>
      <c r="T42" s="148"/>
      <c r="U42" s="148"/>
      <c r="V42" s="148"/>
      <c r="W42" s="148"/>
    </row>
    <row r="43" spans="1:23" ht="15.75" customHeight="1" x14ac:dyDescent="0.25">
      <c r="B43" s="149" t="s">
        <v>571</v>
      </c>
      <c r="C43" s="148"/>
      <c r="D43" s="148"/>
      <c r="E43" s="148"/>
      <c r="F43" s="148"/>
      <c r="G43" s="148"/>
      <c r="H43" s="148"/>
      <c r="I43" s="148"/>
      <c r="J43" s="148"/>
      <c r="K43" s="148"/>
      <c r="L43" s="148"/>
      <c r="M43" s="148"/>
      <c r="N43" s="148"/>
      <c r="O43" s="148"/>
      <c r="P43" s="148"/>
      <c r="Q43" s="148"/>
      <c r="R43" s="148"/>
      <c r="S43" s="148"/>
      <c r="T43" s="148"/>
      <c r="U43" s="148"/>
      <c r="V43" s="148"/>
      <c r="W43" s="148"/>
    </row>
    <row r="45" spans="1:23" x14ac:dyDescent="0.25">
      <c r="A45" s="104" t="s">
        <v>195</v>
      </c>
      <c r="B45" s="103"/>
    </row>
    <row r="46" spans="1:23" x14ac:dyDescent="0.25">
      <c r="B46" s="110" t="s">
        <v>652</v>
      </c>
    </row>
    <row r="47" spans="1:23" x14ac:dyDescent="0.25">
      <c r="B47" s="110" t="s">
        <v>653</v>
      </c>
    </row>
    <row r="48" spans="1:23" x14ac:dyDescent="0.25">
      <c r="B48" s="110" t="s">
        <v>654</v>
      </c>
    </row>
    <row r="49" spans="2:3" x14ac:dyDescent="0.25">
      <c r="B49" s="110" t="s">
        <v>655</v>
      </c>
    </row>
    <row r="50" spans="2:3" x14ac:dyDescent="0.25">
      <c r="B50" s="110" t="s">
        <v>656</v>
      </c>
    </row>
    <row r="51" spans="2:3" x14ac:dyDescent="0.25">
      <c r="B51" s="110" t="s">
        <v>657</v>
      </c>
    </row>
    <row r="52" spans="2:3" x14ac:dyDescent="0.25">
      <c r="B52" s="110" t="s">
        <v>658</v>
      </c>
    </row>
    <row r="53" spans="2:3" x14ac:dyDescent="0.25">
      <c r="B53" s="110" t="s">
        <v>659</v>
      </c>
    </row>
    <row r="54" spans="2:3" x14ac:dyDescent="0.25">
      <c r="B54" s="110" t="s">
        <v>660</v>
      </c>
    </row>
    <row r="55" spans="2:3" x14ac:dyDescent="0.25">
      <c r="B55" s="110" t="s">
        <v>661</v>
      </c>
    </row>
    <row r="56" spans="2:3" x14ac:dyDescent="0.25">
      <c r="B56" s="110" t="s">
        <v>662</v>
      </c>
    </row>
    <row r="57" spans="2:3" x14ac:dyDescent="0.25">
      <c r="B57" s="110" t="s">
        <v>663</v>
      </c>
    </row>
    <row r="58" spans="2:3" x14ac:dyDescent="0.25">
      <c r="B58" s="110" t="s">
        <v>664</v>
      </c>
      <c r="C58" s="9"/>
    </row>
    <row r="59" spans="2:3" x14ac:dyDescent="0.25">
      <c r="B59" s="110" t="s">
        <v>665</v>
      </c>
      <c r="C59" s="9"/>
    </row>
    <row r="60" spans="2:3" x14ac:dyDescent="0.25">
      <c r="B60" s="110" t="s">
        <v>666</v>
      </c>
      <c r="C60" s="9"/>
    </row>
    <row r="61" spans="2:3" x14ac:dyDescent="0.25">
      <c r="B61" s="110" t="s">
        <v>667</v>
      </c>
      <c r="C61" s="9"/>
    </row>
    <row r="62" spans="2:3" x14ac:dyDescent="0.25">
      <c r="B62" s="110" t="s">
        <v>668</v>
      </c>
      <c r="C62" s="9"/>
    </row>
    <row r="63" spans="2:3" x14ac:dyDescent="0.25">
      <c r="B63" s="110" t="s">
        <v>669</v>
      </c>
      <c r="C63" s="9"/>
    </row>
    <row r="64" spans="2:3" x14ac:dyDescent="0.25">
      <c r="B64" s="110" t="s">
        <v>670</v>
      </c>
      <c r="C64" s="9"/>
    </row>
    <row r="67" spans="1:3" x14ac:dyDescent="0.25">
      <c r="A67" s="104" t="s">
        <v>131</v>
      </c>
      <c r="C67" s="9"/>
    </row>
    <row r="68" spans="1:3" x14ac:dyDescent="0.25">
      <c r="B68" s="9" t="s">
        <v>290</v>
      </c>
      <c r="C68" s="9" t="s">
        <v>572</v>
      </c>
    </row>
    <row r="69" spans="1:3" x14ac:dyDescent="0.25">
      <c r="B69" s="9" t="s">
        <v>334</v>
      </c>
      <c r="C69" s="9" t="s">
        <v>573</v>
      </c>
    </row>
    <row r="70" spans="1:3" x14ac:dyDescent="0.25">
      <c r="B70" s="9" t="s">
        <v>157</v>
      </c>
      <c r="C70" s="9" t="s">
        <v>574</v>
      </c>
    </row>
    <row r="71" spans="1:3" x14ac:dyDescent="0.25">
      <c r="B71" s="9" t="s">
        <v>285</v>
      </c>
      <c r="C71" s="9" t="s">
        <v>575</v>
      </c>
    </row>
    <row r="72" spans="1:3" x14ac:dyDescent="0.25">
      <c r="B72" s="9" t="s">
        <v>338</v>
      </c>
      <c r="C72" s="9" t="s">
        <v>576</v>
      </c>
    </row>
    <row r="73" spans="1:3" x14ac:dyDescent="0.25">
      <c r="B73" s="9" t="s">
        <v>340</v>
      </c>
      <c r="C73" s="9" t="s">
        <v>577</v>
      </c>
    </row>
    <row r="74" spans="1:3" x14ac:dyDescent="0.25">
      <c r="B74" s="9" t="s">
        <v>162</v>
      </c>
      <c r="C74" s="9" t="s">
        <v>578</v>
      </c>
    </row>
    <row r="75" spans="1:3" x14ac:dyDescent="0.25">
      <c r="B75" s="9" t="s">
        <v>169</v>
      </c>
      <c r="C75" s="9" t="s">
        <v>579</v>
      </c>
    </row>
    <row r="76" spans="1:3" x14ac:dyDescent="0.25">
      <c r="B76" s="9" t="s">
        <v>159</v>
      </c>
      <c r="C76" s="9" t="s">
        <v>580</v>
      </c>
    </row>
    <row r="77" spans="1:3" x14ac:dyDescent="0.25">
      <c r="B77" s="9" t="s">
        <v>345</v>
      </c>
      <c r="C77" s="9" t="s">
        <v>581</v>
      </c>
    </row>
    <row r="78" spans="1:3" x14ac:dyDescent="0.25">
      <c r="B78" s="9" t="s">
        <v>347</v>
      </c>
      <c r="C78" s="9" t="s">
        <v>582</v>
      </c>
    </row>
    <row r="79" spans="1:3" x14ac:dyDescent="0.25">
      <c r="B79" s="9" t="s">
        <v>349</v>
      </c>
      <c r="C79" s="9" t="s">
        <v>629</v>
      </c>
    </row>
    <row r="80" spans="1:3" x14ac:dyDescent="0.25">
      <c r="B80" s="9" t="s">
        <v>351</v>
      </c>
      <c r="C80" s="9" t="s">
        <v>583</v>
      </c>
    </row>
    <row r="81" spans="2:3" x14ac:dyDescent="0.25">
      <c r="B81" s="9" t="s">
        <v>353</v>
      </c>
      <c r="C81" s="9" t="s">
        <v>584</v>
      </c>
    </row>
    <row r="82" spans="2:3" x14ac:dyDescent="0.25">
      <c r="B82" s="9" t="s">
        <v>355</v>
      </c>
      <c r="C82" s="9" t="s">
        <v>585</v>
      </c>
    </row>
    <row r="83" spans="2:3" x14ac:dyDescent="0.25">
      <c r="B83" s="9" t="s">
        <v>252</v>
      </c>
      <c r="C83" s="9" t="s">
        <v>630</v>
      </c>
    </row>
    <row r="84" spans="2:3" x14ac:dyDescent="0.25">
      <c r="B84" s="9" t="s">
        <v>253</v>
      </c>
      <c r="C84" s="9" t="s">
        <v>631</v>
      </c>
    </row>
    <row r="85" spans="2:3" x14ac:dyDescent="0.25">
      <c r="B85" s="9" t="s">
        <v>260</v>
      </c>
      <c r="C85" s="9" t="s">
        <v>586</v>
      </c>
    </row>
    <row r="86" spans="2:3" x14ac:dyDescent="0.25">
      <c r="B86" s="9" t="s">
        <v>306</v>
      </c>
      <c r="C86" s="9" t="s">
        <v>632</v>
      </c>
    </row>
    <row r="87" spans="2:3" x14ac:dyDescent="0.25">
      <c r="B87" s="9" t="s">
        <v>188</v>
      </c>
      <c r="C87" s="9" t="s">
        <v>587</v>
      </c>
    </row>
    <row r="88" spans="2:3" x14ac:dyDescent="0.25">
      <c r="B88" s="9" t="s">
        <v>362</v>
      </c>
      <c r="C88" s="9" t="s">
        <v>633</v>
      </c>
    </row>
    <row r="89" spans="2:3" x14ac:dyDescent="0.25">
      <c r="B89" s="9" t="s">
        <v>364</v>
      </c>
      <c r="C89" s="9" t="s">
        <v>588</v>
      </c>
    </row>
    <row r="90" spans="2:3" x14ac:dyDescent="0.25">
      <c r="B90" s="9" t="s">
        <v>181</v>
      </c>
      <c r="C90" s="9" t="s">
        <v>634</v>
      </c>
    </row>
    <row r="91" spans="2:3" x14ac:dyDescent="0.25">
      <c r="B91" s="9" t="s">
        <v>183</v>
      </c>
      <c r="C91" s="9" t="s">
        <v>589</v>
      </c>
    </row>
    <row r="92" spans="2:3" x14ac:dyDescent="0.25">
      <c r="B92" s="9" t="s">
        <v>368</v>
      </c>
      <c r="C92" s="9" t="s">
        <v>590</v>
      </c>
    </row>
    <row r="93" spans="2:3" x14ac:dyDescent="0.25">
      <c r="B93" s="9" t="s">
        <v>370</v>
      </c>
      <c r="C93" s="9" t="s">
        <v>591</v>
      </c>
    </row>
    <row r="94" spans="2:3" x14ac:dyDescent="0.25">
      <c r="B94" s="9" t="s">
        <v>165</v>
      </c>
      <c r="C94" s="9" t="s">
        <v>635</v>
      </c>
    </row>
    <row r="95" spans="2:3" x14ac:dyDescent="0.25">
      <c r="B95" s="9" t="s">
        <v>373</v>
      </c>
      <c r="C95" s="9" t="s">
        <v>592</v>
      </c>
    </row>
    <row r="96" spans="2:3" x14ac:dyDescent="0.25">
      <c r="B96" s="9" t="s">
        <v>375</v>
      </c>
      <c r="C96" s="9" t="s">
        <v>593</v>
      </c>
    </row>
    <row r="97" spans="2:3" x14ac:dyDescent="0.25">
      <c r="B97" s="9" t="s">
        <v>377</v>
      </c>
      <c r="C97" s="9" t="s">
        <v>594</v>
      </c>
    </row>
    <row r="98" spans="2:3" x14ac:dyDescent="0.25">
      <c r="B98" s="9" t="s">
        <v>379</v>
      </c>
      <c r="C98" s="9" t="s">
        <v>636</v>
      </c>
    </row>
    <row r="99" spans="2:3" x14ac:dyDescent="0.25">
      <c r="B99" s="9" t="s">
        <v>532</v>
      </c>
      <c r="C99" s="9" t="s">
        <v>637</v>
      </c>
    </row>
    <row r="100" spans="2:3" x14ac:dyDescent="0.25">
      <c r="B100" s="9" t="s">
        <v>533</v>
      </c>
      <c r="C100" s="9" t="s">
        <v>638</v>
      </c>
    </row>
    <row r="101" spans="2:3" x14ac:dyDescent="0.25">
      <c r="B101" s="9" t="s">
        <v>534</v>
      </c>
      <c r="C101" s="9" t="s">
        <v>639</v>
      </c>
    </row>
    <row r="102" spans="2:3" x14ac:dyDescent="0.25">
      <c r="B102" s="9" t="s">
        <v>535</v>
      </c>
      <c r="C102" s="9" t="s">
        <v>640</v>
      </c>
    </row>
    <row r="103" spans="2:3" x14ac:dyDescent="0.25">
      <c r="B103" s="9" t="s">
        <v>595</v>
      </c>
      <c r="C103" s="9" t="s">
        <v>596</v>
      </c>
    </row>
    <row r="104" spans="2:3" x14ac:dyDescent="0.25">
      <c r="B104" s="9" t="s">
        <v>597</v>
      </c>
      <c r="C104" s="9" t="s">
        <v>598</v>
      </c>
    </row>
    <row r="105" spans="2:3" x14ac:dyDescent="0.25">
      <c r="B105" s="9" t="s">
        <v>551</v>
      </c>
      <c r="C105" s="9" t="s">
        <v>599</v>
      </c>
    </row>
    <row r="106" spans="2:3" x14ac:dyDescent="0.25">
      <c r="B106" s="9" t="s">
        <v>600</v>
      </c>
      <c r="C106" s="9" t="s">
        <v>601</v>
      </c>
    </row>
    <row r="107" spans="2:3" x14ac:dyDescent="0.25">
      <c r="B107" s="9" t="s">
        <v>602</v>
      </c>
      <c r="C107" s="9" t="s">
        <v>603</v>
      </c>
    </row>
    <row r="108" spans="2:3" x14ac:dyDescent="0.25">
      <c r="B108" s="9" t="s">
        <v>604</v>
      </c>
      <c r="C108" s="9" t="s">
        <v>605</v>
      </c>
    </row>
    <row r="109" spans="2:3" x14ac:dyDescent="0.25">
      <c r="B109" s="9" t="s">
        <v>606</v>
      </c>
      <c r="C109" s="9" t="s">
        <v>607</v>
      </c>
    </row>
    <row r="110" spans="2:3" x14ac:dyDescent="0.25">
      <c r="B110" s="9" t="s">
        <v>608</v>
      </c>
      <c r="C110" s="9" t="s">
        <v>609</v>
      </c>
    </row>
    <row r="111" spans="2:3" x14ac:dyDescent="0.25">
      <c r="B111" s="9" t="s">
        <v>556</v>
      </c>
      <c r="C111" s="9" t="s">
        <v>610</v>
      </c>
    </row>
    <row r="112" spans="2:3" x14ac:dyDescent="0.25">
      <c r="B112" s="9" t="s">
        <v>611</v>
      </c>
      <c r="C112" s="9" t="s">
        <v>612</v>
      </c>
    </row>
    <row r="113" spans="2:3" x14ac:dyDescent="0.25">
      <c r="B113" s="9" t="s">
        <v>613</v>
      </c>
      <c r="C113" s="9" t="s">
        <v>614</v>
      </c>
    </row>
    <row r="114" spans="2:3" x14ac:dyDescent="0.25">
      <c r="B114" s="9" t="s">
        <v>615</v>
      </c>
      <c r="C114" s="9" t="s">
        <v>616</v>
      </c>
    </row>
    <row r="115" spans="2:3" x14ac:dyDescent="0.25">
      <c r="B115" s="9" t="s">
        <v>617</v>
      </c>
      <c r="C115" s="9" t="s">
        <v>618</v>
      </c>
    </row>
    <row r="116" spans="2:3" x14ac:dyDescent="0.25">
      <c r="B116" s="9" t="s">
        <v>619</v>
      </c>
      <c r="C116" s="9" t="s">
        <v>620</v>
      </c>
    </row>
    <row r="117" spans="2:3" x14ac:dyDescent="0.25">
      <c r="B117" s="9" t="s">
        <v>621</v>
      </c>
      <c r="C117" s="9" t="s">
        <v>622</v>
      </c>
    </row>
    <row r="118" spans="2:3" x14ac:dyDescent="0.25">
      <c r="B118" s="9" t="s">
        <v>623</v>
      </c>
      <c r="C118" s="9" t="s">
        <v>624</v>
      </c>
    </row>
    <row r="119" spans="2:3" x14ac:dyDescent="0.25">
      <c r="B119" s="9" t="s">
        <v>625</v>
      </c>
      <c r="C119" s="9" t="s">
        <v>641</v>
      </c>
    </row>
    <row r="120" spans="2:3" x14ac:dyDescent="0.25">
      <c r="B120" s="9" t="s">
        <v>553</v>
      </c>
      <c r="C120" s="9" t="s">
        <v>642</v>
      </c>
    </row>
    <row r="121" spans="2:3" x14ac:dyDescent="0.25">
      <c r="B121" s="9" t="s">
        <v>626</v>
      </c>
      <c r="C121" s="9" t="s">
        <v>643</v>
      </c>
    </row>
    <row r="122" spans="2:3" x14ac:dyDescent="0.25">
      <c r="B122" s="9" t="s">
        <v>561</v>
      </c>
      <c r="C122" s="9" t="s">
        <v>644</v>
      </c>
    </row>
    <row r="123" spans="2:3" x14ac:dyDescent="0.25">
      <c r="B123" s="9" t="s">
        <v>627</v>
      </c>
      <c r="C123" s="9" t="s">
        <v>628</v>
      </c>
    </row>
  </sheetData>
  <mergeCells count="318">
    <mergeCell ref="T6:U7"/>
    <mergeCell ref="V6:W7"/>
    <mergeCell ref="J6:K7"/>
    <mergeCell ref="D11:E11"/>
    <mergeCell ref="F11:G11"/>
    <mergeCell ref="H11:I11"/>
    <mergeCell ref="J11:K11"/>
    <mergeCell ref="L11:M11"/>
    <mergeCell ref="N11:O11"/>
    <mergeCell ref="R8:S8"/>
    <mergeCell ref="R11:S11"/>
    <mergeCell ref="P9:Q9"/>
    <mergeCell ref="R9:S9"/>
    <mergeCell ref="D10:K10"/>
    <mergeCell ref="L10:M10"/>
    <mergeCell ref="N10:O10"/>
    <mergeCell ref="P10:Q10"/>
    <mergeCell ref="R10:S10"/>
    <mergeCell ref="P11:Q11"/>
    <mergeCell ref="N9:O9"/>
    <mergeCell ref="T14:U14"/>
    <mergeCell ref="V14:W14"/>
    <mergeCell ref="T13:U13"/>
    <mergeCell ref="V13:W13"/>
    <mergeCell ref="T12:U12"/>
    <mergeCell ref="V12:W12"/>
    <mergeCell ref="T11:U11"/>
    <mergeCell ref="V11:W11"/>
    <mergeCell ref="T8:U8"/>
    <mergeCell ref="V8:W8"/>
    <mergeCell ref="T9:U9"/>
    <mergeCell ref="V9:W9"/>
    <mergeCell ref="T10:U10"/>
    <mergeCell ref="V10:W10"/>
    <mergeCell ref="T19:U19"/>
    <mergeCell ref="V19:W19"/>
    <mergeCell ref="T18:U18"/>
    <mergeCell ref="V18:W18"/>
    <mergeCell ref="T17:U17"/>
    <mergeCell ref="V17:W17"/>
    <mergeCell ref="T16:U16"/>
    <mergeCell ref="V16:W16"/>
    <mergeCell ref="T15:U15"/>
    <mergeCell ref="V15:W15"/>
    <mergeCell ref="T24:U24"/>
    <mergeCell ref="V24:W24"/>
    <mergeCell ref="T22:U22"/>
    <mergeCell ref="V22:W22"/>
    <mergeCell ref="T21:U21"/>
    <mergeCell ref="V21:W21"/>
    <mergeCell ref="T20:U20"/>
    <mergeCell ref="V20:W20"/>
    <mergeCell ref="T29:U29"/>
    <mergeCell ref="V29:W29"/>
    <mergeCell ref="T28:U28"/>
    <mergeCell ref="V28:W28"/>
    <mergeCell ref="T27:U27"/>
    <mergeCell ref="V27:W27"/>
    <mergeCell ref="T25:U25"/>
    <mergeCell ref="V25:W25"/>
    <mergeCell ref="T35:U35"/>
    <mergeCell ref="V35:W35"/>
    <mergeCell ref="T34:U34"/>
    <mergeCell ref="V34:W34"/>
    <mergeCell ref="T32:U32"/>
    <mergeCell ref="V32:W32"/>
    <mergeCell ref="T31:U31"/>
    <mergeCell ref="V31:W31"/>
    <mergeCell ref="R31:S31"/>
    <mergeCell ref="R35:S35"/>
    <mergeCell ref="R32:S32"/>
    <mergeCell ref="R12:S12"/>
    <mergeCell ref="R13:S13"/>
    <mergeCell ref="R14:S14"/>
    <mergeCell ref="R41:S41"/>
    <mergeCell ref="D27:E27"/>
    <mergeCell ref="F27:G27"/>
    <mergeCell ref="H27:I27"/>
    <mergeCell ref="J27:K27"/>
    <mergeCell ref="T41:U41"/>
    <mergeCell ref="D24:E24"/>
    <mergeCell ref="F24:G24"/>
    <mergeCell ref="H24:I24"/>
    <mergeCell ref="J24:K24"/>
    <mergeCell ref="L24:M24"/>
    <mergeCell ref="N24:O24"/>
    <mergeCell ref="P24:Q24"/>
    <mergeCell ref="D25:E25"/>
    <mergeCell ref="F25:G25"/>
    <mergeCell ref="H25:I25"/>
    <mergeCell ref="J25:K25"/>
    <mergeCell ref="L25:M25"/>
    <mergeCell ref="N25:O25"/>
    <mergeCell ref="P25:Q25"/>
    <mergeCell ref="P27:Q27"/>
    <mergeCell ref="V41:W41"/>
    <mergeCell ref="T40:U40"/>
    <mergeCell ref="V40:W40"/>
    <mergeCell ref="T39:U39"/>
    <mergeCell ref="V39:W39"/>
    <mergeCell ref="T38:U38"/>
    <mergeCell ref="V38:W38"/>
    <mergeCell ref="T37:U37"/>
    <mergeCell ref="R15:S15"/>
    <mergeCell ref="R16:S16"/>
    <mergeCell ref="R17:S17"/>
    <mergeCell ref="R18:S18"/>
    <mergeCell ref="R19:S19"/>
    <mergeCell ref="R20:S20"/>
    <mergeCell ref="R21:S21"/>
    <mergeCell ref="R22:S22"/>
    <mergeCell ref="R24:S24"/>
    <mergeCell ref="R25:S25"/>
    <mergeCell ref="R27:S27"/>
    <mergeCell ref="R28:S28"/>
    <mergeCell ref="R29:S29"/>
    <mergeCell ref="R30:S30"/>
    <mergeCell ref="T30:U30"/>
    <mergeCell ref="V30:W30"/>
    <mergeCell ref="R36:S36"/>
    <mergeCell ref="R37:S37"/>
    <mergeCell ref="R38:S38"/>
    <mergeCell ref="R39:S39"/>
    <mergeCell ref="R40:S40"/>
    <mergeCell ref="D34:E34"/>
    <mergeCell ref="F34:G34"/>
    <mergeCell ref="H34:I34"/>
    <mergeCell ref="J34:K34"/>
    <mergeCell ref="L34:M34"/>
    <mergeCell ref="N34:O34"/>
    <mergeCell ref="P34:Q34"/>
    <mergeCell ref="D35:E35"/>
    <mergeCell ref="F35:G35"/>
    <mergeCell ref="H35:I35"/>
    <mergeCell ref="J35:K35"/>
    <mergeCell ref="L35:M35"/>
    <mergeCell ref="N35:O35"/>
    <mergeCell ref="P35:Q35"/>
    <mergeCell ref="R34:S34"/>
    <mergeCell ref="P36:Q36"/>
    <mergeCell ref="D37:E37"/>
    <mergeCell ref="F37:G37"/>
    <mergeCell ref="H37:I37"/>
    <mergeCell ref="V37:W37"/>
    <mergeCell ref="T36:U36"/>
    <mergeCell ref="V36:W36"/>
    <mergeCell ref="N36:O36"/>
    <mergeCell ref="C5:D5"/>
    <mergeCell ref="F5:W5"/>
    <mergeCell ref="B6:B7"/>
    <mergeCell ref="C6:C7"/>
    <mergeCell ref="D6:E7"/>
    <mergeCell ref="F6:G7"/>
    <mergeCell ref="H6:I6"/>
    <mergeCell ref="H7:I7"/>
    <mergeCell ref="L6:O7"/>
    <mergeCell ref="P6:S6"/>
    <mergeCell ref="P7:S7"/>
    <mergeCell ref="D8:E8"/>
    <mergeCell ref="F8:G8"/>
    <mergeCell ref="H8:I8"/>
    <mergeCell ref="J8:K8"/>
    <mergeCell ref="L8:M8"/>
    <mergeCell ref="N8:O8"/>
    <mergeCell ref="P8:Q8"/>
    <mergeCell ref="D9:K9"/>
    <mergeCell ref="L9:M9"/>
    <mergeCell ref="D12:E12"/>
    <mergeCell ref="F12:G12"/>
    <mergeCell ref="H12:I12"/>
    <mergeCell ref="J12:K12"/>
    <mergeCell ref="L12:M12"/>
    <mergeCell ref="N12:O12"/>
    <mergeCell ref="P12:Q12"/>
    <mergeCell ref="D13:E13"/>
    <mergeCell ref="F13:G13"/>
    <mergeCell ref="H13:I13"/>
    <mergeCell ref="J13:K13"/>
    <mergeCell ref="L13:M13"/>
    <mergeCell ref="N13:O13"/>
    <mergeCell ref="P13:Q13"/>
    <mergeCell ref="P14:Q14"/>
    <mergeCell ref="D15:E15"/>
    <mergeCell ref="F15:G15"/>
    <mergeCell ref="H15:I15"/>
    <mergeCell ref="J15:K15"/>
    <mergeCell ref="L15:M15"/>
    <mergeCell ref="N15:O15"/>
    <mergeCell ref="P15:Q15"/>
    <mergeCell ref="D16:E16"/>
    <mergeCell ref="F16:G16"/>
    <mergeCell ref="H16:I16"/>
    <mergeCell ref="J16:K16"/>
    <mergeCell ref="L16:M16"/>
    <mergeCell ref="N16:O16"/>
    <mergeCell ref="P16:Q16"/>
    <mergeCell ref="D14:E14"/>
    <mergeCell ref="F14:G14"/>
    <mergeCell ref="H14:I14"/>
    <mergeCell ref="J14:K14"/>
    <mergeCell ref="L14:M14"/>
    <mergeCell ref="N14:O14"/>
    <mergeCell ref="P17:Q17"/>
    <mergeCell ref="D18:E18"/>
    <mergeCell ref="F18:G18"/>
    <mergeCell ref="H18:I18"/>
    <mergeCell ref="J18:K18"/>
    <mergeCell ref="L18:M18"/>
    <mergeCell ref="N18:O18"/>
    <mergeCell ref="P18:Q18"/>
    <mergeCell ref="D19:E19"/>
    <mergeCell ref="F19:G19"/>
    <mergeCell ref="H19:I19"/>
    <mergeCell ref="J19:K19"/>
    <mergeCell ref="L19:M19"/>
    <mergeCell ref="N19:O19"/>
    <mergeCell ref="P19:Q19"/>
    <mergeCell ref="D17:E17"/>
    <mergeCell ref="F17:G17"/>
    <mergeCell ref="H17:I17"/>
    <mergeCell ref="J17:K17"/>
    <mergeCell ref="L17:M17"/>
    <mergeCell ref="N17:O17"/>
    <mergeCell ref="H20:I20"/>
    <mergeCell ref="J20:K20"/>
    <mergeCell ref="L20:M20"/>
    <mergeCell ref="N20:O20"/>
    <mergeCell ref="P20:Q20"/>
    <mergeCell ref="D21:E21"/>
    <mergeCell ref="F21:G21"/>
    <mergeCell ref="H21:I21"/>
    <mergeCell ref="J21:K21"/>
    <mergeCell ref="L21:M21"/>
    <mergeCell ref="N21:O21"/>
    <mergeCell ref="P21:Q21"/>
    <mergeCell ref="D20:E20"/>
    <mergeCell ref="F20:G20"/>
    <mergeCell ref="H22:I22"/>
    <mergeCell ref="J22:K22"/>
    <mergeCell ref="L22:M22"/>
    <mergeCell ref="N22:O22"/>
    <mergeCell ref="P22:Q22"/>
    <mergeCell ref="D22:E22"/>
    <mergeCell ref="F22:G22"/>
    <mergeCell ref="P28:Q28"/>
    <mergeCell ref="D29:E29"/>
    <mergeCell ref="F29:G29"/>
    <mergeCell ref="H29:I29"/>
    <mergeCell ref="J29:K29"/>
    <mergeCell ref="L29:M29"/>
    <mergeCell ref="N29:O29"/>
    <mergeCell ref="P29:Q29"/>
    <mergeCell ref="L27:M27"/>
    <mergeCell ref="N27:O27"/>
    <mergeCell ref="F28:G28"/>
    <mergeCell ref="H28:I28"/>
    <mergeCell ref="J28:K28"/>
    <mergeCell ref="L28:M28"/>
    <mergeCell ref="N28:O28"/>
    <mergeCell ref="D28:E28"/>
    <mergeCell ref="P30:Q30"/>
    <mergeCell ref="D31:E31"/>
    <mergeCell ref="F31:G31"/>
    <mergeCell ref="H31:I31"/>
    <mergeCell ref="J31:K31"/>
    <mergeCell ref="L31:M31"/>
    <mergeCell ref="N31:O31"/>
    <mergeCell ref="P31:Q31"/>
    <mergeCell ref="D32:E32"/>
    <mergeCell ref="F32:G32"/>
    <mergeCell ref="H32:I32"/>
    <mergeCell ref="J32:K32"/>
    <mergeCell ref="L32:M32"/>
    <mergeCell ref="N32:O32"/>
    <mergeCell ref="P32:Q32"/>
    <mergeCell ref="D30:E30"/>
    <mergeCell ref="F30:G30"/>
    <mergeCell ref="H30:I30"/>
    <mergeCell ref="J30:K30"/>
    <mergeCell ref="L30:M30"/>
    <mergeCell ref="N30:O30"/>
    <mergeCell ref="J37:K37"/>
    <mergeCell ref="L37:M37"/>
    <mergeCell ref="N37:O37"/>
    <mergeCell ref="P37:Q37"/>
    <mergeCell ref="D36:E36"/>
    <mergeCell ref="F36:G36"/>
    <mergeCell ref="H36:I36"/>
    <mergeCell ref="J36:K36"/>
    <mergeCell ref="L36:M36"/>
    <mergeCell ref="H38:I38"/>
    <mergeCell ref="J38:K38"/>
    <mergeCell ref="L38:M38"/>
    <mergeCell ref="N38:O38"/>
    <mergeCell ref="P38:Q38"/>
    <mergeCell ref="D39:E39"/>
    <mergeCell ref="F39:G39"/>
    <mergeCell ref="H39:I39"/>
    <mergeCell ref="J39:K39"/>
    <mergeCell ref="L39:M39"/>
    <mergeCell ref="N39:O39"/>
    <mergeCell ref="P39:Q39"/>
    <mergeCell ref="D38:E38"/>
    <mergeCell ref="F38:G38"/>
    <mergeCell ref="H40:I40"/>
    <mergeCell ref="J40:K40"/>
    <mergeCell ref="L40:M40"/>
    <mergeCell ref="N40:O40"/>
    <mergeCell ref="P40:Q40"/>
    <mergeCell ref="D41:E41"/>
    <mergeCell ref="F41:G41"/>
    <mergeCell ref="H41:I41"/>
    <mergeCell ref="J41:K41"/>
    <mergeCell ref="L41:M41"/>
    <mergeCell ref="N41:O41"/>
    <mergeCell ref="P41:Q41"/>
    <mergeCell ref="D40:E40"/>
    <mergeCell ref="F40:G40"/>
  </mergeCells>
  <hyperlinks>
    <hyperlink ref="H1" location="Index" display="Back to Index"/>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Z97"/>
  <sheetViews>
    <sheetView showGridLines="0" zoomScaleNormal="100" workbookViewId="0">
      <selection activeCell="C48" sqref="C48:L48"/>
    </sheetView>
  </sheetViews>
  <sheetFormatPr defaultRowHeight="15" x14ac:dyDescent="0.25"/>
  <cols>
    <col min="1" max="1" width="2.5703125" customWidth="1"/>
    <col min="2" max="2" width="17.85546875" customWidth="1"/>
    <col min="3" max="3" width="9.140625" customWidth="1"/>
  </cols>
  <sheetData>
    <row r="1" spans="2:26" x14ac:dyDescent="0.25">
      <c r="H1" s="3" t="s">
        <v>23</v>
      </c>
    </row>
    <row r="2" spans="2:26" ht="21" x14ac:dyDescent="0.35">
      <c r="B2" s="128"/>
    </row>
    <row r="4" spans="2:26" x14ac:dyDescent="0.25">
      <c r="B4" s="159" t="s">
        <v>0</v>
      </c>
      <c r="C4" s="133"/>
      <c r="D4" s="277" t="s">
        <v>281</v>
      </c>
      <c r="E4" s="277"/>
      <c r="F4" s="277"/>
      <c r="G4" s="277"/>
      <c r="H4" s="277"/>
      <c r="I4" s="277"/>
      <c r="J4" s="277"/>
      <c r="K4" s="277"/>
      <c r="L4" s="277"/>
      <c r="M4" s="284"/>
      <c r="N4" s="287"/>
      <c r="O4" s="294"/>
      <c r="P4" s="294"/>
      <c r="Q4" s="294"/>
      <c r="R4" s="294"/>
      <c r="S4" s="294"/>
      <c r="T4" s="294"/>
      <c r="U4" s="294"/>
      <c r="V4" s="294"/>
      <c r="W4" s="294"/>
      <c r="X4" s="294"/>
      <c r="Y4" s="294"/>
    </row>
    <row r="5" spans="2:26" x14ac:dyDescent="0.25">
      <c r="B5" s="279"/>
      <c r="C5" s="277">
        <v>2015</v>
      </c>
      <c r="D5" s="277">
        <v>2020</v>
      </c>
      <c r="E5" s="277">
        <v>2030</v>
      </c>
      <c r="F5" s="277">
        <v>2050</v>
      </c>
      <c r="G5" s="277" t="s">
        <v>92</v>
      </c>
      <c r="H5" s="277"/>
      <c r="I5" s="277" t="s">
        <v>244</v>
      </c>
      <c r="J5" s="277"/>
      <c r="K5" s="277" t="s">
        <v>1</v>
      </c>
      <c r="L5" s="277" t="s">
        <v>2</v>
      </c>
      <c r="M5" s="284"/>
      <c r="N5" s="287"/>
      <c r="O5" s="294"/>
      <c r="P5" s="294"/>
      <c r="Q5" s="294"/>
      <c r="R5" s="294"/>
      <c r="S5" s="294"/>
      <c r="T5" s="294"/>
      <c r="U5" s="294"/>
      <c r="V5" s="294"/>
      <c r="W5" s="294"/>
      <c r="X5" s="294"/>
      <c r="Y5" s="294"/>
    </row>
    <row r="6" spans="2:26" x14ac:dyDescent="0.25">
      <c r="B6" s="279"/>
      <c r="C6" s="277"/>
      <c r="D6" s="277"/>
      <c r="E6" s="277"/>
      <c r="F6" s="277"/>
      <c r="G6" s="277"/>
      <c r="H6" s="277"/>
      <c r="I6" s="296" t="s">
        <v>382</v>
      </c>
      <c r="J6" s="296"/>
      <c r="K6" s="277"/>
      <c r="L6" s="277"/>
      <c r="M6" s="284"/>
      <c r="N6" s="287"/>
      <c r="O6" s="294"/>
      <c r="P6" s="294"/>
      <c r="Q6" s="294"/>
      <c r="R6" s="294"/>
      <c r="S6" s="294"/>
      <c r="T6" s="294"/>
      <c r="U6" s="294"/>
      <c r="V6" s="294"/>
      <c r="W6" s="294"/>
      <c r="X6" s="294"/>
      <c r="Y6" s="294"/>
      <c r="Z6" s="96"/>
    </row>
    <row r="7" spans="2:26" x14ac:dyDescent="0.25">
      <c r="B7" s="133" t="s">
        <v>3</v>
      </c>
      <c r="C7" s="133"/>
      <c r="D7" s="133"/>
      <c r="E7" s="133"/>
      <c r="F7" s="133"/>
      <c r="G7" s="133" t="s">
        <v>94</v>
      </c>
      <c r="H7" s="133" t="s">
        <v>95</v>
      </c>
      <c r="I7" s="133" t="s">
        <v>94</v>
      </c>
      <c r="J7" s="133" t="s">
        <v>154</v>
      </c>
      <c r="K7" s="133"/>
      <c r="L7" s="133"/>
      <c r="M7" s="297"/>
      <c r="N7" s="298"/>
      <c r="O7" s="294"/>
      <c r="P7" s="294"/>
      <c r="Q7" s="294"/>
      <c r="R7" s="294"/>
      <c r="S7" s="294"/>
      <c r="T7" s="294"/>
      <c r="U7" s="294"/>
      <c r="V7" s="294"/>
      <c r="W7" s="294"/>
      <c r="X7" s="294"/>
      <c r="Y7" s="294"/>
    </row>
    <row r="8" spans="2:26" x14ac:dyDescent="0.25">
      <c r="B8" s="291" t="s">
        <v>96</v>
      </c>
      <c r="C8" s="292" t="s">
        <v>74</v>
      </c>
      <c r="D8" s="292"/>
      <c r="E8" s="292"/>
      <c r="F8" s="292"/>
      <c r="G8" s="279"/>
      <c r="H8" s="279"/>
      <c r="I8" s="279"/>
      <c r="J8" s="279"/>
      <c r="K8" s="279"/>
      <c r="L8" s="279"/>
      <c r="M8" s="283"/>
      <c r="N8" s="295"/>
      <c r="O8" s="294"/>
      <c r="P8" s="294"/>
      <c r="Q8" s="294"/>
      <c r="R8" s="294"/>
      <c r="S8" s="294"/>
      <c r="T8" s="294"/>
      <c r="U8" s="294"/>
      <c r="V8" s="294"/>
      <c r="W8" s="294"/>
      <c r="X8" s="294"/>
      <c r="Y8" s="294"/>
    </row>
    <row r="9" spans="2:26" x14ac:dyDescent="0.25">
      <c r="B9" s="291"/>
      <c r="C9" s="292"/>
      <c r="D9" s="292"/>
      <c r="E9" s="292"/>
      <c r="F9" s="292"/>
      <c r="G9" s="279"/>
      <c r="H9" s="279"/>
      <c r="I9" s="279"/>
      <c r="J9" s="279"/>
      <c r="K9" s="279"/>
      <c r="L9" s="279"/>
      <c r="M9" s="283"/>
      <c r="N9" s="295"/>
      <c r="O9" s="294"/>
      <c r="P9" s="294"/>
      <c r="Q9" s="294"/>
      <c r="R9" s="294"/>
      <c r="S9" s="294"/>
      <c r="T9" s="294"/>
      <c r="U9" s="294"/>
      <c r="V9" s="294"/>
      <c r="W9" s="294"/>
      <c r="X9" s="294"/>
      <c r="Y9" s="294"/>
    </row>
    <row r="10" spans="2:26" x14ac:dyDescent="0.25">
      <c r="B10" s="291" t="s">
        <v>98</v>
      </c>
      <c r="C10" s="292" t="s">
        <v>282</v>
      </c>
      <c r="D10" s="292"/>
      <c r="E10" s="292"/>
      <c r="F10" s="292"/>
      <c r="G10" s="279"/>
      <c r="H10" s="279"/>
      <c r="I10" s="279"/>
      <c r="J10" s="279"/>
      <c r="K10" s="279"/>
      <c r="L10" s="279"/>
      <c r="M10" s="283"/>
      <c r="N10" s="295"/>
      <c r="O10" s="294"/>
      <c r="P10" s="294"/>
      <c r="Q10" s="294"/>
      <c r="R10" s="294"/>
      <c r="S10" s="294"/>
      <c r="T10" s="294"/>
      <c r="U10" s="294"/>
      <c r="V10" s="294"/>
      <c r="W10" s="294"/>
      <c r="X10" s="294"/>
      <c r="Y10" s="294"/>
    </row>
    <row r="11" spans="2:26" x14ac:dyDescent="0.25">
      <c r="B11" s="291"/>
      <c r="C11" s="292"/>
      <c r="D11" s="292"/>
      <c r="E11" s="292"/>
      <c r="F11" s="292"/>
      <c r="G11" s="279"/>
      <c r="H11" s="279"/>
      <c r="I11" s="279"/>
      <c r="J11" s="279"/>
      <c r="K11" s="279"/>
      <c r="L11" s="279"/>
      <c r="M11" s="283"/>
      <c r="N11" s="295"/>
      <c r="O11" s="294"/>
      <c r="P11" s="294"/>
      <c r="Q11" s="294"/>
      <c r="R11" s="294"/>
      <c r="S11" s="294"/>
      <c r="T11" s="294"/>
      <c r="U11" s="294"/>
      <c r="V11" s="294"/>
      <c r="W11" s="294"/>
      <c r="X11" s="294"/>
      <c r="Y11" s="294"/>
    </row>
    <row r="12" spans="2:26" ht="33.75" x14ac:dyDescent="0.25">
      <c r="B12" s="144" t="s">
        <v>100</v>
      </c>
      <c r="C12" s="136">
        <v>2</v>
      </c>
      <c r="D12" s="136">
        <v>2</v>
      </c>
      <c r="E12" s="136">
        <v>2</v>
      </c>
      <c r="F12" s="136">
        <v>2</v>
      </c>
      <c r="G12" s="136">
        <v>0.4</v>
      </c>
      <c r="H12" s="136">
        <v>800</v>
      </c>
      <c r="I12" s="136">
        <v>0.4</v>
      </c>
      <c r="J12" s="136">
        <v>800</v>
      </c>
      <c r="K12" s="136" t="s">
        <v>283</v>
      </c>
      <c r="L12" s="136" t="s">
        <v>284</v>
      </c>
      <c r="M12" s="283"/>
      <c r="N12" s="295"/>
      <c r="O12" s="294"/>
      <c r="P12" s="294"/>
      <c r="Q12" s="294"/>
      <c r="R12" s="294"/>
      <c r="S12" s="294"/>
      <c r="T12" s="294"/>
      <c r="U12" s="294"/>
      <c r="V12" s="294"/>
      <c r="W12" s="294"/>
      <c r="X12" s="294"/>
      <c r="Y12" s="294"/>
    </row>
    <row r="13" spans="2:26" ht="22.5" x14ac:dyDescent="0.25">
      <c r="B13" s="144" t="s">
        <v>101</v>
      </c>
      <c r="C13" s="136">
        <v>0.5</v>
      </c>
      <c r="D13" s="136">
        <v>0.5</v>
      </c>
      <c r="E13" s="136">
        <v>0.5</v>
      </c>
      <c r="F13" s="136">
        <v>0.5</v>
      </c>
      <c r="G13" s="136">
        <v>0.1</v>
      </c>
      <c r="H13" s="136">
        <v>200</v>
      </c>
      <c r="I13" s="136">
        <v>0.1</v>
      </c>
      <c r="J13" s="136">
        <v>200</v>
      </c>
      <c r="K13" s="136" t="s">
        <v>283</v>
      </c>
      <c r="L13" s="136" t="s">
        <v>285</v>
      </c>
      <c r="M13" s="283"/>
      <c r="N13" s="295"/>
      <c r="O13" s="294"/>
      <c r="P13" s="294"/>
      <c r="Q13" s="294"/>
      <c r="R13" s="294"/>
      <c r="S13" s="294"/>
      <c r="T13" s="294"/>
      <c r="U13" s="294"/>
      <c r="V13" s="294"/>
      <c r="W13" s="294"/>
      <c r="X13" s="294"/>
      <c r="Y13" s="294"/>
    </row>
    <row r="14" spans="2:26" ht="22.5" x14ac:dyDescent="0.25">
      <c r="B14" s="144" t="s">
        <v>102</v>
      </c>
      <c r="C14" s="136">
        <v>0.5</v>
      </c>
      <c r="D14" s="136">
        <v>0.5</v>
      </c>
      <c r="E14" s="136">
        <v>0.5</v>
      </c>
      <c r="F14" s="136">
        <v>0.5</v>
      </c>
      <c r="G14" s="136">
        <v>0.1</v>
      </c>
      <c r="H14" s="136">
        <v>200</v>
      </c>
      <c r="I14" s="136">
        <v>0.1</v>
      </c>
      <c r="J14" s="136">
        <v>200</v>
      </c>
      <c r="K14" s="136" t="s">
        <v>283</v>
      </c>
      <c r="L14" s="136" t="s">
        <v>285</v>
      </c>
      <c r="M14" s="283"/>
      <c r="N14" s="295"/>
      <c r="O14" s="294"/>
      <c r="P14" s="294"/>
      <c r="Q14" s="294"/>
      <c r="R14" s="294"/>
      <c r="S14" s="294"/>
      <c r="T14" s="294"/>
      <c r="U14" s="294"/>
      <c r="V14" s="294"/>
      <c r="W14" s="294"/>
      <c r="X14" s="294"/>
      <c r="Y14" s="294"/>
    </row>
    <row r="15" spans="2:26" ht="22.5" x14ac:dyDescent="0.25">
      <c r="B15" s="144" t="s">
        <v>286</v>
      </c>
      <c r="C15" s="136">
        <v>78</v>
      </c>
      <c r="D15" s="136">
        <v>78</v>
      </c>
      <c r="E15" s="136">
        <v>78</v>
      </c>
      <c r="F15" s="136">
        <v>78</v>
      </c>
      <c r="G15" s="136">
        <v>62</v>
      </c>
      <c r="H15" s="136">
        <v>88</v>
      </c>
      <c r="I15" s="136">
        <v>67</v>
      </c>
      <c r="J15" s="136">
        <v>95</v>
      </c>
      <c r="K15" s="136" t="s">
        <v>5</v>
      </c>
      <c r="L15" s="136" t="s">
        <v>287</v>
      </c>
      <c r="M15" s="283"/>
      <c r="N15" s="295"/>
      <c r="O15" s="294"/>
      <c r="P15" s="294"/>
      <c r="Q15" s="294"/>
      <c r="R15" s="294"/>
      <c r="S15" s="294"/>
      <c r="T15" s="294"/>
      <c r="U15" s="294"/>
      <c r="V15" s="294"/>
      <c r="W15" s="294"/>
      <c r="X15" s="294"/>
      <c r="Y15" s="294"/>
    </row>
    <row r="16" spans="2:26" ht="22.5" x14ac:dyDescent="0.25">
      <c r="B16" s="144" t="s">
        <v>538</v>
      </c>
      <c r="C16" s="136" t="s">
        <v>18</v>
      </c>
      <c r="D16" s="136" t="s">
        <v>18</v>
      </c>
      <c r="E16" s="136" t="s">
        <v>18</v>
      </c>
      <c r="F16" s="136" t="s">
        <v>18</v>
      </c>
      <c r="G16" s="136" t="s">
        <v>18</v>
      </c>
      <c r="H16" s="136" t="s">
        <v>18</v>
      </c>
      <c r="I16" s="136" t="s">
        <v>18</v>
      </c>
      <c r="J16" s="136" t="s">
        <v>18</v>
      </c>
      <c r="K16" s="136"/>
      <c r="L16" s="136"/>
      <c r="M16" s="283"/>
      <c r="N16" s="295"/>
      <c r="O16" s="294"/>
      <c r="P16" s="294"/>
      <c r="Q16" s="294"/>
      <c r="R16" s="294"/>
      <c r="S16" s="294"/>
      <c r="T16" s="294"/>
      <c r="U16" s="294"/>
      <c r="V16" s="294"/>
      <c r="W16" s="294"/>
      <c r="X16" s="294"/>
      <c r="Y16" s="294"/>
    </row>
    <row r="17" spans="2:25" ht="22.5" x14ac:dyDescent="0.25">
      <c r="B17" s="160" t="s">
        <v>105</v>
      </c>
      <c r="C17" s="136" t="s">
        <v>18</v>
      </c>
      <c r="D17" s="136" t="s">
        <v>18</v>
      </c>
      <c r="E17" s="136" t="s">
        <v>18</v>
      </c>
      <c r="F17" s="136" t="s">
        <v>18</v>
      </c>
      <c r="G17" s="136" t="s">
        <v>18</v>
      </c>
      <c r="H17" s="136" t="s">
        <v>18</v>
      </c>
      <c r="I17" s="136" t="s">
        <v>18</v>
      </c>
      <c r="J17" s="136" t="s">
        <v>18</v>
      </c>
      <c r="K17" s="136"/>
      <c r="L17" s="136"/>
      <c r="M17" s="283"/>
      <c r="N17" s="295"/>
      <c r="O17" s="294"/>
      <c r="P17" s="294"/>
      <c r="Q17" s="294"/>
      <c r="R17" s="294"/>
      <c r="S17" s="294"/>
      <c r="T17" s="294"/>
      <c r="U17" s="294"/>
      <c r="V17" s="294"/>
      <c r="W17" s="294"/>
      <c r="X17" s="294"/>
      <c r="Y17" s="294"/>
    </row>
    <row r="18" spans="2:25" ht="22.5" x14ac:dyDescent="0.25">
      <c r="B18" s="144" t="s">
        <v>251</v>
      </c>
      <c r="C18" s="152">
        <v>0</v>
      </c>
      <c r="D18" s="136">
        <v>0</v>
      </c>
      <c r="E18" s="136">
        <v>0</v>
      </c>
      <c r="F18" s="136">
        <v>0</v>
      </c>
      <c r="G18" s="136">
        <v>0</v>
      </c>
      <c r="H18" s="136">
        <v>0.2</v>
      </c>
      <c r="I18" s="136">
        <v>0</v>
      </c>
      <c r="J18" s="136">
        <v>0.2</v>
      </c>
      <c r="K18" s="136" t="s">
        <v>8</v>
      </c>
      <c r="L18" s="136" t="s">
        <v>288</v>
      </c>
      <c r="M18" s="283"/>
      <c r="N18" s="295"/>
      <c r="O18" s="294"/>
      <c r="P18" s="294"/>
      <c r="Q18" s="294"/>
      <c r="R18" s="294"/>
      <c r="S18" s="294"/>
      <c r="T18" s="294"/>
      <c r="U18" s="294"/>
      <c r="V18" s="294"/>
      <c r="W18" s="294"/>
      <c r="X18" s="294"/>
      <c r="Y18" s="294"/>
    </row>
    <row r="19" spans="2:25" x14ac:dyDescent="0.25">
      <c r="B19" s="144" t="s">
        <v>108</v>
      </c>
      <c r="C19" s="136">
        <v>0.5</v>
      </c>
      <c r="D19" s="136">
        <v>0.5</v>
      </c>
      <c r="E19" s="136">
        <v>0.5</v>
      </c>
      <c r="F19" s="136">
        <v>0.5</v>
      </c>
      <c r="G19" s="136">
        <v>0</v>
      </c>
      <c r="H19" s="136">
        <v>5</v>
      </c>
      <c r="I19" s="136">
        <v>0</v>
      </c>
      <c r="J19" s="136">
        <v>5</v>
      </c>
      <c r="K19" s="136" t="s">
        <v>289</v>
      </c>
      <c r="L19" s="136" t="s">
        <v>290</v>
      </c>
      <c r="M19" s="283"/>
      <c r="N19" s="295"/>
      <c r="O19" s="294"/>
      <c r="P19" s="294"/>
      <c r="Q19" s="294"/>
      <c r="R19" s="294"/>
      <c r="S19" s="294"/>
      <c r="T19" s="294"/>
      <c r="U19" s="294"/>
      <c r="V19" s="294"/>
      <c r="W19" s="294"/>
      <c r="X19" s="294"/>
      <c r="Y19" s="294"/>
    </row>
    <row r="20" spans="2:25" ht="22.5" x14ac:dyDescent="0.25">
      <c r="B20" s="144" t="s">
        <v>109</v>
      </c>
      <c r="C20" s="136">
        <v>0</v>
      </c>
      <c r="D20" s="136">
        <v>0</v>
      </c>
      <c r="E20" s="136">
        <v>0</v>
      </c>
      <c r="F20" s="136">
        <v>0</v>
      </c>
      <c r="G20" s="136">
        <v>0</v>
      </c>
      <c r="H20" s="136">
        <v>0</v>
      </c>
      <c r="I20" s="136">
        <v>0</v>
      </c>
      <c r="J20" s="136">
        <v>0</v>
      </c>
      <c r="K20" s="136" t="s">
        <v>289</v>
      </c>
      <c r="L20" s="136" t="s">
        <v>290</v>
      </c>
      <c r="M20" s="283"/>
      <c r="N20" s="295"/>
      <c r="O20" s="294"/>
      <c r="P20" s="294"/>
      <c r="Q20" s="294"/>
      <c r="R20" s="294"/>
      <c r="S20" s="294"/>
      <c r="T20" s="294"/>
      <c r="U20" s="294"/>
      <c r="V20" s="294"/>
      <c r="W20" s="294"/>
      <c r="X20" s="294"/>
      <c r="Y20" s="294"/>
    </row>
    <row r="21" spans="2:25" ht="22.5" x14ac:dyDescent="0.25">
      <c r="B21" s="144" t="s">
        <v>6</v>
      </c>
      <c r="C21" s="136">
        <v>20</v>
      </c>
      <c r="D21" s="136">
        <v>20</v>
      </c>
      <c r="E21" s="136">
        <v>20</v>
      </c>
      <c r="F21" s="136">
        <v>20</v>
      </c>
      <c r="G21" s="136">
        <v>6</v>
      </c>
      <c r="H21" s="136">
        <v>23</v>
      </c>
      <c r="I21" s="136">
        <v>8</v>
      </c>
      <c r="J21" s="136">
        <v>32</v>
      </c>
      <c r="K21" s="136"/>
      <c r="L21" s="136" t="s">
        <v>291</v>
      </c>
      <c r="M21" s="283"/>
      <c r="N21" s="295"/>
      <c r="O21" s="294"/>
      <c r="P21" s="294"/>
      <c r="Q21" s="294"/>
      <c r="R21" s="294"/>
      <c r="S21" s="294"/>
      <c r="T21" s="294"/>
      <c r="U21" s="294"/>
      <c r="V21" s="294"/>
      <c r="W21" s="294"/>
      <c r="X21" s="294"/>
      <c r="Y21" s="294"/>
    </row>
    <row r="22" spans="2:25" ht="22.5" x14ac:dyDescent="0.25">
      <c r="B22" s="144" t="s">
        <v>7</v>
      </c>
      <c r="C22" s="136">
        <v>1</v>
      </c>
      <c r="D22" s="136">
        <v>1</v>
      </c>
      <c r="E22" s="136">
        <v>1</v>
      </c>
      <c r="F22" s="136">
        <v>1</v>
      </c>
      <c r="G22" s="136">
        <v>0.2</v>
      </c>
      <c r="H22" s="136">
        <v>2</v>
      </c>
      <c r="I22" s="136">
        <v>0.2</v>
      </c>
      <c r="J22" s="136">
        <v>2</v>
      </c>
      <c r="K22" s="136" t="s">
        <v>292</v>
      </c>
      <c r="L22" s="136" t="s">
        <v>159</v>
      </c>
      <c r="M22" s="283"/>
      <c r="N22" s="295"/>
      <c r="O22" s="294"/>
      <c r="P22" s="294"/>
      <c r="Q22" s="294"/>
      <c r="R22" s="294"/>
      <c r="S22" s="294"/>
      <c r="T22" s="294"/>
      <c r="U22" s="294"/>
      <c r="V22" s="294"/>
      <c r="W22" s="294"/>
      <c r="X22" s="294"/>
      <c r="Y22" s="294"/>
    </row>
    <row r="23" spans="2:25" x14ac:dyDescent="0.25">
      <c r="B23" s="286" t="s">
        <v>9</v>
      </c>
      <c r="C23" s="286"/>
      <c r="D23" s="286"/>
      <c r="E23" s="286"/>
      <c r="F23" s="286"/>
      <c r="G23" s="286"/>
      <c r="H23" s="286"/>
      <c r="I23" s="286"/>
      <c r="J23" s="286"/>
      <c r="K23" s="286"/>
      <c r="L23" s="286"/>
      <c r="M23" s="284"/>
      <c r="N23" s="287"/>
      <c r="O23" s="287"/>
      <c r="P23" s="294"/>
      <c r="Q23" s="294"/>
      <c r="R23" s="294"/>
      <c r="S23" s="294"/>
      <c r="T23" s="294"/>
      <c r="U23" s="294"/>
      <c r="V23" s="294"/>
      <c r="W23" s="294"/>
      <c r="X23" s="294"/>
      <c r="Y23" s="294"/>
    </row>
    <row r="24" spans="2:25" x14ac:dyDescent="0.25">
      <c r="B24" s="286"/>
      <c r="C24" s="286"/>
      <c r="D24" s="286"/>
      <c r="E24" s="286"/>
      <c r="F24" s="286"/>
      <c r="G24" s="286"/>
      <c r="H24" s="286"/>
      <c r="I24" s="286"/>
      <c r="J24" s="286"/>
      <c r="K24" s="286"/>
      <c r="L24" s="286"/>
      <c r="M24" s="284"/>
      <c r="N24" s="287"/>
      <c r="O24" s="287"/>
      <c r="P24" s="294"/>
      <c r="Q24" s="294"/>
      <c r="R24" s="294"/>
      <c r="S24" s="294"/>
      <c r="T24" s="294"/>
      <c r="U24" s="294"/>
      <c r="V24" s="294"/>
      <c r="W24" s="294"/>
      <c r="X24" s="294"/>
      <c r="Y24" s="294"/>
    </row>
    <row r="25" spans="2:25" ht="33.75" x14ac:dyDescent="0.25">
      <c r="B25" s="144" t="s">
        <v>256</v>
      </c>
      <c r="C25" s="152">
        <v>0.1</v>
      </c>
      <c r="D25" s="152">
        <v>0.1</v>
      </c>
      <c r="E25" s="152">
        <v>0.1</v>
      </c>
      <c r="F25" s="136">
        <v>0.1</v>
      </c>
      <c r="G25" s="136">
        <v>5.0000000000000001E-3</v>
      </c>
      <c r="H25" s="136" t="s">
        <v>293</v>
      </c>
      <c r="I25" s="136" t="s">
        <v>294</v>
      </c>
      <c r="J25" s="136">
        <v>2</v>
      </c>
      <c r="K25" s="136" t="s">
        <v>295</v>
      </c>
      <c r="L25" s="136" t="s">
        <v>296</v>
      </c>
      <c r="M25" s="283"/>
      <c r="N25" s="294"/>
      <c r="O25" s="294"/>
      <c r="P25" s="294"/>
      <c r="Q25" s="294"/>
      <c r="R25" s="294"/>
      <c r="S25" s="294"/>
      <c r="T25" s="294"/>
      <c r="U25" s="294"/>
      <c r="V25" s="294"/>
      <c r="W25" s="294"/>
      <c r="X25" s="294"/>
      <c r="Y25" s="294"/>
    </row>
    <row r="26" spans="2:25" ht="33.75" x14ac:dyDescent="0.25">
      <c r="B26" s="144" t="s">
        <v>297</v>
      </c>
      <c r="C26" s="152">
        <v>7.0000000000000007E-2</v>
      </c>
      <c r="D26" s="152">
        <v>7.0000000000000007E-2</v>
      </c>
      <c r="E26" s="152">
        <v>7.0000000000000007E-2</v>
      </c>
      <c r="F26" s="136">
        <v>7.0000000000000007E-2</v>
      </c>
      <c r="G26" s="136">
        <v>4.0000000000000001E-3</v>
      </c>
      <c r="H26" s="136">
        <v>1.4</v>
      </c>
      <c r="I26" s="136">
        <v>4.0000000000000001E-3</v>
      </c>
      <c r="J26" s="136">
        <v>1.4</v>
      </c>
      <c r="K26" s="136" t="s">
        <v>298</v>
      </c>
      <c r="L26" s="136" t="s">
        <v>290</v>
      </c>
      <c r="M26" s="283"/>
      <c r="N26" s="294"/>
      <c r="O26" s="294"/>
      <c r="P26" s="294"/>
      <c r="Q26" s="294"/>
      <c r="R26" s="294"/>
      <c r="S26" s="294"/>
      <c r="T26" s="294"/>
      <c r="U26" s="294"/>
      <c r="V26" s="294"/>
      <c r="W26" s="294"/>
      <c r="X26" s="294"/>
      <c r="Y26" s="294"/>
    </row>
    <row r="27" spans="2:25" x14ac:dyDescent="0.25">
      <c r="B27" s="286" t="s">
        <v>112</v>
      </c>
      <c r="C27" s="286"/>
      <c r="D27" s="286"/>
      <c r="E27" s="286"/>
      <c r="F27" s="286"/>
      <c r="G27" s="286"/>
      <c r="H27" s="286"/>
      <c r="I27" s="286"/>
      <c r="J27" s="286"/>
      <c r="K27" s="286"/>
      <c r="L27" s="286"/>
      <c r="M27" s="297"/>
      <c r="N27" s="298"/>
      <c r="O27" s="298"/>
      <c r="P27" s="294"/>
      <c r="Q27" s="294"/>
      <c r="R27" s="294"/>
      <c r="S27" s="294"/>
      <c r="T27" s="294"/>
      <c r="U27" s="294"/>
      <c r="V27" s="294"/>
      <c r="W27" s="294"/>
      <c r="X27" s="294"/>
      <c r="Y27" s="294"/>
    </row>
    <row r="28" spans="2:25" ht="22.5" x14ac:dyDescent="0.25">
      <c r="B28" s="144" t="s">
        <v>177</v>
      </c>
      <c r="C28" s="145">
        <v>0.75</v>
      </c>
      <c r="D28" s="161">
        <v>0.6</v>
      </c>
      <c r="E28" s="161">
        <v>0.35</v>
      </c>
      <c r="F28" s="161">
        <v>0.33</v>
      </c>
      <c r="G28" s="161">
        <v>0.53</v>
      </c>
      <c r="H28" s="161">
        <v>1.1499999999999999</v>
      </c>
      <c r="I28" s="145">
        <v>0.3</v>
      </c>
      <c r="J28" s="145">
        <v>0.57999999999999996</v>
      </c>
      <c r="K28" s="136" t="s">
        <v>120</v>
      </c>
      <c r="L28" s="136" t="s">
        <v>299</v>
      </c>
      <c r="M28" s="283"/>
      <c r="N28" s="295"/>
      <c r="O28" s="294"/>
      <c r="P28" s="294"/>
      <c r="Q28" s="294"/>
      <c r="R28" s="294"/>
      <c r="S28" s="294"/>
      <c r="T28" s="294"/>
      <c r="U28" s="294"/>
      <c r="V28" s="294"/>
      <c r="W28" s="294"/>
      <c r="X28" s="294"/>
      <c r="Y28" s="294"/>
    </row>
    <row r="29" spans="2:25" ht="22.5" x14ac:dyDescent="0.25">
      <c r="B29" s="144" t="s">
        <v>300</v>
      </c>
      <c r="C29" s="145">
        <v>0.57999999999999996</v>
      </c>
      <c r="D29" s="161">
        <v>0.45</v>
      </c>
      <c r="E29" s="161">
        <v>0.24</v>
      </c>
      <c r="F29" s="161">
        <v>0.22</v>
      </c>
      <c r="G29" s="161">
        <v>0.38</v>
      </c>
      <c r="H29" s="161">
        <v>0.94</v>
      </c>
      <c r="I29" s="161">
        <v>0.19</v>
      </c>
      <c r="J29" s="161">
        <v>0.44</v>
      </c>
      <c r="K29" s="136" t="s">
        <v>301</v>
      </c>
      <c r="L29" s="136" t="s">
        <v>302</v>
      </c>
      <c r="M29" s="283"/>
      <c r="N29" s="295"/>
      <c r="O29" s="294"/>
      <c r="P29" s="294"/>
      <c r="Q29" s="294"/>
      <c r="R29" s="294"/>
      <c r="S29" s="294"/>
      <c r="T29" s="294"/>
      <c r="U29" s="294"/>
      <c r="V29" s="294"/>
      <c r="W29" s="294"/>
      <c r="X29" s="294"/>
      <c r="Y29" s="294"/>
    </row>
    <row r="30" spans="2:25" ht="22.5" x14ac:dyDescent="0.25">
      <c r="B30" s="144" t="s">
        <v>303</v>
      </c>
      <c r="C30" s="145">
        <v>0.45</v>
      </c>
      <c r="D30" s="161">
        <v>0.41</v>
      </c>
      <c r="E30" s="161">
        <v>0.33</v>
      </c>
      <c r="F30" s="161">
        <v>0.33</v>
      </c>
      <c r="G30" s="161">
        <v>0.43</v>
      </c>
      <c r="H30" s="161">
        <v>0.48</v>
      </c>
      <c r="I30" s="161">
        <v>0.35</v>
      </c>
      <c r="J30" s="161">
        <v>0.39</v>
      </c>
      <c r="K30" s="152" t="s">
        <v>120</v>
      </c>
      <c r="L30" s="136" t="s">
        <v>304</v>
      </c>
      <c r="M30" s="283"/>
      <c r="N30" s="295"/>
      <c r="O30" s="294"/>
      <c r="P30" s="294"/>
      <c r="Q30" s="294"/>
      <c r="R30" s="294"/>
      <c r="S30" s="294"/>
      <c r="T30" s="294"/>
      <c r="U30" s="294"/>
      <c r="V30" s="294"/>
      <c r="W30" s="294"/>
      <c r="X30" s="294"/>
      <c r="Y30" s="294"/>
    </row>
    <row r="31" spans="2:25" ht="22.5" x14ac:dyDescent="0.25">
      <c r="B31" s="144" t="s">
        <v>305</v>
      </c>
      <c r="C31" s="145">
        <v>0.06</v>
      </c>
      <c r="D31" s="161">
        <v>0.05</v>
      </c>
      <c r="E31" s="161">
        <v>0.03</v>
      </c>
      <c r="F31" s="161">
        <v>0.03</v>
      </c>
      <c r="G31" s="161">
        <v>0.04</v>
      </c>
      <c r="H31" s="161">
        <v>0.09</v>
      </c>
      <c r="I31" s="161">
        <v>0.02</v>
      </c>
      <c r="J31" s="161">
        <v>0.05</v>
      </c>
      <c r="K31" s="136" t="s">
        <v>137</v>
      </c>
      <c r="L31" s="136" t="s">
        <v>306</v>
      </c>
      <c r="M31" s="283"/>
      <c r="N31" s="295"/>
      <c r="O31" s="294"/>
      <c r="P31" s="294"/>
      <c r="Q31" s="294"/>
      <c r="R31" s="294"/>
      <c r="S31" s="294"/>
      <c r="T31" s="294"/>
      <c r="U31" s="294"/>
      <c r="V31" s="294"/>
      <c r="W31" s="294"/>
      <c r="X31" s="294"/>
      <c r="Y31" s="294"/>
    </row>
    <row r="32" spans="2:25" ht="22.5" x14ac:dyDescent="0.25">
      <c r="B32" s="144" t="s">
        <v>307</v>
      </c>
      <c r="C32" s="145">
        <v>2</v>
      </c>
      <c r="D32" s="161">
        <v>2</v>
      </c>
      <c r="E32" s="161">
        <v>1.5</v>
      </c>
      <c r="F32" s="161">
        <v>1.5</v>
      </c>
      <c r="G32" s="161">
        <v>0.8</v>
      </c>
      <c r="H32" s="161">
        <v>4.0999999999999996</v>
      </c>
      <c r="I32" s="161">
        <v>0.6</v>
      </c>
      <c r="J32" s="161">
        <v>3.1</v>
      </c>
      <c r="K32" s="136"/>
      <c r="L32" s="136" t="s">
        <v>308</v>
      </c>
      <c r="M32" s="283"/>
      <c r="N32" s="295"/>
      <c r="O32" s="294"/>
      <c r="P32" s="294"/>
      <c r="Q32" s="294"/>
      <c r="R32" s="294"/>
      <c r="S32" s="294"/>
      <c r="T32" s="294"/>
      <c r="U32" s="294"/>
      <c r="V32" s="294"/>
      <c r="W32" s="294"/>
      <c r="X32" s="294"/>
      <c r="Y32" s="294"/>
    </row>
    <row r="33" spans="2:25" ht="22.5" x14ac:dyDescent="0.25">
      <c r="B33" s="144" t="s">
        <v>262</v>
      </c>
      <c r="C33" s="145">
        <v>0.9</v>
      </c>
      <c r="D33" s="161">
        <v>0.9</v>
      </c>
      <c r="E33" s="161">
        <v>0.9</v>
      </c>
      <c r="F33" s="161">
        <v>0.9</v>
      </c>
      <c r="G33" s="161">
        <v>0.2</v>
      </c>
      <c r="H33" s="161">
        <v>2.8</v>
      </c>
      <c r="I33" s="161">
        <v>0.2</v>
      </c>
      <c r="J33" s="161">
        <v>2.8</v>
      </c>
      <c r="K33" s="136"/>
      <c r="L33" s="136" t="s">
        <v>309</v>
      </c>
      <c r="M33" s="283"/>
      <c r="N33" s="295"/>
      <c r="O33" s="294"/>
      <c r="P33" s="294"/>
      <c r="Q33" s="294"/>
      <c r="R33" s="294"/>
      <c r="S33" s="294"/>
      <c r="T33" s="294"/>
      <c r="U33" s="294"/>
      <c r="V33" s="294"/>
      <c r="W33" s="294"/>
      <c r="X33" s="294"/>
      <c r="Y33" s="294"/>
    </row>
    <row r="34" spans="2:25" x14ac:dyDescent="0.25">
      <c r="B34" s="299" t="s">
        <v>117</v>
      </c>
      <c r="C34" s="299"/>
      <c r="D34" s="299"/>
      <c r="E34" s="299"/>
      <c r="F34" s="299"/>
      <c r="G34" s="299"/>
      <c r="H34" s="299"/>
      <c r="I34" s="299"/>
      <c r="J34" s="299"/>
      <c r="K34" s="299"/>
      <c r="L34" s="299"/>
      <c r="M34" s="297"/>
      <c r="N34" s="298"/>
      <c r="O34" s="298"/>
      <c r="P34" s="294"/>
      <c r="Q34" s="294"/>
      <c r="R34" s="294"/>
      <c r="S34" s="294"/>
      <c r="T34" s="294"/>
      <c r="U34" s="294"/>
      <c r="V34" s="294"/>
      <c r="W34" s="294"/>
      <c r="X34" s="294"/>
      <c r="Y34" s="294"/>
    </row>
    <row r="35" spans="2:25" ht="22.5" x14ac:dyDescent="0.25">
      <c r="B35" s="144" t="s">
        <v>310</v>
      </c>
      <c r="C35" s="145">
        <v>3</v>
      </c>
      <c r="D35" s="161">
        <v>2.4</v>
      </c>
      <c r="E35" s="161">
        <v>1.4</v>
      </c>
      <c r="F35" s="161">
        <v>1.3</v>
      </c>
      <c r="G35" s="161">
        <v>2.1</v>
      </c>
      <c r="H35" s="161">
        <v>4.5999999999999996</v>
      </c>
      <c r="I35" s="161">
        <v>1.2</v>
      </c>
      <c r="J35" s="161">
        <v>2.2999999999999998</v>
      </c>
      <c r="K35" s="136" t="s">
        <v>120</v>
      </c>
      <c r="L35" s="136" t="s">
        <v>311</v>
      </c>
      <c r="M35" s="283"/>
      <c r="N35" s="295"/>
      <c r="O35" s="294"/>
      <c r="P35" s="294"/>
      <c r="Q35" s="294"/>
      <c r="R35" s="294"/>
      <c r="S35" s="294"/>
      <c r="T35" s="294"/>
      <c r="U35" s="294"/>
      <c r="V35" s="294"/>
      <c r="W35" s="294"/>
      <c r="X35" s="294"/>
      <c r="Y35" s="294"/>
    </row>
    <row r="36" spans="2:25" x14ac:dyDescent="0.25">
      <c r="B36" s="302" t="s">
        <v>312</v>
      </c>
      <c r="C36" s="279" t="s">
        <v>313</v>
      </c>
      <c r="D36" s="279" t="s">
        <v>313</v>
      </c>
      <c r="E36" s="279" t="s">
        <v>313</v>
      </c>
      <c r="F36" s="279" t="s">
        <v>313</v>
      </c>
      <c r="G36" s="279" t="s">
        <v>313</v>
      </c>
      <c r="H36" s="279" t="s">
        <v>313</v>
      </c>
      <c r="I36" s="279" t="s">
        <v>313</v>
      </c>
      <c r="J36" s="279" t="s">
        <v>313</v>
      </c>
      <c r="K36" s="279" t="s">
        <v>206</v>
      </c>
      <c r="L36" s="279" t="s">
        <v>290</v>
      </c>
      <c r="M36" s="300"/>
      <c r="N36" s="301"/>
      <c r="O36" s="303"/>
      <c r="P36" s="303"/>
      <c r="Q36" s="303"/>
      <c r="R36" s="303"/>
      <c r="S36" s="303"/>
      <c r="T36" s="303"/>
      <c r="U36" s="303"/>
      <c r="V36" s="303"/>
      <c r="W36" s="303"/>
      <c r="X36" s="303"/>
      <c r="Y36" s="303"/>
    </row>
    <row r="37" spans="2:25" x14ac:dyDescent="0.25">
      <c r="B37" s="302"/>
      <c r="C37" s="279"/>
      <c r="D37" s="279"/>
      <c r="E37" s="279"/>
      <c r="F37" s="279"/>
      <c r="G37" s="279"/>
      <c r="H37" s="279"/>
      <c r="I37" s="279"/>
      <c r="J37" s="279"/>
      <c r="K37" s="279"/>
      <c r="L37" s="279"/>
      <c r="M37" s="300"/>
      <c r="N37" s="301"/>
      <c r="O37" s="303"/>
      <c r="P37" s="303"/>
      <c r="Q37" s="303"/>
      <c r="R37" s="303"/>
      <c r="S37" s="303"/>
      <c r="T37" s="303"/>
      <c r="U37" s="303"/>
      <c r="V37" s="303"/>
      <c r="W37" s="303"/>
      <c r="X37" s="303"/>
      <c r="Y37" s="303"/>
    </row>
    <row r="38" spans="2:25" x14ac:dyDescent="0.25">
      <c r="B38" s="144" t="s">
        <v>314</v>
      </c>
      <c r="C38" s="136">
        <v>2.9</v>
      </c>
      <c r="D38" s="136">
        <v>2.9</v>
      </c>
      <c r="E38" s="136">
        <v>2.9</v>
      </c>
      <c r="F38" s="136">
        <v>2.9</v>
      </c>
      <c r="G38" s="136">
        <v>1.45</v>
      </c>
      <c r="H38" s="136">
        <v>3.63</v>
      </c>
      <c r="I38" s="136">
        <v>1.45</v>
      </c>
      <c r="J38" s="136">
        <v>3.63</v>
      </c>
      <c r="K38" s="136" t="s">
        <v>315</v>
      </c>
      <c r="L38" s="136" t="s">
        <v>285</v>
      </c>
      <c r="M38" s="300"/>
      <c r="N38" s="301"/>
      <c r="O38" s="303"/>
      <c r="P38" s="303"/>
      <c r="Q38" s="87"/>
      <c r="R38" s="87"/>
      <c r="S38" s="87"/>
      <c r="T38" s="87"/>
      <c r="U38" s="87"/>
      <c r="V38" s="87"/>
      <c r="W38" s="87"/>
      <c r="X38" s="87"/>
      <c r="Y38" s="87"/>
    </row>
    <row r="39" spans="2:25" x14ac:dyDescent="0.25">
      <c r="B39" s="144" t="s">
        <v>316</v>
      </c>
      <c r="C39" s="136">
        <v>2260</v>
      </c>
      <c r="D39" s="136">
        <v>2260</v>
      </c>
      <c r="E39" s="136">
        <v>2260</v>
      </c>
      <c r="F39" s="136">
        <v>2260</v>
      </c>
      <c r="G39" s="136">
        <v>1130</v>
      </c>
      <c r="H39" s="136">
        <v>2825</v>
      </c>
      <c r="I39" s="136">
        <v>1130</v>
      </c>
      <c r="J39" s="136">
        <v>2825</v>
      </c>
      <c r="K39" s="136" t="s">
        <v>315</v>
      </c>
      <c r="L39" s="136" t="s">
        <v>285</v>
      </c>
      <c r="M39" s="300"/>
      <c r="N39" s="301"/>
      <c r="O39" s="303"/>
      <c r="P39" s="303"/>
      <c r="Q39" s="87"/>
      <c r="R39" s="87"/>
      <c r="S39" s="87"/>
      <c r="T39" s="87"/>
      <c r="U39" s="87"/>
      <c r="V39" s="87"/>
      <c r="W39" s="87"/>
      <c r="X39" s="87"/>
      <c r="Y39" s="88"/>
    </row>
    <row r="40" spans="2:25" ht="22.5" x14ac:dyDescent="0.25">
      <c r="B40" s="144" t="s">
        <v>264</v>
      </c>
      <c r="C40" s="136">
        <v>11.8</v>
      </c>
      <c r="D40" s="136">
        <v>11.8</v>
      </c>
      <c r="E40" s="136">
        <v>11.8</v>
      </c>
      <c r="F40" s="136">
        <v>11.8</v>
      </c>
      <c r="G40" s="136">
        <v>5.9</v>
      </c>
      <c r="H40" s="136">
        <v>14.75</v>
      </c>
      <c r="I40" s="136">
        <v>5.9</v>
      </c>
      <c r="J40" s="136">
        <v>14.75</v>
      </c>
      <c r="K40" s="136" t="s">
        <v>315</v>
      </c>
      <c r="L40" s="136" t="s">
        <v>285</v>
      </c>
      <c r="M40" s="300"/>
      <c r="N40" s="301"/>
      <c r="O40" s="303"/>
      <c r="P40" s="303"/>
      <c r="Q40" s="87"/>
      <c r="R40" s="87"/>
      <c r="S40" s="87"/>
      <c r="T40" s="87"/>
      <c r="U40" s="87"/>
      <c r="V40" s="87"/>
      <c r="W40" s="87"/>
      <c r="X40" s="87"/>
      <c r="Y40" s="88"/>
    </row>
    <row r="41" spans="2:25" ht="15" customHeight="1" x14ac:dyDescent="0.25">
      <c r="B41" s="144" t="s">
        <v>317</v>
      </c>
      <c r="C41" s="135">
        <v>9040</v>
      </c>
      <c r="D41" s="135">
        <v>9040</v>
      </c>
      <c r="E41" s="135">
        <v>9040</v>
      </c>
      <c r="F41" s="135">
        <v>9040</v>
      </c>
      <c r="G41" s="135">
        <v>4520</v>
      </c>
      <c r="H41" s="135">
        <v>11300</v>
      </c>
      <c r="I41" s="135">
        <v>4520</v>
      </c>
      <c r="J41" s="135">
        <v>11300</v>
      </c>
      <c r="K41" s="135" t="s">
        <v>315</v>
      </c>
      <c r="L41" s="135" t="s">
        <v>285</v>
      </c>
      <c r="M41" s="89"/>
      <c r="N41" s="90"/>
      <c r="O41" s="303"/>
      <c r="P41" s="303"/>
      <c r="Q41" s="108"/>
      <c r="R41" s="108"/>
      <c r="S41" s="108"/>
      <c r="T41" s="108"/>
      <c r="U41" s="108"/>
      <c r="V41" s="108"/>
      <c r="W41" s="108"/>
      <c r="X41" s="108"/>
      <c r="Y41" s="109"/>
    </row>
    <row r="43" spans="2:25" x14ac:dyDescent="0.25">
      <c r="B43" s="162" t="s">
        <v>13</v>
      </c>
      <c r="C43" s="295"/>
      <c r="D43" s="295"/>
      <c r="E43" s="295"/>
      <c r="F43" s="295"/>
      <c r="G43" s="295"/>
      <c r="H43" s="295"/>
      <c r="I43" s="295"/>
      <c r="J43" s="295"/>
      <c r="K43" s="295"/>
      <c r="L43" s="301"/>
      <c r="M43" s="301"/>
      <c r="N43" s="303"/>
      <c r="O43" s="303"/>
      <c r="P43" s="303"/>
      <c r="Q43" s="303"/>
      <c r="R43" s="303"/>
      <c r="S43" s="303"/>
      <c r="T43" s="303"/>
      <c r="U43" s="303"/>
      <c r="V43" s="303"/>
      <c r="W43" s="306"/>
    </row>
    <row r="44" spans="2:25" x14ac:dyDescent="0.25">
      <c r="B44" s="162"/>
      <c r="C44" s="295"/>
      <c r="D44" s="295"/>
      <c r="E44" s="295"/>
      <c r="F44" s="295"/>
      <c r="G44" s="295"/>
      <c r="H44" s="295"/>
      <c r="I44" s="295"/>
      <c r="J44" s="295"/>
      <c r="K44" s="295"/>
      <c r="L44" s="301"/>
      <c r="M44" s="301"/>
      <c r="N44" s="303"/>
      <c r="O44" s="303"/>
      <c r="P44" s="303"/>
      <c r="Q44" s="303"/>
      <c r="R44" s="303"/>
      <c r="S44" s="303"/>
      <c r="T44" s="303"/>
      <c r="U44" s="303"/>
      <c r="V44" s="303"/>
      <c r="W44" s="306"/>
    </row>
    <row r="45" spans="2:25" x14ac:dyDescent="0.25">
      <c r="B45" s="304" t="s">
        <v>14</v>
      </c>
      <c r="C45" s="305" t="s">
        <v>318</v>
      </c>
      <c r="D45" s="305"/>
      <c r="E45" s="305"/>
      <c r="F45" s="305"/>
      <c r="G45" s="305"/>
      <c r="H45" s="305"/>
      <c r="I45" s="305"/>
      <c r="J45" s="305"/>
      <c r="K45" s="305"/>
      <c r="L45" s="305"/>
      <c r="M45" s="301"/>
      <c r="N45" s="303"/>
      <c r="O45" s="303"/>
      <c r="P45" s="303"/>
      <c r="Q45" s="303"/>
      <c r="R45" s="303"/>
      <c r="S45" s="303"/>
      <c r="T45" s="303"/>
      <c r="U45" s="303"/>
      <c r="V45" s="303"/>
      <c r="W45" s="306"/>
    </row>
    <row r="46" spans="2:25" x14ac:dyDescent="0.25">
      <c r="B46" s="304"/>
      <c r="C46" s="305"/>
      <c r="D46" s="305"/>
      <c r="E46" s="305"/>
      <c r="F46" s="305"/>
      <c r="G46" s="305"/>
      <c r="H46" s="305"/>
      <c r="I46" s="305"/>
      <c r="J46" s="305"/>
      <c r="K46" s="305"/>
      <c r="L46" s="305"/>
      <c r="M46" s="301"/>
      <c r="N46" s="303"/>
      <c r="O46" s="303"/>
      <c r="P46" s="303"/>
      <c r="Q46" s="303"/>
      <c r="R46" s="303"/>
      <c r="S46" s="303"/>
      <c r="T46" s="303"/>
      <c r="U46" s="303"/>
      <c r="V46" s="303"/>
      <c r="W46" s="306"/>
    </row>
    <row r="47" spans="2:25" x14ac:dyDescent="0.25">
      <c r="B47" s="92" t="s">
        <v>5</v>
      </c>
      <c r="C47" s="305" t="s">
        <v>319</v>
      </c>
      <c r="D47" s="305"/>
      <c r="E47" s="305"/>
      <c r="F47" s="305"/>
      <c r="G47" s="305"/>
      <c r="H47" s="305"/>
      <c r="I47" s="305"/>
      <c r="J47" s="305"/>
      <c r="K47" s="305"/>
      <c r="L47" s="305"/>
      <c r="M47" s="86"/>
      <c r="N47" s="87"/>
      <c r="O47" s="87"/>
      <c r="P47" s="87"/>
      <c r="Q47" s="87"/>
      <c r="R47" s="87"/>
      <c r="S47" s="87"/>
      <c r="T47" s="87"/>
      <c r="U47" s="87"/>
      <c r="V47" s="87"/>
      <c r="W47" s="88"/>
    </row>
    <row r="48" spans="2:25" ht="48" customHeight="1" x14ac:dyDescent="0.25">
      <c r="B48" s="92" t="s">
        <v>8</v>
      </c>
      <c r="C48" s="305" t="s">
        <v>320</v>
      </c>
      <c r="D48" s="305"/>
      <c r="E48" s="305"/>
      <c r="F48" s="305"/>
      <c r="G48" s="305"/>
      <c r="H48" s="305"/>
      <c r="I48" s="305"/>
      <c r="J48" s="305"/>
      <c r="K48" s="305"/>
      <c r="L48" s="305"/>
      <c r="M48" s="86"/>
      <c r="N48" s="87"/>
      <c r="O48" s="87"/>
      <c r="P48" s="87"/>
      <c r="Q48" s="87"/>
      <c r="R48" s="87"/>
      <c r="S48" s="87"/>
      <c r="T48" s="87"/>
      <c r="U48" s="87"/>
      <c r="V48" s="87"/>
      <c r="W48" s="88"/>
    </row>
    <row r="49" spans="2:23" x14ac:dyDescent="0.25">
      <c r="B49" s="92" t="s">
        <v>10</v>
      </c>
      <c r="C49" s="307" t="s">
        <v>321</v>
      </c>
      <c r="D49" s="307"/>
      <c r="E49" s="307"/>
      <c r="F49" s="307"/>
      <c r="G49" s="307"/>
      <c r="H49" s="307"/>
      <c r="I49" s="307"/>
      <c r="J49" s="307"/>
      <c r="K49" s="307"/>
      <c r="L49" s="307"/>
      <c r="M49" s="86"/>
      <c r="N49" s="87"/>
      <c r="O49" s="87"/>
      <c r="P49" s="87"/>
      <c r="Q49" s="87"/>
      <c r="R49" s="87"/>
      <c r="S49" s="87"/>
      <c r="T49" s="87"/>
      <c r="U49" s="87"/>
      <c r="V49" s="87"/>
      <c r="W49" s="88"/>
    </row>
    <row r="50" spans="2:23" x14ac:dyDescent="0.25">
      <c r="B50" s="92" t="s">
        <v>15</v>
      </c>
      <c r="C50" s="305" t="s">
        <v>322</v>
      </c>
      <c r="D50" s="305"/>
      <c r="E50" s="305"/>
      <c r="F50" s="305"/>
      <c r="G50" s="305"/>
      <c r="H50" s="305"/>
      <c r="I50" s="305"/>
      <c r="J50" s="305"/>
      <c r="K50" s="305"/>
      <c r="L50" s="305"/>
      <c r="M50" s="86"/>
      <c r="N50" s="87"/>
      <c r="O50" s="87"/>
      <c r="P50" s="87"/>
      <c r="Q50" s="87"/>
      <c r="R50" s="87"/>
      <c r="S50" s="87"/>
      <c r="T50" s="87"/>
      <c r="U50" s="87"/>
      <c r="V50" s="87"/>
      <c r="W50" s="88"/>
    </row>
    <row r="51" spans="2:23" ht="36" customHeight="1" x14ac:dyDescent="0.25">
      <c r="B51" s="92" t="s">
        <v>16</v>
      </c>
      <c r="C51" s="305" t="s">
        <v>323</v>
      </c>
      <c r="D51" s="305"/>
      <c r="E51" s="305"/>
      <c r="F51" s="305"/>
      <c r="G51" s="305"/>
      <c r="H51" s="305"/>
      <c r="I51" s="305"/>
      <c r="J51" s="305"/>
      <c r="K51" s="305"/>
      <c r="L51" s="305"/>
      <c r="M51" s="86"/>
      <c r="N51" s="87"/>
      <c r="O51" s="87"/>
      <c r="P51" s="87"/>
      <c r="Q51" s="87"/>
      <c r="R51" s="87"/>
      <c r="S51" s="87"/>
      <c r="T51" s="87"/>
      <c r="U51" s="87"/>
      <c r="V51" s="87"/>
      <c r="W51" s="88"/>
    </row>
    <row r="52" spans="2:23" x14ac:dyDescent="0.25">
      <c r="B52" s="92" t="s">
        <v>115</v>
      </c>
      <c r="C52" s="305" t="s">
        <v>324</v>
      </c>
      <c r="D52" s="305"/>
      <c r="E52" s="305"/>
      <c r="F52" s="305"/>
      <c r="G52" s="305"/>
      <c r="H52" s="305"/>
      <c r="I52" s="305"/>
      <c r="J52" s="305"/>
      <c r="K52" s="305"/>
      <c r="L52" s="305"/>
      <c r="M52" s="86"/>
      <c r="N52" s="87"/>
      <c r="O52" s="87"/>
      <c r="P52" s="87"/>
      <c r="Q52" s="87"/>
      <c r="R52" s="87"/>
      <c r="S52" s="87"/>
      <c r="T52" s="87"/>
      <c r="U52" s="87"/>
      <c r="V52" s="87"/>
      <c r="W52" s="88"/>
    </row>
    <row r="53" spans="2:23" ht="24" customHeight="1" x14ac:dyDescent="0.25">
      <c r="B53" s="92" t="s">
        <v>120</v>
      </c>
      <c r="C53" s="305" t="s">
        <v>325</v>
      </c>
      <c r="D53" s="305"/>
      <c r="E53" s="305"/>
      <c r="F53" s="305"/>
      <c r="G53" s="305"/>
      <c r="H53" s="305"/>
      <c r="I53" s="305"/>
      <c r="J53" s="305"/>
      <c r="K53" s="305"/>
      <c r="L53" s="305"/>
      <c r="M53" s="86"/>
      <c r="N53" s="87"/>
      <c r="O53" s="87"/>
      <c r="P53" s="87"/>
      <c r="Q53" s="87"/>
      <c r="R53" s="87"/>
      <c r="S53" s="87"/>
      <c r="T53" s="87"/>
      <c r="U53" s="87"/>
      <c r="V53" s="87"/>
      <c r="W53" s="88"/>
    </row>
    <row r="54" spans="2:23" x14ac:dyDescent="0.25">
      <c r="B54" s="92" t="s">
        <v>129</v>
      </c>
      <c r="C54" s="307" t="s">
        <v>326</v>
      </c>
      <c r="D54" s="307"/>
      <c r="E54" s="307"/>
      <c r="F54" s="307"/>
      <c r="G54" s="307"/>
      <c r="H54" s="307"/>
      <c r="I54" s="307"/>
      <c r="J54" s="307"/>
      <c r="K54" s="307"/>
      <c r="L54" s="307"/>
      <c r="M54" s="86"/>
      <c r="N54" s="87"/>
      <c r="O54" s="87"/>
      <c r="P54" s="87"/>
      <c r="Q54" s="87"/>
      <c r="R54" s="87"/>
      <c r="S54" s="87"/>
      <c r="T54" s="87"/>
      <c r="U54" s="87"/>
      <c r="V54" s="87"/>
      <c r="W54" s="88"/>
    </row>
    <row r="55" spans="2:23" x14ac:dyDescent="0.25">
      <c r="B55" s="92" t="s">
        <v>137</v>
      </c>
      <c r="C55" s="307" t="s">
        <v>327</v>
      </c>
      <c r="D55" s="307"/>
      <c r="E55" s="307"/>
      <c r="F55" s="307"/>
      <c r="G55" s="307"/>
      <c r="H55" s="307"/>
      <c r="I55" s="307"/>
      <c r="J55" s="307"/>
      <c r="K55" s="307"/>
      <c r="L55" s="307"/>
      <c r="M55" s="86"/>
      <c r="N55" s="87"/>
      <c r="O55" s="87"/>
      <c r="P55" s="87"/>
      <c r="Q55" s="87"/>
      <c r="R55" s="87"/>
      <c r="S55" s="87"/>
      <c r="T55" s="87"/>
      <c r="U55" s="87"/>
      <c r="V55" s="87"/>
      <c r="W55" s="88"/>
    </row>
    <row r="56" spans="2:23" x14ac:dyDescent="0.25">
      <c r="B56" s="92" t="s">
        <v>206</v>
      </c>
      <c r="C56" s="305" t="s">
        <v>328</v>
      </c>
      <c r="D56" s="305"/>
      <c r="E56" s="305"/>
      <c r="F56" s="305"/>
      <c r="G56" s="305"/>
      <c r="H56" s="305"/>
      <c r="I56" s="305"/>
      <c r="J56" s="305"/>
      <c r="K56" s="305"/>
      <c r="L56" s="305"/>
      <c r="M56" s="86"/>
      <c r="N56" s="87"/>
      <c r="O56" s="87"/>
      <c r="P56" s="87"/>
      <c r="Q56" s="87"/>
      <c r="R56" s="87"/>
      <c r="S56" s="87"/>
      <c r="T56" s="87"/>
      <c r="U56" s="87"/>
      <c r="V56" s="87"/>
      <c r="W56" s="88"/>
    </row>
    <row r="57" spans="2:23" x14ac:dyDescent="0.25">
      <c r="B57" s="92" t="s">
        <v>329</v>
      </c>
      <c r="C57" s="305" t="s">
        <v>330</v>
      </c>
      <c r="D57" s="305"/>
      <c r="E57" s="305"/>
      <c r="F57" s="305"/>
      <c r="G57" s="305"/>
      <c r="H57" s="305"/>
      <c r="I57" s="305"/>
      <c r="J57" s="305"/>
      <c r="K57" s="305"/>
      <c r="L57" s="305"/>
      <c r="M57" s="86"/>
      <c r="N57" s="87"/>
      <c r="O57" s="87"/>
      <c r="P57" s="87"/>
      <c r="Q57" s="87"/>
      <c r="R57" s="87"/>
      <c r="S57" s="87"/>
      <c r="T57" s="87"/>
      <c r="U57" s="87"/>
      <c r="V57" s="87"/>
      <c r="W57" s="88"/>
    </row>
    <row r="58" spans="2:23" x14ac:dyDescent="0.25">
      <c r="B58" s="92" t="s">
        <v>331</v>
      </c>
      <c r="C58" s="305" t="s">
        <v>332</v>
      </c>
      <c r="D58" s="305"/>
      <c r="E58" s="305"/>
      <c r="F58" s="305"/>
      <c r="G58" s="305"/>
      <c r="H58" s="305"/>
      <c r="I58" s="305"/>
      <c r="J58" s="305"/>
      <c r="K58" s="305"/>
      <c r="L58" s="305"/>
      <c r="M58" s="86"/>
      <c r="N58" s="87"/>
      <c r="O58" s="87"/>
      <c r="P58" s="87"/>
      <c r="Q58" s="87"/>
      <c r="R58" s="87"/>
      <c r="S58" s="87"/>
      <c r="T58" s="87"/>
      <c r="U58" s="87"/>
      <c r="V58" s="87"/>
      <c r="W58" s="88"/>
    </row>
    <row r="59" spans="2:23" x14ac:dyDescent="0.25">
      <c r="B59" s="80"/>
      <c r="C59" s="301"/>
      <c r="D59" s="301"/>
      <c r="E59" s="301"/>
      <c r="F59" s="301"/>
      <c r="G59" s="301"/>
      <c r="H59" s="301"/>
      <c r="I59" s="301"/>
      <c r="J59" s="301"/>
      <c r="K59" s="301"/>
      <c r="L59" s="301"/>
      <c r="M59" s="86"/>
      <c r="N59" s="87"/>
      <c r="O59" s="87"/>
      <c r="P59" s="87"/>
      <c r="Q59" s="87"/>
      <c r="R59" s="87"/>
      <c r="S59" s="87"/>
      <c r="T59" s="87"/>
      <c r="U59" s="87"/>
      <c r="V59" s="87"/>
      <c r="W59" s="88"/>
    </row>
    <row r="60" spans="2:23" x14ac:dyDescent="0.25">
      <c r="B60" s="85"/>
    </row>
    <row r="62" spans="2:23" ht="17.25" x14ac:dyDescent="0.25">
      <c r="B62" s="94"/>
    </row>
    <row r="63" spans="2:23" x14ac:dyDescent="0.25">
      <c r="B63" s="163" t="s">
        <v>131</v>
      </c>
      <c r="C63" s="97"/>
    </row>
    <row r="64" spans="2:23" x14ac:dyDescent="0.25">
      <c r="B64" s="98" t="s">
        <v>290</v>
      </c>
      <c r="C64" s="93" t="s">
        <v>333</v>
      </c>
    </row>
    <row r="65" spans="2:3" x14ac:dyDescent="0.25">
      <c r="B65" s="98" t="s">
        <v>334</v>
      </c>
      <c r="C65" s="93" t="s">
        <v>335</v>
      </c>
    </row>
    <row r="66" spans="2:3" x14ac:dyDescent="0.25">
      <c r="B66" s="98" t="s">
        <v>157</v>
      </c>
      <c r="C66" s="93" t="s">
        <v>336</v>
      </c>
    </row>
    <row r="67" spans="2:3" x14ac:dyDescent="0.25">
      <c r="B67" s="98" t="s">
        <v>285</v>
      </c>
      <c r="C67" s="93" t="s">
        <v>337</v>
      </c>
    </row>
    <row r="68" spans="2:3" x14ac:dyDescent="0.25">
      <c r="B68" s="98" t="s">
        <v>338</v>
      </c>
      <c r="C68" s="93" t="s">
        <v>339</v>
      </c>
    </row>
    <row r="69" spans="2:3" x14ac:dyDescent="0.25">
      <c r="B69" s="98" t="s">
        <v>340</v>
      </c>
      <c r="C69" s="93" t="s">
        <v>341</v>
      </c>
    </row>
    <row r="70" spans="2:3" x14ac:dyDescent="0.25">
      <c r="B70" s="98" t="s">
        <v>162</v>
      </c>
      <c r="C70" s="93" t="s">
        <v>342</v>
      </c>
    </row>
    <row r="71" spans="2:3" x14ac:dyDescent="0.25">
      <c r="B71" s="98" t="s">
        <v>169</v>
      </c>
      <c r="C71" s="93" t="s">
        <v>343</v>
      </c>
    </row>
    <row r="72" spans="2:3" x14ac:dyDescent="0.25">
      <c r="B72" s="98" t="s">
        <v>159</v>
      </c>
      <c r="C72" s="93" t="s">
        <v>344</v>
      </c>
    </row>
    <row r="73" spans="2:3" x14ac:dyDescent="0.25">
      <c r="B73" s="98" t="s">
        <v>345</v>
      </c>
      <c r="C73" s="93" t="s">
        <v>346</v>
      </c>
    </row>
    <row r="74" spans="2:3" x14ac:dyDescent="0.25">
      <c r="B74" s="98" t="s">
        <v>347</v>
      </c>
      <c r="C74" s="93" t="s">
        <v>348</v>
      </c>
    </row>
    <row r="75" spans="2:3" x14ac:dyDescent="0.25">
      <c r="B75" s="98" t="s">
        <v>349</v>
      </c>
      <c r="C75" s="93" t="s">
        <v>350</v>
      </c>
    </row>
    <row r="76" spans="2:3" x14ac:dyDescent="0.25">
      <c r="B76" s="98" t="s">
        <v>351</v>
      </c>
      <c r="C76" s="93" t="s">
        <v>352</v>
      </c>
    </row>
    <row r="77" spans="2:3" x14ac:dyDescent="0.25">
      <c r="B77" s="98" t="s">
        <v>353</v>
      </c>
      <c r="C77" s="93" t="s">
        <v>354</v>
      </c>
    </row>
    <row r="78" spans="2:3" x14ac:dyDescent="0.25">
      <c r="B78" s="98" t="s">
        <v>355</v>
      </c>
      <c r="C78" s="93" t="s">
        <v>356</v>
      </c>
    </row>
    <row r="79" spans="2:3" x14ac:dyDescent="0.25">
      <c r="B79" s="98" t="s">
        <v>252</v>
      </c>
      <c r="C79" s="93" t="s">
        <v>357</v>
      </c>
    </row>
    <row r="80" spans="2:3" x14ac:dyDescent="0.25">
      <c r="B80" s="98" t="s">
        <v>253</v>
      </c>
      <c r="C80" s="93" t="s">
        <v>358</v>
      </c>
    </row>
    <row r="81" spans="2:3" x14ac:dyDescent="0.25">
      <c r="B81" s="98" t="s">
        <v>260</v>
      </c>
      <c r="C81" s="93" t="s">
        <v>359</v>
      </c>
    </row>
    <row r="82" spans="2:3" x14ac:dyDescent="0.25">
      <c r="B82" s="98" t="s">
        <v>306</v>
      </c>
      <c r="C82" s="93" t="s">
        <v>360</v>
      </c>
    </row>
    <row r="83" spans="2:3" x14ac:dyDescent="0.25">
      <c r="B83" s="98" t="s">
        <v>188</v>
      </c>
      <c r="C83" s="93" t="s">
        <v>361</v>
      </c>
    </row>
    <row r="84" spans="2:3" x14ac:dyDescent="0.25">
      <c r="B84" s="98" t="s">
        <v>362</v>
      </c>
      <c r="C84" s="93" t="s">
        <v>363</v>
      </c>
    </row>
    <row r="85" spans="2:3" x14ac:dyDescent="0.25">
      <c r="B85" s="98" t="s">
        <v>364</v>
      </c>
      <c r="C85" s="93" t="s">
        <v>365</v>
      </c>
    </row>
    <row r="86" spans="2:3" x14ac:dyDescent="0.25">
      <c r="B86" s="98" t="s">
        <v>181</v>
      </c>
      <c r="C86" s="93" t="s">
        <v>366</v>
      </c>
    </row>
    <row r="87" spans="2:3" x14ac:dyDescent="0.25">
      <c r="B87" s="98" t="s">
        <v>183</v>
      </c>
      <c r="C87" s="93" t="s">
        <v>367</v>
      </c>
    </row>
    <row r="88" spans="2:3" x14ac:dyDescent="0.25">
      <c r="B88" s="98" t="s">
        <v>368</v>
      </c>
      <c r="C88" s="93" t="s">
        <v>369</v>
      </c>
    </row>
    <row r="89" spans="2:3" x14ac:dyDescent="0.25">
      <c r="B89" s="98" t="s">
        <v>370</v>
      </c>
      <c r="C89" s="93" t="s">
        <v>371</v>
      </c>
    </row>
    <row r="90" spans="2:3" x14ac:dyDescent="0.25">
      <c r="B90" s="98" t="s">
        <v>165</v>
      </c>
      <c r="C90" s="93" t="s">
        <v>372</v>
      </c>
    </row>
    <row r="91" spans="2:3" x14ac:dyDescent="0.25">
      <c r="B91" s="98" t="s">
        <v>373</v>
      </c>
      <c r="C91" s="93" t="s">
        <v>374</v>
      </c>
    </row>
    <row r="92" spans="2:3" x14ac:dyDescent="0.25">
      <c r="B92" s="98" t="s">
        <v>375</v>
      </c>
      <c r="C92" s="93" t="s">
        <v>376</v>
      </c>
    </row>
    <row r="93" spans="2:3" x14ac:dyDescent="0.25">
      <c r="B93" s="98" t="s">
        <v>377</v>
      </c>
      <c r="C93" s="93" t="s">
        <v>378</v>
      </c>
    </row>
    <row r="94" spans="2:3" x14ac:dyDescent="0.25">
      <c r="B94" s="98" t="s">
        <v>379</v>
      </c>
      <c r="C94" s="93" t="s">
        <v>380</v>
      </c>
    </row>
    <row r="95" spans="2:3" x14ac:dyDescent="0.25">
      <c r="B95" s="85"/>
    </row>
    <row r="97" spans="2:2" ht="18.75" x14ac:dyDescent="0.25">
      <c r="B97" s="95"/>
    </row>
  </sheetData>
  <mergeCells count="161">
    <mergeCell ref="C59:L59"/>
    <mergeCell ref="C53:L53"/>
    <mergeCell ref="C54:L54"/>
    <mergeCell ref="C55:L55"/>
    <mergeCell ref="C56:L56"/>
    <mergeCell ref="C57:L57"/>
    <mergeCell ref="C58:L58"/>
    <mergeCell ref="C47:L47"/>
    <mergeCell ref="C48:L48"/>
    <mergeCell ref="C49:L49"/>
    <mergeCell ref="C50:L50"/>
    <mergeCell ref="C51:L51"/>
    <mergeCell ref="C52:L52"/>
    <mergeCell ref="R45:R46"/>
    <mergeCell ref="S45:S46"/>
    <mergeCell ref="T45:T46"/>
    <mergeCell ref="U45:U46"/>
    <mergeCell ref="V45:V46"/>
    <mergeCell ref="W45:W46"/>
    <mergeCell ref="U43:U44"/>
    <mergeCell ref="V43:V44"/>
    <mergeCell ref="W43:W44"/>
    <mergeCell ref="R43:R44"/>
    <mergeCell ref="S43:S44"/>
    <mergeCell ref="T43:T44"/>
    <mergeCell ref="B45:B46"/>
    <mergeCell ref="C45:L46"/>
    <mergeCell ref="M45:M46"/>
    <mergeCell ref="N45:N46"/>
    <mergeCell ref="O45:O46"/>
    <mergeCell ref="P45:P46"/>
    <mergeCell ref="Q45:Q46"/>
    <mergeCell ref="O43:O44"/>
    <mergeCell ref="P43:P44"/>
    <mergeCell ref="Q43:Q44"/>
    <mergeCell ref="I43:I44"/>
    <mergeCell ref="J43:J44"/>
    <mergeCell ref="K43:K44"/>
    <mergeCell ref="L43:L44"/>
    <mergeCell ref="M43:M44"/>
    <mergeCell ref="N43:N44"/>
    <mergeCell ref="C43:C44"/>
    <mergeCell ref="D43:D44"/>
    <mergeCell ref="E43:E44"/>
    <mergeCell ref="F43:F44"/>
    <mergeCell ref="G43:G44"/>
    <mergeCell ref="H43:H44"/>
    <mergeCell ref="O41:P41"/>
    <mergeCell ref="M39:N39"/>
    <mergeCell ref="O39:P39"/>
    <mergeCell ref="M40:N40"/>
    <mergeCell ref="O40:P40"/>
    <mergeCell ref="V36:V37"/>
    <mergeCell ref="W36:W37"/>
    <mergeCell ref="X36:X37"/>
    <mergeCell ref="Y36:Y37"/>
    <mergeCell ref="M38:N38"/>
    <mergeCell ref="O38:P38"/>
    <mergeCell ref="O36:P37"/>
    <mergeCell ref="Q36:Q37"/>
    <mergeCell ref="R36:R37"/>
    <mergeCell ref="S36:S37"/>
    <mergeCell ref="T36:T37"/>
    <mergeCell ref="U36:U37"/>
    <mergeCell ref="H36:H37"/>
    <mergeCell ref="I36:I37"/>
    <mergeCell ref="J36:J37"/>
    <mergeCell ref="K36:K37"/>
    <mergeCell ref="L36:L37"/>
    <mergeCell ref="M36:N37"/>
    <mergeCell ref="B36:B37"/>
    <mergeCell ref="C36:C37"/>
    <mergeCell ref="D36:D37"/>
    <mergeCell ref="E36:E37"/>
    <mergeCell ref="F36:F37"/>
    <mergeCell ref="G36:G37"/>
    <mergeCell ref="B34:L34"/>
    <mergeCell ref="M34:O34"/>
    <mergeCell ref="P34:Y34"/>
    <mergeCell ref="M35:N35"/>
    <mergeCell ref="O35:Y35"/>
    <mergeCell ref="M31:N31"/>
    <mergeCell ref="O31:Y31"/>
    <mergeCell ref="M32:N32"/>
    <mergeCell ref="O32:Y32"/>
    <mergeCell ref="M33:N33"/>
    <mergeCell ref="O33:Y33"/>
    <mergeCell ref="M28:N28"/>
    <mergeCell ref="O28:Y28"/>
    <mergeCell ref="M29:N29"/>
    <mergeCell ref="O29:Y29"/>
    <mergeCell ref="M30:N30"/>
    <mergeCell ref="O30:Y30"/>
    <mergeCell ref="M25:M26"/>
    <mergeCell ref="N25:Y25"/>
    <mergeCell ref="N26:Y26"/>
    <mergeCell ref="M18:N18"/>
    <mergeCell ref="O18:Y18"/>
    <mergeCell ref="M13:N13"/>
    <mergeCell ref="O13:Y13"/>
    <mergeCell ref="M14:N14"/>
    <mergeCell ref="O14:Y14"/>
    <mergeCell ref="M15:N15"/>
    <mergeCell ref="O15:Y15"/>
    <mergeCell ref="B27:L27"/>
    <mergeCell ref="M27:O27"/>
    <mergeCell ref="P27:Y27"/>
    <mergeCell ref="M22:N22"/>
    <mergeCell ref="O22:Y22"/>
    <mergeCell ref="B23:L24"/>
    <mergeCell ref="M23:O24"/>
    <mergeCell ref="P23:Y24"/>
    <mergeCell ref="M19:N19"/>
    <mergeCell ref="O19:Y19"/>
    <mergeCell ref="M20:N20"/>
    <mergeCell ref="O20:Y20"/>
    <mergeCell ref="M21:N21"/>
    <mergeCell ref="O21:Y21"/>
    <mergeCell ref="B10:B11"/>
    <mergeCell ref="C10:F11"/>
    <mergeCell ref="G10:G11"/>
    <mergeCell ref="H10:H11"/>
    <mergeCell ref="I10:I11"/>
    <mergeCell ref="J10:J11"/>
    <mergeCell ref="M16:N16"/>
    <mergeCell ref="O16:Y16"/>
    <mergeCell ref="M17:N17"/>
    <mergeCell ref="O17:Y17"/>
    <mergeCell ref="O5:Y6"/>
    <mergeCell ref="M7:N7"/>
    <mergeCell ref="O7:Y7"/>
    <mergeCell ref="K10:K11"/>
    <mergeCell ref="L10:L11"/>
    <mergeCell ref="M10:N11"/>
    <mergeCell ref="O10:Y11"/>
    <mergeCell ref="M12:N12"/>
    <mergeCell ref="O12:Y12"/>
    <mergeCell ref="D4:L4"/>
    <mergeCell ref="M4:N4"/>
    <mergeCell ref="O4:Y4"/>
    <mergeCell ref="K8:K9"/>
    <mergeCell ref="L8:L9"/>
    <mergeCell ref="M8:N9"/>
    <mergeCell ref="O8:Y9"/>
    <mergeCell ref="B5:B6"/>
    <mergeCell ref="C5:C6"/>
    <mergeCell ref="D5:D6"/>
    <mergeCell ref="E5:E6"/>
    <mergeCell ref="F5:F6"/>
    <mergeCell ref="G5:H6"/>
    <mergeCell ref="I5:J5"/>
    <mergeCell ref="I6:J6"/>
    <mergeCell ref="K5:K6"/>
    <mergeCell ref="B8:B9"/>
    <mergeCell ref="C8:F9"/>
    <mergeCell ref="G8:G9"/>
    <mergeCell ref="H8:H9"/>
    <mergeCell ref="I8:I9"/>
    <mergeCell ref="J8:J9"/>
    <mergeCell ref="L5:L6"/>
    <mergeCell ref="M5:N6"/>
  </mergeCells>
  <hyperlinks>
    <hyperlink ref="H1" location="Index" display="Back to Index"/>
  </hyperlinks>
  <pageMargins left="0.7" right="0.7" top="0.75" bottom="0.75" header="0.3" footer="0.3"/>
  <ignoredErrors>
    <ignoredError sqref="I6"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B1:Y102"/>
  <sheetViews>
    <sheetView showGridLines="0" zoomScaleNormal="100" workbookViewId="0">
      <selection activeCell="F41" sqref="F41"/>
    </sheetView>
  </sheetViews>
  <sheetFormatPr defaultRowHeight="15" x14ac:dyDescent="0.25"/>
  <cols>
    <col min="1" max="1" width="2.5703125" customWidth="1"/>
    <col min="2" max="2" width="21.140625" customWidth="1"/>
  </cols>
  <sheetData>
    <row r="1" spans="2:25" x14ac:dyDescent="0.25">
      <c r="H1" s="3" t="s">
        <v>23</v>
      </c>
    </row>
    <row r="2" spans="2:25" ht="21" x14ac:dyDescent="0.25">
      <c r="B2" s="130"/>
    </row>
    <row r="3" spans="2:25" x14ac:dyDescent="0.25">
      <c r="B3" s="159" t="s">
        <v>0</v>
      </c>
      <c r="C3" s="133"/>
      <c r="D3" s="277" t="s">
        <v>412</v>
      </c>
      <c r="E3" s="277"/>
      <c r="F3" s="277"/>
      <c r="G3" s="277"/>
      <c r="H3" s="277"/>
      <c r="I3" s="277"/>
      <c r="J3" s="277"/>
      <c r="K3" s="277"/>
      <c r="L3" s="277"/>
      <c r="M3" s="284"/>
      <c r="N3" s="287"/>
      <c r="O3" s="294"/>
      <c r="P3" s="294"/>
      <c r="Q3" s="294"/>
      <c r="R3" s="294"/>
      <c r="S3" s="294"/>
      <c r="T3" s="294"/>
      <c r="U3" s="294"/>
      <c r="V3" s="294"/>
      <c r="W3" s="294"/>
      <c r="X3" s="294"/>
      <c r="Y3" s="294"/>
    </row>
    <row r="4" spans="2:25" x14ac:dyDescent="0.25">
      <c r="B4" s="279"/>
      <c r="C4" s="277">
        <v>2015</v>
      </c>
      <c r="D4" s="277">
        <v>2020</v>
      </c>
      <c r="E4" s="277">
        <v>2030</v>
      </c>
      <c r="F4" s="277">
        <v>2050</v>
      </c>
      <c r="G4" s="277" t="s">
        <v>92</v>
      </c>
      <c r="H4" s="277"/>
      <c r="I4" s="277" t="s">
        <v>244</v>
      </c>
      <c r="J4" s="277"/>
      <c r="K4" s="277" t="s">
        <v>1</v>
      </c>
      <c r="L4" s="277" t="s">
        <v>2</v>
      </c>
      <c r="M4" s="284"/>
      <c r="N4" s="287"/>
      <c r="O4" s="294"/>
      <c r="P4" s="294"/>
      <c r="Q4" s="294"/>
      <c r="R4" s="294"/>
      <c r="S4" s="294"/>
      <c r="T4" s="294"/>
      <c r="U4" s="294"/>
      <c r="V4" s="294"/>
      <c r="W4" s="294"/>
      <c r="X4" s="294"/>
      <c r="Y4" s="294"/>
    </row>
    <row r="5" spans="2:25" x14ac:dyDescent="0.25">
      <c r="B5" s="279"/>
      <c r="C5" s="277"/>
      <c r="D5" s="277"/>
      <c r="E5" s="277"/>
      <c r="F5" s="277"/>
      <c r="G5" s="277"/>
      <c r="H5" s="277"/>
      <c r="I5" s="296" t="s">
        <v>482</v>
      </c>
      <c r="J5" s="296"/>
      <c r="K5" s="277"/>
      <c r="L5" s="277"/>
      <c r="M5" s="284"/>
      <c r="N5" s="287"/>
      <c r="O5" s="294"/>
      <c r="P5" s="294"/>
      <c r="Q5" s="294"/>
      <c r="R5" s="294"/>
      <c r="S5" s="294"/>
      <c r="T5" s="294"/>
      <c r="U5" s="294"/>
      <c r="V5" s="294"/>
      <c r="W5" s="294"/>
      <c r="X5" s="294"/>
      <c r="Y5" s="294"/>
    </row>
    <row r="6" spans="2:25" x14ac:dyDescent="0.25">
      <c r="B6" s="133" t="s">
        <v>3</v>
      </c>
      <c r="C6" s="133"/>
      <c r="D6" s="133"/>
      <c r="E6" s="133"/>
      <c r="F6" s="133"/>
      <c r="G6" s="133" t="s">
        <v>94</v>
      </c>
      <c r="H6" s="133" t="s">
        <v>95</v>
      </c>
      <c r="I6" s="133" t="s">
        <v>94</v>
      </c>
      <c r="J6" s="133" t="s">
        <v>154</v>
      </c>
      <c r="K6" s="133"/>
      <c r="L6" s="133"/>
      <c r="M6" s="297"/>
      <c r="N6" s="298"/>
      <c r="O6" s="294"/>
      <c r="P6" s="294"/>
      <c r="Q6" s="294"/>
      <c r="R6" s="294"/>
      <c r="S6" s="294"/>
      <c r="T6" s="294"/>
      <c r="U6" s="294"/>
      <c r="V6" s="294"/>
      <c r="W6" s="294"/>
      <c r="X6" s="294"/>
      <c r="Y6" s="294"/>
    </row>
    <row r="7" spans="2:25" x14ac:dyDescent="0.25">
      <c r="B7" s="291" t="s">
        <v>96</v>
      </c>
      <c r="C7" s="292" t="s">
        <v>74</v>
      </c>
      <c r="D7" s="292"/>
      <c r="E7" s="292"/>
      <c r="F7" s="292"/>
      <c r="G7" s="279"/>
      <c r="H7" s="279"/>
      <c r="I7" s="279"/>
      <c r="J7" s="279"/>
      <c r="K7" s="279"/>
      <c r="L7" s="279"/>
      <c r="M7" s="283"/>
      <c r="N7" s="295"/>
      <c r="O7" s="294"/>
      <c r="P7" s="294"/>
      <c r="Q7" s="294"/>
      <c r="R7" s="294"/>
      <c r="S7" s="294"/>
      <c r="T7" s="294"/>
      <c r="U7" s="294"/>
      <c r="V7" s="294"/>
      <c r="W7" s="294"/>
      <c r="X7" s="294"/>
      <c r="Y7" s="294"/>
    </row>
    <row r="8" spans="2:25" x14ac:dyDescent="0.25">
      <c r="B8" s="291"/>
      <c r="C8" s="292"/>
      <c r="D8" s="292"/>
      <c r="E8" s="292"/>
      <c r="F8" s="292"/>
      <c r="G8" s="279"/>
      <c r="H8" s="279"/>
      <c r="I8" s="279"/>
      <c r="J8" s="279"/>
      <c r="K8" s="279"/>
      <c r="L8" s="279"/>
      <c r="M8" s="283"/>
      <c r="N8" s="295"/>
      <c r="O8" s="294"/>
      <c r="P8" s="294"/>
      <c r="Q8" s="294"/>
      <c r="R8" s="294"/>
      <c r="S8" s="294"/>
      <c r="T8" s="294"/>
      <c r="U8" s="294"/>
      <c r="V8" s="294"/>
      <c r="W8" s="294"/>
      <c r="X8" s="294"/>
      <c r="Y8" s="294"/>
    </row>
    <row r="9" spans="2:25" x14ac:dyDescent="0.25">
      <c r="B9" s="291" t="s">
        <v>98</v>
      </c>
      <c r="C9" s="292" t="s">
        <v>282</v>
      </c>
      <c r="D9" s="292"/>
      <c r="E9" s="292"/>
      <c r="F9" s="292"/>
      <c r="G9" s="279"/>
      <c r="H9" s="279"/>
      <c r="I9" s="279"/>
      <c r="J9" s="279"/>
      <c r="K9" s="279"/>
      <c r="L9" s="279"/>
      <c r="M9" s="283"/>
      <c r="N9" s="295"/>
      <c r="O9" s="294"/>
      <c r="P9" s="294"/>
      <c r="Q9" s="294"/>
      <c r="R9" s="294"/>
      <c r="S9" s="294"/>
      <c r="T9" s="294"/>
      <c r="U9" s="294"/>
      <c r="V9" s="294"/>
      <c r="W9" s="294"/>
      <c r="X9" s="294"/>
      <c r="Y9" s="294"/>
    </row>
    <row r="10" spans="2:25" x14ac:dyDescent="0.25">
      <c r="B10" s="291"/>
      <c r="C10" s="292"/>
      <c r="D10" s="292"/>
      <c r="E10" s="292"/>
      <c r="F10" s="292"/>
      <c r="G10" s="279"/>
      <c r="H10" s="279"/>
      <c r="I10" s="279"/>
      <c r="J10" s="279"/>
      <c r="K10" s="279"/>
      <c r="L10" s="279"/>
      <c r="M10" s="283"/>
      <c r="N10" s="295"/>
      <c r="O10" s="294"/>
      <c r="P10" s="294"/>
      <c r="Q10" s="294"/>
      <c r="R10" s="294"/>
      <c r="S10" s="294"/>
      <c r="T10" s="294"/>
      <c r="U10" s="294"/>
      <c r="V10" s="294"/>
      <c r="W10" s="294"/>
      <c r="X10" s="294"/>
      <c r="Y10" s="294"/>
    </row>
    <row r="11" spans="2:25" ht="29.25" customHeight="1" x14ac:dyDescent="0.25">
      <c r="B11" s="291" t="s">
        <v>100</v>
      </c>
      <c r="C11" s="292">
        <v>250</v>
      </c>
      <c r="D11" s="279">
        <v>300</v>
      </c>
      <c r="E11" s="279">
        <v>300</v>
      </c>
      <c r="F11" s="279">
        <v>300</v>
      </c>
      <c r="G11" s="279">
        <v>30</v>
      </c>
      <c r="H11" s="279">
        <v>3000</v>
      </c>
      <c r="I11" s="279">
        <v>30</v>
      </c>
      <c r="J11" s="279">
        <v>3000</v>
      </c>
      <c r="K11" s="279" t="s">
        <v>413</v>
      </c>
      <c r="L11" s="279" t="s">
        <v>159</v>
      </c>
      <c r="M11" s="283"/>
      <c r="N11" s="295"/>
      <c r="O11" s="294"/>
      <c r="P11" s="294"/>
      <c r="Q11" s="294"/>
      <c r="R11" s="294"/>
      <c r="S11" s="294"/>
      <c r="T11" s="294"/>
      <c r="U11" s="294"/>
      <c r="V11" s="294"/>
      <c r="W11" s="294"/>
      <c r="X11" s="294"/>
      <c r="Y11" s="294"/>
    </row>
    <row r="12" spans="2:25" x14ac:dyDescent="0.25">
      <c r="B12" s="291"/>
      <c r="C12" s="292"/>
      <c r="D12" s="279"/>
      <c r="E12" s="279"/>
      <c r="F12" s="279"/>
      <c r="G12" s="279"/>
      <c r="H12" s="279"/>
      <c r="I12" s="279"/>
      <c r="J12" s="279"/>
      <c r="K12" s="279"/>
      <c r="L12" s="279"/>
      <c r="M12" s="283"/>
      <c r="N12" s="295"/>
      <c r="O12" s="294"/>
      <c r="P12" s="294"/>
      <c r="Q12" s="294"/>
      <c r="R12" s="294"/>
      <c r="S12" s="294"/>
      <c r="T12" s="294"/>
      <c r="U12" s="294"/>
      <c r="V12" s="294"/>
      <c r="W12" s="294"/>
      <c r="X12" s="294"/>
      <c r="Y12" s="294"/>
    </row>
    <row r="13" spans="2:25" x14ac:dyDescent="0.25">
      <c r="B13" s="291" t="s">
        <v>101</v>
      </c>
      <c r="C13" s="292">
        <v>35</v>
      </c>
      <c r="D13" s="279">
        <v>50</v>
      </c>
      <c r="E13" s="279">
        <v>50</v>
      </c>
      <c r="F13" s="279">
        <v>50</v>
      </c>
      <c r="G13" s="279">
        <v>5</v>
      </c>
      <c r="H13" s="279">
        <v>500</v>
      </c>
      <c r="I13" s="279">
        <v>5</v>
      </c>
      <c r="J13" s="279">
        <v>500</v>
      </c>
      <c r="K13" s="279" t="s">
        <v>414</v>
      </c>
      <c r="L13" s="279" t="s">
        <v>159</v>
      </c>
      <c r="M13" s="283"/>
      <c r="N13" s="295"/>
      <c r="O13" s="294"/>
      <c r="P13" s="294"/>
      <c r="Q13" s="294"/>
      <c r="R13" s="294"/>
      <c r="S13" s="294"/>
      <c r="T13" s="294"/>
      <c r="U13" s="294"/>
      <c r="V13" s="294"/>
      <c r="W13" s="294"/>
      <c r="X13" s="294"/>
      <c r="Y13" s="294"/>
    </row>
    <row r="14" spans="2:25" x14ac:dyDescent="0.25">
      <c r="B14" s="291"/>
      <c r="C14" s="292"/>
      <c r="D14" s="279"/>
      <c r="E14" s="279"/>
      <c r="F14" s="279"/>
      <c r="G14" s="279"/>
      <c r="H14" s="279"/>
      <c r="I14" s="279"/>
      <c r="J14" s="279"/>
      <c r="K14" s="279"/>
      <c r="L14" s="279"/>
      <c r="M14" s="283"/>
      <c r="N14" s="295"/>
      <c r="O14" s="294"/>
      <c r="P14" s="294"/>
      <c r="Q14" s="294"/>
      <c r="R14" s="294"/>
      <c r="S14" s="294"/>
      <c r="T14" s="294"/>
      <c r="U14" s="294"/>
      <c r="V14" s="294"/>
      <c r="W14" s="294"/>
      <c r="X14" s="294"/>
      <c r="Y14" s="294"/>
    </row>
    <row r="15" spans="2:25" x14ac:dyDescent="0.25">
      <c r="B15" s="291" t="s">
        <v>102</v>
      </c>
      <c r="C15" s="292">
        <v>35</v>
      </c>
      <c r="D15" s="279">
        <v>50</v>
      </c>
      <c r="E15" s="279">
        <v>50</v>
      </c>
      <c r="F15" s="279">
        <v>50</v>
      </c>
      <c r="G15" s="279">
        <v>5</v>
      </c>
      <c r="H15" s="279">
        <v>500</v>
      </c>
      <c r="I15" s="279">
        <v>5</v>
      </c>
      <c r="J15" s="279">
        <v>500</v>
      </c>
      <c r="K15" s="279" t="s">
        <v>414</v>
      </c>
      <c r="L15" s="279" t="s">
        <v>159</v>
      </c>
      <c r="M15" s="283"/>
      <c r="N15" s="295"/>
      <c r="O15" s="294"/>
      <c r="P15" s="294"/>
      <c r="Q15" s="294"/>
      <c r="R15" s="294"/>
      <c r="S15" s="294"/>
      <c r="T15" s="294"/>
      <c r="U15" s="294"/>
      <c r="V15" s="294"/>
      <c r="W15" s="294"/>
      <c r="X15" s="294"/>
      <c r="Y15" s="294"/>
    </row>
    <row r="16" spans="2:25" x14ac:dyDescent="0.25">
      <c r="B16" s="291"/>
      <c r="C16" s="292"/>
      <c r="D16" s="279"/>
      <c r="E16" s="279"/>
      <c r="F16" s="279"/>
      <c r="G16" s="279"/>
      <c r="H16" s="279"/>
      <c r="I16" s="279"/>
      <c r="J16" s="279"/>
      <c r="K16" s="279"/>
      <c r="L16" s="279"/>
      <c r="M16" s="283"/>
      <c r="N16" s="295"/>
      <c r="O16" s="294"/>
      <c r="P16" s="294"/>
      <c r="Q16" s="294"/>
      <c r="R16" s="294"/>
      <c r="S16" s="294"/>
      <c r="T16" s="294"/>
      <c r="U16" s="294"/>
      <c r="V16" s="294"/>
      <c r="W16" s="294"/>
      <c r="X16" s="294"/>
      <c r="Y16" s="294"/>
    </row>
    <row r="17" spans="2:25" ht="22.5" x14ac:dyDescent="0.25">
      <c r="B17" s="144" t="s">
        <v>286</v>
      </c>
      <c r="C17" s="136">
        <v>83</v>
      </c>
      <c r="D17" s="136">
        <v>83</v>
      </c>
      <c r="E17" s="136">
        <v>85</v>
      </c>
      <c r="F17" s="136">
        <v>85</v>
      </c>
      <c r="G17" s="136">
        <v>71</v>
      </c>
      <c r="H17" s="136">
        <v>92</v>
      </c>
      <c r="I17" s="136">
        <v>74</v>
      </c>
      <c r="J17" s="136">
        <v>96</v>
      </c>
      <c r="K17" s="136" t="s">
        <v>8</v>
      </c>
      <c r="L17" s="136" t="s">
        <v>415</v>
      </c>
      <c r="M17" s="283"/>
      <c r="N17" s="295"/>
      <c r="O17" s="294"/>
      <c r="P17" s="294"/>
      <c r="Q17" s="294"/>
      <c r="R17" s="294"/>
      <c r="S17" s="294"/>
      <c r="T17" s="294"/>
      <c r="U17" s="294"/>
      <c r="V17" s="294"/>
      <c r="W17" s="294"/>
      <c r="X17" s="294"/>
      <c r="Y17" s="294"/>
    </row>
    <row r="18" spans="2:25" x14ac:dyDescent="0.25">
      <c r="B18" s="144" t="s">
        <v>538</v>
      </c>
      <c r="C18" s="136" t="s">
        <v>18</v>
      </c>
      <c r="D18" s="136" t="s">
        <v>18</v>
      </c>
      <c r="E18" s="136" t="s">
        <v>18</v>
      </c>
      <c r="F18" s="136" t="s">
        <v>18</v>
      </c>
      <c r="G18" s="136" t="s">
        <v>18</v>
      </c>
      <c r="H18" s="136" t="s">
        <v>18</v>
      </c>
      <c r="I18" s="136" t="s">
        <v>18</v>
      </c>
      <c r="J18" s="136" t="s">
        <v>18</v>
      </c>
      <c r="K18" s="136"/>
      <c r="L18" s="136"/>
      <c r="M18" s="283"/>
      <c r="N18" s="295"/>
      <c r="O18" s="294"/>
      <c r="P18" s="294"/>
      <c r="Q18" s="294"/>
      <c r="R18" s="294"/>
      <c r="S18" s="294"/>
      <c r="T18" s="294"/>
      <c r="U18" s="294"/>
      <c r="V18" s="294"/>
      <c r="W18" s="294"/>
      <c r="X18" s="294"/>
      <c r="Y18" s="294"/>
    </row>
    <row r="19" spans="2:25" x14ac:dyDescent="0.25">
      <c r="B19" s="160" t="s">
        <v>105</v>
      </c>
      <c r="C19" s="136" t="s">
        <v>18</v>
      </c>
      <c r="D19" s="136" t="s">
        <v>18</v>
      </c>
      <c r="E19" s="136" t="s">
        <v>18</v>
      </c>
      <c r="F19" s="136" t="s">
        <v>18</v>
      </c>
      <c r="G19" s="136" t="s">
        <v>18</v>
      </c>
      <c r="H19" s="136" t="s">
        <v>18</v>
      </c>
      <c r="I19" s="136" t="s">
        <v>18</v>
      </c>
      <c r="J19" s="136" t="s">
        <v>18</v>
      </c>
      <c r="K19" s="136"/>
      <c r="L19" s="136"/>
      <c r="M19" s="283"/>
      <c r="N19" s="295"/>
      <c r="O19" s="294"/>
      <c r="P19" s="294"/>
      <c r="Q19" s="294"/>
      <c r="R19" s="294"/>
      <c r="S19" s="294"/>
      <c r="T19" s="294"/>
      <c r="U19" s="294"/>
      <c r="V19" s="294"/>
      <c r="W19" s="294"/>
      <c r="X19" s="294"/>
      <c r="Y19" s="294"/>
    </row>
    <row r="20" spans="2:25" ht="22.5" x14ac:dyDescent="0.25">
      <c r="B20" s="144" t="s">
        <v>251</v>
      </c>
      <c r="C20" s="152">
        <v>0</v>
      </c>
      <c r="D20" s="136">
        <v>0</v>
      </c>
      <c r="E20" s="136">
        <v>0</v>
      </c>
      <c r="F20" s="136">
        <v>0</v>
      </c>
      <c r="G20" s="136">
        <v>0</v>
      </c>
      <c r="H20" s="136">
        <v>1</v>
      </c>
      <c r="I20" s="136">
        <v>0</v>
      </c>
      <c r="J20" s="136">
        <v>1</v>
      </c>
      <c r="K20" s="136" t="s">
        <v>416</v>
      </c>
      <c r="L20" s="136" t="s">
        <v>417</v>
      </c>
      <c r="M20" s="283"/>
      <c r="N20" s="295"/>
      <c r="O20" s="294"/>
      <c r="P20" s="294"/>
      <c r="Q20" s="294"/>
      <c r="R20" s="294"/>
      <c r="S20" s="294"/>
      <c r="T20" s="294"/>
      <c r="U20" s="294"/>
      <c r="V20" s="294"/>
      <c r="W20" s="294"/>
      <c r="X20" s="294"/>
      <c r="Y20" s="294"/>
    </row>
    <row r="21" spans="2:25" x14ac:dyDescent="0.25">
      <c r="B21" s="144" t="s">
        <v>108</v>
      </c>
      <c r="C21" s="136">
        <v>0</v>
      </c>
      <c r="D21" s="136">
        <v>0</v>
      </c>
      <c r="E21" s="136">
        <v>0</v>
      </c>
      <c r="F21" s="136">
        <v>0</v>
      </c>
      <c r="G21" s="136">
        <v>0</v>
      </c>
      <c r="H21" s="136">
        <v>2</v>
      </c>
      <c r="I21" s="136">
        <v>0</v>
      </c>
      <c r="J21" s="136">
        <v>2</v>
      </c>
      <c r="K21" s="136" t="s">
        <v>418</v>
      </c>
      <c r="L21" s="136" t="s">
        <v>351</v>
      </c>
      <c r="M21" s="283"/>
      <c r="N21" s="295"/>
      <c r="O21" s="294"/>
      <c r="P21" s="294"/>
      <c r="Q21" s="294"/>
      <c r="R21" s="294"/>
      <c r="S21" s="294"/>
      <c r="T21" s="294"/>
      <c r="U21" s="294"/>
      <c r="V21" s="294"/>
      <c r="W21" s="294"/>
      <c r="X21" s="294"/>
      <c r="Y21" s="294"/>
    </row>
    <row r="22" spans="2:25" ht="22.5" x14ac:dyDescent="0.25">
      <c r="B22" s="144" t="s">
        <v>109</v>
      </c>
      <c r="C22" s="136">
        <v>0</v>
      </c>
      <c r="D22" s="136">
        <v>0</v>
      </c>
      <c r="E22" s="136">
        <v>0</v>
      </c>
      <c r="F22" s="136">
        <v>0</v>
      </c>
      <c r="G22" s="136">
        <v>0</v>
      </c>
      <c r="H22" s="136">
        <v>0</v>
      </c>
      <c r="I22" s="136">
        <v>0</v>
      </c>
      <c r="J22" s="136">
        <v>0</v>
      </c>
      <c r="K22" s="136" t="s">
        <v>419</v>
      </c>
      <c r="L22" s="136" t="s">
        <v>351</v>
      </c>
      <c r="M22" s="283"/>
      <c r="N22" s="295"/>
      <c r="O22" s="294"/>
      <c r="P22" s="294"/>
      <c r="Q22" s="294"/>
      <c r="R22" s="294"/>
      <c r="S22" s="294"/>
      <c r="T22" s="294"/>
      <c r="U22" s="294"/>
      <c r="V22" s="294"/>
      <c r="W22" s="294"/>
      <c r="X22" s="294"/>
      <c r="Y22" s="294"/>
    </row>
    <row r="23" spans="2:25" ht="22.5" x14ac:dyDescent="0.25">
      <c r="B23" s="144" t="s">
        <v>6</v>
      </c>
      <c r="C23" s="136">
        <v>15</v>
      </c>
      <c r="D23" s="136">
        <v>19</v>
      </c>
      <c r="E23" s="136">
        <v>24</v>
      </c>
      <c r="F23" s="136">
        <v>24</v>
      </c>
      <c r="G23" s="136">
        <v>10</v>
      </c>
      <c r="H23" s="136">
        <v>28</v>
      </c>
      <c r="I23" s="136">
        <v>14</v>
      </c>
      <c r="J23" s="136">
        <v>36</v>
      </c>
      <c r="K23" s="136" t="s">
        <v>115</v>
      </c>
      <c r="L23" s="136" t="s">
        <v>420</v>
      </c>
      <c r="M23" s="283"/>
      <c r="N23" s="295"/>
      <c r="O23" s="294"/>
      <c r="P23" s="294"/>
      <c r="Q23" s="294"/>
      <c r="R23" s="294"/>
      <c r="S23" s="294"/>
      <c r="T23" s="294"/>
      <c r="U23" s="294"/>
      <c r="V23" s="294"/>
      <c r="W23" s="294"/>
      <c r="X23" s="294"/>
      <c r="Y23" s="294"/>
    </row>
    <row r="24" spans="2:25" x14ac:dyDescent="0.25">
      <c r="B24" s="144" t="s">
        <v>7</v>
      </c>
      <c r="C24" s="136">
        <v>0.5</v>
      </c>
      <c r="D24" s="136">
        <v>0.5</v>
      </c>
      <c r="E24" s="136">
        <v>0.5</v>
      </c>
      <c r="F24" s="136">
        <v>0.5</v>
      </c>
      <c r="G24" s="136">
        <v>0.2</v>
      </c>
      <c r="H24" s="136">
        <v>2</v>
      </c>
      <c r="I24" s="136">
        <v>0.2</v>
      </c>
      <c r="J24" s="136">
        <v>2</v>
      </c>
      <c r="K24" s="136" t="s">
        <v>421</v>
      </c>
      <c r="L24" s="136" t="s">
        <v>290</v>
      </c>
      <c r="M24" s="283"/>
      <c r="N24" s="295"/>
      <c r="O24" s="294"/>
      <c r="P24" s="294"/>
      <c r="Q24" s="294"/>
      <c r="R24" s="294"/>
      <c r="S24" s="294"/>
      <c r="T24" s="294"/>
      <c r="U24" s="294"/>
      <c r="V24" s="294"/>
      <c r="W24" s="294"/>
      <c r="X24" s="294"/>
      <c r="Y24" s="294"/>
    </row>
    <row r="25" spans="2:25" x14ac:dyDescent="0.25">
      <c r="B25" s="286" t="s">
        <v>9</v>
      </c>
      <c r="C25" s="286"/>
      <c r="D25" s="286"/>
      <c r="E25" s="286"/>
      <c r="F25" s="286"/>
      <c r="G25" s="286"/>
      <c r="H25" s="286"/>
      <c r="I25" s="286"/>
      <c r="J25" s="286"/>
      <c r="K25" s="286"/>
      <c r="L25" s="286"/>
      <c r="M25" s="284"/>
      <c r="N25" s="287"/>
      <c r="O25" s="287"/>
      <c r="P25" s="294"/>
      <c r="Q25" s="294"/>
      <c r="R25" s="294"/>
      <c r="S25" s="294"/>
      <c r="T25" s="294"/>
      <c r="U25" s="294"/>
      <c r="V25" s="294"/>
      <c r="W25" s="294"/>
      <c r="X25" s="294"/>
      <c r="Y25" s="294"/>
    </row>
    <row r="26" spans="2:25" x14ac:dyDescent="0.25">
      <c r="B26" s="286"/>
      <c r="C26" s="286"/>
      <c r="D26" s="286"/>
      <c r="E26" s="286"/>
      <c r="F26" s="286"/>
      <c r="G26" s="286"/>
      <c r="H26" s="286"/>
      <c r="I26" s="286"/>
      <c r="J26" s="286"/>
      <c r="K26" s="286"/>
      <c r="L26" s="286"/>
      <c r="M26" s="284"/>
      <c r="N26" s="287"/>
      <c r="O26" s="287"/>
      <c r="P26" s="294"/>
      <c r="Q26" s="294"/>
      <c r="R26" s="294"/>
      <c r="S26" s="294"/>
      <c r="T26" s="294"/>
      <c r="U26" s="294"/>
      <c r="V26" s="294"/>
      <c r="W26" s="294"/>
      <c r="X26" s="294"/>
      <c r="Y26" s="294"/>
    </row>
    <row r="27" spans="2:25" ht="22.5" x14ac:dyDescent="0.25">
      <c r="B27" s="144" t="s">
        <v>256</v>
      </c>
      <c r="C27" s="136">
        <v>1E-3</v>
      </c>
      <c r="D27" s="136">
        <v>1E-3</v>
      </c>
      <c r="E27" s="136">
        <v>1E-3</v>
      </c>
      <c r="F27" s="136">
        <v>1E-3</v>
      </c>
      <c r="G27" s="136">
        <v>1E-3</v>
      </c>
      <c r="H27" s="136" t="s">
        <v>422</v>
      </c>
      <c r="I27" s="136" t="s">
        <v>423</v>
      </c>
      <c r="J27" s="136" t="s">
        <v>422</v>
      </c>
      <c r="K27" s="136" t="s">
        <v>120</v>
      </c>
      <c r="L27" s="136" t="s">
        <v>424</v>
      </c>
      <c r="M27" s="283"/>
      <c r="N27" s="294"/>
      <c r="O27" s="294"/>
      <c r="P27" s="294"/>
      <c r="Q27" s="294"/>
      <c r="R27" s="294"/>
      <c r="S27" s="294"/>
      <c r="T27" s="294"/>
      <c r="U27" s="294"/>
      <c r="V27" s="294"/>
      <c r="W27" s="294"/>
      <c r="X27" s="294"/>
      <c r="Y27" s="294"/>
    </row>
    <row r="28" spans="2:25" ht="33.75" x14ac:dyDescent="0.25">
      <c r="B28" s="144" t="s">
        <v>297</v>
      </c>
      <c r="C28" s="136">
        <v>0.05</v>
      </c>
      <c r="D28" s="136">
        <v>0.05</v>
      </c>
      <c r="E28" s="136">
        <v>0.05</v>
      </c>
      <c r="F28" s="136">
        <v>0.05</v>
      </c>
      <c r="G28" s="136">
        <v>1E-3</v>
      </c>
      <c r="H28" s="136">
        <v>0.05</v>
      </c>
      <c r="I28" s="136">
        <v>1E-3</v>
      </c>
      <c r="J28" s="136">
        <v>0.05</v>
      </c>
      <c r="K28" s="136" t="s">
        <v>425</v>
      </c>
      <c r="L28" s="136" t="s">
        <v>159</v>
      </c>
      <c r="M28" s="283"/>
      <c r="N28" s="294"/>
      <c r="O28" s="294"/>
      <c r="P28" s="294"/>
      <c r="Q28" s="294"/>
      <c r="R28" s="294"/>
      <c r="S28" s="294"/>
      <c r="T28" s="294"/>
      <c r="U28" s="294"/>
      <c r="V28" s="294"/>
      <c r="W28" s="294"/>
      <c r="X28" s="294"/>
      <c r="Y28" s="294"/>
    </row>
    <row r="29" spans="2:25" x14ac:dyDescent="0.25">
      <c r="B29" s="286" t="s">
        <v>112</v>
      </c>
      <c r="C29" s="286"/>
      <c r="D29" s="286"/>
      <c r="E29" s="286"/>
      <c r="F29" s="286"/>
      <c r="G29" s="286"/>
      <c r="H29" s="286"/>
      <c r="I29" s="286"/>
      <c r="J29" s="286"/>
      <c r="K29" s="286"/>
      <c r="L29" s="286"/>
      <c r="M29" s="297"/>
      <c r="N29" s="298"/>
      <c r="O29" s="298"/>
      <c r="P29" s="294"/>
      <c r="Q29" s="294"/>
      <c r="R29" s="294"/>
      <c r="S29" s="294"/>
      <c r="T29" s="294"/>
      <c r="U29" s="294"/>
      <c r="V29" s="294"/>
      <c r="W29" s="294"/>
      <c r="X29" s="294"/>
      <c r="Y29" s="294"/>
    </row>
    <row r="30" spans="2:25" ht="22.5" x14ac:dyDescent="0.25">
      <c r="B30" s="144" t="s">
        <v>177</v>
      </c>
      <c r="C30" s="136">
        <v>0.46</v>
      </c>
      <c r="D30" s="145">
        <v>0.37</v>
      </c>
      <c r="E30" s="145">
        <v>0.23</v>
      </c>
      <c r="F30" s="145">
        <v>0.2</v>
      </c>
      <c r="G30" s="161">
        <v>0.25</v>
      </c>
      <c r="H30" s="161">
        <v>0.73</v>
      </c>
      <c r="I30" s="161">
        <v>0.13</v>
      </c>
      <c r="J30" s="145">
        <v>0.39</v>
      </c>
      <c r="K30" s="136" t="s">
        <v>115</v>
      </c>
      <c r="L30" s="136" t="s">
        <v>426</v>
      </c>
      <c r="M30" s="283"/>
      <c r="N30" s="295"/>
      <c r="O30" s="294"/>
      <c r="P30" s="294"/>
      <c r="Q30" s="294"/>
      <c r="R30" s="294"/>
      <c r="S30" s="294"/>
      <c r="T30" s="294"/>
      <c r="U30" s="294"/>
      <c r="V30" s="294"/>
      <c r="W30" s="294"/>
      <c r="X30" s="294"/>
      <c r="Y30" s="294"/>
    </row>
    <row r="31" spans="2:25" ht="22.5" x14ac:dyDescent="0.25">
      <c r="B31" s="144" t="s">
        <v>300</v>
      </c>
      <c r="C31" s="152">
        <v>0.31</v>
      </c>
      <c r="D31" s="145">
        <v>0.25</v>
      </c>
      <c r="E31" s="145">
        <v>0.14000000000000001</v>
      </c>
      <c r="F31" s="145">
        <v>0.11</v>
      </c>
      <c r="G31" s="161">
        <v>0.18</v>
      </c>
      <c r="H31" s="161">
        <v>0.5</v>
      </c>
      <c r="I31" s="161">
        <v>0.08</v>
      </c>
      <c r="J31" s="145">
        <v>0.23</v>
      </c>
      <c r="K31" s="136" t="s">
        <v>427</v>
      </c>
      <c r="L31" s="136" t="s">
        <v>428</v>
      </c>
      <c r="M31" s="283"/>
      <c r="N31" s="295"/>
      <c r="O31" s="294"/>
      <c r="P31" s="294"/>
      <c r="Q31" s="294"/>
      <c r="R31" s="294"/>
      <c r="S31" s="294"/>
      <c r="T31" s="294"/>
      <c r="U31" s="294"/>
      <c r="V31" s="294"/>
      <c r="W31" s="294"/>
      <c r="X31" s="294"/>
      <c r="Y31" s="294"/>
    </row>
    <row r="32" spans="2:25" ht="22.5" x14ac:dyDescent="0.25">
      <c r="B32" s="144" t="s">
        <v>303</v>
      </c>
      <c r="C32" s="152">
        <v>0.63</v>
      </c>
      <c r="D32" s="145">
        <v>0.41</v>
      </c>
      <c r="E32" s="145">
        <v>0.33</v>
      </c>
      <c r="F32" s="145">
        <v>0.33</v>
      </c>
      <c r="G32" s="161">
        <v>0.22</v>
      </c>
      <c r="H32" s="161">
        <v>0.78</v>
      </c>
      <c r="I32" s="161">
        <v>0.18</v>
      </c>
      <c r="J32" s="145">
        <v>0.64</v>
      </c>
      <c r="K32" s="136" t="s">
        <v>429</v>
      </c>
      <c r="L32" s="136" t="s">
        <v>428</v>
      </c>
      <c r="M32" s="283"/>
      <c r="N32" s="295"/>
      <c r="O32" s="294"/>
      <c r="P32" s="294"/>
      <c r="Q32" s="294"/>
      <c r="R32" s="294"/>
      <c r="S32" s="294"/>
      <c r="T32" s="294"/>
      <c r="U32" s="294"/>
      <c r="V32" s="294"/>
      <c r="W32" s="294"/>
      <c r="X32" s="294"/>
      <c r="Y32" s="294"/>
    </row>
    <row r="33" spans="2:25" ht="22.5" x14ac:dyDescent="0.25">
      <c r="B33" s="144" t="s">
        <v>305</v>
      </c>
      <c r="C33" s="152">
        <v>0.06</v>
      </c>
      <c r="D33" s="145">
        <v>0.05</v>
      </c>
      <c r="E33" s="145">
        <v>0.03</v>
      </c>
      <c r="F33" s="145">
        <v>0.03</v>
      </c>
      <c r="G33" s="161">
        <v>0.04</v>
      </c>
      <c r="H33" s="161">
        <v>0.1</v>
      </c>
      <c r="I33" s="161">
        <v>0.02</v>
      </c>
      <c r="J33" s="145">
        <v>0.05</v>
      </c>
      <c r="K33" s="136" t="s">
        <v>115</v>
      </c>
      <c r="L33" s="136" t="s">
        <v>428</v>
      </c>
      <c r="M33" s="283"/>
      <c r="N33" s="295"/>
      <c r="O33" s="294"/>
      <c r="P33" s="294"/>
      <c r="Q33" s="294"/>
      <c r="R33" s="294"/>
      <c r="S33" s="294"/>
      <c r="T33" s="294"/>
      <c r="U33" s="294"/>
      <c r="V33" s="294"/>
      <c r="W33" s="294"/>
      <c r="X33" s="294"/>
      <c r="Y33" s="294"/>
    </row>
    <row r="34" spans="2:25" ht="22.5" x14ac:dyDescent="0.25">
      <c r="B34" s="144" t="s">
        <v>307</v>
      </c>
      <c r="C34" s="136">
        <v>1.5</v>
      </c>
      <c r="D34" s="145">
        <v>1.5</v>
      </c>
      <c r="E34" s="145">
        <v>1.5</v>
      </c>
      <c r="F34" s="145">
        <v>1.5</v>
      </c>
      <c r="G34" s="161">
        <v>0.8</v>
      </c>
      <c r="H34" s="161">
        <v>7.2</v>
      </c>
      <c r="I34" s="161">
        <v>0.8</v>
      </c>
      <c r="J34" s="145">
        <v>7.2</v>
      </c>
      <c r="K34" s="136" t="s">
        <v>430</v>
      </c>
      <c r="L34" s="136" t="s">
        <v>431</v>
      </c>
      <c r="M34" s="283"/>
      <c r="N34" s="295"/>
      <c r="O34" s="294"/>
      <c r="P34" s="294"/>
      <c r="Q34" s="294"/>
      <c r="R34" s="294"/>
      <c r="S34" s="294"/>
      <c r="T34" s="294"/>
      <c r="U34" s="294"/>
      <c r="V34" s="294"/>
      <c r="W34" s="294"/>
      <c r="X34" s="294"/>
      <c r="Y34" s="294"/>
    </row>
    <row r="35" spans="2:25" x14ac:dyDescent="0.25">
      <c r="B35" s="144" t="s">
        <v>262</v>
      </c>
      <c r="C35" s="136">
        <v>1.8</v>
      </c>
      <c r="D35" s="145">
        <v>1.8</v>
      </c>
      <c r="E35" s="145">
        <v>1.8</v>
      </c>
      <c r="F35" s="145">
        <v>1.8</v>
      </c>
      <c r="G35" s="161">
        <v>0.3</v>
      </c>
      <c r="H35" s="161">
        <v>5.6</v>
      </c>
      <c r="I35" s="161">
        <v>0.3</v>
      </c>
      <c r="J35" s="145">
        <v>5.6</v>
      </c>
      <c r="K35" s="136" t="s">
        <v>115</v>
      </c>
      <c r="L35" s="136" t="s">
        <v>432</v>
      </c>
      <c r="M35" s="283"/>
      <c r="N35" s="295"/>
      <c r="O35" s="294"/>
      <c r="P35" s="294"/>
      <c r="Q35" s="294"/>
      <c r="R35" s="294"/>
      <c r="S35" s="294"/>
      <c r="T35" s="294"/>
      <c r="U35" s="294"/>
      <c r="V35" s="294"/>
      <c r="W35" s="294"/>
      <c r="X35" s="294"/>
      <c r="Y35" s="294"/>
    </row>
    <row r="36" spans="2:25" x14ac:dyDescent="0.25">
      <c r="B36" s="299" t="s">
        <v>433</v>
      </c>
      <c r="C36" s="299"/>
      <c r="D36" s="299"/>
      <c r="E36" s="299"/>
      <c r="F36" s="299"/>
      <c r="G36" s="299"/>
      <c r="H36" s="299"/>
      <c r="I36" s="299"/>
      <c r="J36" s="299"/>
      <c r="K36" s="299"/>
      <c r="L36" s="299"/>
      <c r="M36" s="297"/>
      <c r="N36" s="298"/>
      <c r="O36" s="298"/>
      <c r="P36" s="294"/>
      <c r="Q36" s="294"/>
      <c r="R36" s="294"/>
      <c r="S36" s="294"/>
      <c r="T36" s="294"/>
      <c r="U36" s="294"/>
      <c r="V36" s="294"/>
      <c r="W36" s="294"/>
      <c r="X36" s="294"/>
      <c r="Y36" s="294"/>
    </row>
    <row r="37" spans="2:25" ht="22.5" x14ac:dyDescent="0.25">
      <c r="B37" s="144" t="s">
        <v>310</v>
      </c>
      <c r="C37" s="136">
        <v>3.3</v>
      </c>
      <c r="D37" s="145">
        <v>2.2000000000000002</v>
      </c>
      <c r="E37" s="145">
        <v>1.4</v>
      </c>
      <c r="F37" s="145">
        <v>1.2</v>
      </c>
      <c r="G37" s="161">
        <v>1.5</v>
      </c>
      <c r="H37" s="161">
        <v>4.4000000000000004</v>
      </c>
      <c r="I37" s="161">
        <v>0.8</v>
      </c>
      <c r="J37" s="145">
        <v>2.2999999999999998</v>
      </c>
      <c r="K37" s="136" t="s">
        <v>115</v>
      </c>
      <c r="L37" s="136" t="s">
        <v>426</v>
      </c>
      <c r="M37" s="283"/>
      <c r="N37" s="295"/>
      <c r="O37" s="294"/>
      <c r="P37" s="294"/>
      <c r="Q37" s="294"/>
      <c r="R37" s="294"/>
      <c r="S37" s="294"/>
      <c r="T37" s="294"/>
      <c r="U37" s="294"/>
      <c r="V37" s="294"/>
      <c r="W37" s="294"/>
      <c r="X37" s="294"/>
      <c r="Y37" s="294"/>
    </row>
    <row r="38" spans="2:25" x14ac:dyDescent="0.25">
      <c r="B38" s="302" t="s">
        <v>312</v>
      </c>
      <c r="C38" s="279">
        <v>4500</v>
      </c>
      <c r="D38" s="279">
        <v>5600</v>
      </c>
      <c r="E38" s="279">
        <v>7500</v>
      </c>
      <c r="F38" s="279">
        <v>7500</v>
      </c>
      <c r="G38" s="279">
        <v>1100</v>
      </c>
      <c r="H38" s="279">
        <v>11200</v>
      </c>
      <c r="I38" s="279">
        <v>1500</v>
      </c>
      <c r="J38" s="279">
        <v>15000</v>
      </c>
      <c r="K38" s="279" t="s">
        <v>434</v>
      </c>
      <c r="L38" s="279" t="s">
        <v>435</v>
      </c>
      <c r="M38" s="300"/>
      <c r="N38" s="301"/>
      <c r="O38" s="303"/>
      <c r="P38" s="303"/>
      <c r="Q38" s="303"/>
      <c r="R38" s="303"/>
      <c r="S38" s="303"/>
      <c r="T38" s="303"/>
      <c r="U38" s="303"/>
      <c r="V38" s="303"/>
      <c r="W38" s="303"/>
      <c r="X38" s="303"/>
      <c r="Y38" s="303"/>
    </row>
    <row r="39" spans="2:25" x14ac:dyDescent="0.25">
      <c r="B39" s="302"/>
      <c r="C39" s="279"/>
      <c r="D39" s="279"/>
      <c r="E39" s="279"/>
      <c r="F39" s="279"/>
      <c r="G39" s="279"/>
      <c r="H39" s="279"/>
      <c r="I39" s="279"/>
      <c r="J39" s="279"/>
      <c r="K39" s="279"/>
      <c r="L39" s="279"/>
      <c r="M39" s="300"/>
      <c r="N39" s="301"/>
      <c r="O39" s="303"/>
      <c r="P39" s="303"/>
      <c r="Q39" s="303"/>
      <c r="R39" s="303"/>
      <c r="S39" s="303"/>
      <c r="T39" s="303"/>
      <c r="U39" s="303"/>
      <c r="V39" s="303"/>
      <c r="W39" s="303"/>
      <c r="X39" s="303"/>
      <c r="Y39" s="303"/>
    </row>
    <row r="40" spans="2:25" x14ac:dyDescent="0.25">
      <c r="B40" s="144" t="s">
        <v>314</v>
      </c>
      <c r="C40" s="136">
        <v>9.3000000000000007</v>
      </c>
      <c r="D40" s="136">
        <v>9.3000000000000007</v>
      </c>
      <c r="E40" s="136">
        <v>9.3000000000000007</v>
      </c>
      <c r="F40" s="136">
        <v>9.3000000000000007</v>
      </c>
      <c r="G40" s="136">
        <v>6.98</v>
      </c>
      <c r="H40" s="136">
        <v>11.63</v>
      </c>
      <c r="I40" s="136">
        <v>6.98</v>
      </c>
      <c r="J40" s="136">
        <v>11.63</v>
      </c>
      <c r="K40" s="136" t="s">
        <v>436</v>
      </c>
      <c r="L40" s="136" t="s">
        <v>345</v>
      </c>
      <c r="M40" s="300"/>
      <c r="N40" s="301"/>
      <c r="O40" s="303"/>
      <c r="P40" s="303"/>
      <c r="Q40" s="87"/>
      <c r="R40" s="87"/>
      <c r="S40" s="87"/>
      <c r="T40" s="87"/>
      <c r="U40" s="87"/>
      <c r="V40" s="87"/>
      <c r="W40" s="87"/>
      <c r="X40" s="87"/>
      <c r="Y40" s="87"/>
    </row>
    <row r="41" spans="2:25" x14ac:dyDescent="0.25">
      <c r="B41" s="144" t="s">
        <v>316</v>
      </c>
      <c r="C41" s="136">
        <v>4300</v>
      </c>
      <c r="D41" s="136">
        <v>4300</v>
      </c>
      <c r="E41" s="136">
        <v>4300</v>
      </c>
      <c r="F41" s="136">
        <v>4.3</v>
      </c>
      <c r="G41" s="136">
        <v>3225</v>
      </c>
      <c r="H41" s="136">
        <v>5375</v>
      </c>
      <c r="I41" s="136">
        <v>3225</v>
      </c>
      <c r="J41" s="136">
        <v>5375</v>
      </c>
      <c r="K41" s="136" t="s">
        <v>436</v>
      </c>
      <c r="L41" s="136" t="s">
        <v>345</v>
      </c>
      <c r="M41" s="300"/>
      <c r="N41" s="301"/>
      <c r="O41" s="303"/>
      <c r="P41" s="303"/>
      <c r="Q41" s="87"/>
      <c r="R41" s="87"/>
      <c r="S41" s="87"/>
      <c r="T41" s="87"/>
      <c r="U41" s="87"/>
      <c r="V41" s="87"/>
      <c r="W41" s="87"/>
      <c r="X41" s="87"/>
      <c r="Y41" s="88"/>
    </row>
    <row r="42" spans="2:25" x14ac:dyDescent="0.25">
      <c r="B42" s="144" t="s">
        <v>264</v>
      </c>
      <c r="C42" s="136">
        <v>56</v>
      </c>
      <c r="D42" s="136">
        <v>56</v>
      </c>
      <c r="E42" s="136">
        <v>56</v>
      </c>
      <c r="F42" s="136">
        <v>56</v>
      </c>
      <c r="G42" s="136">
        <v>42</v>
      </c>
      <c r="H42" s="136">
        <v>70</v>
      </c>
      <c r="I42" s="136">
        <v>42</v>
      </c>
      <c r="J42" s="136">
        <v>70</v>
      </c>
      <c r="K42" s="136" t="s">
        <v>436</v>
      </c>
      <c r="L42" s="136" t="s">
        <v>345</v>
      </c>
      <c r="M42" s="300"/>
      <c r="N42" s="301"/>
      <c r="O42" s="303"/>
      <c r="P42" s="303"/>
      <c r="Q42" s="87"/>
      <c r="R42" s="87"/>
      <c r="S42" s="87"/>
      <c r="T42" s="87"/>
      <c r="U42" s="87"/>
      <c r="V42" s="87"/>
      <c r="W42" s="87"/>
      <c r="X42" s="87"/>
      <c r="Y42" s="88"/>
    </row>
    <row r="43" spans="2:25" x14ac:dyDescent="0.25">
      <c r="B43" s="144" t="s">
        <v>317</v>
      </c>
      <c r="C43" s="136">
        <v>26000</v>
      </c>
      <c r="D43" s="136">
        <v>26000</v>
      </c>
      <c r="E43" s="136">
        <v>26000</v>
      </c>
      <c r="F43" s="136">
        <v>26000</v>
      </c>
      <c r="G43" s="136">
        <v>19500</v>
      </c>
      <c r="H43" s="136">
        <v>32500</v>
      </c>
      <c r="I43" s="136">
        <v>19500</v>
      </c>
      <c r="J43" s="136">
        <v>32500</v>
      </c>
      <c r="K43" s="136" t="s">
        <v>436</v>
      </c>
      <c r="L43" s="136"/>
      <c r="M43" s="89"/>
      <c r="N43" s="90"/>
      <c r="O43" s="303"/>
      <c r="P43" s="303"/>
      <c r="Q43" s="108"/>
      <c r="R43" s="108"/>
      <c r="S43" s="108"/>
      <c r="T43" s="108"/>
      <c r="U43" s="108"/>
      <c r="V43" s="108"/>
      <c r="W43" s="108"/>
      <c r="X43" s="108"/>
      <c r="Y43" s="109"/>
    </row>
    <row r="44" spans="2:25" x14ac:dyDescent="0.25">
      <c r="B44" s="85"/>
    </row>
    <row r="45" spans="2:25" x14ac:dyDescent="0.25">
      <c r="B45" s="308" t="s">
        <v>13</v>
      </c>
      <c r="C45" s="308"/>
      <c r="D45" s="295"/>
      <c r="E45" s="295"/>
      <c r="F45" s="295"/>
      <c r="G45" s="295"/>
      <c r="H45" s="295"/>
      <c r="I45" s="295"/>
      <c r="J45" s="295"/>
      <c r="K45" s="295"/>
      <c r="L45" s="295"/>
      <c r="M45" s="301"/>
      <c r="N45" s="301"/>
      <c r="O45" s="303"/>
      <c r="P45" s="303"/>
      <c r="Q45" s="303"/>
      <c r="R45" s="303"/>
      <c r="S45" s="303"/>
      <c r="T45" s="303"/>
      <c r="U45" s="303"/>
      <c r="V45" s="303"/>
      <c r="W45" s="303"/>
      <c r="X45" s="306"/>
    </row>
    <row r="46" spans="2:25" x14ac:dyDescent="0.25">
      <c r="B46" s="308"/>
      <c r="C46" s="308"/>
      <c r="D46" s="295"/>
      <c r="E46" s="295"/>
      <c r="F46" s="295"/>
      <c r="G46" s="295"/>
      <c r="H46" s="295"/>
      <c r="I46" s="295"/>
      <c r="J46" s="295"/>
      <c r="K46" s="295"/>
      <c r="L46" s="295"/>
      <c r="M46" s="301"/>
      <c r="N46" s="301"/>
      <c r="O46" s="303"/>
      <c r="P46" s="303"/>
      <c r="Q46" s="303"/>
      <c r="R46" s="303"/>
      <c r="S46" s="303"/>
      <c r="T46" s="303"/>
      <c r="U46" s="303"/>
      <c r="V46" s="303"/>
      <c r="W46" s="303"/>
      <c r="X46" s="306"/>
    </row>
    <row r="47" spans="2:25" x14ac:dyDescent="0.25">
      <c r="B47" s="100" t="s">
        <v>14</v>
      </c>
      <c r="C47" s="301" t="s">
        <v>437</v>
      </c>
      <c r="D47" s="301"/>
      <c r="E47" s="301"/>
      <c r="F47" s="301"/>
      <c r="G47" s="301"/>
      <c r="H47" s="301"/>
      <c r="I47" s="301"/>
      <c r="J47" s="301"/>
      <c r="K47" s="301"/>
      <c r="L47" s="301"/>
      <c r="M47" s="301"/>
      <c r="N47" s="86"/>
      <c r="O47" s="87"/>
      <c r="P47" s="87"/>
      <c r="Q47" s="87"/>
      <c r="R47" s="87"/>
      <c r="S47" s="87"/>
      <c r="T47" s="87"/>
      <c r="U47" s="87"/>
      <c r="V47" s="87"/>
      <c r="W47" s="87"/>
      <c r="X47" s="88"/>
    </row>
    <row r="48" spans="2:25" x14ac:dyDescent="0.25">
      <c r="B48" s="100" t="s">
        <v>5</v>
      </c>
      <c r="C48" s="301" t="s">
        <v>438</v>
      </c>
      <c r="D48" s="301"/>
      <c r="E48" s="301"/>
      <c r="F48" s="301"/>
      <c r="G48" s="301"/>
      <c r="H48" s="301"/>
      <c r="I48" s="301"/>
      <c r="J48" s="301"/>
      <c r="K48" s="301"/>
      <c r="L48" s="301"/>
      <c r="M48" s="301"/>
      <c r="N48" s="86"/>
      <c r="O48" s="87"/>
      <c r="P48" s="87"/>
      <c r="Q48" s="87"/>
      <c r="R48" s="87"/>
      <c r="S48" s="87"/>
      <c r="T48" s="87"/>
      <c r="U48" s="87"/>
      <c r="V48" s="87"/>
      <c r="W48" s="87"/>
      <c r="X48" s="88"/>
    </row>
    <row r="49" spans="2:24" x14ac:dyDescent="0.25">
      <c r="B49" s="100" t="s">
        <v>8</v>
      </c>
      <c r="C49" s="301" t="s">
        <v>439</v>
      </c>
      <c r="D49" s="301"/>
      <c r="E49" s="301"/>
      <c r="F49" s="301"/>
      <c r="G49" s="301"/>
      <c r="H49" s="301"/>
      <c r="I49" s="301"/>
      <c r="J49" s="301"/>
      <c r="K49" s="301"/>
      <c r="L49" s="301"/>
      <c r="M49" s="301"/>
      <c r="N49" s="86"/>
      <c r="O49" s="87"/>
      <c r="P49" s="87"/>
      <c r="Q49" s="87"/>
      <c r="R49" s="87"/>
      <c r="S49" s="87"/>
      <c r="T49" s="87"/>
      <c r="U49" s="87"/>
      <c r="V49" s="87"/>
      <c r="W49" s="87"/>
      <c r="X49" s="88"/>
    </row>
    <row r="50" spans="2:24" ht="18" customHeight="1" x14ac:dyDescent="0.25">
      <c r="B50" s="100" t="s">
        <v>10</v>
      </c>
      <c r="C50" s="301" t="s">
        <v>440</v>
      </c>
      <c r="D50" s="301"/>
      <c r="E50" s="301"/>
      <c r="F50" s="301"/>
      <c r="G50" s="301"/>
      <c r="H50" s="301"/>
      <c r="I50" s="301"/>
      <c r="J50" s="301"/>
      <c r="K50" s="301"/>
      <c r="L50" s="301"/>
      <c r="M50" s="301"/>
      <c r="N50" s="86"/>
      <c r="O50" s="87"/>
      <c r="P50" s="87"/>
      <c r="Q50" s="87"/>
      <c r="R50" s="87"/>
      <c r="S50" s="87"/>
      <c r="T50" s="87"/>
      <c r="U50" s="87"/>
      <c r="V50" s="87"/>
      <c r="W50" s="87"/>
      <c r="X50" s="88"/>
    </row>
    <row r="51" spans="2:24" x14ac:dyDescent="0.25">
      <c r="B51" s="100" t="s">
        <v>15</v>
      </c>
      <c r="C51" s="301" t="s">
        <v>441</v>
      </c>
      <c r="D51" s="301"/>
      <c r="E51" s="301"/>
      <c r="F51" s="301"/>
      <c r="G51" s="301"/>
      <c r="H51" s="301"/>
      <c r="I51" s="301"/>
      <c r="J51" s="301"/>
      <c r="K51" s="301"/>
      <c r="L51" s="301"/>
      <c r="M51" s="301"/>
      <c r="N51" s="86"/>
      <c r="O51" s="87"/>
      <c r="P51" s="87"/>
      <c r="Q51" s="87"/>
      <c r="R51" s="87"/>
      <c r="S51" s="87"/>
      <c r="T51" s="87"/>
      <c r="U51" s="87"/>
      <c r="V51" s="87"/>
      <c r="W51" s="87"/>
      <c r="X51" s="88"/>
    </row>
    <row r="52" spans="2:24" x14ac:dyDescent="0.25">
      <c r="B52" s="309" t="s">
        <v>16</v>
      </c>
      <c r="C52" s="301" t="s">
        <v>442</v>
      </c>
      <c r="D52" s="301"/>
      <c r="E52" s="301"/>
      <c r="F52" s="301"/>
      <c r="G52" s="301"/>
      <c r="H52" s="301"/>
      <c r="I52" s="301"/>
      <c r="J52" s="301"/>
      <c r="K52" s="301"/>
      <c r="L52" s="301"/>
      <c r="M52" s="301"/>
      <c r="N52" s="301"/>
      <c r="O52" s="303"/>
      <c r="P52" s="303"/>
      <c r="Q52" s="303"/>
      <c r="R52" s="303"/>
      <c r="S52" s="303"/>
      <c r="T52" s="303"/>
      <c r="U52" s="303"/>
      <c r="V52" s="303"/>
      <c r="W52" s="303"/>
      <c r="X52" s="306"/>
    </row>
    <row r="53" spans="2:24" x14ac:dyDescent="0.25">
      <c r="B53" s="309"/>
      <c r="C53" s="301"/>
      <c r="D53" s="301"/>
      <c r="E53" s="301"/>
      <c r="F53" s="301"/>
      <c r="G53" s="301"/>
      <c r="H53" s="301"/>
      <c r="I53" s="301"/>
      <c r="J53" s="301"/>
      <c r="K53" s="301"/>
      <c r="L53" s="301"/>
      <c r="M53" s="301"/>
      <c r="N53" s="301"/>
      <c r="O53" s="303"/>
      <c r="P53" s="303"/>
      <c r="Q53" s="303"/>
      <c r="R53" s="303"/>
      <c r="S53" s="303"/>
      <c r="T53" s="303"/>
      <c r="U53" s="303"/>
      <c r="V53" s="303"/>
      <c r="W53" s="303"/>
      <c r="X53" s="306"/>
    </row>
    <row r="54" spans="2:24" x14ac:dyDescent="0.25">
      <c r="B54" s="100" t="s">
        <v>115</v>
      </c>
      <c r="C54" s="301" t="s">
        <v>443</v>
      </c>
      <c r="D54" s="301"/>
      <c r="E54" s="301"/>
      <c r="F54" s="301"/>
      <c r="G54" s="301"/>
      <c r="H54" s="301"/>
      <c r="I54" s="301"/>
      <c r="J54" s="301"/>
      <c r="K54" s="301"/>
      <c r="L54" s="301"/>
      <c r="M54" s="301"/>
      <c r="N54" s="86"/>
      <c r="O54" s="87"/>
      <c r="P54" s="87"/>
      <c r="Q54" s="87"/>
      <c r="R54" s="87"/>
      <c r="S54" s="87"/>
      <c r="T54" s="87"/>
      <c r="U54" s="87"/>
      <c r="V54" s="87"/>
      <c r="W54" s="87"/>
      <c r="X54" s="88"/>
    </row>
    <row r="55" spans="2:24" x14ac:dyDescent="0.25">
      <c r="B55" s="100" t="s">
        <v>120</v>
      </c>
      <c r="C55" s="301" t="s">
        <v>444</v>
      </c>
      <c r="D55" s="301"/>
      <c r="E55" s="301"/>
      <c r="F55" s="301"/>
      <c r="G55" s="301"/>
      <c r="H55" s="301"/>
      <c r="I55" s="301"/>
      <c r="J55" s="301"/>
      <c r="K55" s="301"/>
      <c r="L55" s="301"/>
      <c r="M55" s="301"/>
      <c r="N55" s="86"/>
      <c r="O55" s="87"/>
      <c r="P55" s="87"/>
      <c r="Q55" s="87"/>
      <c r="R55" s="87"/>
      <c r="S55" s="87"/>
      <c r="T55" s="87"/>
      <c r="U55" s="87"/>
      <c r="V55" s="87"/>
      <c r="W55" s="87"/>
      <c r="X55" s="88"/>
    </row>
    <row r="56" spans="2:24" x14ac:dyDescent="0.25">
      <c r="B56" s="100" t="s">
        <v>129</v>
      </c>
      <c r="C56" s="306" t="s">
        <v>445</v>
      </c>
      <c r="D56" s="306"/>
      <c r="E56" s="306"/>
      <c r="F56" s="306"/>
      <c r="G56" s="306"/>
      <c r="H56" s="306"/>
      <c r="I56" s="306"/>
      <c r="J56" s="306"/>
      <c r="K56" s="306"/>
      <c r="L56" s="306"/>
      <c r="M56" s="306"/>
      <c r="N56" s="88"/>
      <c r="O56" s="87"/>
      <c r="P56" s="87"/>
      <c r="Q56" s="87"/>
      <c r="R56" s="87"/>
      <c r="S56" s="87"/>
      <c r="T56" s="87"/>
      <c r="U56" s="87"/>
      <c r="V56" s="87"/>
      <c r="W56" s="87"/>
      <c r="X56" s="88"/>
    </row>
    <row r="57" spans="2:24" x14ac:dyDescent="0.25">
      <c r="B57" s="100" t="s">
        <v>137</v>
      </c>
      <c r="C57" s="306" t="s">
        <v>446</v>
      </c>
      <c r="D57" s="306"/>
      <c r="E57" s="306"/>
      <c r="F57" s="306"/>
      <c r="G57" s="306"/>
      <c r="H57" s="306"/>
      <c r="I57" s="306"/>
      <c r="J57" s="306"/>
      <c r="K57" s="306"/>
      <c r="L57" s="306"/>
      <c r="M57" s="306"/>
      <c r="N57" s="88"/>
      <c r="O57" s="87"/>
      <c r="P57" s="87"/>
      <c r="Q57" s="87"/>
      <c r="R57" s="87"/>
      <c r="S57" s="87"/>
      <c r="T57" s="87"/>
      <c r="U57" s="87"/>
      <c r="V57" s="87"/>
      <c r="W57" s="87"/>
      <c r="X57" s="88"/>
    </row>
    <row r="58" spans="2:24" x14ac:dyDescent="0.25">
      <c r="B58" s="100" t="s">
        <v>206</v>
      </c>
      <c r="C58" s="301" t="s">
        <v>447</v>
      </c>
      <c r="D58" s="301"/>
      <c r="E58" s="301"/>
      <c r="F58" s="301"/>
      <c r="G58" s="301"/>
      <c r="H58" s="301"/>
      <c r="I58" s="301"/>
      <c r="J58" s="301"/>
      <c r="K58" s="301"/>
      <c r="L58" s="301"/>
      <c r="M58" s="301"/>
      <c r="N58" s="86"/>
      <c r="O58" s="87"/>
      <c r="P58" s="87"/>
      <c r="Q58" s="87"/>
      <c r="R58" s="87"/>
      <c r="S58" s="87"/>
      <c r="T58" s="87"/>
      <c r="U58" s="87"/>
      <c r="V58" s="87"/>
      <c r="W58" s="87"/>
      <c r="X58" s="88"/>
    </row>
    <row r="59" spans="2:24" x14ac:dyDescent="0.25">
      <c r="B59" s="100" t="s">
        <v>329</v>
      </c>
      <c r="C59" s="301" t="s">
        <v>448</v>
      </c>
      <c r="D59" s="301"/>
      <c r="E59" s="301"/>
      <c r="F59" s="301"/>
      <c r="G59" s="301"/>
      <c r="H59" s="301"/>
      <c r="I59" s="301"/>
      <c r="J59" s="301"/>
      <c r="K59" s="301"/>
      <c r="L59" s="301"/>
      <c r="M59" s="301"/>
      <c r="N59" s="86"/>
      <c r="O59" s="87"/>
      <c r="P59" s="87"/>
      <c r="Q59" s="87"/>
      <c r="R59" s="87"/>
      <c r="S59" s="87"/>
      <c r="T59" s="87"/>
      <c r="U59" s="87"/>
      <c r="V59" s="87"/>
      <c r="W59" s="87"/>
      <c r="X59" s="88"/>
    </row>
    <row r="60" spans="2:24" x14ac:dyDescent="0.25">
      <c r="B60" s="100" t="s">
        <v>331</v>
      </c>
      <c r="C60" s="301" t="s">
        <v>449</v>
      </c>
      <c r="D60" s="301"/>
      <c r="E60" s="301"/>
      <c r="F60" s="301"/>
      <c r="G60" s="301"/>
      <c r="H60" s="301"/>
      <c r="I60" s="301"/>
      <c r="J60" s="301"/>
      <c r="K60" s="301"/>
      <c r="L60" s="301"/>
      <c r="M60" s="301"/>
      <c r="N60" s="86"/>
      <c r="O60" s="87"/>
      <c r="P60" s="87"/>
      <c r="Q60" s="87"/>
      <c r="R60" s="87"/>
      <c r="S60" s="87"/>
      <c r="T60" s="87"/>
      <c r="U60" s="87"/>
      <c r="V60" s="87"/>
      <c r="W60" s="87"/>
      <c r="X60" s="88"/>
    </row>
    <row r="61" spans="2:24" x14ac:dyDescent="0.25">
      <c r="B61" s="100" t="s">
        <v>450</v>
      </c>
      <c r="C61" s="301" t="s">
        <v>451</v>
      </c>
      <c r="D61" s="301"/>
      <c r="E61" s="301"/>
      <c r="F61" s="301"/>
      <c r="G61" s="301"/>
      <c r="H61" s="301"/>
      <c r="I61" s="301"/>
      <c r="J61" s="301"/>
      <c r="K61" s="301"/>
      <c r="L61" s="301"/>
      <c r="M61" s="301"/>
      <c r="N61" s="86"/>
      <c r="O61" s="87"/>
      <c r="P61" s="87"/>
      <c r="Q61" s="87"/>
      <c r="R61" s="87"/>
      <c r="S61" s="87"/>
      <c r="T61" s="87"/>
      <c r="U61" s="87"/>
      <c r="V61" s="87"/>
      <c r="W61" s="87"/>
      <c r="X61" s="88"/>
    </row>
    <row r="62" spans="2:24" x14ac:dyDescent="0.25">
      <c r="B62" s="100" t="s">
        <v>452</v>
      </c>
      <c r="C62" s="301" t="s">
        <v>453</v>
      </c>
      <c r="D62" s="301"/>
      <c r="E62" s="301"/>
      <c r="F62" s="301"/>
      <c r="G62" s="301"/>
      <c r="H62" s="301"/>
      <c r="I62" s="301"/>
      <c r="J62" s="301"/>
      <c r="K62" s="301"/>
      <c r="L62" s="301"/>
      <c r="M62" s="301"/>
      <c r="N62" s="86"/>
      <c r="O62" s="87"/>
      <c r="P62" s="87"/>
      <c r="Q62" s="87"/>
      <c r="R62" s="87"/>
      <c r="S62" s="87"/>
      <c r="T62" s="87"/>
      <c r="U62" s="87"/>
      <c r="V62" s="87"/>
      <c r="W62" s="87"/>
      <c r="X62" s="88"/>
    </row>
    <row r="63" spans="2:24" x14ac:dyDescent="0.25">
      <c r="B63" s="100" t="s">
        <v>454</v>
      </c>
      <c r="C63" s="301" t="s">
        <v>455</v>
      </c>
      <c r="D63" s="301"/>
      <c r="E63" s="301"/>
      <c r="F63" s="301"/>
      <c r="G63" s="301"/>
      <c r="H63" s="301"/>
      <c r="I63" s="301"/>
      <c r="J63" s="301"/>
      <c r="K63" s="301"/>
      <c r="L63" s="301"/>
      <c r="M63" s="301"/>
      <c r="N63" s="86"/>
      <c r="O63" s="87"/>
      <c r="P63" s="87"/>
      <c r="Q63" s="87"/>
      <c r="R63" s="87"/>
      <c r="S63" s="87"/>
      <c r="T63" s="87"/>
      <c r="U63" s="87"/>
      <c r="V63" s="87"/>
      <c r="W63" s="87"/>
      <c r="X63" s="88"/>
    </row>
    <row r="64" spans="2:24" x14ac:dyDescent="0.25">
      <c r="B64" s="100" t="s">
        <v>421</v>
      </c>
      <c r="C64" s="301" t="s">
        <v>332</v>
      </c>
      <c r="D64" s="301"/>
      <c r="E64" s="301"/>
      <c r="F64" s="301"/>
      <c r="G64" s="301"/>
      <c r="H64" s="301"/>
      <c r="I64" s="301"/>
      <c r="J64" s="301"/>
      <c r="K64" s="301"/>
      <c r="L64" s="301"/>
      <c r="M64" s="301"/>
      <c r="N64" s="86"/>
      <c r="O64" s="87"/>
      <c r="P64" s="87"/>
      <c r="Q64" s="87"/>
      <c r="R64" s="87"/>
      <c r="S64" s="87"/>
      <c r="T64" s="87"/>
      <c r="U64" s="87"/>
      <c r="V64" s="87"/>
      <c r="W64" s="87"/>
      <c r="X64" s="88"/>
    </row>
    <row r="65" spans="2:24" x14ac:dyDescent="0.25">
      <c r="B65" s="91"/>
      <c r="C65" s="91"/>
      <c r="D65" s="91"/>
      <c r="E65" s="91"/>
      <c r="F65" s="91"/>
      <c r="G65" s="91"/>
      <c r="H65" s="91"/>
      <c r="I65" s="91"/>
      <c r="J65" s="91"/>
      <c r="K65" s="91"/>
      <c r="L65" s="91"/>
      <c r="M65" s="91"/>
      <c r="N65" s="91"/>
      <c r="O65" s="91"/>
      <c r="P65" s="91"/>
      <c r="Q65" s="91"/>
      <c r="R65" s="91"/>
      <c r="S65" s="91"/>
      <c r="T65" s="91"/>
      <c r="U65" s="91"/>
      <c r="V65" s="91"/>
      <c r="W65" s="91"/>
      <c r="X65" s="91"/>
    </row>
    <row r="67" spans="2:24" x14ac:dyDescent="0.25">
      <c r="B67" s="85"/>
    </row>
    <row r="68" spans="2:24" x14ac:dyDescent="0.25">
      <c r="B68" s="85"/>
    </row>
    <row r="69" spans="2:24" x14ac:dyDescent="0.25">
      <c r="B69" s="101"/>
    </row>
    <row r="70" spans="2:24" ht="17.25" x14ac:dyDescent="0.25">
      <c r="B70" s="94" t="s">
        <v>131</v>
      </c>
      <c r="C70" s="97"/>
    </row>
    <row r="71" spans="2:24" x14ac:dyDescent="0.25">
      <c r="B71" s="93" t="s">
        <v>290</v>
      </c>
      <c r="C71" s="93" t="s">
        <v>456</v>
      </c>
    </row>
    <row r="72" spans="2:24" x14ac:dyDescent="0.25">
      <c r="B72" s="93" t="s">
        <v>334</v>
      </c>
      <c r="C72" s="93" t="s">
        <v>344</v>
      </c>
    </row>
    <row r="73" spans="2:24" x14ac:dyDescent="0.25">
      <c r="B73" s="93" t="s">
        <v>157</v>
      </c>
      <c r="C73" s="93" t="s">
        <v>348</v>
      </c>
    </row>
    <row r="74" spans="2:24" x14ac:dyDescent="0.25">
      <c r="B74" s="93" t="s">
        <v>285</v>
      </c>
      <c r="C74" s="93" t="s">
        <v>457</v>
      </c>
    </row>
    <row r="75" spans="2:24" x14ac:dyDescent="0.25">
      <c r="B75" s="93" t="s">
        <v>338</v>
      </c>
      <c r="C75" s="93" t="s">
        <v>458</v>
      </c>
    </row>
    <row r="76" spans="2:24" x14ac:dyDescent="0.25">
      <c r="B76" s="93" t="s">
        <v>340</v>
      </c>
      <c r="C76" s="93" t="s">
        <v>459</v>
      </c>
    </row>
    <row r="77" spans="2:24" x14ac:dyDescent="0.25">
      <c r="B77" s="93" t="s">
        <v>162</v>
      </c>
      <c r="C77" s="93" t="s">
        <v>460</v>
      </c>
    </row>
    <row r="78" spans="2:24" x14ac:dyDescent="0.25">
      <c r="B78" s="93" t="s">
        <v>169</v>
      </c>
      <c r="C78" s="93" t="s">
        <v>461</v>
      </c>
    </row>
    <row r="79" spans="2:24" x14ac:dyDescent="0.25">
      <c r="B79" s="93" t="s">
        <v>159</v>
      </c>
      <c r="C79" s="93" t="s">
        <v>462</v>
      </c>
    </row>
    <row r="80" spans="2:24" x14ac:dyDescent="0.25">
      <c r="B80" s="93" t="s">
        <v>345</v>
      </c>
      <c r="C80" s="93" t="s">
        <v>463</v>
      </c>
    </row>
    <row r="81" spans="2:3" x14ac:dyDescent="0.25">
      <c r="B81" s="93" t="s">
        <v>347</v>
      </c>
      <c r="C81" s="93" t="s">
        <v>464</v>
      </c>
    </row>
    <row r="82" spans="2:3" x14ac:dyDescent="0.25">
      <c r="B82" s="93" t="s">
        <v>349</v>
      </c>
      <c r="C82" s="93" t="s">
        <v>465</v>
      </c>
    </row>
    <row r="83" spans="2:3" x14ac:dyDescent="0.25">
      <c r="B83" s="93" t="s">
        <v>351</v>
      </c>
      <c r="C83" s="93" t="s">
        <v>466</v>
      </c>
    </row>
    <row r="84" spans="2:3" x14ac:dyDescent="0.25">
      <c r="B84" s="93" t="s">
        <v>353</v>
      </c>
      <c r="C84" s="93" t="s">
        <v>467</v>
      </c>
    </row>
    <row r="85" spans="2:3" x14ac:dyDescent="0.25">
      <c r="B85" s="93" t="s">
        <v>355</v>
      </c>
      <c r="C85" s="93" t="s">
        <v>468</v>
      </c>
    </row>
    <row r="86" spans="2:3" x14ac:dyDescent="0.25">
      <c r="B86" s="93" t="s">
        <v>252</v>
      </c>
      <c r="C86" s="93" t="s">
        <v>469</v>
      </c>
    </row>
    <row r="87" spans="2:3" x14ac:dyDescent="0.25">
      <c r="B87" s="93" t="s">
        <v>253</v>
      </c>
      <c r="C87" s="93" t="s">
        <v>470</v>
      </c>
    </row>
    <row r="88" spans="2:3" x14ac:dyDescent="0.25">
      <c r="B88" s="93" t="s">
        <v>260</v>
      </c>
      <c r="C88" s="93" t="s">
        <v>471</v>
      </c>
    </row>
    <row r="89" spans="2:3" x14ac:dyDescent="0.25">
      <c r="B89" s="93" t="s">
        <v>306</v>
      </c>
      <c r="C89" s="93" t="s">
        <v>472</v>
      </c>
    </row>
    <row r="90" spans="2:3" x14ac:dyDescent="0.25">
      <c r="B90" s="93" t="s">
        <v>188</v>
      </c>
      <c r="C90" s="93" t="s">
        <v>473</v>
      </c>
    </row>
    <row r="91" spans="2:3" x14ac:dyDescent="0.25">
      <c r="B91" s="93" t="s">
        <v>362</v>
      </c>
      <c r="C91" s="93" t="s">
        <v>474</v>
      </c>
    </row>
    <row r="92" spans="2:3" x14ac:dyDescent="0.25">
      <c r="B92" s="93" t="s">
        <v>364</v>
      </c>
      <c r="C92" s="93" t="s">
        <v>475</v>
      </c>
    </row>
    <row r="93" spans="2:3" x14ac:dyDescent="0.25">
      <c r="B93" s="93" t="s">
        <v>181</v>
      </c>
      <c r="C93" s="93" t="s">
        <v>367</v>
      </c>
    </row>
    <row r="94" spans="2:3" x14ac:dyDescent="0.25">
      <c r="B94" s="93" t="s">
        <v>183</v>
      </c>
      <c r="C94" s="93" t="s">
        <v>476</v>
      </c>
    </row>
    <row r="95" spans="2:3" x14ac:dyDescent="0.25">
      <c r="B95" s="93" t="s">
        <v>368</v>
      </c>
      <c r="C95" s="93" t="s">
        <v>477</v>
      </c>
    </row>
    <row r="96" spans="2:3" x14ac:dyDescent="0.25">
      <c r="B96" s="93" t="s">
        <v>370</v>
      </c>
      <c r="C96" s="93" t="s">
        <v>365</v>
      </c>
    </row>
    <row r="97" spans="2:3" x14ac:dyDescent="0.25">
      <c r="B97" s="93" t="s">
        <v>165</v>
      </c>
      <c r="C97" s="93" t="s">
        <v>478</v>
      </c>
    </row>
    <row r="98" spans="2:3" x14ac:dyDescent="0.25">
      <c r="B98" s="93" t="s">
        <v>373</v>
      </c>
      <c r="C98" s="93" t="s">
        <v>479</v>
      </c>
    </row>
    <row r="99" spans="2:3" x14ac:dyDescent="0.25">
      <c r="B99" s="93" t="s">
        <v>375</v>
      </c>
      <c r="C99" s="93" t="s">
        <v>480</v>
      </c>
    </row>
    <row r="100" spans="2:3" x14ac:dyDescent="0.25">
      <c r="B100" s="93" t="s">
        <v>377</v>
      </c>
      <c r="C100" s="93" t="s">
        <v>481</v>
      </c>
    </row>
    <row r="101" spans="2:3" x14ac:dyDescent="0.25">
      <c r="B101" s="97"/>
      <c r="C101" s="97"/>
    </row>
    <row r="102" spans="2:3" x14ac:dyDescent="0.25">
      <c r="B102" s="93"/>
    </row>
  </sheetData>
  <mergeCells count="198">
    <mergeCell ref="C63:M63"/>
    <mergeCell ref="C64:M64"/>
    <mergeCell ref="C57:M57"/>
    <mergeCell ref="C58:M58"/>
    <mergeCell ref="C59:M59"/>
    <mergeCell ref="C60:M60"/>
    <mergeCell ref="C61:M61"/>
    <mergeCell ref="C62:M62"/>
    <mergeCell ref="V52:V53"/>
    <mergeCell ref="W52:W53"/>
    <mergeCell ref="X52:X53"/>
    <mergeCell ref="C54:M54"/>
    <mergeCell ref="C55:M55"/>
    <mergeCell ref="C56:M56"/>
    <mergeCell ref="P52:P53"/>
    <mergeCell ref="Q52:Q53"/>
    <mergeCell ref="R52:R53"/>
    <mergeCell ref="S52:S53"/>
    <mergeCell ref="T52:T53"/>
    <mergeCell ref="U52:U53"/>
    <mergeCell ref="C50:M50"/>
    <mergeCell ref="C51:M51"/>
    <mergeCell ref="B52:B53"/>
    <mergeCell ref="C52:M53"/>
    <mergeCell ref="N52:N53"/>
    <mergeCell ref="O52:O53"/>
    <mergeCell ref="V45:V46"/>
    <mergeCell ref="W45:W46"/>
    <mergeCell ref="X45:X46"/>
    <mergeCell ref="C47:M47"/>
    <mergeCell ref="C48:M48"/>
    <mergeCell ref="C49:M49"/>
    <mergeCell ref="P45:P46"/>
    <mergeCell ref="Q45:Q46"/>
    <mergeCell ref="R45:R46"/>
    <mergeCell ref="S45:S46"/>
    <mergeCell ref="T45:T46"/>
    <mergeCell ref="U45:U46"/>
    <mergeCell ref="J45:J46"/>
    <mergeCell ref="K45:K46"/>
    <mergeCell ref="L45:L46"/>
    <mergeCell ref="M45:M46"/>
    <mergeCell ref="N45:N46"/>
    <mergeCell ref="O45:O46"/>
    <mergeCell ref="M40:N40"/>
    <mergeCell ref="O40:P40"/>
    <mergeCell ref="M38:N39"/>
    <mergeCell ref="O38:P39"/>
    <mergeCell ref="Q38:Q39"/>
    <mergeCell ref="R38:R39"/>
    <mergeCell ref="S38:S39"/>
    <mergeCell ref="T38:T39"/>
    <mergeCell ref="B45:C46"/>
    <mergeCell ref="D45:D46"/>
    <mergeCell ref="E45:E46"/>
    <mergeCell ref="F45:F46"/>
    <mergeCell ref="G45:G46"/>
    <mergeCell ref="H45:H46"/>
    <mergeCell ref="I45:I46"/>
    <mergeCell ref="O43:P43"/>
    <mergeCell ref="M41:N41"/>
    <mergeCell ref="O41:P41"/>
    <mergeCell ref="M42:N42"/>
    <mergeCell ref="O42:P42"/>
    <mergeCell ref="G38:G39"/>
    <mergeCell ref="H38:H39"/>
    <mergeCell ref="I38:I39"/>
    <mergeCell ref="J38:J39"/>
    <mergeCell ref="K38:K39"/>
    <mergeCell ref="L38:L39"/>
    <mergeCell ref="B36:L36"/>
    <mergeCell ref="M36:O36"/>
    <mergeCell ref="P36:Y36"/>
    <mergeCell ref="M37:N37"/>
    <mergeCell ref="O37:Y37"/>
    <mergeCell ref="B38:B39"/>
    <mergeCell ref="C38:C39"/>
    <mergeCell ref="D38:D39"/>
    <mergeCell ref="E38:E39"/>
    <mergeCell ref="F38:F39"/>
    <mergeCell ref="U38:U39"/>
    <mergeCell ref="V38:V39"/>
    <mergeCell ref="W38:W39"/>
    <mergeCell ref="X38:X39"/>
    <mergeCell ref="Y38:Y39"/>
    <mergeCell ref="M34:N34"/>
    <mergeCell ref="O34:Y34"/>
    <mergeCell ref="M35:N35"/>
    <mergeCell ref="O35:Y35"/>
    <mergeCell ref="M31:N31"/>
    <mergeCell ref="O31:Y31"/>
    <mergeCell ref="M32:N32"/>
    <mergeCell ref="O32:Y32"/>
    <mergeCell ref="M33:N33"/>
    <mergeCell ref="O33:Y33"/>
    <mergeCell ref="B29:L29"/>
    <mergeCell ref="M29:O29"/>
    <mergeCell ref="P29:Y29"/>
    <mergeCell ref="M30:N30"/>
    <mergeCell ref="O30:Y30"/>
    <mergeCell ref="B25:L26"/>
    <mergeCell ref="M25:O26"/>
    <mergeCell ref="P25:Y26"/>
    <mergeCell ref="M27:M28"/>
    <mergeCell ref="N27:Y27"/>
    <mergeCell ref="N28:Y28"/>
    <mergeCell ref="M23:N23"/>
    <mergeCell ref="O23:Y23"/>
    <mergeCell ref="M24:N24"/>
    <mergeCell ref="O24:Y24"/>
    <mergeCell ref="M20:N20"/>
    <mergeCell ref="O20:Y20"/>
    <mergeCell ref="M21:N21"/>
    <mergeCell ref="O21:Y21"/>
    <mergeCell ref="M22:N22"/>
    <mergeCell ref="O22:Y22"/>
    <mergeCell ref="M17:N17"/>
    <mergeCell ref="O17:Y17"/>
    <mergeCell ref="M18:N18"/>
    <mergeCell ref="O18:Y18"/>
    <mergeCell ref="M19:N19"/>
    <mergeCell ref="O19:Y19"/>
    <mergeCell ref="H15:H16"/>
    <mergeCell ref="I15:I16"/>
    <mergeCell ref="J15:J16"/>
    <mergeCell ref="K15:K16"/>
    <mergeCell ref="L15:L16"/>
    <mergeCell ref="M15:N16"/>
    <mergeCell ref="I9:I10"/>
    <mergeCell ref="J9:J10"/>
    <mergeCell ref="K13:K14"/>
    <mergeCell ref="L13:L14"/>
    <mergeCell ref="M13:N14"/>
    <mergeCell ref="O13:Y14"/>
    <mergeCell ref="B15:B16"/>
    <mergeCell ref="C15:C16"/>
    <mergeCell ref="D15:D16"/>
    <mergeCell ref="E15:E16"/>
    <mergeCell ref="F15:F16"/>
    <mergeCell ref="G15:G16"/>
    <mergeCell ref="O15:Y16"/>
    <mergeCell ref="B13:B14"/>
    <mergeCell ref="C13:C14"/>
    <mergeCell ref="D13:D14"/>
    <mergeCell ref="E13:E14"/>
    <mergeCell ref="F13:F14"/>
    <mergeCell ref="G13:G14"/>
    <mergeCell ref="H13:H14"/>
    <mergeCell ref="I13:I14"/>
    <mergeCell ref="J13:J14"/>
    <mergeCell ref="O4:Y5"/>
    <mergeCell ref="M6:N6"/>
    <mergeCell ref="O6:Y6"/>
    <mergeCell ref="K9:K10"/>
    <mergeCell ref="L9:L10"/>
    <mergeCell ref="M9:N10"/>
    <mergeCell ref="O9:Y10"/>
    <mergeCell ref="B11:B12"/>
    <mergeCell ref="C11:C12"/>
    <mergeCell ref="D11:D12"/>
    <mergeCell ref="E11:E12"/>
    <mergeCell ref="F11:F12"/>
    <mergeCell ref="G11:G12"/>
    <mergeCell ref="O11:Y12"/>
    <mergeCell ref="H11:H12"/>
    <mergeCell ref="I11:I12"/>
    <mergeCell ref="J11:J12"/>
    <mergeCell ref="K11:K12"/>
    <mergeCell ref="L11:L12"/>
    <mergeCell ref="M11:N12"/>
    <mergeCell ref="B9:B10"/>
    <mergeCell ref="C9:F10"/>
    <mergeCell ref="G9:G10"/>
    <mergeCell ref="H9:H10"/>
    <mergeCell ref="D3:L3"/>
    <mergeCell ref="M3:N3"/>
    <mergeCell ref="O3:Y3"/>
    <mergeCell ref="K7:K8"/>
    <mergeCell ref="L7:L8"/>
    <mergeCell ref="M7:N8"/>
    <mergeCell ref="O7:Y8"/>
    <mergeCell ref="B4:B5"/>
    <mergeCell ref="C4:C5"/>
    <mergeCell ref="D4:D5"/>
    <mergeCell ref="E4:E5"/>
    <mergeCell ref="F4:F5"/>
    <mergeCell ref="G4:H5"/>
    <mergeCell ref="I4:J4"/>
    <mergeCell ref="I5:J5"/>
    <mergeCell ref="K4:K5"/>
    <mergeCell ref="B7:B8"/>
    <mergeCell ref="C7:F8"/>
    <mergeCell ref="G7:G8"/>
    <mergeCell ref="H7:H8"/>
    <mergeCell ref="I7:I8"/>
    <mergeCell ref="J7:J8"/>
    <mergeCell ref="L4:L5"/>
    <mergeCell ref="M4:N5"/>
  </mergeCells>
  <hyperlinks>
    <hyperlink ref="H1" location="Index" display="Back to Index"/>
  </hyperlinks>
  <pageMargins left="0.7" right="0.7" top="0.75" bottom="0.75" header="0.3" footer="0.3"/>
  <ignoredErrors>
    <ignoredError sqref="I5"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Y96"/>
  <sheetViews>
    <sheetView showGridLines="0" zoomScaleNormal="100" workbookViewId="0">
      <selection activeCell="H1" sqref="H1"/>
    </sheetView>
  </sheetViews>
  <sheetFormatPr defaultRowHeight="15" x14ac:dyDescent="0.25"/>
  <cols>
    <col min="1" max="1" width="3.85546875" customWidth="1"/>
    <col min="2" max="2" width="21.85546875" customWidth="1"/>
  </cols>
  <sheetData>
    <row r="1" spans="2:25" ht="21" x14ac:dyDescent="0.25">
      <c r="B1" s="130"/>
      <c r="H1" s="3" t="s">
        <v>23</v>
      </c>
    </row>
    <row r="2" spans="2:25" x14ac:dyDescent="0.25">
      <c r="B2" s="85"/>
    </row>
    <row r="3" spans="2:25" ht="15.75" customHeight="1" x14ac:dyDescent="0.25">
      <c r="B3" s="159" t="s">
        <v>0</v>
      </c>
      <c r="C3" s="277" t="s">
        <v>537</v>
      </c>
      <c r="D3" s="277"/>
      <c r="E3" s="277"/>
      <c r="F3" s="277"/>
      <c r="G3" s="277"/>
      <c r="H3" s="277"/>
      <c r="I3" s="277"/>
      <c r="J3" s="277"/>
      <c r="K3" s="277"/>
      <c r="L3" s="277"/>
      <c r="M3" s="284"/>
      <c r="N3" s="287"/>
      <c r="O3" s="294"/>
      <c r="P3" s="294"/>
      <c r="Q3" s="294"/>
      <c r="R3" s="294"/>
      <c r="S3" s="294"/>
      <c r="T3" s="294"/>
      <c r="U3" s="294"/>
      <c r="V3" s="294"/>
      <c r="W3" s="294"/>
      <c r="X3" s="294"/>
      <c r="Y3" s="294"/>
    </row>
    <row r="4" spans="2:25" x14ac:dyDescent="0.25">
      <c r="B4" s="279"/>
      <c r="C4" s="277">
        <v>2015</v>
      </c>
      <c r="D4" s="277">
        <v>2020</v>
      </c>
      <c r="E4" s="277">
        <v>2030</v>
      </c>
      <c r="F4" s="277">
        <v>2050</v>
      </c>
      <c r="G4" s="277" t="s">
        <v>92</v>
      </c>
      <c r="H4" s="277"/>
      <c r="I4" s="277" t="s">
        <v>244</v>
      </c>
      <c r="J4" s="277"/>
      <c r="K4" s="277" t="s">
        <v>1</v>
      </c>
      <c r="L4" s="277" t="s">
        <v>2</v>
      </c>
      <c r="M4" s="284"/>
      <c r="N4" s="287"/>
      <c r="O4" s="294"/>
      <c r="P4" s="294"/>
      <c r="Q4" s="294"/>
      <c r="R4" s="294"/>
      <c r="S4" s="294"/>
      <c r="T4" s="294"/>
      <c r="U4" s="294"/>
      <c r="V4" s="294"/>
      <c r="W4" s="294"/>
      <c r="X4" s="294"/>
      <c r="Y4" s="294"/>
    </row>
    <row r="5" spans="2:25" x14ac:dyDescent="0.25">
      <c r="B5" s="279"/>
      <c r="C5" s="277"/>
      <c r="D5" s="277"/>
      <c r="E5" s="277"/>
      <c r="F5" s="277"/>
      <c r="G5" s="277"/>
      <c r="H5" s="277"/>
      <c r="I5" s="277">
        <v>-2050</v>
      </c>
      <c r="J5" s="277"/>
      <c r="K5" s="277"/>
      <c r="L5" s="277"/>
      <c r="M5" s="284"/>
      <c r="N5" s="287"/>
      <c r="O5" s="294"/>
      <c r="P5" s="294"/>
      <c r="Q5" s="294"/>
      <c r="R5" s="294"/>
      <c r="S5" s="294"/>
      <c r="T5" s="294"/>
      <c r="U5" s="294"/>
      <c r="V5" s="294"/>
      <c r="W5" s="294"/>
      <c r="X5" s="294"/>
      <c r="Y5" s="294"/>
    </row>
    <row r="6" spans="2:25" x14ac:dyDescent="0.25">
      <c r="B6" s="159" t="s">
        <v>3</v>
      </c>
      <c r="C6" s="133"/>
      <c r="D6" s="164"/>
      <c r="E6" s="164"/>
      <c r="F6" s="164"/>
      <c r="G6" s="133" t="s">
        <v>94</v>
      </c>
      <c r="H6" s="133" t="s">
        <v>95</v>
      </c>
      <c r="I6" s="133" t="s">
        <v>94</v>
      </c>
      <c r="J6" s="133" t="s">
        <v>95</v>
      </c>
      <c r="K6" s="164"/>
      <c r="L6" s="133"/>
      <c r="M6" s="297"/>
      <c r="N6" s="298"/>
      <c r="O6" s="294"/>
      <c r="P6" s="294"/>
      <c r="Q6" s="294"/>
      <c r="R6" s="294"/>
      <c r="S6" s="294"/>
      <c r="T6" s="294"/>
      <c r="U6" s="294"/>
      <c r="V6" s="294"/>
      <c r="W6" s="294"/>
      <c r="X6" s="294"/>
      <c r="Y6" s="294"/>
    </row>
    <row r="7" spans="2:25" x14ac:dyDescent="0.25">
      <c r="B7" s="291" t="s">
        <v>96</v>
      </c>
      <c r="C7" s="292" t="s">
        <v>74</v>
      </c>
      <c r="D7" s="292"/>
      <c r="E7" s="292"/>
      <c r="F7" s="292"/>
      <c r="G7" s="279"/>
      <c r="H7" s="279"/>
      <c r="I7" s="279"/>
      <c r="J7" s="279"/>
      <c r="K7" s="279"/>
      <c r="L7" s="279"/>
      <c r="M7" s="283"/>
      <c r="N7" s="295"/>
      <c r="O7" s="294"/>
      <c r="P7" s="294"/>
      <c r="Q7" s="294"/>
      <c r="R7" s="294"/>
      <c r="S7" s="294"/>
      <c r="T7" s="294"/>
      <c r="U7" s="294"/>
      <c r="V7" s="294"/>
      <c r="W7" s="294"/>
      <c r="X7" s="294"/>
      <c r="Y7" s="294"/>
    </row>
    <row r="8" spans="2:25" x14ac:dyDescent="0.25">
      <c r="B8" s="291"/>
      <c r="C8" s="292"/>
      <c r="D8" s="292"/>
      <c r="E8" s="292"/>
      <c r="F8" s="292"/>
      <c r="G8" s="279"/>
      <c r="H8" s="279"/>
      <c r="I8" s="279"/>
      <c r="J8" s="279"/>
      <c r="K8" s="279"/>
      <c r="L8" s="279"/>
      <c r="M8" s="283"/>
      <c r="N8" s="295"/>
      <c r="O8" s="294"/>
      <c r="P8" s="294"/>
      <c r="Q8" s="294"/>
      <c r="R8" s="294"/>
      <c r="S8" s="294"/>
      <c r="T8" s="294"/>
      <c r="U8" s="294"/>
      <c r="V8" s="294"/>
      <c r="W8" s="294"/>
      <c r="X8" s="294"/>
      <c r="Y8" s="294"/>
    </row>
    <row r="9" spans="2:25" x14ac:dyDescent="0.25">
      <c r="B9" s="291" t="s">
        <v>98</v>
      </c>
      <c r="C9" s="292" t="s">
        <v>282</v>
      </c>
      <c r="D9" s="292"/>
      <c r="E9" s="292"/>
      <c r="F9" s="292"/>
      <c r="G9" s="279"/>
      <c r="H9" s="279"/>
      <c r="I9" s="279"/>
      <c r="J9" s="279"/>
      <c r="K9" s="279"/>
      <c r="L9" s="279"/>
      <c r="M9" s="283"/>
      <c r="N9" s="295"/>
      <c r="O9" s="294"/>
      <c r="P9" s="294"/>
      <c r="Q9" s="294"/>
      <c r="R9" s="294"/>
      <c r="S9" s="294"/>
      <c r="T9" s="294"/>
      <c r="U9" s="294"/>
      <c r="V9" s="294"/>
      <c r="W9" s="294"/>
      <c r="X9" s="294"/>
      <c r="Y9" s="294"/>
    </row>
    <row r="10" spans="2:25" x14ac:dyDescent="0.25">
      <c r="B10" s="291"/>
      <c r="C10" s="292"/>
      <c r="D10" s="292"/>
      <c r="E10" s="292"/>
      <c r="F10" s="292"/>
      <c r="G10" s="279"/>
      <c r="H10" s="279"/>
      <c r="I10" s="279"/>
      <c r="J10" s="279"/>
      <c r="K10" s="279"/>
      <c r="L10" s="279"/>
      <c r="M10" s="283"/>
      <c r="N10" s="295"/>
      <c r="O10" s="294"/>
      <c r="P10" s="294"/>
      <c r="Q10" s="294"/>
      <c r="R10" s="294"/>
      <c r="S10" s="294"/>
      <c r="T10" s="294"/>
      <c r="U10" s="294"/>
      <c r="V10" s="294"/>
      <c r="W10" s="294"/>
      <c r="X10" s="294"/>
      <c r="Y10" s="294"/>
    </row>
    <row r="11" spans="2:25" ht="22.5" x14ac:dyDescent="0.25">
      <c r="B11" s="144" t="s">
        <v>100</v>
      </c>
      <c r="C11" s="136">
        <v>4.43</v>
      </c>
      <c r="D11" s="136">
        <v>4.1500000000000004</v>
      </c>
      <c r="E11" s="136">
        <v>4.1500000000000004</v>
      </c>
      <c r="F11" s="136">
        <v>4.1500000000000004</v>
      </c>
      <c r="G11" s="136">
        <v>3.11</v>
      </c>
      <c r="H11" s="136">
        <v>5.19</v>
      </c>
      <c r="I11" s="136">
        <v>3.11</v>
      </c>
      <c r="J11" s="136">
        <v>5.19</v>
      </c>
      <c r="K11" s="136" t="s">
        <v>483</v>
      </c>
      <c r="L11" s="136" t="s">
        <v>484</v>
      </c>
      <c r="M11" s="283"/>
      <c r="N11" s="295"/>
      <c r="O11" s="294"/>
      <c r="P11" s="294"/>
      <c r="Q11" s="294"/>
      <c r="R11" s="294"/>
      <c r="S11" s="294"/>
      <c r="T11" s="294"/>
      <c r="U11" s="294"/>
      <c r="V11" s="294"/>
      <c r="W11" s="294"/>
      <c r="X11" s="294"/>
      <c r="Y11" s="294"/>
    </row>
    <row r="12" spans="2:25" ht="22.5" x14ac:dyDescent="0.25">
      <c r="B12" s="144" t="s">
        <v>101</v>
      </c>
      <c r="C12" s="136">
        <v>1.1299999999999999</v>
      </c>
      <c r="D12" s="136">
        <v>1.2</v>
      </c>
      <c r="E12" s="136">
        <v>1.2</v>
      </c>
      <c r="F12" s="136">
        <v>1.2</v>
      </c>
      <c r="G12" s="136">
        <v>0.9</v>
      </c>
      <c r="H12" s="136">
        <v>1.5</v>
      </c>
      <c r="I12" s="136">
        <v>0.9</v>
      </c>
      <c r="J12" s="136">
        <v>1.5</v>
      </c>
      <c r="K12" s="136" t="s">
        <v>483</v>
      </c>
      <c r="L12" s="136" t="s">
        <v>484</v>
      </c>
      <c r="M12" s="283"/>
      <c r="N12" s="295"/>
      <c r="O12" s="294"/>
      <c r="P12" s="294"/>
      <c r="Q12" s="294"/>
      <c r="R12" s="294"/>
      <c r="S12" s="294"/>
      <c r="T12" s="294"/>
      <c r="U12" s="294"/>
      <c r="V12" s="294"/>
      <c r="W12" s="294"/>
      <c r="X12" s="294"/>
      <c r="Y12" s="294"/>
    </row>
    <row r="13" spans="2:25" ht="22.5" x14ac:dyDescent="0.25">
      <c r="B13" s="144" t="s">
        <v>102</v>
      </c>
      <c r="C13" s="136">
        <v>0.42</v>
      </c>
      <c r="D13" s="136">
        <v>0.45</v>
      </c>
      <c r="E13" s="136">
        <v>0.45</v>
      </c>
      <c r="F13" s="136">
        <v>0.45</v>
      </c>
      <c r="G13" s="136">
        <v>0.34</v>
      </c>
      <c r="H13" s="136">
        <v>0.56000000000000005</v>
      </c>
      <c r="I13" s="136">
        <v>0.34</v>
      </c>
      <c r="J13" s="136">
        <v>0.56000000000000005</v>
      </c>
      <c r="K13" s="136" t="s">
        <v>485</v>
      </c>
      <c r="L13" s="136" t="s">
        <v>486</v>
      </c>
      <c r="M13" s="283"/>
      <c r="N13" s="295"/>
      <c r="O13" s="294"/>
      <c r="P13" s="294"/>
      <c r="Q13" s="294"/>
      <c r="R13" s="294"/>
      <c r="S13" s="294"/>
      <c r="T13" s="294"/>
      <c r="U13" s="294"/>
      <c r="V13" s="294"/>
      <c r="W13" s="294"/>
      <c r="X13" s="294"/>
      <c r="Y13" s="294"/>
    </row>
    <row r="14" spans="2:25" x14ac:dyDescent="0.25">
      <c r="B14" s="144" t="s">
        <v>487</v>
      </c>
      <c r="C14" s="136">
        <v>87</v>
      </c>
      <c r="D14" s="136">
        <v>87</v>
      </c>
      <c r="E14" s="136">
        <v>87</v>
      </c>
      <c r="F14" s="136">
        <v>87</v>
      </c>
      <c r="G14" s="136">
        <v>81</v>
      </c>
      <c r="H14" s="136">
        <v>93</v>
      </c>
      <c r="I14" s="136">
        <v>83</v>
      </c>
      <c r="J14" s="136">
        <v>95</v>
      </c>
      <c r="K14" s="136" t="s">
        <v>10</v>
      </c>
      <c r="L14" s="136" t="s">
        <v>488</v>
      </c>
      <c r="M14" s="283"/>
      <c r="N14" s="295"/>
      <c r="O14" s="294"/>
      <c r="P14" s="294"/>
      <c r="Q14" s="294"/>
      <c r="R14" s="294"/>
      <c r="S14" s="294"/>
      <c r="T14" s="294"/>
      <c r="U14" s="294"/>
      <c r="V14" s="294"/>
      <c r="W14" s="294"/>
      <c r="X14" s="294"/>
      <c r="Y14" s="294"/>
    </row>
    <row r="15" spans="2:25" x14ac:dyDescent="0.25">
      <c r="B15" s="144" t="s">
        <v>538</v>
      </c>
      <c r="C15" s="136" t="s">
        <v>18</v>
      </c>
      <c r="D15" s="136" t="s">
        <v>18</v>
      </c>
      <c r="E15" s="136" t="s">
        <v>18</v>
      </c>
      <c r="F15" s="136" t="s">
        <v>18</v>
      </c>
      <c r="G15" s="136" t="s">
        <v>18</v>
      </c>
      <c r="H15" s="136" t="s">
        <v>18</v>
      </c>
      <c r="I15" s="136" t="s">
        <v>18</v>
      </c>
      <c r="J15" s="136" t="s">
        <v>18</v>
      </c>
      <c r="K15" s="136"/>
      <c r="L15" s="136"/>
      <c r="M15" s="283"/>
      <c r="N15" s="295"/>
      <c r="O15" s="294"/>
      <c r="P15" s="294"/>
      <c r="Q15" s="294"/>
      <c r="R15" s="294"/>
      <c r="S15" s="294"/>
      <c r="T15" s="294"/>
      <c r="U15" s="294"/>
      <c r="V15" s="294"/>
      <c r="W15" s="294"/>
      <c r="X15" s="294"/>
      <c r="Y15" s="294"/>
    </row>
    <row r="16" spans="2:25" x14ac:dyDescent="0.25">
      <c r="B16" s="160" t="s">
        <v>105</v>
      </c>
      <c r="C16" s="136" t="s">
        <v>18</v>
      </c>
      <c r="D16" s="136" t="s">
        <v>18</v>
      </c>
      <c r="E16" s="136" t="s">
        <v>18</v>
      </c>
      <c r="F16" s="136" t="s">
        <v>18</v>
      </c>
      <c r="G16" s="136" t="s">
        <v>18</v>
      </c>
      <c r="H16" s="136" t="s">
        <v>18</v>
      </c>
      <c r="I16" s="136" t="s">
        <v>18</v>
      </c>
      <c r="J16" s="136" t="s">
        <v>18</v>
      </c>
      <c r="K16" s="136"/>
      <c r="L16" s="136"/>
      <c r="M16" s="283"/>
      <c r="N16" s="295"/>
      <c r="O16" s="294"/>
      <c r="P16" s="294"/>
      <c r="Q16" s="294"/>
      <c r="R16" s="294"/>
      <c r="S16" s="294"/>
      <c r="T16" s="294"/>
      <c r="U16" s="294"/>
      <c r="V16" s="294"/>
      <c r="W16" s="294"/>
      <c r="X16" s="294"/>
      <c r="Y16" s="294"/>
    </row>
    <row r="17" spans="2:25" ht="22.5" x14ac:dyDescent="0.25">
      <c r="B17" s="144" t="s">
        <v>251</v>
      </c>
      <c r="C17" s="152">
        <v>0</v>
      </c>
      <c r="D17" s="136">
        <v>0</v>
      </c>
      <c r="E17" s="136">
        <v>0</v>
      </c>
      <c r="F17" s="136">
        <v>0</v>
      </c>
      <c r="G17" s="136">
        <v>0</v>
      </c>
      <c r="H17" s="136">
        <v>15</v>
      </c>
      <c r="I17" s="136">
        <v>0</v>
      </c>
      <c r="J17" s="136">
        <v>15</v>
      </c>
      <c r="K17" s="136" t="s">
        <v>489</v>
      </c>
      <c r="L17" s="136" t="s">
        <v>490</v>
      </c>
      <c r="M17" s="283"/>
      <c r="N17" s="295"/>
      <c r="O17" s="294"/>
      <c r="P17" s="294"/>
      <c r="Q17" s="294"/>
      <c r="R17" s="294"/>
      <c r="S17" s="294"/>
      <c r="T17" s="294"/>
      <c r="U17" s="294"/>
      <c r="V17" s="294"/>
      <c r="W17" s="294"/>
      <c r="X17" s="294"/>
      <c r="Y17" s="294"/>
    </row>
    <row r="18" spans="2:25" x14ac:dyDescent="0.25">
      <c r="B18" s="144" t="s">
        <v>108</v>
      </c>
      <c r="C18" s="136">
        <v>0</v>
      </c>
      <c r="D18" s="136">
        <v>0</v>
      </c>
      <c r="E18" s="136">
        <v>0</v>
      </c>
      <c r="F18" s="136">
        <v>0</v>
      </c>
      <c r="G18" s="136">
        <v>0</v>
      </c>
      <c r="H18" s="136">
        <v>2</v>
      </c>
      <c r="I18" s="136">
        <v>0</v>
      </c>
      <c r="J18" s="136">
        <v>2</v>
      </c>
      <c r="K18" s="136" t="s">
        <v>491</v>
      </c>
      <c r="L18" s="136" t="s">
        <v>169</v>
      </c>
      <c r="M18" s="283"/>
      <c r="N18" s="295"/>
      <c r="O18" s="294"/>
      <c r="P18" s="294"/>
      <c r="Q18" s="294"/>
      <c r="R18" s="294"/>
      <c r="S18" s="294"/>
      <c r="T18" s="294"/>
      <c r="U18" s="294"/>
      <c r="V18" s="294"/>
      <c r="W18" s="294"/>
      <c r="X18" s="294"/>
      <c r="Y18" s="294"/>
    </row>
    <row r="19" spans="2:25" ht="22.5" x14ac:dyDescent="0.25">
      <c r="B19" s="144" t="s">
        <v>109</v>
      </c>
      <c r="C19" s="136">
        <v>0</v>
      </c>
      <c r="D19" s="136">
        <v>0</v>
      </c>
      <c r="E19" s="136">
        <v>0</v>
      </c>
      <c r="F19" s="136">
        <v>0</v>
      </c>
      <c r="G19" s="136">
        <v>0</v>
      </c>
      <c r="H19" s="136">
        <v>0</v>
      </c>
      <c r="I19" s="136">
        <v>0</v>
      </c>
      <c r="J19" s="136">
        <v>0</v>
      </c>
      <c r="K19" s="136" t="s">
        <v>491</v>
      </c>
      <c r="L19" s="136" t="s">
        <v>169</v>
      </c>
      <c r="M19" s="283"/>
      <c r="N19" s="295"/>
      <c r="O19" s="294"/>
      <c r="P19" s="294"/>
      <c r="Q19" s="294"/>
      <c r="R19" s="294"/>
      <c r="S19" s="294"/>
      <c r="T19" s="294"/>
      <c r="U19" s="294"/>
      <c r="V19" s="294"/>
      <c r="W19" s="294"/>
      <c r="X19" s="294"/>
      <c r="Y19" s="294"/>
    </row>
    <row r="20" spans="2:25" ht="22.5" x14ac:dyDescent="0.25">
      <c r="B20" s="144" t="s">
        <v>6</v>
      </c>
      <c r="C20" s="136">
        <v>15</v>
      </c>
      <c r="D20" s="136">
        <v>17</v>
      </c>
      <c r="E20" s="136">
        <v>23</v>
      </c>
      <c r="F20" s="136">
        <v>23</v>
      </c>
      <c r="G20" s="152">
        <v>9</v>
      </c>
      <c r="H20" s="136">
        <v>25</v>
      </c>
      <c r="I20" s="136">
        <v>12</v>
      </c>
      <c r="J20" s="136">
        <v>33</v>
      </c>
      <c r="K20" s="136"/>
      <c r="L20" s="136" t="s">
        <v>492</v>
      </c>
      <c r="M20" s="283"/>
      <c r="N20" s="295"/>
      <c r="O20" s="294"/>
      <c r="P20" s="294"/>
      <c r="Q20" s="294"/>
      <c r="R20" s="294"/>
      <c r="S20" s="294"/>
      <c r="T20" s="294"/>
      <c r="U20" s="294"/>
      <c r="V20" s="294"/>
      <c r="W20" s="294"/>
      <c r="X20" s="294"/>
      <c r="Y20" s="294"/>
    </row>
    <row r="21" spans="2:25" x14ac:dyDescent="0.25">
      <c r="B21" s="291" t="s">
        <v>7</v>
      </c>
      <c r="C21" s="279">
        <v>0.5</v>
      </c>
      <c r="D21" s="279">
        <v>0.5</v>
      </c>
      <c r="E21" s="279">
        <v>0.5</v>
      </c>
      <c r="F21" s="279">
        <v>0.5</v>
      </c>
      <c r="G21" s="279">
        <v>0.2</v>
      </c>
      <c r="H21" s="279">
        <v>2</v>
      </c>
      <c r="I21" s="279">
        <v>0.2</v>
      </c>
      <c r="J21" s="279">
        <v>2</v>
      </c>
      <c r="K21" s="279" t="s">
        <v>493</v>
      </c>
      <c r="L21" s="279" t="s">
        <v>347</v>
      </c>
      <c r="M21" s="283"/>
      <c r="N21" s="295"/>
      <c r="O21" s="294"/>
      <c r="P21" s="294"/>
      <c r="Q21" s="294"/>
      <c r="R21" s="294"/>
      <c r="S21" s="294"/>
      <c r="T21" s="294"/>
      <c r="U21" s="294"/>
      <c r="V21" s="294"/>
      <c r="W21" s="294"/>
      <c r="X21" s="294"/>
      <c r="Y21" s="294"/>
    </row>
    <row r="22" spans="2:25" x14ac:dyDescent="0.25">
      <c r="B22" s="291"/>
      <c r="C22" s="279"/>
      <c r="D22" s="279"/>
      <c r="E22" s="279"/>
      <c r="F22" s="279"/>
      <c r="G22" s="279"/>
      <c r="H22" s="279"/>
      <c r="I22" s="279"/>
      <c r="J22" s="279"/>
      <c r="K22" s="279"/>
      <c r="L22" s="279"/>
      <c r="M22" s="283"/>
      <c r="N22" s="295"/>
      <c r="O22" s="294"/>
      <c r="P22" s="294"/>
      <c r="Q22" s="294"/>
      <c r="R22" s="294"/>
      <c r="S22" s="294"/>
      <c r="T22" s="294"/>
      <c r="U22" s="294"/>
      <c r="V22" s="294"/>
      <c r="W22" s="294"/>
      <c r="X22" s="294"/>
      <c r="Y22" s="294"/>
    </row>
    <row r="23" spans="2:25" x14ac:dyDescent="0.25">
      <c r="B23" s="175" t="s">
        <v>9</v>
      </c>
      <c r="C23" s="176"/>
      <c r="D23" s="176"/>
      <c r="E23" s="176"/>
      <c r="F23" s="176"/>
      <c r="G23" s="176"/>
      <c r="H23" s="176"/>
      <c r="I23" s="176"/>
      <c r="J23" s="176"/>
      <c r="K23" s="176"/>
      <c r="L23" s="177"/>
      <c r="M23" s="284"/>
      <c r="N23" s="287"/>
      <c r="O23" s="287"/>
      <c r="P23" s="294"/>
      <c r="Q23" s="294"/>
      <c r="R23" s="294"/>
      <c r="S23" s="294"/>
      <c r="T23" s="294"/>
      <c r="U23" s="294"/>
      <c r="V23" s="294"/>
      <c r="W23" s="294"/>
      <c r="X23" s="294"/>
      <c r="Y23" s="294"/>
    </row>
    <row r="24" spans="2:25" ht="18" x14ac:dyDescent="0.25">
      <c r="B24" s="165" t="s">
        <v>256</v>
      </c>
      <c r="C24" s="166">
        <v>0.02</v>
      </c>
      <c r="D24" s="166">
        <v>0.02</v>
      </c>
      <c r="E24" s="166">
        <v>0.02</v>
      </c>
      <c r="F24" s="166">
        <v>0.02</v>
      </c>
      <c r="G24" s="166">
        <v>1E-3</v>
      </c>
      <c r="H24" s="166">
        <v>0.02</v>
      </c>
      <c r="I24" s="166">
        <v>1E-3</v>
      </c>
      <c r="J24" s="166">
        <v>0.02</v>
      </c>
      <c r="K24" s="139"/>
      <c r="L24" s="139" t="s">
        <v>494</v>
      </c>
      <c r="M24" s="283"/>
      <c r="N24" s="294"/>
      <c r="O24" s="294"/>
      <c r="P24" s="294"/>
      <c r="Q24" s="294"/>
      <c r="R24" s="294"/>
      <c r="S24" s="294"/>
      <c r="T24" s="294"/>
      <c r="U24" s="294"/>
      <c r="V24" s="294"/>
      <c r="W24" s="294"/>
      <c r="X24" s="294"/>
      <c r="Y24" s="294"/>
    </row>
    <row r="25" spans="2:25" ht="18" x14ac:dyDescent="0.25">
      <c r="B25" s="165" t="s">
        <v>297</v>
      </c>
      <c r="C25" s="166">
        <v>0.5</v>
      </c>
      <c r="D25" s="166">
        <v>0.5</v>
      </c>
      <c r="E25" s="166">
        <v>0.5</v>
      </c>
      <c r="F25" s="166">
        <v>0.5</v>
      </c>
      <c r="G25" s="166">
        <v>1E-3</v>
      </c>
      <c r="H25" s="166">
        <v>0.5</v>
      </c>
      <c r="I25" s="166">
        <v>1E-3</v>
      </c>
      <c r="J25" s="166">
        <v>0.5</v>
      </c>
      <c r="K25" s="139" t="s">
        <v>495</v>
      </c>
      <c r="L25" s="139" t="s">
        <v>285</v>
      </c>
      <c r="M25" s="283"/>
      <c r="N25" s="294"/>
      <c r="O25" s="294"/>
      <c r="P25" s="294"/>
      <c r="Q25" s="294"/>
      <c r="R25" s="294"/>
      <c r="S25" s="294"/>
      <c r="T25" s="294"/>
      <c r="U25" s="294"/>
      <c r="V25" s="294"/>
      <c r="W25" s="294"/>
      <c r="X25" s="294"/>
      <c r="Y25" s="294"/>
    </row>
    <row r="26" spans="2:25" x14ac:dyDescent="0.25">
      <c r="B26" s="169" t="s">
        <v>21</v>
      </c>
      <c r="C26" s="170"/>
      <c r="D26" s="170"/>
      <c r="E26" s="170"/>
      <c r="F26" s="170"/>
      <c r="G26" s="170"/>
      <c r="H26" s="170"/>
      <c r="I26" s="170"/>
      <c r="J26" s="170"/>
      <c r="K26" s="170"/>
      <c r="L26" s="171"/>
      <c r="M26" s="297"/>
      <c r="N26" s="298"/>
      <c r="O26" s="298"/>
      <c r="P26" s="294"/>
      <c r="Q26" s="294"/>
      <c r="R26" s="294"/>
      <c r="S26" s="294"/>
      <c r="T26" s="294"/>
      <c r="U26" s="294"/>
      <c r="V26" s="294"/>
      <c r="W26" s="294"/>
      <c r="X26" s="294"/>
      <c r="Y26" s="294"/>
    </row>
    <row r="27" spans="2:25" ht="18" x14ac:dyDescent="0.25">
      <c r="B27" s="165" t="s">
        <v>177</v>
      </c>
      <c r="C27" s="139">
        <v>1</v>
      </c>
      <c r="D27" s="167">
        <v>0.42</v>
      </c>
      <c r="E27" s="167">
        <v>0.26</v>
      </c>
      <c r="F27" s="167">
        <v>0.23</v>
      </c>
      <c r="G27" s="168">
        <v>0.32</v>
      </c>
      <c r="H27" s="168">
        <v>0.53</v>
      </c>
      <c r="I27" s="168">
        <v>0.18</v>
      </c>
      <c r="J27" s="168">
        <v>0.3</v>
      </c>
      <c r="K27" s="139" t="s">
        <v>158</v>
      </c>
      <c r="L27" s="139" t="s">
        <v>496</v>
      </c>
      <c r="M27" s="283"/>
      <c r="N27" s="295"/>
      <c r="O27" s="294"/>
      <c r="P27" s="294"/>
      <c r="Q27" s="294"/>
      <c r="R27" s="294"/>
      <c r="S27" s="294"/>
      <c r="T27" s="294"/>
      <c r="U27" s="294"/>
      <c r="V27" s="294"/>
      <c r="W27" s="294"/>
      <c r="X27" s="294"/>
      <c r="Y27" s="294"/>
    </row>
    <row r="28" spans="2:25" x14ac:dyDescent="0.25">
      <c r="B28" s="165" t="s">
        <v>300</v>
      </c>
      <c r="C28" s="139">
        <v>0.76</v>
      </c>
      <c r="D28" s="167">
        <v>0.26</v>
      </c>
      <c r="E28" s="167">
        <v>0.14000000000000001</v>
      </c>
      <c r="F28" s="167">
        <v>0.11</v>
      </c>
      <c r="G28" s="168">
        <v>0.21</v>
      </c>
      <c r="H28" s="168">
        <v>0.32</v>
      </c>
      <c r="I28" s="168">
        <v>0.09</v>
      </c>
      <c r="J28" s="168">
        <v>0.14000000000000001</v>
      </c>
      <c r="K28" s="166" t="s">
        <v>206</v>
      </c>
      <c r="L28" s="166" t="s">
        <v>497</v>
      </c>
      <c r="M28" s="283"/>
      <c r="N28" s="295"/>
      <c r="O28" s="294"/>
      <c r="P28" s="294"/>
      <c r="Q28" s="294"/>
      <c r="R28" s="294"/>
      <c r="S28" s="294"/>
      <c r="T28" s="294"/>
      <c r="U28" s="294"/>
      <c r="V28" s="294"/>
      <c r="W28" s="294"/>
      <c r="X28" s="294"/>
      <c r="Y28" s="294"/>
    </row>
    <row r="29" spans="2:25" x14ac:dyDescent="0.25">
      <c r="B29" s="165" t="s">
        <v>303</v>
      </c>
      <c r="C29" s="139">
        <v>0.48</v>
      </c>
      <c r="D29" s="167">
        <v>0.41</v>
      </c>
      <c r="E29" s="167">
        <v>0.33</v>
      </c>
      <c r="F29" s="167">
        <v>0.33</v>
      </c>
      <c r="G29" s="168">
        <v>0.3</v>
      </c>
      <c r="H29" s="168">
        <v>0.57999999999999996</v>
      </c>
      <c r="I29" s="168">
        <v>0.25</v>
      </c>
      <c r="J29" s="168">
        <v>0.47</v>
      </c>
      <c r="K29" s="166" t="s">
        <v>329</v>
      </c>
      <c r="L29" s="166" t="s">
        <v>497</v>
      </c>
      <c r="M29" s="283"/>
      <c r="N29" s="295"/>
      <c r="O29" s="294"/>
      <c r="P29" s="294"/>
      <c r="Q29" s="294"/>
      <c r="R29" s="294"/>
      <c r="S29" s="294"/>
      <c r="T29" s="294"/>
      <c r="U29" s="294"/>
      <c r="V29" s="294"/>
      <c r="W29" s="294"/>
      <c r="X29" s="294"/>
      <c r="Y29" s="294"/>
    </row>
    <row r="30" spans="2:25" x14ac:dyDescent="0.25">
      <c r="B30" s="165" t="s">
        <v>305</v>
      </c>
      <c r="C30" s="139">
        <v>0.08</v>
      </c>
      <c r="D30" s="167">
        <v>0.03</v>
      </c>
      <c r="E30" s="167">
        <v>0.02</v>
      </c>
      <c r="F30" s="167">
        <v>0.02</v>
      </c>
      <c r="G30" s="168">
        <v>0.03</v>
      </c>
      <c r="H30" s="168">
        <v>0.04</v>
      </c>
      <c r="I30" s="168">
        <v>0.01</v>
      </c>
      <c r="J30" s="168">
        <v>0.02</v>
      </c>
      <c r="K30" s="166"/>
      <c r="L30" s="166" t="s">
        <v>349</v>
      </c>
      <c r="M30" s="283"/>
      <c r="N30" s="295"/>
      <c r="O30" s="294"/>
      <c r="P30" s="294"/>
      <c r="Q30" s="294"/>
      <c r="R30" s="294"/>
      <c r="S30" s="294"/>
      <c r="T30" s="294"/>
      <c r="U30" s="294"/>
      <c r="V30" s="294"/>
      <c r="W30" s="294"/>
      <c r="X30" s="294"/>
      <c r="Y30" s="294"/>
    </row>
    <row r="31" spans="2:25" x14ac:dyDescent="0.25">
      <c r="B31" s="165" t="s">
        <v>307</v>
      </c>
      <c r="C31" s="139">
        <v>1.5</v>
      </c>
      <c r="D31" s="167">
        <v>1.5</v>
      </c>
      <c r="E31" s="167">
        <v>1.5</v>
      </c>
      <c r="F31" s="167">
        <v>1.5</v>
      </c>
      <c r="G31" s="168">
        <v>0.9</v>
      </c>
      <c r="H31" s="168">
        <v>2</v>
      </c>
      <c r="I31" s="168">
        <v>0.9</v>
      </c>
      <c r="J31" s="168">
        <v>2</v>
      </c>
      <c r="K31" s="139" t="s">
        <v>331</v>
      </c>
      <c r="L31" s="139" t="s">
        <v>498</v>
      </c>
      <c r="M31" s="283"/>
      <c r="N31" s="295"/>
      <c r="O31" s="294"/>
      <c r="P31" s="294"/>
      <c r="Q31" s="294"/>
      <c r="R31" s="294"/>
      <c r="S31" s="294"/>
      <c r="T31" s="294"/>
      <c r="U31" s="294"/>
      <c r="V31" s="294"/>
      <c r="W31" s="294"/>
      <c r="X31" s="294"/>
      <c r="Y31" s="294"/>
    </row>
    <row r="32" spans="2:25" x14ac:dyDescent="0.25">
      <c r="B32" s="165" t="s">
        <v>262</v>
      </c>
      <c r="C32" s="139">
        <v>0.6</v>
      </c>
      <c r="D32" s="167">
        <v>0.6</v>
      </c>
      <c r="E32" s="167">
        <v>0.6</v>
      </c>
      <c r="F32" s="167">
        <v>0.6</v>
      </c>
      <c r="G32" s="168">
        <v>0.4</v>
      </c>
      <c r="H32" s="168">
        <v>2.1</v>
      </c>
      <c r="I32" s="168">
        <v>0.4</v>
      </c>
      <c r="J32" s="168">
        <v>2.1</v>
      </c>
      <c r="K32" s="139" t="s">
        <v>450</v>
      </c>
      <c r="L32" s="139" t="s">
        <v>375</v>
      </c>
      <c r="M32" s="283"/>
      <c r="N32" s="295"/>
      <c r="O32" s="294"/>
      <c r="P32" s="294"/>
      <c r="Q32" s="294"/>
      <c r="R32" s="294"/>
      <c r="S32" s="294"/>
      <c r="T32" s="294"/>
      <c r="U32" s="294"/>
      <c r="V32" s="294"/>
      <c r="W32" s="294"/>
      <c r="X32" s="294"/>
      <c r="Y32" s="294"/>
    </row>
    <row r="33" spans="1:25" x14ac:dyDescent="0.25">
      <c r="B33" s="172" t="s">
        <v>433</v>
      </c>
      <c r="C33" s="173"/>
      <c r="D33" s="173"/>
      <c r="E33" s="173"/>
      <c r="F33" s="173"/>
      <c r="G33" s="173"/>
      <c r="H33" s="173"/>
      <c r="I33" s="173"/>
      <c r="J33" s="173"/>
      <c r="K33" s="173"/>
      <c r="L33" s="174"/>
      <c r="M33" s="297"/>
      <c r="N33" s="298"/>
      <c r="O33" s="298"/>
      <c r="P33" s="294"/>
      <c r="Q33" s="294"/>
      <c r="R33" s="294"/>
      <c r="S33" s="294"/>
      <c r="T33" s="294"/>
      <c r="U33" s="294"/>
      <c r="V33" s="294"/>
      <c r="W33" s="294"/>
      <c r="X33" s="294"/>
      <c r="Y33" s="294"/>
    </row>
    <row r="34" spans="1:25" ht="18" x14ac:dyDescent="0.25">
      <c r="B34" s="165" t="s">
        <v>310</v>
      </c>
      <c r="C34" s="139">
        <v>3</v>
      </c>
      <c r="D34" s="167">
        <v>1.4</v>
      </c>
      <c r="E34" s="167">
        <v>0.9</v>
      </c>
      <c r="F34" s="167">
        <v>0.8</v>
      </c>
      <c r="G34" s="168">
        <v>1.1000000000000001</v>
      </c>
      <c r="H34" s="168">
        <v>1.8</v>
      </c>
      <c r="I34" s="168">
        <v>0.6</v>
      </c>
      <c r="J34" s="168">
        <v>1</v>
      </c>
      <c r="K34" s="139" t="s">
        <v>129</v>
      </c>
      <c r="L34" s="139" t="s">
        <v>499</v>
      </c>
      <c r="M34" s="283"/>
      <c r="N34" s="295"/>
      <c r="O34" s="294"/>
      <c r="P34" s="294"/>
      <c r="Q34" s="294"/>
      <c r="R34" s="294"/>
      <c r="S34" s="294"/>
      <c r="T34" s="294"/>
      <c r="U34" s="294"/>
      <c r="V34" s="294"/>
      <c r="W34" s="294"/>
      <c r="X34" s="294"/>
      <c r="Y34" s="294"/>
    </row>
    <row r="35" spans="1:25" x14ac:dyDescent="0.25">
      <c r="B35" s="312" t="s">
        <v>312</v>
      </c>
      <c r="C35" s="311">
        <v>4500</v>
      </c>
      <c r="D35" s="310">
        <v>4500</v>
      </c>
      <c r="E35" s="310">
        <v>4500</v>
      </c>
      <c r="F35" s="310">
        <v>4500</v>
      </c>
      <c r="G35" s="310">
        <v>1500</v>
      </c>
      <c r="H35" s="310">
        <v>11300</v>
      </c>
      <c r="I35" s="310">
        <v>1500</v>
      </c>
      <c r="J35" s="310">
        <v>11300</v>
      </c>
      <c r="K35" s="311" t="s">
        <v>452</v>
      </c>
      <c r="L35" s="311" t="s">
        <v>500</v>
      </c>
      <c r="M35" s="300"/>
      <c r="N35" s="301"/>
      <c r="O35" s="303"/>
      <c r="P35" s="303"/>
      <c r="Q35" s="303"/>
      <c r="R35" s="303"/>
      <c r="S35" s="303"/>
      <c r="T35" s="303"/>
      <c r="U35" s="303"/>
      <c r="V35" s="303"/>
      <c r="W35" s="303"/>
      <c r="X35" s="303"/>
      <c r="Y35" s="303"/>
    </row>
    <row r="36" spans="1:25" x14ac:dyDescent="0.25">
      <c r="B36" s="312"/>
      <c r="C36" s="311"/>
      <c r="D36" s="310"/>
      <c r="E36" s="310"/>
      <c r="F36" s="310"/>
      <c r="G36" s="310"/>
      <c r="H36" s="310"/>
      <c r="I36" s="310"/>
      <c r="J36" s="310"/>
      <c r="K36" s="311"/>
      <c r="L36" s="311"/>
      <c r="M36" s="300"/>
      <c r="N36" s="301"/>
      <c r="O36" s="303"/>
      <c r="P36" s="303"/>
      <c r="Q36" s="303"/>
      <c r="R36" s="303"/>
      <c r="S36" s="303"/>
      <c r="T36" s="303"/>
      <c r="U36" s="303"/>
      <c r="V36" s="303"/>
      <c r="W36" s="303"/>
      <c r="X36" s="303"/>
      <c r="Y36" s="303"/>
    </row>
    <row r="37" spans="1:25" x14ac:dyDescent="0.25">
      <c r="B37" s="165" t="s">
        <v>314</v>
      </c>
      <c r="C37" s="139">
        <v>16</v>
      </c>
      <c r="D37" s="139">
        <v>16</v>
      </c>
      <c r="E37" s="139">
        <v>16</v>
      </c>
      <c r="F37" s="139">
        <v>16</v>
      </c>
      <c r="G37" s="139">
        <v>12</v>
      </c>
      <c r="H37" s="139">
        <v>20</v>
      </c>
      <c r="I37" s="139">
        <v>12</v>
      </c>
      <c r="J37" s="139">
        <v>20</v>
      </c>
      <c r="K37" s="139" t="s">
        <v>501</v>
      </c>
      <c r="L37" s="139" t="s">
        <v>169</v>
      </c>
      <c r="M37" s="300"/>
      <c r="N37" s="301"/>
      <c r="O37" s="303"/>
      <c r="P37" s="303"/>
      <c r="Q37" s="87"/>
      <c r="R37" s="87"/>
      <c r="S37" s="87"/>
      <c r="T37" s="87"/>
      <c r="U37" s="87"/>
      <c r="V37" s="87"/>
      <c r="W37" s="87"/>
      <c r="X37" s="87"/>
      <c r="Y37" s="87"/>
    </row>
    <row r="38" spans="1:25" x14ac:dyDescent="0.25">
      <c r="B38" s="165" t="s">
        <v>316</v>
      </c>
      <c r="C38" s="139">
        <v>9350</v>
      </c>
      <c r="D38" s="139">
        <v>9350</v>
      </c>
      <c r="E38" s="139">
        <v>9350</v>
      </c>
      <c r="F38" s="139">
        <v>9350</v>
      </c>
      <c r="G38" s="139">
        <v>7012</v>
      </c>
      <c r="H38" s="139">
        <v>11687</v>
      </c>
      <c r="I38" s="139">
        <v>7012</v>
      </c>
      <c r="J38" s="139">
        <v>11687</v>
      </c>
      <c r="K38" s="139" t="s">
        <v>501</v>
      </c>
      <c r="L38" s="139" t="s">
        <v>169</v>
      </c>
      <c r="M38" s="300"/>
      <c r="N38" s="301"/>
      <c r="O38" s="303"/>
      <c r="P38" s="303"/>
      <c r="Q38" s="87"/>
      <c r="R38" s="87"/>
      <c r="S38" s="87"/>
      <c r="T38" s="87"/>
      <c r="U38" s="87"/>
      <c r="V38" s="87"/>
      <c r="W38" s="87"/>
      <c r="X38" s="87"/>
      <c r="Y38" s="88"/>
    </row>
    <row r="39" spans="1:25" x14ac:dyDescent="0.25">
      <c r="B39" s="165" t="s">
        <v>264</v>
      </c>
      <c r="C39" s="139">
        <v>56</v>
      </c>
      <c r="D39" s="139">
        <v>56</v>
      </c>
      <c r="E39" s="139">
        <v>56</v>
      </c>
      <c r="F39" s="139">
        <v>56</v>
      </c>
      <c r="G39" s="139">
        <v>42</v>
      </c>
      <c r="H39" s="139">
        <v>70</v>
      </c>
      <c r="I39" s="139">
        <v>42</v>
      </c>
      <c r="J39" s="139">
        <v>70</v>
      </c>
      <c r="K39" s="139" t="s">
        <v>501</v>
      </c>
      <c r="L39" s="139" t="s">
        <v>157</v>
      </c>
      <c r="M39" s="300"/>
      <c r="N39" s="301"/>
      <c r="O39" s="303"/>
      <c r="P39" s="303"/>
      <c r="Q39" s="87"/>
      <c r="R39" s="87"/>
      <c r="S39" s="87"/>
      <c r="T39" s="87"/>
      <c r="U39" s="87"/>
      <c r="V39" s="87"/>
      <c r="W39" s="87"/>
      <c r="X39" s="87"/>
      <c r="Y39" s="88"/>
    </row>
    <row r="40" spans="1:25" x14ac:dyDescent="0.25">
      <c r="B40" s="165" t="s">
        <v>317</v>
      </c>
      <c r="C40" s="139">
        <v>32700</v>
      </c>
      <c r="D40" s="139">
        <v>32700</v>
      </c>
      <c r="E40" s="139">
        <v>32700</v>
      </c>
      <c r="F40" s="139">
        <v>32700</v>
      </c>
      <c r="G40" s="139">
        <v>24525</v>
      </c>
      <c r="H40" s="139">
        <v>40875</v>
      </c>
      <c r="I40" s="139">
        <v>24525</v>
      </c>
      <c r="J40" s="139">
        <v>40875</v>
      </c>
      <c r="K40" s="139" t="s">
        <v>501</v>
      </c>
      <c r="L40" s="139" t="s">
        <v>157</v>
      </c>
      <c r="M40" s="89"/>
      <c r="N40" s="90"/>
      <c r="O40" s="303"/>
      <c r="P40" s="303"/>
      <c r="Q40" s="108"/>
      <c r="R40" s="108"/>
      <c r="S40" s="108"/>
      <c r="T40" s="108"/>
      <c r="U40" s="108"/>
      <c r="V40" s="108"/>
      <c r="W40" s="108"/>
      <c r="X40" s="108"/>
      <c r="Y40" s="109"/>
    </row>
    <row r="41" spans="1:25" x14ac:dyDescent="0.25">
      <c r="B41" s="91"/>
      <c r="C41" s="91"/>
      <c r="D41" s="91"/>
      <c r="E41" s="91"/>
      <c r="F41" s="91"/>
      <c r="G41" s="91"/>
      <c r="H41" s="91"/>
      <c r="I41" s="91"/>
      <c r="J41" s="91"/>
      <c r="K41" s="91"/>
      <c r="L41" s="91"/>
      <c r="M41" s="91"/>
      <c r="N41" s="91"/>
      <c r="O41" s="91"/>
      <c r="P41" s="91"/>
      <c r="Q41" s="91"/>
      <c r="R41" s="91"/>
      <c r="S41" s="91"/>
      <c r="T41" s="91"/>
      <c r="U41" s="91"/>
      <c r="V41" s="91"/>
      <c r="W41" s="91"/>
      <c r="X41" s="91"/>
      <c r="Y41" s="91"/>
    </row>
    <row r="42" spans="1:25" s="9" customFormat="1" x14ac:dyDescent="0.25">
      <c r="A42" s="104" t="s">
        <v>195</v>
      </c>
      <c r="B42" s="91"/>
      <c r="C42" s="91"/>
      <c r="D42" s="91"/>
      <c r="E42" s="91"/>
      <c r="F42" s="91"/>
      <c r="G42" s="91"/>
      <c r="H42" s="91"/>
      <c r="I42" s="91"/>
      <c r="J42" s="91"/>
      <c r="K42" s="91"/>
      <c r="L42" s="91"/>
      <c r="M42" s="91"/>
      <c r="N42" s="91"/>
      <c r="O42" s="91"/>
      <c r="P42" s="91"/>
      <c r="Q42" s="91"/>
      <c r="R42" s="91"/>
      <c r="S42" s="91"/>
      <c r="T42" s="91"/>
      <c r="U42" s="91"/>
      <c r="V42" s="91"/>
      <c r="W42" s="91"/>
      <c r="X42" s="91"/>
      <c r="Y42" s="91"/>
    </row>
    <row r="43" spans="1:25" x14ac:dyDescent="0.25">
      <c r="A43" s="93" t="s">
        <v>502</v>
      </c>
      <c r="C43" s="97"/>
    </row>
    <row r="44" spans="1:25" x14ac:dyDescent="0.25">
      <c r="A44" s="93" t="s">
        <v>503</v>
      </c>
      <c r="C44" s="97"/>
    </row>
    <row r="45" spans="1:25" x14ac:dyDescent="0.25">
      <c r="A45" s="93" t="s">
        <v>504</v>
      </c>
      <c r="C45" s="97"/>
    </row>
    <row r="46" spans="1:25" x14ac:dyDescent="0.25">
      <c r="A46" s="93" t="s">
        <v>505</v>
      </c>
      <c r="C46" s="97"/>
    </row>
    <row r="47" spans="1:25" x14ac:dyDescent="0.25">
      <c r="A47" s="93" t="s">
        <v>506</v>
      </c>
      <c r="C47" s="97"/>
    </row>
    <row r="48" spans="1:25" x14ac:dyDescent="0.25">
      <c r="A48" s="93" t="s">
        <v>507</v>
      </c>
      <c r="C48" s="97"/>
    </row>
    <row r="49" spans="1:3" x14ac:dyDescent="0.25">
      <c r="A49" s="93" t="s">
        <v>508</v>
      </c>
      <c r="C49" s="97"/>
    </row>
    <row r="50" spans="1:3" x14ac:dyDescent="0.25">
      <c r="A50" s="93" t="s">
        <v>509</v>
      </c>
      <c r="C50" s="97"/>
    </row>
    <row r="51" spans="1:3" x14ac:dyDescent="0.25">
      <c r="A51" s="93" t="s">
        <v>671</v>
      </c>
      <c r="C51" s="97"/>
    </row>
    <row r="52" spans="1:3" x14ac:dyDescent="0.25">
      <c r="A52" s="93" t="s">
        <v>510</v>
      </c>
      <c r="C52" s="97"/>
    </row>
    <row r="53" spans="1:3" x14ac:dyDescent="0.25">
      <c r="A53" s="93" t="s">
        <v>511</v>
      </c>
      <c r="C53" s="97"/>
    </row>
    <row r="54" spans="1:3" x14ac:dyDescent="0.25">
      <c r="A54" s="93" t="s">
        <v>512</v>
      </c>
      <c r="C54" s="97"/>
    </row>
    <row r="55" spans="1:3" x14ac:dyDescent="0.25">
      <c r="A55" s="93" t="s">
        <v>513</v>
      </c>
      <c r="C55" s="97"/>
    </row>
    <row r="56" spans="1:3" x14ac:dyDescent="0.25">
      <c r="A56" s="93" t="s">
        <v>514</v>
      </c>
      <c r="C56" s="97"/>
    </row>
    <row r="57" spans="1:3" x14ac:dyDescent="0.25">
      <c r="A57" s="93" t="s">
        <v>515</v>
      </c>
      <c r="C57" s="97"/>
    </row>
    <row r="58" spans="1:3" x14ac:dyDescent="0.25">
      <c r="A58" s="93" t="s">
        <v>516</v>
      </c>
      <c r="C58" s="97"/>
    </row>
    <row r="59" spans="1:3" x14ac:dyDescent="0.25">
      <c r="B59" s="97"/>
      <c r="C59" s="97"/>
    </row>
    <row r="60" spans="1:3" x14ac:dyDescent="0.25">
      <c r="B60" s="102"/>
      <c r="C60" s="97"/>
    </row>
    <row r="61" spans="1:3" x14ac:dyDescent="0.25">
      <c r="A61" s="104" t="s">
        <v>131</v>
      </c>
      <c r="B61" s="163"/>
      <c r="C61" s="97"/>
    </row>
    <row r="62" spans="1:3" x14ac:dyDescent="0.25">
      <c r="A62" s="98" t="s">
        <v>290</v>
      </c>
      <c r="B62" s="93" t="s">
        <v>517</v>
      </c>
    </row>
    <row r="63" spans="1:3" x14ac:dyDescent="0.25">
      <c r="A63" s="98" t="s">
        <v>334</v>
      </c>
      <c r="B63" s="93" t="s">
        <v>518</v>
      </c>
    </row>
    <row r="64" spans="1:3" x14ac:dyDescent="0.25">
      <c r="A64" s="98" t="s">
        <v>157</v>
      </c>
      <c r="B64" s="93" t="s">
        <v>519</v>
      </c>
    </row>
    <row r="65" spans="1:2" x14ac:dyDescent="0.25">
      <c r="A65" s="98" t="s">
        <v>285</v>
      </c>
      <c r="B65" s="93" t="s">
        <v>480</v>
      </c>
    </row>
    <row r="66" spans="1:2" x14ac:dyDescent="0.25">
      <c r="A66" s="98" t="s">
        <v>338</v>
      </c>
      <c r="B66" s="93" t="s">
        <v>481</v>
      </c>
    </row>
    <row r="67" spans="1:2" x14ac:dyDescent="0.25">
      <c r="A67" s="98" t="s">
        <v>340</v>
      </c>
      <c r="B67" s="93" t="s">
        <v>520</v>
      </c>
    </row>
    <row r="68" spans="1:2" x14ac:dyDescent="0.25">
      <c r="A68" s="98" t="s">
        <v>162</v>
      </c>
      <c r="B68" s="93" t="s">
        <v>521</v>
      </c>
    </row>
    <row r="69" spans="1:2" x14ac:dyDescent="0.25">
      <c r="A69" s="98" t="s">
        <v>169</v>
      </c>
      <c r="B69" s="93" t="s">
        <v>522</v>
      </c>
    </row>
    <row r="70" spans="1:2" x14ac:dyDescent="0.25">
      <c r="A70" s="98" t="s">
        <v>159</v>
      </c>
      <c r="B70" s="93" t="s">
        <v>523</v>
      </c>
    </row>
    <row r="71" spans="1:2" x14ac:dyDescent="0.25">
      <c r="A71" s="98" t="s">
        <v>345</v>
      </c>
      <c r="B71" s="93" t="s">
        <v>524</v>
      </c>
    </row>
    <row r="72" spans="1:2" x14ac:dyDescent="0.25">
      <c r="A72" s="98" t="s">
        <v>347</v>
      </c>
      <c r="B72" s="93" t="s">
        <v>344</v>
      </c>
    </row>
    <row r="73" spans="1:2" x14ac:dyDescent="0.25">
      <c r="A73" s="98" t="s">
        <v>349</v>
      </c>
      <c r="B73" s="93" t="s">
        <v>475</v>
      </c>
    </row>
    <row r="74" spans="1:2" x14ac:dyDescent="0.25">
      <c r="A74" s="98" t="s">
        <v>351</v>
      </c>
      <c r="B74" s="93" t="s">
        <v>456</v>
      </c>
    </row>
    <row r="75" spans="1:2" x14ac:dyDescent="0.25">
      <c r="A75" s="98" t="s">
        <v>353</v>
      </c>
      <c r="B75" s="93" t="s">
        <v>465</v>
      </c>
    </row>
    <row r="76" spans="1:2" x14ac:dyDescent="0.25">
      <c r="A76" s="98" t="s">
        <v>355</v>
      </c>
      <c r="B76" s="93" t="s">
        <v>462</v>
      </c>
    </row>
    <row r="77" spans="1:2" x14ac:dyDescent="0.25">
      <c r="A77" s="98" t="s">
        <v>252</v>
      </c>
      <c r="B77" s="93" t="s">
        <v>463</v>
      </c>
    </row>
    <row r="78" spans="1:2" x14ac:dyDescent="0.25">
      <c r="A78" s="98" t="s">
        <v>253</v>
      </c>
      <c r="B78" s="93" t="s">
        <v>525</v>
      </c>
    </row>
    <row r="79" spans="1:2" x14ac:dyDescent="0.25">
      <c r="A79" s="98" t="s">
        <v>260</v>
      </c>
      <c r="B79" s="93" t="s">
        <v>348</v>
      </c>
    </row>
    <row r="80" spans="1:2" x14ac:dyDescent="0.25">
      <c r="A80" s="98" t="s">
        <v>306</v>
      </c>
      <c r="B80" s="93" t="s">
        <v>526</v>
      </c>
    </row>
    <row r="81" spans="1:2" x14ac:dyDescent="0.25">
      <c r="A81" s="98" t="s">
        <v>188</v>
      </c>
      <c r="B81" s="93" t="s">
        <v>457</v>
      </c>
    </row>
    <row r="82" spans="1:2" x14ac:dyDescent="0.25">
      <c r="A82" s="98" t="s">
        <v>362</v>
      </c>
      <c r="B82" s="93" t="s">
        <v>527</v>
      </c>
    </row>
    <row r="83" spans="1:2" x14ac:dyDescent="0.25">
      <c r="A83" s="98" t="s">
        <v>364</v>
      </c>
      <c r="B83" s="93" t="s">
        <v>528</v>
      </c>
    </row>
    <row r="84" spans="1:2" x14ac:dyDescent="0.25">
      <c r="A84" s="98" t="s">
        <v>181</v>
      </c>
      <c r="B84" s="93" t="s">
        <v>529</v>
      </c>
    </row>
    <row r="85" spans="1:2" x14ac:dyDescent="0.25">
      <c r="A85" s="98" t="s">
        <v>183</v>
      </c>
      <c r="B85" s="93" t="s">
        <v>530</v>
      </c>
    </row>
    <row r="86" spans="1:2" x14ac:dyDescent="0.25">
      <c r="A86" s="98" t="s">
        <v>368</v>
      </c>
      <c r="B86" s="93" t="s">
        <v>468</v>
      </c>
    </row>
    <row r="87" spans="1:2" x14ac:dyDescent="0.25">
      <c r="A87" s="98" t="s">
        <v>370</v>
      </c>
      <c r="B87" s="93" t="s">
        <v>531</v>
      </c>
    </row>
    <row r="88" spans="1:2" x14ac:dyDescent="0.25">
      <c r="A88" s="98" t="s">
        <v>165</v>
      </c>
      <c r="B88" s="93" t="s">
        <v>367</v>
      </c>
    </row>
    <row r="89" spans="1:2" x14ac:dyDescent="0.25">
      <c r="A89" s="98" t="s">
        <v>373</v>
      </c>
      <c r="B89" s="93" t="s">
        <v>466</v>
      </c>
    </row>
    <row r="90" spans="1:2" x14ac:dyDescent="0.25">
      <c r="A90" s="98" t="s">
        <v>375</v>
      </c>
      <c r="B90" s="93" t="s">
        <v>476</v>
      </c>
    </row>
    <row r="91" spans="1:2" x14ac:dyDescent="0.25">
      <c r="A91" s="98" t="s">
        <v>377</v>
      </c>
      <c r="B91" s="93" t="s">
        <v>477</v>
      </c>
    </row>
    <row r="92" spans="1:2" x14ac:dyDescent="0.25">
      <c r="A92" s="98" t="s">
        <v>379</v>
      </c>
      <c r="B92" s="93" t="s">
        <v>365</v>
      </c>
    </row>
    <row r="93" spans="1:2" x14ac:dyDescent="0.25">
      <c r="A93" s="98" t="s">
        <v>532</v>
      </c>
      <c r="B93" s="93" t="s">
        <v>478</v>
      </c>
    </row>
    <row r="94" spans="1:2" x14ac:dyDescent="0.25">
      <c r="A94" s="98" t="s">
        <v>533</v>
      </c>
      <c r="B94" s="93" t="s">
        <v>479</v>
      </c>
    </row>
    <row r="95" spans="1:2" x14ac:dyDescent="0.25">
      <c r="A95" s="98" t="s">
        <v>534</v>
      </c>
      <c r="B95" s="93" t="s">
        <v>460</v>
      </c>
    </row>
    <row r="96" spans="1:2" x14ac:dyDescent="0.25">
      <c r="A96" s="98" t="s">
        <v>535</v>
      </c>
      <c r="B96" s="93" t="s">
        <v>464</v>
      </c>
    </row>
  </sheetData>
  <mergeCells count="122">
    <mergeCell ref="M38:N38"/>
    <mergeCell ref="O38:P38"/>
    <mergeCell ref="M39:N39"/>
    <mergeCell ref="O39:P39"/>
    <mergeCell ref="O40:P40"/>
    <mergeCell ref="B35:B36"/>
    <mergeCell ref="M35:N36"/>
    <mergeCell ref="O35:P36"/>
    <mergeCell ref="Q35:Q36"/>
    <mergeCell ref="M37:N37"/>
    <mergeCell ref="O37:P37"/>
    <mergeCell ref="C35:C36"/>
    <mergeCell ref="D35:D36"/>
    <mergeCell ref="E35:E36"/>
    <mergeCell ref="F35:F36"/>
    <mergeCell ref="G35:G36"/>
    <mergeCell ref="H35:H36"/>
    <mergeCell ref="M33:O33"/>
    <mergeCell ref="P33:Y33"/>
    <mergeCell ref="M26:O26"/>
    <mergeCell ref="P26:Y26"/>
    <mergeCell ref="M27:N27"/>
    <mergeCell ref="O27:Y27"/>
    <mergeCell ref="O7:Y8"/>
    <mergeCell ref="B9:B10"/>
    <mergeCell ref="C9:F10"/>
    <mergeCell ref="G9:G10"/>
    <mergeCell ref="M9:N10"/>
    <mergeCell ref="O9:Y10"/>
    <mergeCell ref="M20:N20"/>
    <mergeCell ref="O20:Y20"/>
    <mergeCell ref="B21:B22"/>
    <mergeCell ref="M21:N22"/>
    <mergeCell ref="O21:Y22"/>
    <mergeCell ref="M14:N14"/>
    <mergeCell ref="O14:Y14"/>
    <mergeCell ref="M15:N15"/>
    <mergeCell ref="O15:Y15"/>
    <mergeCell ref="M16:N16"/>
    <mergeCell ref="O16:Y16"/>
    <mergeCell ref="M18:N18"/>
    <mergeCell ref="B4:B5"/>
    <mergeCell ref="G4:H5"/>
    <mergeCell ref="I4:J4"/>
    <mergeCell ref="I5:J5"/>
    <mergeCell ref="K4:K5"/>
    <mergeCell ref="M4:N5"/>
    <mergeCell ref="L4:L5"/>
    <mergeCell ref="C4:C5"/>
    <mergeCell ref="D4:D5"/>
    <mergeCell ref="E4:E5"/>
    <mergeCell ref="F4:F5"/>
    <mergeCell ref="M11:N11"/>
    <mergeCell ref="W35:W36"/>
    <mergeCell ref="X35:X36"/>
    <mergeCell ref="B7:B8"/>
    <mergeCell ref="Y35:Y36"/>
    <mergeCell ref="R35:R36"/>
    <mergeCell ref="S35:S36"/>
    <mergeCell ref="T35:T36"/>
    <mergeCell ref="U35:U36"/>
    <mergeCell ref="V35:V36"/>
    <mergeCell ref="I35:I36"/>
    <mergeCell ref="J35:J36"/>
    <mergeCell ref="K35:K36"/>
    <mergeCell ref="L35:L36"/>
    <mergeCell ref="M34:N34"/>
    <mergeCell ref="O34:Y34"/>
    <mergeCell ref="M30:N30"/>
    <mergeCell ref="O30:Y30"/>
    <mergeCell ref="M31:N31"/>
    <mergeCell ref="O18:Y18"/>
    <mergeCell ref="M19:N19"/>
    <mergeCell ref="O19:Y19"/>
    <mergeCell ref="M17:N17"/>
    <mergeCell ref="O17:Y17"/>
    <mergeCell ref="O31:Y31"/>
    <mergeCell ref="M28:N28"/>
    <mergeCell ref="O28:Y28"/>
    <mergeCell ref="M29:N29"/>
    <mergeCell ref="O29:Y29"/>
    <mergeCell ref="M32:N32"/>
    <mergeCell ref="O32:Y32"/>
    <mergeCell ref="M24:M25"/>
    <mergeCell ref="N24:Y24"/>
    <mergeCell ref="N25:Y25"/>
    <mergeCell ref="M23:O23"/>
    <mergeCell ref="P23:Y23"/>
    <mergeCell ref="I21:I22"/>
    <mergeCell ref="J21:J22"/>
    <mergeCell ref="K21:K22"/>
    <mergeCell ref="L21:L22"/>
    <mergeCell ref="C21:C22"/>
    <mergeCell ref="D21:D22"/>
    <mergeCell ref="E21:E22"/>
    <mergeCell ref="F21:F22"/>
    <mergeCell ref="G21:G22"/>
    <mergeCell ref="H21:H22"/>
    <mergeCell ref="C3:L3"/>
    <mergeCell ref="M12:N12"/>
    <mergeCell ref="O12:Y12"/>
    <mergeCell ref="M13:N13"/>
    <mergeCell ref="O13:Y13"/>
    <mergeCell ref="L9:L10"/>
    <mergeCell ref="O11:Y11"/>
    <mergeCell ref="L7:L8"/>
    <mergeCell ref="H9:H10"/>
    <mergeCell ref="I9:I10"/>
    <mergeCell ref="J9:J10"/>
    <mergeCell ref="K9:K10"/>
    <mergeCell ref="H7:H8"/>
    <mergeCell ref="I7:I8"/>
    <mergeCell ref="J7:J8"/>
    <mergeCell ref="K7:K8"/>
    <mergeCell ref="C7:F8"/>
    <mergeCell ref="G7:G8"/>
    <mergeCell ref="M7:N8"/>
    <mergeCell ref="M3:N3"/>
    <mergeCell ref="O3:Y3"/>
    <mergeCell ref="O4:Y5"/>
    <mergeCell ref="M6:N6"/>
    <mergeCell ref="O6:Y6"/>
  </mergeCells>
  <hyperlinks>
    <hyperlink ref="H1" location="Index" display="Back to Index"/>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49"/>
  <sheetViews>
    <sheetView showGridLines="0" zoomScaleNormal="100" workbookViewId="0">
      <selection activeCell="B15" sqref="B15"/>
    </sheetView>
  </sheetViews>
  <sheetFormatPr defaultRowHeight="15" x14ac:dyDescent="0.25"/>
  <cols>
    <col min="1" max="1" width="2.5703125" customWidth="1"/>
    <col min="2" max="2" width="40.42578125" customWidth="1"/>
    <col min="10" max="10" width="13.28515625" customWidth="1"/>
  </cols>
  <sheetData>
    <row r="1" spans="1:14" ht="20.25" x14ac:dyDescent="0.25">
      <c r="A1" s="1"/>
      <c r="B1" s="64"/>
      <c r="C1" s="6"/>
      <c r="D1" s="1"/>
      <c r="E1" s="1"/>
      <c r="F1" s="1"/>
      <c r="G1" s="1"/>
      <c r="H1" s="3" t="s">
        <v>23</v>
      </c>
      <c r="I1" s="1"/>
      <c r="J1" s="67"/>
      <c r="K1" s="1"/>
      <c r="L1" s="1"/>
      <c r="M1" s="1"/>
      <c r="N1" s="1"/>
    </row>
    <row r="2" spans="1:14" x14ac:dyDescent="0.25">
      <c r="A2" s="1"/>
      <c r="B2" s="1"/>
      <c r="C2" s="1"/>
      <c r="D2" s="1"/>
      <c r="E2" s="1"/>
      <c r="F2" s="1"/>
      <c r="G2" s="1"/>
      <c r="H2" s="1"/>
      <c r="I2" s="1"/>
      <c r="J2" s="1"/>
      <c r="K2" s="1"/>
      <c r="L2" s="1"/>
      <c r="M2" s="1"/>
      <c r="N2" s="1"/>
    </row>
    <row r="3" spans="1:14" x14ac:dyDescent="0.25">
      <c r="A3" s="10"/>
      <c r="B3" s="178" t="s">
        <v>0</v>
      </c>
      <c r="C3" s="233" t="s">
        <v>91</v>
      </c>
      <c r="D3" s="234"/>
      <c r="E3" s="234"/>
      <c r="F3" s="234"/>
      <c r="G3" s="234"/>
      <c r="H3" s="234"/>
      <c r="I3" s="234"/>
      <c r="J3" s="234"/>
      <c r="K3" s="234"/>
      <c r="L3" s="234"/>
      <c r="M3" s="235"/>
    </row>
    <row r="4" spans="1:14" x14ac:dyDescent="0.25">
      <c r="A4" s="10"/>
      <c r="B4" s="179"/>
      <c r="C4" s="180">
        <v>2015</v>
      </c>
      <c r="D4" s="180">
        <v>2020</v>
      </c>
      <c r="E4" s="180">
        <v>2030</v>
      </c>
      <c r="F4" s="180">
        <v>2040</v>
      </c>
      <c r="G4" s="180">
        <v>2050</v>
      </c>
      <c r="H4" s="233" t="s">
        <v>92</v>
      </c>
      <c r="I4" s="235"/>
      <c r="J4" s="233" t="s">
        <v>93</v>
      </c>
      <c r="K4" s="235"/>
      <c r="L4" s="180" t="s">
        <v>1</v>
      </c>
      <c r="M4" s="180" t="s">
        <v>2</v>
      </c>
    </row>
    <row r="5" spans="1:14" x14ac:dyDescent="0.25">
      <c r="A5" s="10"/>
      <c r="B5" s="181" t="s">
        <v>3</v>
      </c>
      <c r="C5" s="181"/>
      <c r="D5" s="182"/>
      <c r="E5" s="182"/>
      <c r="F5" s="182"/>
      <c r="G5" s="183"/>
      <c r="H5" s="184" t="s">
        <v>94</v>
      </c>
      <c r="I5" s="185" t="s">
        <v>95</v>
      </c>
      <c r="J5" s="185" t="s">
        <v>94</v>
      </c>
      <c r="K5" s="186" t="s">
        <v>95</v>
      </c>
      <c r="L5" s="187"/>
      <c r="M5" s="188"/>
    </row>
    <row r="6" spans="1:14" x14ac:dyDescent="0.25">
      <c r="A6" s="10"/>
      <c r="B6" s="189" t="s">
        <v>96</v>
      </c>
      <c r="C6" s="236" t="s">
        <v>97</v>
      </c>
      <c r="D6" s="236"/>
      <c r="E6" s="236"/>
      <c r="F6" s="236"/>
      <c r="G6" s="236"/>
      <c r="H6" s="190"/>
      <c r="I6" s="190"/>
      <c r="J6" s="190"/>
      <c r="K6" s="190"/>
      <c r="L6" s="190"/>
      <c r="M6" s="190"/>
    </row>
    <row r="7" spans="1:14" x14ac:dyDescent="0.25">
      <c r="A7" s="10"/>
      <c r="B7" s="189" t="s">
        <v>98</v>
      </c>
      <c r="C7" s="236" t="s">
        <v>99</v>
      </c>
      <c r="D7" s="236"/>
      <c r="E7" s="236"/>
      <c r="F7" s="236"/>
      <c r="G7" s="236"/>
      <c r="H7" s="190"/>
      <c r="I7" s="190"/>
      <c r="J7" s="190"/>
      <c r="K7" s="190"/>
      <c r="L7" s="190"/>
      <c r="M7" s="190"/>
    </row>
    <row r="8" spans="1:14" x14ac:dyDescent="0.25">
      <c r="A8" s="10"/>
      <c r="B8" s="191" t="s">
        <v>100</v>
      </c>
      <c r="C8" s="192">
        <f>MROUND(C30*(C32-C33)/860,500)</f>
        <v>4500</v>
      </c>
      <c r="D8" s="192">
        <f t="shared" ref="D8:K8" si="0">MROUND(D30*(D32-D33)/860,500)</f>
        <v>4500</v>
      </c>
      <c r="E8" s="192">
        <f t="shared" si="0"/>
        <v>4500</v>
      </c>
      <c r="F8" s="192">
        <f t="shared" si="0"/>
        <v>4500</v>
      </c>
      <c r="G8" s="192">
        <f t="shared" si="0"/>
        <v>4500</v>
      </c>
      <c r="H8" s="192">
        <f t="shared" si="0"/>
        <v>4500</v>
      </c>
      <c r="I8" s="192">
        <f t="shared" si="0"/>
        <v>4500</v>
      </c>
      <c r="J8" s="192">
        <f t="shared" si="0"/>
        <v>4500</v>
      </c>
      <c r="K8" s="192">
        <f t="shared" si="0"/>
        <v>4500</v>
      </c>
      <c r="L8" s="190"/>
      <c r="M8" s="190"/>
    </row>
    <row r="9" spans="1:14" x14ac:dyDescent="0.25">
      <c r="A9" s="10"/>
      <c r="B9" s="189" t="s">
        <v>101</v>
      </c>
      <c r="C9" s="190">
        <v>30</v>
      </c>
      <c r="D9" s="190">
        <v>30</v>
      </c>
      <c r="E9" s="190">
        <v>30</v>
      </c>
      <c r="F9" s="190">
        <v>30</v>
      </c>
      <c r="G9" s="190">
        <v>30</v>
      </c>
      <c r="H9" s="190">
        <v>30</v>
      </c>
      <c r="I9" s="190">
        <v>30</v>
      </c>
      <c r="J9" s="190">
        <v>30</v>
      </c>
      <c r="K9" s="190">
        <v>30</v>
      </c>
      <c r="L9" s="190" t="s">
        <v>14</v>
      </c>
      <c r="M9" s="190">
        <v>5</v>
      </c>
    </row>
    <row r="10" spans="1:14" x14ac:dyDescent="0.25">
      <c r="A10" s="10"/>
      <c r="B10" s="189" t="s">
        <v>102</v>
      </c>
      <c r="C10" s="190">
        <v>30</v>
      </c>
      <c r="D10" s="190">
        <v>30</v>
      </c>
      <c r="E10" s="190">
        <v>30</v>
      </c>
      <c r="F10" s="190">
        <v>30</v>
      </c>
      <c r="G10" s="190">
        <v>30</v>
      </c>
      <c r="H10" s="190">
        <v>30</v>
      </c>
      <c r="I10" s="190">
        <v>30</v>
      </c>
      <c r="J10" s="190">
        <v>30</v>
      </c>
      <c r="K10" s="190">
        <v>30</v>
      </c>
      <c r="L10" s="190" t="s">
        <v>14</v>
      </c>
      <c r="M10" s="190">
        <v>5</v>
      </c>
    </row>
    <row r="11" spans="1:14" x14ac:dyDescent="0.25">
      <c r="A11" s="10"/>
      <c r="B11" s="193" t="s">
        <v>103</v>
      </c>
      <c r="C11" s="190">
        <v>70</v>
      </c>
      <c r="D11" s="190">
        <v>70</v>
      </c>
      <c r="E11" s="190">
        <v>70</v>
      </c>
      <c r="F11" s="190">
        <v>70</v>
      </c>
      <c r="G11" s="190">
        <v>70</v>
      </c>
      <c r="H11" s="190">
        <v>60</v>
      </c>
      <c r="I11" s="190">
        <v>80</v>
      </c>
      <c r="J11" s="190">
        <v>60</v>
      </c>
      <c r="K11" s="190">
        <v>80</v>
      </c>
      <c r="L11" s="190" t="s">
        <v>5</v>
      </c>
      <c r="M11" s="194" t="s">
        <v>104</v>
      </c>
    </row>
    <row r="12" spans="1:14" x14ac:dyDescent="0.25">
      <c r="A12" s="10"/>
      <c r="B12" s="195" t="s">
        <v>707</v>
      </c>
      <c r="C12" s="190">
        <v>100</v>
      </c>
      <c r="D12" s="190">
        <v>100</v>
      </c>
      <c r="E12" s="190">
        <v>100</v>
      </c>
      <c r="F12" s="190">
        <v>100</v>
      </c>
      <c r="G12" s="190">
        <v>100</v>
      </c>
      <c r="H12" s="190">
        <v>100</v>
      </c>
      <c r="I12" s="190">
        <v>100</v>
      </c>
      <c r="J12" s="190">
        <v>100</v>
      </c>
      <c r="K12" s="190">
        <v>100</v>
      </c>
      <c r="L12" s="190" t="s">
        <v>5</v>
      </c>
      <c r="M12" s="190"/>
    </row>
    <row r="13" spans="1:14" x14ac:dyDescent="0.25">
      <c r="A13" s="10"/>
      <c r="B13" s="195" t="s">
        <v>105</v>
      </c>
      <c r="C13" s="190">
        <v>100</v>
      </c>
      <c r="D13" s="190">
        <v>100</v>
      </c>
      <c r="E13" s="190">
        <v>100</v>
      </c>
      <c r="F13" s="190">
        <v>100</v>
      </c>
      <c r="G13" s="190">
        <v>100</v>
      </c>
      <c r="H13" s="190">
        <v>100</v>
      </c>
      <c r="I13" s="190">
        <v>100</v>
      </c>
      <c r="J13" s="190">
        <v>100</v>
      </c>
      <c r="K13" s="190">
        <v>100</v>
      </c>
      <c r="L13" s="190" t="s">
        <v>5</v>
      </c>
      <c r="M13" s="190"/>
    </row>
    <row r="14" spans="1:14" x14ac:dyDescent="0.25">
      <c r="A14" s="10"/>
      <c r="B14" s="193" t="s">
        <v>106</v>
      </c>
      <c r="C14" s="190">
        <v>0.08</v>
      </c>
      <c r="D14" s="190">
        <v>0.08</v>
      </c>
      <c r="E14" s="190">
        <v>0.08</v>
      </c>
      <c r="F14" s="190">
        <v>0.08</v>
      </c>
      <c r="G14" s="190">
        <v>0.08</v>
      </c>
      <c r="H14" s="190">
        <v>0.04</v>
      </c>
      <c r="I14" s="190">
        <v>0.1</v>
      </c>
      <c r="J14" s="190">
        <v>0.04</v>
      </c>
      <c r="K14" s="190">
        <v>0.1</v>
      </c>
      <c r="L14" s="190" t="s">
        <v>5</v>
      </c>
      <c r="M14" s="190">
        <v>12</v>
      </c>
    </row>
    <row r="15" spans="1:14" ht="30" x14ac:dyDescent="0.25">
      <c r="A15" s="10"/>
      <c r="B15" s="193" t="s">
        <v>107</v>
      </c>
      <c r="C15" s="190">
        <v>2</v>
      </c>
      <c r="D15" s="190">
        <v>2</v>
      </c>
      <c r="E15" s="190">
        <v>2</v>
      </c>
      <c r="F15" s="190">
        <v>2</v>
      </c>
      <c r="G15" s="190">
        <v>2</v>
      </c>
      <c r="H15" s="190">
        <v>2</v>
      </c>
      <c r="I15" s="190">
        <v>2</v>
      </c>
      <c r="J15" s="190">
        <v>2</v>
      </c>
      <c r="K15" s="190">
        <v>2</v>
      </c>
      <c r="L15" s="190" t="s">
        <v>8</v>
      </c>
      <c r="M15" s="190">
        <v>5</v>
      </c>
    </row>
    <row r="16" spans="1:14" x14ac:dyDescent="0.25">
      <c r="A16" s="10"/>
      <c r="B16" s="193" t="s">
        <v>108</v>
      </c>
      <c r="C16" s="190">
        <v>0</v>
      </c>
      <c r="D16" s="190">
        <v>0</v>
      </c>
      <c r="E16" s="190">
        <v>0</v>
      </c>
      <c r="F16" s="190">
        <v>0</v>
      </c>
      <c r="G16" s="190">
        <v>0</v>
      </c>
      <c r="H16" s="190">
        <v>0</v>
      </c>
      <c r="I16" s="190">
        <v>0</v>
      </c>
      <c r="J16" s="190">
        <v>0</v>
      </c>
      <c r="K16" s="190">
        <v>0</v>
      </c>
      <c r="L16" s="190"/>
      <c r="M16" s="190"/>
    </row>
    <row r="17" spans="1:13" x14ac:dyDescent="0.25">
      <c r="A17" s="10"/>
      <c r="B17" s="193" t="s">
        <v>109</v>
      </c>
      <c r="C17" s="190">
        <v>1</v>
      </c>
      <c r="D17" s="190">
        <v>1</v>
      </c>
      <c r="E17" s="190">
        <v>1</v>
      </c>
      <c r="F17" s="190">
        <v>1</v>
      </c>
      <c r="G17" s="190">
        <v>1</v>
      </c>
      <c r="H17" s="190">
        <v>1</v>
      </c>
      <c r="I17" s="190">
        <v>1</v>
      </c>
      <c r="J17" s="190">
        <v>1</v>
      </c>
      <c r="K17" s="190">
        <v>1</v>
      </c>
      <c r="L17" s="190"/>
      <c r="M17" s="190"/>
    </row>
    <row r="18" spans="1:13" x14ac:dyDescent="0.25">
      <c r="A18" s="10"/>
      <c r="B18" s="193" t="s">
        <v>6</v>
      </c>
      <c r="C18" s="190">
        <v>20</v>
      </c>
      <c r="D18" s="190">
        <v>20</v>
      </c>
      <c r="E18" s="190">
        <v>25</v>
      </c>
      <c r="F18" s="190">
        <v>25</v>
      </c>
      <c r="G18" s="190">
        <v>25</v>
      </c>
      <c r="H18" s="190">
        <v>15</v>
      </c>
      <c r="I18" s="190">
        <v>25</v>
      </c>
      <c r="J18" s="190">
        <v>20</v>
      </c>
      <c r="K18" s="190">
        <v>30</v>
      </c>
      <c r="L18" s="190" t="s">
        <v>10</v>
      </c>
      <c r="M18" s="190"/>
    </row>
    <row r="19" spans="1:13" x14ac:dyDescent="0.25">
      <c r="A19" s="10"/>
      <c r="B19" s="193" t="s">
        <v>7</v>
      </c>
      <c r="C19" s="190">
        <v>1</v>
      </c>
      <c r="D19" s="190">
        <v>1</v>
      </c>
      <c r="E19" s="190">
        <v>1</v>
      </c>
      <c r="F19" s="190">
        <v>1</v>
      </c>
      <c r="G19" s="190">
        <v>1</v>
      </c>
      <c r="H19" s="190">
        <v>1</v>
      </c>
      <c r="I19" s="190">
        <v>1</v>
      </c>
      <c r="J19" s="190">
        <v>1</v>
      </c>
      <c r="K19" s="190">
        <v>1</v>
      </c>
      <c r="L19" s="190" t="s">
        <v>15</v>
      </c>
      <c r="M19" s="190"/>
    </row>
    <row r="20" spans="1:13" x14ac:dyDescent="0.25">
      <c r="A20" s="10"/>
      <c r="B20" s="226" t="s">
        <v>9</v>
      </c>
      <c r="C20" s="227"/>
      <c r="D20" s="227"/>
      <c r="E20" s="227"/>
      <c r="F20" s="227"/>
      <c r="G20" s="227"/>
      <c r="H20" s="227"/>
      <c r="I20" s="227"/>
      <c r="J20" s="227"/>
      <c r="K20" s="227"/>
      <c r="L20" s="227"/>
      <c r="M20" s="228"/>
    </row>
    <row r="21" spans="1:13" x14ac:dyDescent="0.25">
      <c r="A21" s="10"/>
      <c r="B21" s="189" t="s">
        <v>110</v>
      </c>
      <c r="C21" s="190"/>
      <c r="D21" s="190"/>
      <c r="E21" s="190"/>
      <c r="F21" s="190"/>
      <c r="G21" s="190"/>
      <c r="H21" s="190"/>
      <c r="I21" s="190"/>
      <c r="J21" s="190"/>
      <c r="K21" s="190"/>
      <c r="L21" s="190"/>
      <c r="M21" s="190"/>
    </row>
    <row r="22" spans="1:13" x14ac:dyDescent="0.25">
      <c r="A22" s="10"/>
      <c r="B22" s="193" t="s">
        <v>111</v>
      </c>
      <c r="C22" s="190"/>
      <c r="D22" s="190"/>
      <c r="E22" s="190"/>
      <c r="F22" s="190"/>
      <c r="G22" s="190"/>
      <c r="H22" s="190"/>
      <c r="I22" s="190"/>
      <c r="J22" s="190"/>
      <c r="K22" s="190"/>
      <c r="L22" s="190"/>
      <c r="M22" s="190"/>
    </row>
    <row r="23" spans="1:13" x14ac:dyDescent="0.25">
      <c r="A23" s="10"/>
      <c r="B23" s="226" t="s">
        <v>112</v>
      </c>
      <c r="C23" s="227"/>
      <c r="D23" s="227"/>
      <c r="E23" s="227"/>
      <c r="F23" s="227"/>
      <c r="G23" s="227"/>
      <c r="H23" s="227"/>
      <c r="I23" s="227"/>
      <c r="J23" s="227"/>
      <c r="K23" s="227"/>
      <c r="L23" s="227"/>
      <c r="M23" s="228"/>
    </row>
    <row r="24" spans="1:13" ht="18" x14ac:dyDescent="0.35">
      <c r="A24" s="10"/>
      <c r="B24" s="193" t="s">
        <v>708</v>
      </c>
      <c r="C24" s="196">
        <f>(0.0000244*C30+0.9)/(C8/1000)</f>
        <v>0.5795555555555556</v>
      </c>
      <c r="D24" s="196">
        <f>(0.0000244*D30+0.9)/(D8/1000)</f>
        <v>0.5795555555555556</v>
      </c>
      <c r="E24" s="196">
        <f>(0.000035*E30)/(E8/1000)</f>
        <v>0.5444444444444444</v>
      </c>
      <c r="F24" s="196">
        <f>(E24+G24)/2</f>
        <v>0.50555555555555554</v>
      </c>
      <c r="G24" s="196">
        <f>(0.00003*G30)/(G8/1000)</f>
        <v>0.46666666666666667</v>
      </c>
      <c r="H24" s="196">
        <f>(0.00003*H30)/(D8/1000)</f>
        <v>0.46666666666666667</v>
      </c>
      <c r="I24" s="196">
        <f>(0.00004*I30)/(E8/1000)</f>
        <v>0.62222222222222223</v>
      </c>
      <c r="J24" s="196">
        <f>(0.000025*J30)/(J8/1000)</f>
        <v>0.3888888888888889</v>
      </c>
      <c r="K24" s="196">
        <f>(0.000035*K30)/(K8/1000)</f>
        <v>0.5444444444444444</v>
      </c>
      <c r="L24" s="190" t="s">
        <v>16</v>
      </c>
      <c r="M24" s="190">
        <v>5</v>
      </c>
    </row>
    <row r="25" spans="1:13" x14ac:dyDescent="0.25">
      <c r="A25" s="10"/>
      <c r="B25" s="193" t="s">
        <v>113</v>
      </c>
      <c r="C25" s="197">
        <v>75</v>
      </c>
      <c r="D25" s="197">
        <v>75</v>
      </c>
      <c r="E25" s="197">
        <v>75</v>
      </c>
      <c r="F25" s="197">
        <v>75</v>
      </c>
      <c r="G25" s="197">
        <v>75</v>
      </c>
      <c r="H25" s="197">
        <v>75</v>
      </c>
      <c r="I25" s="197">
        <v>75</v>
      </c>
      <c r="J25" s="197">
        <v>75</v>
      </c>
      <c r="K25" s="197">
        <v>75</v>
      </c>
      <c r="L25" s="190"/>
      <c r="M25" s="190">
        <v>5</v>
      </c>
    </row>
    <row r="26" spans="1:13" x14ac:dyDescent="0.25">
      <c r="A26" s="10"/>
      <c r="B26" s="193" t="s">
        <v>114</v>
      </c>
      <c r="C26" s="197">
        <v>25</v>
      </c>
      <c r="D26" s="197">
        <v>25</v>
      </c>
      <c r="E26" s="197">
        <v>25</v>
      </c>
      <c r="F26" s="197">
        <v>25</v>
      </c>
      <c r="G26" s="197">
        <v>25</v>
      </c>
      <c r="H26" s="197">
        <v>25</v>
      </c>
      <c r="I26" s="197">
        <v>25</v>
      </c>
      <c r="J26" s="197">
        <v>25</v>
      </c>
      <c r="K26" s="197">
        <v>25</v>
      </c>
      <c r="L26" s="190"/>
      <c r="M26" s="190">
        <v>5</v>
      </c>
    </row>
    <row r="27" spans="1:13" ht="18" x14ac:dyDescent="0.35">
      <c r="A27" s="10"/>
      <c r="B27" s="193" t="s">
        <v>709</v>
      </c>
      <c r="C27" s="197">
        <v>3</v>
      </c>
      <c r="D27" s="197">
        <v>3</v>
      </c>
      <c r="E27" s="197">
        <v>3</v>
      </c>
      <c r="F27" s="197">
        <v>3</v>
      </c>
      <c r="G27" s="197">
        <v>3</v>
      </c>
      <c r="H27" s="197">
        <v>3</v>
      </c>
      <c r="I27" s="197">
        <v>3</v>
      </c>
      <c r="J27" s="197">
        <v>3</v>
      </c>
      <c r="K27" s="197">
        <v>3</v>
      </c>
      <c r="L27" s="190" t="s">
        <v>115</v>
      </c>
      <c r="M27" s="190" t="s">
        <v>116</v>
      </c>
    </row>
    <row r="28" spans="1:13" ht="18" x14ac:dyDescent="0.35">
      <c r="A28" s="10"/>
      <c r="B28" s="193" t="s">
        <v>710</v>
      </c>
      <c r="C28" s="197">
        <v>0</v>
      </c>
      <c r="D28" s="197">
        <v>0</v>
      </c>
      <c r="E28" s="197">
        <v>0</v>
      </c>
      <c r="F28" s="197">
        <v>0</v>
      </c>
      <c r="G28" s="197">
        <v>0</v>
      </c>
      <c r="H28" s="197">
        <v>0</v>
      </c>
      <c r="I28" s="197">
        <v>0</v>
      </c>
      <c r="J28" s="197">
        <v>0</v>
      </c>
      <c r="K28" s="197">
        <v>0</v>
      </c>
      <c r="L28" s="190" t="s">
        <v>115</v>
      </c>
      <c r="M28" s="190" t="s">
        <v>116</v>
      </c>
    </row>
    <row r="29" spans="1:13" x14ac:dyDescent="0.25">
      <c r="A29" s="10"/>
      <c r="B29" s="226" t="s">
        <v>117</v>
      </c>
      <c r="C29" s="227"/>
      <c r="D29" s="227"/>
      <c r="E29" s="227"/>
      <c r="F29" s="227"/>
      <c r="G29" s="227"/>
      <c r="H29" s="227"/>
      <c r="I29" s="227"/>
      <c r="J29" s="227"/>
      <c r="K29" s="227"/>
      <c r="L29" s="227"/>
      <c r="M29" s="228"/>
    </row>
    <row r="30" spans="1:13" ht="17.25" x14ac:dyDescent="0.25">
      <c r="A30" s="10"/>
      <c r="B30" s="189" t="s">
        <v>711</v>
      </c>
      <c r="C30" s="198">
        <v>70000</v>
      </c>
      <c r="D30" s="198">
        <f>C30</f>
        <v>70000</v>
      </c>
      <c r="E30" s="198">
        <f t="shared" ref="E30:F30" si="1">D30</f>
        <v>70000</v>
      </c>
      <c r="F30" s="198">
        <f t="shared" si="1"/>
        <v>70000</v>
      </c>
      <c r="G30" s="198">
        <f>E30</f>
        <v>70000</v>
      </c>
      <c r="H30" s="198">
        <v>70000</v>
      </c>
      <c r="I30" s="198">
        <v>70000</v>
      </c>
      <c r="J30" s="198">
        <v>70000</v>
      </c>
      <c r="K30" s="198">
        <v>70000</v>
      </c>
      <c r="L30" s="199"/>
      <c r="M30" s="199"/>
    </row>
    <row r="31" spans="1:13" x14ac:dyDescent="0.25">
      <c r="A31" s="10"/>
      <c r="B31" s="189" t="s">
        <v>118</v>
      </c>
      <c r="C31" s="229" t="s">
        <v>119</v>
      </c>
      <c r="D31" s="230"/>
      <c r="E31" s="230"/>
      <c r="F31" s="230"/>
      <c r="G31" s="230"/>
      <c r="H31" s="230"/>
      <c r="I31" s="230"/>
      <c r="J31" s="230"/>
      <c r="K31" s="231"/>
      <c r="L31" s="199"/>
      <c r="M31" s="199"/>
    </row>
    <row r="32" spans="1:13" x14ac:dyDescent="0.25">
      <c r="A32" s="10"/>
      <c r="B32" s="193" t="s">
        <v>705</v>
      </c>
      <c r="C32" s="200">
        <v>90</v>
      </c>
      <c r="D32" s="200">
        <v>90</v>
      </c>
      <c r="E32" s="200">
        <v>90</v>
      </c>
      <c r="F32" s="200">
        <v>90</v>
      </c>
      <c r="G32" s="200">
        <v>90</v>
      </c>
      <c r="H32" s="200">
        <v>90</v>
      </c>
      <c r="I32" s="200">
        <v>90</v>
      </c>
      <c r="J32" s="200">
        <v>90</v>
      </c>
      <c r="K32" s="200">
        <v>90</v>
      </c>
      <c r="L32" s="200"/>
      <c r="M32" s="200"/>
    </row>
    <row r="33" spans="1:13" x14ac:dyDescent="0.25">
      <c r="A33" s="10"/>
      <c r="B33" s="193" t="s">
        <v>706</v>
      </c>
      <c r="C33" s="201">
        <v>35</v>
      </c>
      <c r="D33" s="201">
        <v>35</v>
      </c>
      <c r="E33" s="201">
        <v>35</v>
      </c>
      <c r="F33" s="201">
        <v>35</v>
      </c>
      <c r="G33" s="201">
        <v>35</v>
      </c>
      <c r="H33" s="201">
        <v>35</v>
      </c>
      <c r="I33" s="201">
        <v>35</v>
      </c>
      <c r="J33" s="201">
        <v>35</v>
      </c>
      <c r="K33" s="201">
        <v>35</v>
      </c>
      <c r="L33" s="201" t="s">
        <v>120</v>
      </c>
      <c r="M33" s="201"/>
    </row>
    <row r="34" spans="1:13" x14ac:dyDescent="0.25">
      <c r="A34" s="10"/>
      <c r="B34" s="65"/>
      <c r="C34" s="8"/>
      <c r="D34" s="8"/>
      <c r="E34" s="8"/>
      <c r="F34" s="8"/>
      <c r="G34" s="8"/>
      <c r="H34" s="8"/>
      <c r="I34" s="8"/>
      <c r="J34" s="8"/>
      <c r="K34" s="8"/>
      <c r="L34" s="8"/>
      <c r="M34" s="8"/>
    </row>
    <row r="35" spans="1:13" x14ac:dyDescent="0.25">
      <c r="A35" s="7" t="s">
        <v>13</v>
      </c>
      <c r="B35" s="10"/>
      <c r="C35" s="10"/>
      <c r="D35" s="10"/>
      <c r="E35" s="10"/>
      <c r="F35" s="10"/>
      <c r="G35" s="10"/>
      <c r="H35" s="10"/>
      <c r="I35" s="10"/>
      <c r="J35" s="10"/>
      <c r="K35" s="10"/>
      <c r="L35" s="10"/>
      <c r="M35" s="10"/>
    </row>
    <row r="36" spans="1:13" ht="15" customHeight="1" x14ac:dyDescent="0.25">
      <c r="A36" s="18" t="s">
        <v>14</v>
      </c>
      <c r="B36" s="232" t="s">
        <v>121</v>
      </c>
      <c r="C36" s="232"/>
      <c r="D36" s="232"/>
      <c r="E36" s="232"/>
      <c r="F36" s="232"/>
      <c r="G36" s="232"/>
      <c r="H36" s="232"/>
      <c r="I36" s="232"/>
      <c r="J36" s="232"/>
      <c r="K36" s="232"/>
      <c r="L36" s="232"/>
      <c r="M36" s="232"/>
    </row>
    <row r="37" spans="1:13" ht="15" customHeight="1" x14ac:dyDescent="0.25">
      <c r="A37" s="18" t="s">
        <v>5</v>
      </c>
      <c r="B37" s="225" t="s">
        <v>122</v>
      </c>
      <c r="C37" s="225"/>
      <c r="D37" s="225"/>
      <c r="E37" s="225"/>
      <c r="F37" s="225"/>
      <c r="G37" s="225"/>
      <c r="H37" s="225"/>
      <c r="I37" s="225"/>
      <c r="J37" s="225"/>
      <c r="K37" s="225"/>
      <c r="L37" s="225"/>
      <c r="M37" s="225"/>
    </row>
    <row r="38" spans="1:13" ht="15" customHeight="1" x14ac:dyDescent="0.25">
      <c r="A38" s="18" t="s">
        <v>8</v>
      </c>
      <c r="B38" s="225" t="s">
        <v>123</v>
      </c>
      <c r="C38" s="225"/>
      <c r="D38" s="225"/>
      <c r="E38" s="225"/>
      <c r="F38" s="225"/>
      <c r="G38" s="225"/>
      <c r="H38" s="225"/>
      <c r="I38" s="225"/>
      <c r="J38" s="225"/>
      <c r="K38" s="225"/>
      <c r="L38" s="225"/>
      <c r="M38" s="225"/>
    </row>
    <row r="39" spans="1:13" ht="15" customHeight="1" x14ac:dyDescent="0.25">
      <c r="A39" s="18" t="s">
        <v>10</v>
      </c>
      <c r="B39" s="225" t="s">
        <v>124</v>
      </c>
      <c r="C39" s="225"/>
      <c r="D39" s="225"/>
      <c r="E39" s="225"/>
      <c r="F39" s="225"/>
      <c r="G39" s="225"/>
      <c r="H39" s="225"/>
      <c r="I39" s="225"/>
      <c r="J39" s="225"/>
      <c r="K39" s="225"/>
      <c r="L39" s="225"/>
      <c r="M39" s="225"/>
    </row>
    <row r="40" spans="1:13" ht="15" customHeight="1" x14ac:dyDescent="0.25">
      <c r="A40" s="18" t="s">
        <v>15</v>
      </c>
      <c r="B40" s="225" t="s">
        <v>125</v>
      </c>
      <c r="C40" s="225"/>
      <c r="D40" s="225"/>
      <c r="E40" s="225"/>
      <c r="F40" s="225"/>
      <c r="G40" s="225"/>
      <c r="H40" s="225"/>
      <c r="I40" s="225"/>
      <c r="J40" s="225"/>
      <c r="K40" s="225"/>
      <c r="L40" s="225"/>
      <c r="M40" s="225"/>
    </row>
    <row r="41" spans="1:13" ht="15" customHeight="1" x14ac:dyDescent="0.25">
      <c r="A41" s="18" t="s">
        <v>16</v>
      </c>
      <c r="B41" s="225" t="s">
        <v>126</v>
      </c>
      <c r="C41" s="225"/>
      <c r="D41" s="225"/>
      <c r="E41" s="225"/>
      <c r="F41" s="225"/>
      <c r="G41" s="225"/>
      <c r="H41" s="225"/>
      <c r="I41" s="225"/>
      <c r="J41" s="225"/>
      <c r="K41" s="225"/>
      <c r="L41" s="225"/>
      <c r="M41" s="225"/>
    </row>
    <row r="42" spans="1:13" ht="15" customHeight="1" x14ac:dyDescent="0.25">
      <c r="A42" s="18" t="s">
        <v>115</v>
      </c>
      <c r="B42" s="225" t="s">
        <v>127</v>
      </c>
      <c r="C42" s="225"/>
      <c r="D42" s="225"/>
      <c r="E42" s="225"/>
      <c r="F42" s="225"/>
      <c r="G42" s="225"/>
      <c r="H42" s="225"/>
      <c r="I42" s="225"/>
      <c r="J42" s="225"/>
      <c r="K42" s="225"/>
      <c r="L42" s="225"/>
      <c r="M42" s="225"/>
    </row>
    <row r="43" spans="1:13" ht="15" customHeight="1" x14ac:dyDescent="0.25">
      <c r="A43" s="18" t="s">
        <v>120</v>
      </c>
      <c r="B43" s="225" t="s">
        <v>128</v>
      </c>
      <c r="C43" s="225"/>
      <c r="D43" s="225"/>
      <c r="E43" s="225"/>
      <c r="F43" s="225"/>
      <c r="G43" s="225"/>
      <c r="H43" s="225"/>
      <c r="I43" s="225"/>
      <c r="J43" s="225"/>
      <c r="K43" s="225"/>
      <c r="L43" s="225"/>
      <c r="M43" s="225"/>
    </row>
    <row r="44" spans="1:13" ht="38.25" customHeight="1" x14ac:dyDescent="0.25">
      <c r="A44" s="18" t="s">
        <v>129</v>
      </c>
      <c r="B44" s="66" t="s">
        <v>130</v>
      </c>
      <c r="C44" s="63"/>
      <c r="D44" s="63"/>
      <c r="E44" s="63"/>
      <c r="F44" s="63"/>
      <c r="G44" s="63"/>
      <c r="H44" s="63"/>
      <c r="I44" s="63"/>
      <c r="J44" s="63"/>
      <c r="K44" s="63"/>
      <c r="L44" s="63"/>
      <c r="M44" s="63"/>
    </row>
    <row r="45" spans="1:13" x14ac:dyDescent="0.25">
      <c r="A45" s="7" t="s">
        <v>131</v>
      </c>
      <c r="B45" s="10"/>
      <c r="C45" s="10"/>
      <c r="D45" s="10"/>
      <c r="E45" s="10"/>
      <c r="F45" s="10"/>
      <c r="G45" s="10"/>
      <c r="H45" s="10"/>
      <c r="I45" s="10"/>
      <c r="J45" s="10"/>
      <c r="K45" s="10"/>
      <c r="L45" s="10"/>
      <c r="M45" s="10"/>
    </row>
    <row r="46" spans="1:13" ht="15" customHeight="1" x14ac:dyDescent="0.25">
      <c r="A46" s="18">
        <v>1</v>
      </c>
      <c r="B46" s="225" t="s">
        <v>132</v>
      </c>
      <c r="C46" s="225"/>
      <c r="D46" s="225"/>
      <c r="E46" s="225"/>
      <c r="F46" s="225"/>
      <c r="G46" s="225"/>
      <c r="H46" s="225"/>
      <c r="I46" s="225"/>
      <c r="J46" s="225"/>
      <c r="K46" s="225"/>
      <c r="L46" s="225"/>
      <c r="M46" s="225"/>
    </row>
    <row r="47" spans="1:13" ht="15" customHeight="1" x14ac:dyDescent="0.25">
      <c r="A47" s="18">
        <v>5</v>
      </c>
      <c r="B47" s="225" t="s">
        <v>133</v>
      </c>
      <c r="C47" s="225"/>
      <c r="D47" s="225"/>
      <c r="E47" s="225"/>
      <c r="F47" s="225"/>
      <c r="G47" s="225"/>
      <c r="H47" s="225"/>
      <c r="I47" s="225"/>
      <c r="J47" s="225"/>
      <c r="K47" s="225"/>
      <c r="L47" s="225"/>
      <c r="M47" s="225"/>
    </row>
    <row r="48" spans="1:13" ht="15" customHeight="1" x14ac:dyDescent="0.25">
      <c r="A48" s="18">
        <v>12</v>
      </c>
      <c r="B48" s="225" t="s">
        <v>134</v>
      </c>
      <c r="C48" s="225"/>
      <c r="D48" s="225"/>
      <c r="E48" s="225"/>
      <c r="F48" s="225"/>
      <c r="G48" s="225"/>
      <c r="H48" s="225"/>
      <c r="I48" s="225"/>
      <c r="J48" s="225"/>
      <c r="K48" s="225"/>
      <c r="L48" s="225"/>
      <c r="M48" s="225"/>
    </row>
    <row r="49" spans="1:13" ht="15" customHeight="1" x14ac:dyDescent="0.25">
      <c r="A49" s="18">
        <v>14</v>
      </c>
      <c r="B49" s="225" t="s">
        <v>135</v>
      </c>
      <c r="C49" s="225"/>
      <c r="D49" s="225"/>
      <c r="E49" s="225"/>
      <c r="F49" s="225"/>
      <c r="G49" s="225"/>
      <c r="H49" s="225"/>
      <c r="I49" s="225"/>
      <c r="J49" s="225"/>
      <c r="K49" s="225"/>
      <c r="L49" s="225"/>
      <c r="M49" s="225"/>
    </row>
  </sheetData>
  <mergeCells count="21">
    <mergeCell ref="B20:M20"/>
    <mergeCell ref="B23:M23"/>
    <mergeCell ref="C3:M3"/>
    <mergeCell ref="H4:I4"/>
    <mergeCell ref="J4:K4"/>
    <mergeCell ref="C6:G6"/>
    <mergeCell ref="C7:G7"/>
    <mergeCell ref="B29:M29"/>
    <mergeCell ref="C31:K31"/>
    <mergeCell ref="B36:M36"/>
    <mergeCell ref="B37:M37"/>
    <mergeCell ref="B38:M38"/>
    <mergeCell ref="B46:M46"/>
    <mergeCell ref="B47:M47"/>
    <mergeCell ref="B48:M48"/>
    <mergeCell ref="B49:M49"/>
    <mergeCell ref="B39:M39"/>
    <mergeCell ref="B40:M40"/>
    <mergeCell ref="B41:M41"/>
    <mergeCell ref="B42:M42"/>
    <mergeCell ref="B43:M43"/>
  </mergeCells>
  <hyperlinks>
    <hyperlink ref="J1" location="Index" display="Back to Index"/>
    <hyperlink ref="H1" location="Index" display="Back to Index"/>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N46"/>
  <sheetViews>
    <sheetView showGridLines="0" zoomScaleNormal="100" workbookViewId="0">
      <selection activeCell="B21" sqref="B21"/>
    </sheetView>
  </sheetViews>
  <sheetFormatPr defaultRowHeight="15" x14ac:dyDescent="0.25"/>
  <cols>
    <col min="1" max="1" width="2.5703125" customWidth="1"/>
    <col min="2" max="2" width="31.85546875" customWidth="1"/>
  </cols>
  <sheetData>
    <row r="1" spans="1:14" ht="20.25" x14ac:dyDescent="0.25">
      <c r="A1" s="1"/>
      <c r="B1" s="68"/>
      <c r="C1" s="6"/>
      <c r="D1" s="1"/>
      <c r="E1" s="1"/>
      <c r="F1" s="1"/>
      <c r="G1" s="1"/>
      <c r="H1" s="3" t="s">
        <v>23</v>
      </c>
      <c r="I1" s="1"/>
      <c r="J1" s="1"/>
      <c r="K1" s="1"/>
      <c r="L1" s="1"/>
      <c r="M1" s="1"/>
      <c r="N1" s="1"/>
    </row>
    <row r="2" spans="1:14" x14ac:dyDescent="0.25">
      <c r="A2" s="1"/>
      <c r="B2" s="1"/>
      <c r="C2" s="1"/>
      <c r="D2" s="1"/>
      <c r="E2" s="1"/>
      <c r="F2" s="1"/>
      <c r="G2" s="1"/>
      <c r="H2" s="1"/>
      <c r="I2" s="1"/>
      <c r="J2" s="1"/>
      <c r="K2" s="1"/>
      <c r="L2" s="1"/>
      <c r="M2" s="1"/>
      <c r="N2" s="1"/>
    </row>
    <row r="3" spans="1:14" ht="15" customHeight="1" x14ac:dyDescent="0.25">
      <c r="A3" s="10"/>
      <c r="B3" s="178" t="s">
        <v>0</v>
      </c>
      <c r="C3" s="244" t="s">
        <v>136</v>
      </c>
      <c r="D3" s="244"/>
      <c r="E3" s="244"/>
      <c r="F3" s="244"/>
      <c r="G3" s="244"/>
      <c r="H3" s="244"/>
      <c r="I3" s="244"/>
      <c r="J3" s="244"/>
      <c r="K3" s="244"/>
      <c r="L3" s="244"/>
      <c r="M3" s="244"/>
      <c r="N3" s="5"/>
    </row>
    <row r="4" spans="1:14" ht="15" customHeight="1" x14ac:dyDescent="0.25">
      <c r="A4" s="10"/>
      <c r="B4" s="179"/>
      <c r="C4" s="180">
        <v>2015</v>
      </c>
      <c r="D4" s="180">
        <v>2020</v>
      </c>
      <c r="E4" s="180">
        <v>2030</v>
      </c>
      <c r="F4" s="180">
        <v>2040</v>
      </c>
      <c r="G4" s="180">
        <v>2050</v>
      </c>
      <c r="H4" s="233" t="s">
        <v>92</v>
      </c>
      <c r="I4" s="235"/>
      <c r="J4" s="233" t="s">
        <v>93</v>
      </c>
      <c r="K4" s="235"/>
      <c r="L4" s="180" t="s">
        <v>1</v>
      </c>
      <c r="M4" s="180" t="s">
        <v>2</v>
      </c>
    </row>
    <row r="5" spans="1:14" x14ac:dyDescent="0.25">
      <c r="A5" s="10"/>
      <c r="B5" s="202" t="s">
        <v>3</v>
      </c>
      <c r="C5" s="203"/>
      <c r="D5" s="203"/>
      <c r="E5" s="203"/>
      <c r="F5" s="203"/>
      <c r="G5" s="203"/>
      <c r="H5" s="204" t="s">
        <v>94</v>
      </c>
      <c r="I5" s="204" t="s">
        <v>95</v>
      </c>
      <c r="J5" s="204" t="s">
        <v>94</v>
      </c>
      <c r="K5" s="204" t="s">
        <v>95</v>
      </c>
      <c r="L5" s="187"/>
      <c r="M5" s="188"/>
    </row>
    <row r="6" spans="1:14" x14ac:dyDescent="0.25">
      <c r="A6" s="10"/>
      <c r="B6" s="189" t="s">
        <v>96</v>
      </c>
      <c r="C6" s="245" t="s">
        <v>97</v>
      </c>
      <c r="D6" s="246"/>
      <c r="E6" s="246"/>
      <c r="F6" s="247"/>
      <c r="G6" s="247"/>
      <c r="H6" s="197"/>
      <c r="I6" s="197"/>
      <c r="J6" s="197"/>
      <c r="K6" s="197"/>
      <c r="L6" s="197"/>
      <c r="M6" s="197"/>
    </row>
    <row r="7" spans="1:14" x14ac:dyDescent="0.25">
      <c r="A7" s="10"/>
      <c r="B7" s="189" t="s">
        <v>98</v>
      </c>
      <c r="C7" s="241" t="s">
        <v>99</v>
      </c>
      <c r="D7" s="242"/>
      <c r="E7" s="242"/>
      <c r="F7" s="243"/>
      <c r="G7" s="243"/>
      <c r="H7" s="197"/>
      <c r="I7" s="197"/>
      <c r="J7" s="197"/>
      <c r="K7" s="197"/>
      <c r="L7" s="197"/>
      <c r="M7" s="197"/>
    </row>
    <row r="8" spans="1:14" ht="30" x14ac:dyDescent="0.25">
      <c r="A8" s="10"/>
      <c r="B8" s="189" t="s">
        <v>100</v>
      </c>
      <c r="C8" s="205">
        <f>MROUND(C31*C30/860*0.9,5)</f>
        <v>175</v>
      </c>
      <c r="D8" s="197">
        <f t="shared" ref="D8:G8" si="0">MROUND(D31*D30/860*0.9,5)</f>
        <v>175</v>
      </c>
      <c r="E8" s="197">
        <f t="shared" si="0"/>
        <v>175</v>
      </c>
      <c r="F8" s="197">
        <f t="shared" si="0"/>
        <v>175</v>
      </c>
      <c r="G8" s="197">
        <f t="shared" si="0"/>
        <v>175</v>
      </c>
      <c r="H8" s="206">
        <f>MROUND(H31*H30/860*0.9,5)</f>
        <v>45</v>
      </c>
      <c r="I8" s="206">
        <f>MROUND(I31*I30/860*0.9,5)</f>
        <v>315</v>
      </c>
      <c r="J8" s="206">
        <f>MROUND(J31*J30/860*0.9,5)</f>
        <v>45</v>
      </c>
      <c r="K8" s="206">
        <f>MROUND(K31*K30/860*0.9,5)</f>
        <v>315</v>
      </c>
      <c r="L8" s="206" t="s">
        <v>14</v>
      </c>
      <c r="M8" s="206"/>
    </row>
    <row r="9" spans="1:14" x14ac:dyDescent="0.25">
      <c r="A9" s="10"/>
      <c r="B9" s="189" t="s">
        <v>101</v>
      </c>
      <c r="C9" s="205">
        <f>MROUND(C8/60,0.1)</f>
        <v>2.9000000000000004</v>
      </c>
      <c r="D9" s="197">
        <f t="shared" ref="D9:G9" si="1">MROUND(D8/60,0.1)</f>
        <v>2.9000000000000004</v>
      </c>
      <c r="E9" s="197">
        <f t="shared" si="1"/>
        <v>2.9000000000000004</v>
      </c>
      <c r="F9" s="197">
        <f t="shared" si="1"/>
        <v>2.9000000000000004</v>
      </c>
      <c r="G9" s="197">
        <f t="shared" si="1"/>
        <v>2.9000000000000004</v>
      </c>
      <c r="H9" s="197">
        <f>MROUND(H8/60,0.1)</f>
        <v>0.8</v>
      </c>
      <c r="I9" s="197">
        <f>MROUND(I8/60,0.1)</f>
        <v>5.3000000000000007</v>
      </c>
      <c r="J9" s="197">
        <f>MROUND(J8/60,0.1)</f>
        <v>0.8</v>
      </c>
      <c r="K9" s="197">
        <f>MROUND(K8/60,0.1)</f>
        <v>5.3000000000000007</v>
      </c>
      <c r="L9" s="197" t="s">
        <v>5</v>
      </c>
      <c r="M9" s="197">
        <v>7</v>
      </c>
    </row>
    <row r="10" spans="1:14" x14ac:dyDescent="0.25">
      <c r="A10" s="10"/>
      <c r="B10" s="189" t="s">
        <v>102</v>
      </c>
      <c r="C10" s="205">
        <f>C9</f>
        <v>2.9000000000000004</v>
      </c>
      <c r="D10" s="197">
        <f t="shared" ref="D10:J10" si="2">D9</f>
        <v>2.9000000000000004</v>
      </c>
      <c r="E10" s="197">
        <f t="shared" si="2"/>
        <v>2.9000000000000004</v>
      </c>
      <c r="F10" s="197">
        <f t="shared" si="2"/>
        <v>2.9000000000000004</v>
      </c>
      <c r="G10" s="197">
        <f t="shared" si="2"/>
        <v>2.9000000000000004</v>
      </c>
      <c r="H10" s="197">
        <f t="shared" si="2"/>
        <v>0.8</v>
      </c>
      <c r="I10" s="197">
        <f>I9</f>
        <v>5.3000000000000007</v>
      </c>
      <c r="J10" s="197">
        <f t="shared" si="2"/>
        <v>0.8</v>
      </c>
      <c r="K10" s="197">
        <f>K9</f>
        <v>5.3000000000000007</v>
      </c>
      <c r="L10" s="197" t="s">
        <v>5</v>
      </c>
      <c r="M10" s="197">
        <v>7</v>
      </c>
    </row>
    <row r="11" spans="1:14" x14ac:dyDescent="0.25">
      <c r="A11" s="10"/>
      <c r="B11" s="189" t="s">
        <v>103</v>
      </c>
      <c r="C11" s="205">
        <v>98</v>
      </c>
      <c r="D11" s="197">
        <v>98</v>
      </c>
      <c r="E11" s="197">
        <v>98</v>
      </c>
      <c r="F11" s="197">
        <v>98</v>
      </c>
      <c r="G11" s="197">
        <v>98</v>
      </c>
      <c r="H11" s="197">
        <v>96</v>
      </c>
      <c r="I11" s="197">
        <v>99</v>
      </c>
      <c r="J11" s="197">
        <v>96</v>
      </c>
      <c r="K11" s="197">
        <v>99</v>
      </c>
      <c r="L11" s="197" t="s">
        <v>137</v>
      </c>
      <c r="M11" s="197">
        <v>2</v>
      </c>
    </row>
    <row r="12" spans="1:14" x14ac:dyDescent="0.25">
      <c r="A12" s="10"/>
      <c r="B12" s="207" t="s">
        <v>138</v>
      </c>
      <c r="C12" s="205">
        <v>100</v>
      </c>
      <c r="D12" s="197">
        <v>100</v>
      </c>
      <c r="E12" s="197">
        <v>100</v>
      </c>
      <c r="F12" s="197">
        <v>100</v>
      </c>
      <c r="G12" s="197">
        <v>100</v>
      </c>
      <c r="H12" s="197">
        <v>100</v>
      </c>
      <c r="I12" s="197">
        <v>100</v>
      </c>
      <c r="J12" s="197">
        <v>100</v>
      </c>
      <c r="K12" s="197">
        <v>100</v>
      </c>
      <c r="L12" s="197" t="s">
        <v>8</v>
      </c>
      <c r="M12" s="197"/>
    </row>
    <row r="13" spans="1:14" x14ac:dyDescent="0.25">
      <c r="A13" s="10"/>
      <c r="B13" s="207" t="s">
        <v>105</v>
      </c>
      <c r="C13" s="205">
        <v>100</v>
      </c>
      <c r="D13" s="197">
        <v>100</v>
      </c>
      <c r="E13" s="197">
        <v>100</v>
      </c>
      <c r="F13" s="197">
        <v>100</v>
      </c>
      <c r="G13" s="197">
        <v>100</v>
      </c>
      <c r="H13" s="197">
        <v>100</v>
      </c>
      <c r="I13" s="197">
        <v>100</v>
      </c>
      <c r="J13" s="197">
        <v>100</v>
      </c>
      <c r="K13" s="197">
        <v>100</v>
      </c>
      <c r="L13" s="197"/>
      <c r="M13" s="197"/>
    </row>
    <row r="14" spans="1:14" ht="30" x14ac:dyDescent="0.25">
      <c r="A14" s="10"/>
      <c r="B14" s="189" t="s">
        <v>139</v>
      </c>
      <c r="C14" s="208">
        <f>1.3/7</f>
        <v>0.18571428571428572</v>
      </c>
      <c r="D14" s="208">
        <f t="shared" ref="D14:G14" si="3">1.3/7</f>
        <v>0.18571428571428572</v>
      </c>
      <c r="E14" s="208">
        <f t="shared" si="3"/>
        <v>0.18571428571428572</v>
      </c>
      <c r="F14" s="208">
        <f t="shared" si="3"/>
        <v>0.18571428571428572</v>
      </c>
      <c r="G14" s="208">
        <f t="shared" si="3"/>
        <v>0.18571428571428572</v>
      </c>
      <c r="H14" s="196">
        <f>1/7</f>
        <v>0.14285714285714285</v>
      </c>
      <c r="I14" s="196">
        <f>1.7/7</f>
        <v>0.24285714285714285</v>
      </c>
      <c r="J14" s="196">
        <f>1/7</f>
        <v>0.14285714285714285</v>
      </c>
      <c r="K14" s="196">
        <f>1.7/7</f>
        <v>0.24285714285714285</v>
      </c>
      <c r="L14" s="197"/>
      <c r="M14" s="197">
        <v>2</v>
      </c>
    </row>
    <row r="15" spans="1:14" ht="30" x14ac:dyDescent="0.25">
      <c r="A15" s="10"/>
      <c r="B15" s="189" t="s">
        <v>107</v>
      </c>
      <c r="C15" s="205">
        <v>1</v>
      </c>
      <c r="D15" s="197">
        <v>1</v>
      </c>
      <c r="E15" s="197">
        <v>1</v>
      </c>
      <c r="F15" s="197">
        <v>1</v>
      </c>
      <c r="G15" s="197">
        <v>1</v>
      </c>
      <c r="H15" s="197">
        <v>0</v>
      </c>
      <c r="I15" s="197">
        <v>1</v>
      </c>
      <c r="J15" s="197">
        <v>0</v>
      </c>
      <c r="K15" s="197">
        <v>1</v>
      </c>
      <c r="L15" s="197" t="s">
        <v>10</v>
      </c>
      <c r="M15" s="197">
        <v>7</v>
      </c>
    </row>
    <row r="16" spans="1:14" x14ac:dyDescent="0.25">
      <c r="A16" s="10"/>
      <c r="B16" s="189" t="s">
        <v>108</v>
      </c>
      <c r="C16" s="205">
        <v>0</v>
      </c>
      <c r="D16" s="197">
        <v>0</v>
      </c>
      <c r="E16" s="197">
        <v>0</v>
      </c>
      <c r="F16" s="197">
        <v>0</v>
      </c>
      <c r="G16" s="197">
        <v>0</v>
      </c>
      <c r="H16" s="197">
        <v>0</v>
      </c>
      <c r="I16" s="197">
        <v>3</v>
      </c>
      <c r="J16" s="197">
        <v>0</v>
      </c>
      <c r="K16" s="197">
        <v>3</v>
      </c>
      <c r="L16" s="197"/>
      <c r="M16" s="197">
        <v>7</v>
      </c>
    </row>
    <row r="17" spans="1:13" x14ac:dyDescent="0.25">
      <c r="A17" s="10"/>
      <c r="B17" s="189" t="s">
        <v>109</v>
      </c>
      <c r="C17" s="205">
        <v>1</v>
      </c>
      <c r="D17" s="197">
        <v>1</v>
      </c>
      <c r="E17" s="197">
        <v>1</v>
      </c>
      <c r="F17" s="197">
        <v>1</v>
      </c>
      <c r="G17" s="197">
        <v>1</v>
      </c>
      <c r="H17" s="197">
        <v>0</v>
      </c>
      <c r="I17" s="197">
        <v>4</v>
      </c>
      <c r="J17" s="197">
        <v>0</v>
      </c>
      <c r="K17" s="197">
        <v>4</v>
      </c>
      <c r="L17" s="197" t="s">
        <v>15</v>
      </c>
      <c r="M17" s="197">
        <v>7</v>
      </c>
    </row>
    <row r="18" spans="1:13" x14ac:dyDescent="0.25">
      <c r="A18" s="10"/>
      <c r="B18" s="189" t="s">
        <v>6</v>
      </c>
      <c r="C18" s="205">
        <v>40</v>
      </c>
      <c r="D18" s="197">
        <v>40</v>
      </c>
      <c r="E18" s="197">
        <v>40</v>
      </c>
      <c r="F18" s="197">
        <v>40</v>
      </c>
      <c r="G18" s="197">
        <v>40</v>
      </c>
      <c r="H18" s="197">
        <v>30</v>
      </c>
      <c r="I18" s="197">
        <v>50</v>
      </c>
      <c r="J18" s="197">
        <v>30</v>
      </c>
      <c r="K18" s="197">
        <v>50</v>
      </c>
      <c r="L18" s="197" t="s">
        <v>16</v>
      </c>
      <c r="M18" s="197">
        <v>2</v>
      </c>
    </row>
    <row r="19" spans="1:13" x14ac:dyDescent="0.25">
      <c r="A19" s="10"/>
      <c r="B19" s="189" t="s">
        <v>7</v>
      </c>
      <c r="C19" s="205">
        <v>0.5</v>
      </c>
      <c r="D19" s="197">
        <v>0.5</v>
      </c>
      <c r="E19" s="197">
        <v>0.5</v>
      </c>
      <c r="F19" s="197">
        <v>0.5</v>
      </c>
      <c r="G19" s="197">
        <v>0.5</v>
      </c>
      <c r="H19" s="197">
        <v>0.5</v>
      </c>
      <c r="I19" s="208">
        <v>1</v>
      </c>
      <c r="J19" s="208">
        <v>0.5</v>
      </c>
      <c r="K19" s="208">
        <v>1</v>
      </c>
      <c r="L19" s="197" t="s">
        <v>115</v>
      </c>
      <c r="M19" s="197">
        <v>7</v>
      </c>
    </row>
    <row r="20" spans="1:13" x14ac:dyDescent="0.25">
      <c r="A20" s="10"/>
      <c r="B20" s="238" t="s">
        <v>9</v>
      </c>
      <c r="C20" s="239"/>
      <c r="D20" s="239"/>
      <c r="E20" s="239"/>
      <c r="F20" s="239"/>
      <c r="G20" s="239"/>
      <c r="H20" s="239"/>
      <c r="I20" s="239"/>
      <c r="J20" s="239"/>
      <c r="K20" s="239"/>
      <c r="L20" s="239"/>
      <c r="M20" s="240"/>
    </row>
    <row r="21" spans="1:13" x14ac:dyDescent="0.25">
      <c r="A21" s="10"/>
      <c r="B21" s="189" t="s">
        <v>110</v>
      </c>
      <c r="C21" s="197"/>
      <c r="D21" s="197"/>
      <c r="E21" s="197"/>
      <c r="F21" s="197"/>
      <c r="G21" s="197"/>
      <c r="H21" s="197"/>
      <c r="I21" s="197"/>
      <c r="J21" s="197"/>
      <c r="K21" s="197"/>
      <c r="L21" s="197"/>
      <c r="M21" s="197"/>
    </row>
    <row r="22" spans="1:13" ht="30" x14ac:dyDescent="0.25">
      <c r="A22" s="10"/>
      <c r="B22" s="193" t="s">
        <v>111</v>
      </c>
      <c r="C22" s="197"/>
      <c r="D22" s="197"/>
      <c r="E22" s="197"/>
      <c r="F22" s="197"/>
      <c r="G22" s="197"/>
      <c r="H22" s="197"/>
      <c r="I22" s="197"/>
      <c r="J22" s="197"/>
      <c r="K22" s="197"/>
      <c r="L22" s="197"/>
      <c r="M22" s="197"/>
    </row>
    <row r="23" spans="1:13" x14ac:dyDescent="0.25">
      <c r="A23" s="10"/>
      <c r="B23" s="209" t="s">
        <v>112</v>
      </c>
      <c r="C23" s="210"/>
      <c r="D23" s="210"/>
      <c r="E23" s="210"/>
      <c r="F23" s="210"/>
      <c r="G23" s="210"/>
      <c r="H23" s="210"/>
      <c r="I23" s="210"/>
      <c r="J23" s="210"/>
      <c r="K23" s="210"/>
      <c r="L23" s="210"/>
      <c r="M23" s="211"/>
    </row>
    <row r="24" spans="1:13" ht="33" x14ac:dyDescent="0.35">
      <c r="A24" s="10"/>
      <c r="B24" s="189" t="s">
        <v>708</v>
      </c>
      <c r="C24" s="212">
        <f>7450*C30^-0.47*C30/1000000/(C8/1000)</f>
        <v>2.9647801144819392</v>
      </c>
      <c r="D24" s="208">
        <f>7450*D30^-0.47*D30/1000000/(D8/1000)</f>
        <v>2.9647801144819392</v>
      </c>
      <c r="E24" s="208">
        <f>7450*E30^-0.47*E30/1000000/(E8/1000)</f>
        <v>2.9647801144819392</v>
      </c>
      <c r="F24" s="208">
        <v>2.9647801144819392</v>
      </c>
      <c r="G24" s="208">
        <f>7450*G30^-0.47*G30/1000000/(G8/1000)</f>
        <v>2.9647801144819392</v>
      </c>
      <c r="H24" s="208">
        <f>7450*I30^-0.47*I30/1000000/(I8/1000)</f>
        <v>2.1592345524313523</v>
      </c>
      <c r="I24" s="208">
        <f>7450*H30^-0.47*H30/1000000/(H8/1000)</f>
        <v>7.9849486255698485</v>
      </c>
      <c r="J24" s="208">
        <f>7450*K30^-0.47*K30/1000000/(K8/1000)</f>
        <v>2.1592345524313523</v>
      </c>
      <c r="K24" s="208">
        <f>7450*J30^-0.47*J30/1000000/(J8/1000)</f>
        <v>7.9849486255698485</v>
      </c>
      <c r="L24" s="197" t="s">
        <v>120</v>
      </c>
      <c r="M24" s="197" t="s">
        <v>140</v>
      </c>
    </row>
    <row r="25" spans="1:13" x14ac:dyDescent="0.25">
      <c r="A25" s="10"/>
      <c r="B25" s="189" t="s">
        <v>113</v>
      </c>
      <c r="C25" s="205">
        <v>70</v>
      </c>
      <c r="D25" s="197">
        <v>70</v>
      </c>
      <c r="E25" s="197">
        <v>70</v>
      </c>
      <c r="F25" s="197">
        <v>70</v>
      </c>
      <c r="G25" s="197">
        <v>70</v>
      </c>
      <c r="H25" s="197">
        <v>70</v>
      </c>
      <c r="I25" s="197">
        <v>70</v>
      </c>
      <c r="J25" s="197">
        <v>70</v>
      </c>
      <c r="K25" s="197">
        <v>70</v>
      </c>
      <c r="L25" s="197"/>
      <c r="M25" s="197">
        <v>7</v>
      </c>
    </row>
    <row r="26" spans="1:13" x14ac:dyDescent="0.25">
      <c r="A26" s="10"/>
      <c r="B26" s="189" t="s">
        <v>114</v>
      </c>
      <c r="C26" s="205">
        <v>30</v>
      </c>
      <c r="D26" s="197">
        <v>30</v>
      </c>
      <c r="E26" s="197">
        <v>30</v>
      </c>
      <c r="F26" s="197">
        <v>30</v>
      </c>
      <c r="G26" s="197">
        <v>30</v>
      </c>
      <c r="H26" s="197">
        <v>30</v>
      </c>
      <c r="I26" s="197">
        <v>30</v>
      </c>
      <c r="J26" s="197">
        <v>30</v>
      </c>
      <c r="K26" s="197">
        <v>30</v>
      </c>
      <c r="L26" s="197"/>
      <c r="M26" s="197">
        <v>7</v>
      </c>
    </row>
    <row r="27" spans="1:13" ht="33" x14ac:dyDescent="0.35">
      <c r="A27" s="10"/>
      <c r="B27" s="193" t="s">
        <v>709</v>
      </c>
      <c r="C27" s="213">
        <v>8.6</v>
      </c>
      <c r="D27" s="213">
        <v>8.6</v>
      </c>
      <c r="E27" s="213">
        <v>8.6</v>
      </c>
      <c r="F27" s="213">
        <v>8.6</v>
      </c>
      <c r="G27" s="213">
        <v>8.6</v>
      </c>
      <c r="H27" s="214">
        <f>1500/I8</f>
        <v>4.7619047619047619</v>
      </c>
      <c r="I27" s="214">
        <f t="shared" ref="I27" si="4">1500/H8</f>
        <v>33.333333333333336</v>
      </c>
      <c r="J27" s="214">
        <f>1500/K8</f>
        <v>4.7619047619047619</v>
      </c>
      <c r="K27" s="214">
        <f>1500/J8</f>
        <v>33.333333333333336</v>
      </c>
      <c r="L27" s="197" t="s">
        <v>15</v>
      </c>
      <c r="M27" s="197">
        <v>7</v>
      </c>
    </row>
    <row r="28" spans="1:13" ht="18" x14ac:dyDescent="0.35">
      <c r="A28" s="10"/>
      <c r="B28" s="193" t="s">
        <v>710</v>
      </c>
      <c r="C28" s="215">
        <v>0</v>
      </c>
      <c r="D28" s="216">
        <v>0</v>
      </c>
      <c r="E28" s="216">
        <v>0</v>
      </c>
      <c r="F28" s="216">
        <v>0</v>
      </c>
      <c r="G28" s="216">
        <v>0</v>
      </c>
      <c r="H28" s="216">
        <v>0</v>
      </c>
      <c r="I28" s="216">
        <v>0</v>
      </c>
      <c r="J28" s="216">
        <v>0</v>
      </c>
      <c r="K28" s="216">
        <v>0</v>
      </c>
      <c r="L28" s="197" t="s">
        <v>129</v>
      </c>
      <c r="M28" s="197">
        <v>7</v>
      </c>
    </row>
    <row r="29" spans="1:13" x14ac:dyDescent="0.25">
      <c r="A29" s="10"/>
      <c r="B29" s="217" t="s">
        <v>117</v>
      </c>
      <c r="C29" s="218"/>
      <c r="D29" s="218"/>
      <c r="E29" s="218"/>
      <c r="F29" s="218"/>
      <c r="G29" s="218"/>
      <c r="H29" s="218"/>
      <c r="I29" s="218"/>
      <c r="J29" s="218"/>
      <c r="K29" s="218"/>
      <c r="L29" s="218"/>
      <c r="M29" s="219"/>
    </row>
    <row r="30" spans="1:13" ht="17.25" x14ac:dyDescent="0.25">
      <c r="A30" s="10"/>
      <c r="B30" s="220" t="s">
        <v>712</v>
      </c>
      <c r="C30" s="221">
        <v>3000</v>
      </c>
      <c r="D30" s="214">
        <v>3000</v>
      </c>
      <c r="E30" s="214">
        <v>3000</v>
      </c>
      <c r="F30" s="214">
        <v>3000</v>
      </c>
      <c r="G30" s="214">
        <v>3000</v>
      </c>
      <c r="H30" s="214">
        <v>1500</v>
      </c>
      <c r="I30" s="214">
        <v>5000</v>
      </c>
      <c r="J30" s="214">
        <v>1500</v>
      </c>
      <c r="K30" s="214">
        <v>5000</v>
      </c>
      <c r="L30" s="222"/>
      <c r="M30" s="222"/>
    </row>
    <row r="31" spans="1:13" ht="30" x14ac:dyDescent="0.25">
      <c r="A31" s="10"/>
      <c r="B31" s="220" t="s">
        <v>141</v>
      </c>
      <c r="C31" s="223">
        <v>55</v>
      </c>
      <c r="D31" s="222">
        <v>55</v>
      </c>
      <c r="E31" s="222">
        <v>55</v>
      </c>
      <c r="F31" s="222">
        <v>55</v>
      </c>
      <c r="G31" s="222">
        <v>55</v>
      </c>
      <c r="H31" s="222">
        <v>30</v>
      </c>
      <c r="I31" s="222">
        <v>60</v>
      </c>
      <c r="J31" s="222">
        <v>30</v>
      </c>
      <c r="K31" s="222">
        <v>60</v>
      </c>
      <c r="L31" s="222"/>
      <c r="M31" s="222"/>
    </row>
    <row r="32" spans="1:13" x14ac:dyDescent="0.25">
      <c r="A32" s="10"/>
      <c r="B32" s="69"/>
      <c r="C32" s="70"/>
      <c r="D32" s="70"/>
      <c r="E32" s="70"/>
      <c r="F32" s="70"/>
      <c r="G32" s="70"/>
      <c r="H32" s="70"/>
      <c r="I32" s="70"/>
      <c r="J32" s="70"/>
      <c r="K32" s="70"/>
      <c r="L32" s="70"/>
      <c r="M32" s="70"/>
    </row>
    <row r="33" spans="1:13" x14ac:dyDescent="0.25">
      <c r="A33" s="7" t="s">
        <v>13</v>
      </c>
      <c r="B33" s="10"/>
      <c r="C33" s="10"/>
      <c r="D33" s="10"/>
      <c r="E33" s="10"/>
      <c r="F33" s="10"/>
      <c r="G33" s="10"/>
      <c r="H33" s="10"/>
      <c r="I33" s="10"/>
      <c r="J33" s="10"/>
      <c r="K33" s="10"/>
      <c r="L33" s="10"/>
      <c r="M33" s="10"/>
    </row>
    <row r="34" spans="1:13" ht="15" customHeight="1" x14ac:dyDescent="0.25">
      <c r="A34" s="18" t="s">
        <v>14</v>
      </c>
      <c r="B34" s="225" t="s">
        <v>142</v>
      </c>
      <c r="C34" s="225"/>
      <c r="D34" s="225"/>
      <c r="E34" s="225"/>
      <c r="F34" s="225"/>
      <c r="G34" s="225"/>
      <c r="H34" s="225"/>
      <c r="I34" s="225"/>
      <c r="J34" s="225"/>
      <c r="K34" s="225"/>
      <c r="L34" s="225"/>
      <c r="M34" s="225"/>
    </row>
    <row r="35" spans="1:13" ht="15" customHeight="1" x14ac:dyDescent="0.25">
      <c r="A35" s="18" t="s">
        <v>5</v>
      </c>
      <c r="B35" s="225" t="s">
        <v>143</v>
      </c>
      <c r="C35" s="225"/>
      <c r="D35" s="225"/>
      <c r="E35" s="225"/>
      <c r="F35" s="225"/>
      <c r="G35" s="225"/>
      <c r="H35" s="225"/>
      <c r="I35" s="225"/>
      <c r="J35" s="225"/>
      <c r="K35" s="225"/>
      <c r="L35" s="225"/>
      <c r="M35" s="225"/>
    </row>
    <row r="36" spans="1:13" ht="15" customHeight="1" x14ac:dyDescent="0.25">
      <c r="A36" s="18" t="s">
        <v>8</v>
      </c>
      <c r="B36" s="225" t="s">
        <v>144</v>
      </c>
      <c r="C36" s="225"/>
      <c r="D36" s="225"/>
      <c r="E36" s="225"/>
      <c r="F36" s="225"/>
      <c r="G36" s="225"/>
      <c r="H36" s="225"/>
      <c r="I36" s="225"/>
      <c r="J36" s="225"/>
      <c r="K36" s="225"/>
      <c r="L36" s="225"/>
      <c r="M36" s="225"/>
    </row>
    <row r="37" spans="1:13" ht="15" customHeight="1" x14ac:dyDescent="0.25">
      <c r="A37" s="18" t="s">
        <v>10</v>
      </c>
      <c r="B37" s="225" t="s">
        <v>145</v>
      </c>
      <c r="C37" s="225"/>
      <c r="D37" s="225"/>
      <c r="E37" s="225"/>
      <c r="F37" s="225"/>
      <c r="G37" s="225"/>
      <c r="H37" s="225"/>
      <c r="I37" s="225"/>
      <c r="J37" s="225"/>
      <c r="K37" s="225"/>
      <c r="L37" s="225"/>
      <c r="M37" s="225"/>
    </row>
    <row r="38" spans="1:13" ht="15" customHeight="1" x14ac:dyDescent="0.25">
      <c r="A38" s="18" t="s">
        <v>15</v>
      </c>
      <c r="B38" s="225" t="s">
        <v>146</v>
      </c>
      <c r="C38" s="225"/>
      <c r="D38" s="225"/>
      <c r="E38" s="225"/>
      <c r="F38" s="225"/>
      <c r="G38" s="225"/>
      <c r="H38" s="225"/>
      <c r="I38" s="225"/>
      <c r="J38" s="225"/>
      <c r="K38" s="225"/>
      <c r="L38" s="225"/>
      <c r="M38" s="225"/>
    </row>
    <row r="39" spans="1:13" ht="15" customHeight="1" x14ac:dyDescent="0.25">
      <c r="A39" s="18" t="s">
        <v>16</v>
      </c>
      <c r="B39" s="225" t="s">
        <v>147</v>
      </c>
      <c r="C39" s="225"/>
      <c r="D39" s="225"/>
      <c r="E39" s="225"/>
      <c r="F39" s="225"/>
      <c r="G39" s="225"/>
      <c r="H39" s="225"/>
      <c r="I39" s="225"/>
      <c r="J39" s="225"/>
      <c r="K39" s="225"/>
      <c r="L39" s="225"/>
      <c r="M39" s="225"/>
    </row>
    <row r="40" spans="1:13" ht="15" customHeight="1" x14ac:dyDescent="0.25">
      <c r="A40" s="18" t="s">
        <v>115</v>
      </c>
      <c r="B40" s="225" t="s">
        <v>148</v>
      </c>
      <c r="C40" s="225"/>
      <c r="D40" s="225"/>
      <c r="E40" s="225"/>
      <c r="F40" s="225"/>
      <c r="G40" s="225"/>
      <c r="H40" s="225"/>
      <c r="I40" s="225"/>
      <c r="J40" s="225"/>
      <c r="K40" s="225"/>
      <c r="L40" s="225"/>
      <c r="M40" s="225"/>
    </row>
    <row r="41" spans="1:13" ht="15" customHeight="1" x14ac:dyDescent="0.25">
      <c r="A41" s="18" t="s">
        <v>120</v>
      </c>
      <c r="B41" s="225" t="s">
        <v>149</v>
      </c>
      <c r="C41" s="225"/>
      <c r="D41" s="225"/>
      <c r="E41" s="225"/>
      <c r="F41" s="225"/>
      <c r="G41" s="225"/>
      <c r="H41" s="225"/>
      <c r="I41" s="225"/>
      <c r="J41" s="225"/>
      <c r="K41" s="225"/>
      <c r="L41" s="225"/>
      <c r="M41" s="225"/>
    </row>
    <row r="42" spans="1:13" ht="15" customHeight="1" x14ac:dyDescent="0.25">
      <c r="A42" s="18" t="s">
        <v>129</v>
      </c>
      <c r="B42" s="225" t="s">
        <v>150</v>
      </c>
      <c r="C42" s="225"/>
      <c r="D42" s="225"/>
      <c r="E42" s="225"/>
      <c r="F42" s="225"/>
      <c r="G42" s="225"/>
      <c r="H42" s="225"/>
      <c r="I42" s="225"/>
      <c r="J42" s="225"/>
      <c r="K42" s="225"/>
      <c r="L42" s="225"/>
      <c r="M42" s="225"/>
    </row>
    <row r="43" spans="1:13" x14ac:dyDescent="0.25">
      <c r="A43" s="18" t="s">
        <v>137</v>
      </c>
      <c r="B43" s="66" t="s">
        <v>130</v>
      </c>
      <c r="C43" s="63"/>
      <c r="D43" s="63"/>
      <c r="E43" s="63"/>
      <c r="F43" s="63"/>
      <c r="G43" s="63"/>
      <c r="H43" s="63"/>
      <c r="I43" s="63"/>
      <c r="J43" s="63"/>
      <c r="K43" s="63"/>
      <c r="L43" s="63"/>
      <c r="M43" s="63"/>
    </row>
    <row r="44" spans="1:13" ht="15" customHeight="1" x14ac:dyDescent="0.25">
      <c r="A44" s="7" t="s">
        <v>17</v>
      </c>
      <c r="B44" s="10"/>
      <c r="C44" s="10"/>
      <c r="D44" s="10"/>
      <c r="E44" s="10"/>
      <c r="F44" s="10"/>
      <c r="G44" s="10"/>
      <c r="H44" s="10"/>
      <c r="I44" s="10"/>
      <c r="J44" s="10"/>
      <c r="K44" s="10"/>
      <c r="L44" s="10"/>
      <c r="M44" s="10"/>
    </row>
    <row r="45" spans="1:13" ht="15" customHeight="1" x14ac:dyDescent="0.25">
      <c r="A45" s="17">
        <v>2</v>
      </c>
      <c r="B45" s="225" t="s">
        <v>151</v>
      </c>
      <c r="C45" s="225"/>
      <c r="D45" s="225"/>
      <c r="E45" s="225"/>
      <c r="F45" s="225"/>
      <c r="G45" s="225"/>
      <c r="H45" s="225"/>
      <c r="I45" s="225"/>
      <c r="J45" s="225"/>
      <c r="K45" s="225"/>
      <c r="L45" s="225"/>
      <c r="M45" s="225"/>
    </row>
    <row r="46" spans="1:13" x14ac:dyDescent="0.25">
      <c r="A46" s="17">
        <v>7</v>
      </c>
      <c r="B46" s="237" t="s">
        <v>152</v>
      </c>
      <c r="C46" s="237"/>
      <c r="D46" s="237"/>
      <c r="E46" s="237"/>
      <c r="F46" s="237"/>
      <c r="G46" s="237"/>
      <c r="H46" s="237"/>
      <c r="I46" s="237"/>
      <c r="J46" s="237"/>
      <c r="K46" s="237"/>
      <c r="L46" s="237"/>
      <c r="M46" s="237"/>
    </row>
  </sheetData>
  <mergeCells count="17">
    <mergeCell ref="B20:M20"/>
    <mergeCell ref="B34:M34"/>
    <mergeCell ref="B35:M35"/>
    <mergeCell ref="C7:G7"/>
    <mergeCell ref="C3:M3"/>
    <mergeCell ref="H4:I4"/>
    <mergeCell ref="J4:K4"/>
    <mergeCell ref="C6:G6"/>
    <mergeCell ref="B41:M41"/>
    <mergeCell ref="B42:M42"/>
    <mergeCell ref="B45:M45"/>
    <mergeCell ref="B46:M46"/>
    <mergeCell ref="B36:M36"/>
    <mergeCell ref="B37:M37"/>
    <mergeCell ref="B38:M38"/>
    <mergeCell ref="B39:M39"/>
    <mergeCell ref="B40:M40"/>
  </mergeCells>
  <hyperlinks>
    <hyperlink ref="H1" location="Index" display="Back to Inde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AB79"/>
  <sheetViews>
    <sheetView showGridLines="0" tabSelected="1" zoomScaleNormal="100" workbookViewId="0">
      <selection activeCell="A36" sqref="A36:M53"/>
    </sheetView>
  </sheetViews>
  <sheetFormatPr defaultRowHeight="15" x14ac:dyDescent="0.25"/>
  <cols>
    <col min="1" max="1" width="2.5703125" style="1" customWidth="1"/>
    <col min="2" max="2" width="26.140625" style="1" customWidth="1"/>
    <col min="3" max="7" width="5" style="1" customWidth="1"/>
    <col min="8" max="11" width="7" style="1" customWidth="1"/>
    <col min="12" max="12" width="4.5703125" style="1" customWidth="1"/>
    <col min="13" max="13" width="3.85546875" style="1" customWidth="1"/>
    <col min="14" max="14" width="7.140625" style="9" customWidth="1"/>
    <col min="15" max="15" width="7.7109375" style="9" customWidth="1"/>
    <col min="16" max="16384" width="9.140625" style="9"/>
  </cols>
  <sheetData>
    <row r="1" spans="1:15" ht="20.25" x14ac:dyDescent="0.25">
      <c r="B1" s="64"/>
      <c r="C1" s="6"/>
      <c r="H1" s="3" t="s">
        <v>23</v>
      </c>
      <c r="N1" s="111"/>
      <c r="O1" s="111"/>
    </row>
    <row r="2" spans="1:15" x14ac:dyDescent="0.25">
      <c r="N2" s="111"/>
      <c r="O2" s="111"/>
    </row>
    <row r="3" spans="1:15" x14ac:dyDescent="0.25">
      <c r="A3" s="10"/>
      <c r="B3" s="313" t="s">
        <v>0</v>
      </c>
      <c r="C3" s="314" t="s">
        <v>672</v>
      </c>
      <c r="D3" s="314"/>
      <c r="E3" s="314"/>
      <c r="F3" s="314"/>
      <c r="G3" s="314"/>
      <c r="H3" s="314"/>
      <c r="I3" s="314"/>
      <c r="J3" s="314"/>
      <c r="K3" s="314"/>
      <c r="L3" s="314"/>
      <c r="M3" s="314"/>
      <c r="N3" s="248"/>
      <c r="O3" s="248"/>
    </row>
    <row r="4" spans="1:15" ht="22.5" x14ac:dyDescent="0.25">
      <c r="A4" s="10"/>
      <c r="B4" s="315"/>
      <c r="C4" s="316">
        <v>2015</v>
      </c>
      <c r="D4" s="316">
        <v>2020</v>
      </c>
      <c r="E4" s="316">
        <v>2030</v>
      </c>
      <c r="F4" s="317">
        <v>2040</v>
      </c>
      <c r="G4" s="316">
        <v>2050</v>
      </c>
      <c r="H4" s="335" t="s">
        <v>92</v>
      </c>
      <c r="I4" s="336"/>
      <c r="J4" s="335" t="s">
        <v>93</v>
      </c>
      <c r="K4" s="336"/>
      <c r="L4" s="316" t="s">
        <v>1</v>
      </c>
      <c r="M4" s="316" t="s">
        <v>2</v>
      </c>
      <c r="N4" s="112"/>
      <c r="O4" s="112"/>
    </row>
    <row r="5" spans="1:15" x14ac:dyDescent="0.25">
      <c r="A5" s="10"/>
      <c r="B5" s="318" t="s">
        <v>3</v>
      </c>
      <c r="C5" s="318"/>
      <c r="D5" s="318"/>
      <c r="E5" s="318"/>
      <c r="F5" s="318"/>
      <c r="G5" s="318"/>
      <c r="H5" s="319" t="s">
        <v>94</v>
      </c>
      <c r="I5" s="319" t="s">
        <v>95</v>
      </c>
      <c r="J5" s="319" t="s">
        <v>94</v>
      </c>
      <c r="K5" s="319" t="s">
        <v>95</v>
      </c>
      <c r="L5" s="320"/>
      <c r="M5" s="320"/>
      <c r="N5" s="249"/>
      <c r="O5" s="249"/>
    </row>
    <row r="6" spans="1:15" x14ac:dyDescent="0.25">
      <c r="A6" s="10"/>
      <c r="B6" s="321" t="s">
        <v>96</v>
      </c>
      <c r="C6" s="322" t="s">
        <v>97</v>
      </c>
      <c r="D6" s="322"/>
      <c r="E6" s="322"/>
      <c r="F6" s="322"/>
      <c r="G6" s="322"/>
      <c r="H6" s="323"/>
      <c r="I6" s="323"/>
      <c r="J6" s="323"/>
      <c r="K6" s="323"/>
      <c r="L6" s="323"/>
      <c r="M6" s="323"/>
      <c r="N6" s="250"/>
      <c r="O6" s="250"/>
    </row>
    <row r="7" spans="1:15" x14ac:dyDescent="0.25">
      <c r="A7" s="10"/>
      <c r="B7" s="321" t="s">
        <v>98</v>
      </c>
      <c r="C7" s="322" t="s">
        <v>673</v>
      </c>
      <c r="D7" s="322"/>
      <c r="E7" s="322"/>
      <c r="F7" s="322"/>
      <c r="G7" s="322"/>
      <c r="H7" s="323"/>
      <c r="I7" s="323"/>
      <c r="J7" s="323"/>
      <c r="K7" s="323"/>
      <c r="L7" s="323"/>
      <c r="M7" s="323"/>
      <c r="N7" s="8"/>
      <c r="O7" s="8"/>
    </row>
    <row r="8" spans="1:15" ht="23.25" x14ac:dyDescent="0.25">
      <c r="A8" s="10"/>
      <c r="B8" s="321" t="s">
        <v>674</v>
      </c>
      <c r="C8" s="323">
        <f>MROUND(C34*C33/860*0.9,1)</f>
        <v>3</v>
      </c>
      <c r="D8" s="323">
        <f t="shared" ref="D8:K8" si="0">MROUND(D34*D33/860*0.9,1)</f>
        <v>3</v>
      </c>
      <c r="E8" s="323">
        <f t="shared" si="0"/>
        <v>3</v>
      </c>
      <c r="F8" s="323">
        <f t="shared" si="0"/>
        <v>3</v>
      </c>
      <c r="G8" s="323">
        <f t="shared" si="0"/>
        <v>3</v>
      </c>
      <c r="H8" s="323">
        <f>MROUND(H34*H33/860*0.9,1)</f>
        <v>2</v>
      </c>
      <c r="I8" s="323">
        <f t="shared" si="0"/>
        <v>19</v>
      </c>
      <c r="J8" s="323">
        <f t="shared" si="0"/>
        <v>2</v>
      </c>
      <c r="K8" s="323">
        <f t="shared" si="0"/>
        <v>19</v>
      </c>
      <c r="L8" s="323" t="s">
        <v>14</v>
      </c>
      <c r="M8" s="323"/>
      <c r="N8" s="8"/>
      <c r="O8" s="8"/>
    </row>
    <row r="9" spans="1:15" x14ac:dyDescent="0.25">
      <c r="A9" s="10"/>
      <c r="B9" s="321" t="s">
        <v>675</v>
      </c>
      <c r="C9" s="323">
        <v>20</v>
      </c>
      <c r="D9" s="323">
        <v>20</v>
      </c>
      <c r="E9" s="323">
        <v>20</v>
      </c>
      <c r="F9" s="323">
        <v>20</v>
      </c>
      <c r="G9" s="323">
        <v>20</v>
      </c>
      <c r="H9" s="323">
        <v>10</v>
      </c>
      <c r="I9" s="323">
        <v>40</v>
      </c>
      <c r="J9" s="323">
        <v>10</v>
      </c>
      <c r="K9" s="323">
        <v>40</v>
      </c>
      <c r="L9" s="324"/>
      <c r="M9" s="323">
        <v>5</v>
      </c>
      <c r="N9" s="113"/>
      <c r="O9" s="8"/>
    </row>
    <row r="10" spans="1:15" x14ac:dyDescent="0.25">
      <c r="A10" s="10"/>
      <c r="B10" s="321" t="s">
        <v>676</v>
      </c>
      <c r="C10" s="323">
        <f>C9</f>
        <v>20</v>
      </c>
      <c r="D10" s="323">
        <f t="shared" ref="D10:K10" si="1">D9</f>
        <v>20</v>
      </c>
      <c r="E10" s="323">
        <f t="shared" si="1"/>
        <v>20</v>
      </c>
      <c r="F10" s="323">
        <f t="shared" si="1"/>
        <v>20</v>
      </c>
      <c r="G10" s="323">
        <f t="shared" si="1"/>
        <v>20</v>
      </c>
      <c r="H10" s="323">
        <f t="shared" si="1"/>
        <v>10</v>
      </c>
      <c r="I10" s="323">
        <f t="shared" si="1"/>
        <v>40</v>
      </c>
      <c r="J10" s="323">
        <f t="shared" si="1"/>
        <v>10</v>
      </c>
      <c r="K10" s="323">
        <f t="shared" si="1"/>
        <v>40</v>
      </c>
      <c r="L10" s="324"/>
      <c r="M10" s="323">
        <v>5</v>
      </c>
      <c r="N10" s="114"/>
      <c r="O10" s="8"/>
    </row>
    <row r="11" spans="1:15" s="118" customFormat="1" x14ac:dyDescent="0.25">
      <c r="A11" s="115"/>
      <c r="B11" s="325" t="s">
        <v>103</v>
      </c>
      <c r="C11" s="324" t="s">
        <v>677</v>
      </c>
      <c r="D11" s="324" t="s">
        <v>677</v>
      </c>
      <c r="E11" s="324" t="s">
        <v>677</v>
      </c>
      <c r="F11" s="324" t="s">
        <v>677</v>
      </c>
      <c r="G11" s="324" t="s">
        <v>677</v>
      </c>
      <c r="H11" s="324" t="s">
        <v>677</v>
      </c>
      <c r="I11" s="324" t="s">
        <v>677</v>
      </c>
      <c r="J11" s="324" t="s">
        <v>677</v>
      </c>
      <c r="K11" s="324" t="s">
        <v>677</v>
      </c>
      <c r="L11" s="324" t="s">
        <v>137</v>
      </c>
      <c r="M11" s="324"/>
      <c r="N11" s="116"/>
      <c r="O11" s="117"/>
    </row>
    <row r="12" spans="1:15" x14ac:dyDescent="0.25">
      <c r="A12" s="10"/>
      <c r="B12" s="326" t="s">
        <v>713</v>
      </c>
      <c r="C12" s="323">
        <v>100</v>
      </c>
      <c r="D12" s="323">
        <v>100</v>
      </c>
      <c r="E12" s="323">
        <v>100</v>
      </c>
      <c r="F12" s="323">
        <v>100</v>
      </c>
      <c r="G12" s="323">
        <v>100</v>
      </c>
      <c r="H12" s="323">
        <v>100</v>
      </c>
      <c r="I12" s="323">
        <v>100</v>
      </c>
      <c r="J12" s="323">
        <v>100</v>
      </c>
      <c r="K12" s="323">
        <v>100</v>
      </c>
      <c r="L12" s="323" t="s">
        <v>5</v>
      </c>
      <c r="M12" s="323"/>
      <c r="N12" s="8"/>
      <c r="O12" s="8"/>
    </row>
    <row r="13" spans="1:15" x14ac:dyDescent="0.25">
      <c r="A13" s="10"/>
      <c r="B13" s="326" t="s">
        <v>105</v>
      </c>
      <c r="C13" s="323">
        <v>100</v>
      </c>
      <c r="D13" s="323">
        <v>100</v>
      </c>
      <c r="E13" s="323">
        <v>100</v>
      </c>
      <c r="F13" s="323">
        <v>100</v>
      </c>
      <c r="G13" s="323">
        <v>100</v>
      </c>
      <c r="H13" s="323">
        <v>100</v>
      </c>
      <c r="I13" s="323">
        <v>100</v>
      </c>
      <c r="J13" s="323">
        <v>100</v>
      </c>
      <c r="K13" s="323">
        <v>100</v>
      </c>
      <c r="L13" s="323"/>
      <c r="M13" s="323"/>
      <c r="N13" s="8"/>
      <c r="O13" s="8"/>
    </row>
    <row r="14" spans="1:15" ht="23.25" x14ac:dyDescent="0.25">
      <c r="A14" s="10"/>
      <c r="B14" s="321" t="s">
        <v>678</v>
      </c>
      <c r="C14" s="323">
        <v>2.1</v>
      </c>
      <c r="D14" s="323">
        <v>2.1</v>
      </c>
      <c r="E14" s="323">
        <v>2.1</v>
      </c>
      <c r="F14" s="323">
        <v>2.1</v>
      </c>
      <c r="G14" s="323">
        <v>2.1</v>
      </c>
      <c r="H14" s="324">
        <v>2.5</v>
      </c>
      <c r="I14" s="324">
        <v>1</v>
      </c>
      <c r="J14" s="324">
        <v>2.5</v>
      </c>
      <c r="K14" s="324">
        <v>1</v>
      </c>
      <c r="L14" s="323" t="s">
        <v>129</v>
      </c>
      <c r="M14" s="323"/>
      <c r="N14" s="8"/>
      <c r="O14" s="8"/>
    </row>
    <row r="15" spans="1:15" ht="23.25" x14ac:dyDescent="0.25">
      <c r="A15" s="10"/>
      <c r="B15" s="321" t="s">
        <v>714</v>
      </c>
      <c r="C15" s="323">
        <v>1</v>
      </c>
      <c r="D15" s="323">
        <v>1</v>
      </c>
      <c r="E15" s="323">
        <v>1</v>
      </c>
      <c r="F15" s="323">
        <v>1</v>
      </c>
      <c r="G15" s="323">
        <v>1</v>
      </c>
      <c r="H15" s="323">
        <v>0</v>
      </c>
      <c r="I15" s="323">
        <v>1</v>
      </c>
      <c r="J15" s="323">
        <v>0</v>
      </c>
      <c r="K15" s="323">
        <v>1</v>
      </c>
      <c r="L15" s="323" t="s">
        <v>8</v>
      </c>
      <c r="M15" s="323"/>
      <c r="N15" s="8"/>
      <c r="O15" s="8"/>
    </row>
    <row r="16" spans="1:15" x14ac:dyDescent="0.25">
      <c r="A16" s="10"/>
      <c r="B16" s="321" t="s">
        <v>108</v>
      </c>
      <c r="C16" s="323">
        <v>0</v>
      </c>
      <c r="D16" s="323">
        <v>0</v>
      </c>
      <c r="E16" s="323">
        <v>0</v>
      </c>
      <c r="F16" s="323">
        <v>0</v>
      </c>
      <c r="G16" s="323">
        <v>0</v>
      </c>
      <c r="H16" s="323">
        <v>0</v>
      </c>
      <c r="I16" s="323">
        <v>3</v>
      </c>
      <c r="J16" s="323">
        <v>0</v>
      </c>
      <c r="K16" s="323">
        <v>3</v>
      </c>
      <c r="L16" s="323"/>
      <c r="M16" s="323">
        <v>5</v>
      </c>
      <c r="N16" s="8"/>
      <c r="O16" s="8"/>
    </row>
    <row r="17" spans="1:20" x14ac:dyDescent="0.25">
      <c r="A17" s="10"/>
      <c r="B17" s="321" t="s">
        <v>109</v>
      </c>
      <c r="C17" s="323">
        <v>1</v>
      </c>
      <c r="D17" s="323">
        <v>1</v>
      </c>
      <c r="E17" s="323">
        <v>1</v>
      </c>
      <c r="F17" s="323">
        <v>1</v>
      </c>
      <c r="G17" s="323">
        <v>1</v>
      </c>
      <c r="H17" s="323">
        <v>0</v>
      </c>
      <c r="I17" s="323">
        <v>4</v>
      </c>
      <c r="J17" s="323">
        <v>0</v>
      </c>
      <c r="K17" s="323">
        <v>4</v>
      </c>
      <c r="L17" s="323" t="s">
        <v>10</v>
      </c>
      <c r="M17" s="323"/>
      <c r="N17" s="8"/>
      <c r="O17" s="8"/>
    </row>
    <row r="18" spans="1:20" x14ac:dyDescent="0.25">
      <c r="A18" s="10"/>
      <c r="B18" s="321" t="s">
        <v>6</v>
      </c>
      <c r="C18" s="323">
        <v>30</v>
      </c>
      <c r="D18" s="323">
        <v>30</v>
      </c>
      <c r="E18" s="323">
        <v>30</v>
      </c>
      <c r="F18" s="323">
        <v>30</v>
      </c>
      <c r="G18" s="323">
        <v>30</v>
      </c>
      <c r="H18" s="323">
        <v>15</v>
      </c>
      <c r="I18" s="323">
        <v>50</v>
      </c>
      <c r="J18" s="323">
        <v>15</v>
      </c>
      <c r="K18" s="323">
        <v>50</v>
      </c>
      <c r="L18" s="323" t="s">
        <v>15</v>
      </c>
      <c r="M18" s="323">
        <v>5</v>
      </c>
      <c r="N18" s="8"/>
      <c r="O18" s="8"/>
    </row>
    <row r="19" spans="1:20" x14ac:dyDescent="0.25">
      <c r="A19" s="10"/>
      <c r="B19" s="321" t="s">
        <v>7</v>
      </c>
      <c r="C19" s="323">
        <v>0</v>
      </c>
      <c r="D19" s="323">
        <v>0</v>
      </c>
      <c r="E19" s="323">
        <v>0</v>
      </c>
      <c r="F19" s="323">
        <v>0</v>
      </c>
      <c r="G19" s="323">
        <v>0</v>
      </c>
      <c r="H19" s="323">
        <v>0</v>
      </c>
      <c r="I19" s="327">
        <v>0</v>
      </c>
      <c r="J19" s="327">
        <v>0</v>
      </c>
      <c r="K19" s="327">
        <v>0</v>
      </c>
      <c r="L19" s="323" t="s">
        <v>16</v>
      </c>
      <c r="M19" s="323">
        <v>6</v>
      </c>
      <c r="N19" s="8"/>
      <c r="O19" s="8"/>
    </row>
    <row r="20" spans="1:20" x14ac:dyDescent="0.25">
      <c r="A20" s="10"/>
      <c r="B20" s="328" t="s">
        <v>9</v>
      </c>
      <c r="C20" s="328"/>
      <c r="D20" s="328"/>
      <c r="E20" s="328"/>
      <c r="F20" s="328"/>
      <c r="G20" s="328"/>
      <c r="H20" s="328"/>
      <c r="I20" s="328"/>
      <c r="J20" s="328"/>
      <c r="K20" s="328"/>
      <c r="L20" s="328"/>
      <c r="M20" s="328"/>
      <c r="N20" s="8"/>
      <c r="O20" s="8"/>
    </row>
    <row r="21" spans="1:20" x14ac:dyDescent="0.25">
      <c r="A21" s="10"/>
      <c r="B21" s="321" t="s">
        <v>110</v>
      </c>
      <c r="C21" s="323"/>
      <c r="D21" s="323"/>
      <c r="E21" s="323"/>
      <c r="F21" s="323"/>
      <c r="G21" s="323"/>
      <c r="H21" s="323"/>
      <c r="I21" s="323"/>
      <c r="J21" s="323"/>
      <c r="K21" s="323"/>
      <c r="L21" s="323"/>
      <c r="M21" s="323"/>
      <c r="N21" s="8"/>
      <c r="O21" s="8"/>
    </row>
    <row r="22" spans="1:20" x14ac:dyDescent="0.25">
      <c r="A22" s="10"/>
      <c r="B22" s="321" t="s">
        <v>111</v>
      </c>
      <c r="C22" s="323"/>
      <c r="D22" s="323"/>
      <c r="E22" s="323"/>
      <c r="F22" s="323"/>
      <c r="G22" s="323"/>
      <c r="H22" s="323"/>
      <c r="I22" s="323"/>
      <c r="J22" s="323"/>
      <c r="K22" s="323"/>
      <c r="L22" s="323"/>
      <c r="M22" s="323"/>
      <c r="N22" s="8"/>
      <c r="O22" s="8"/>
    </row>
    <row r="23" spans="1:20" x14ac:dyDescent="0.25">
      <c r="A23" s="10"/>
      <c r="B23" s="320" t="s">
        <v>112</v>
      </c>
      <c r="C23" s="329"/>
      <c r="D23" s="329"/>
      <c r="E23" s="329"/>
      <c r="F23" s="329"/>
      <c r="G23" s="329"/>
      <c r="H23" s="329"/>
      <c r="I23" s="329"/>
      <c r="J23" s="329"/>
      <c r="K23" s="329"/>
      <c r="L23" s="329"/>
      <c r="M23" s="329"/>
      <c r="N23" s="249"/>
      <c r="O23" s="249"/>
    </row>
    <row r="24" spans="1:20" ht="23.25" x14ac:dyDescent="0.25">
      <c r="A24" s="10"/>
      <c r="B24" s="321" t="s">
        <v>679</v>
      </c>
      <c r="C24" s="327">
        <f t="shared" ref="C24:K24" si="2">MROUND((744+5.56*C33)/C8,10)</f>
        <v>410</v>
      </c>
      <c r="D24" s="327">
        <f t="shared" si="2"/>
        <v>410</v>
      </c>
      <c r="E24" s="327">
        <f t="shared" si="2"/>
        <v>410</v>
      </c>
      <c r="F24" s="327">
        <f t="shared" si="2"/>
        <v>410</v>
      </c>
      <c r="G24" s="327">
        <f t="shared" si="2"/>
        <v>410</v>
      </c>
      <c r="H24" s="327">
        <f t="shared" si="2"/>
        <v>510</v>
      </c>
      <c r="I24" s="327">
        <f t="shared" si="2"/>
        <v>130</v>
      </c>
      <c r="J24" s="327">
        <f t="shared" si="2"/>
        <v>510</v>
      </c>
      <c r="K24" s="327">
        <f t="shared" si="2"/>
        <v>130</v>
      </c>
      <c r="L24" s="323" t="s">
        <v>680</v>
      </c>
      <c r="M24" s="323" t="s">
        <v>681</v>
      </c>
      <c r="N24" s="119"/>
      <c r="O24" s="119"/>
    </row>
    <row r="25" spans="1:20" x14ac:dyDescent="0.25">
      <c r="A25" s="10"/>
      <c r="B25" s="321" t="s">
        <v>113</v>
      </c>
      <c r="C25" s="323">
        <v>50</v>
      </c>
      <c r="D25" s="323">
        <v>50</v>
      </c>
      <c r="E25" s="323">
        <v>50</v>
      </c>
      <c r="F25" s="323">
        <v>50</v>
      </c>
      <c r="G25" s="323">
        <v>50</v>
      </c>
      <c r="H25" s="323">
        <v>40</v>
      </c>
      <c r="I25" s="323">
        <v>35</v>
      </c>
      <c r="J25" s="323">
        <v>40</v>
      </c>
      <c r="K25" s="323">
        <v>35</v>
      </c>
      <c r="L25" s="323"/>
      <c r="M25" s="323">
        <v>6</v>
      </c>
      <c r="N25" s="119"/>
      <c r="O25" s="119"/>
    </row>
    <row r="26" spans="1:20" x14ac:dyDescent="0.25">
      <c r="A26" s="10"/>
      <c r="B26" s="321" t="s">
        <v>114</v>
      </c>
      <c r="C26" s="323">
        <f>100-C25</f>
        <v>50</v>
      </c>
      <c r="D26" s="323">
        <f t="shared" ref="D26:K26" si="3">100-D25</f>
        <v>50</v>
      </c>
      <c r="E26" s="323">
        <f t="shared" si="3"/>
        <v>50</v>
      </c>
      <c r="F26" s="323">
        <f t="shared" si="3"/>
        <v>50</v>
      </c>
      <c r="G26" s="323">
        <f t="shared" si="3"/>
        <v>50</v>
      </c>
      <c r="H26" s="323">
        <f t="shared" si="3"/>
        <v>60</v>
      </c>
      <c r="I26" s="323">
        <f t="shared" si="3"/>
        <v>65</v>
      </c>
      <c r="J26" s="323">
        <f t="shared" si="3"/>
        <v>60</v>
      </c>
      <c r="K26" s="323">
        <f t="shared" si="3"/>
        <v>65</v>
      </c>
      <c r="L26" s="323"/>
      <c r="M26" s="323">
        <v>6</v>
      </c>
      <c r="N26" s="8"/>
      <c r="O26" s="8"/>
    </row>
    <row r="27" spans="1:20" x14ac:dyDescent="0.25">
      <c r="A27" s="10"/>
      <c r="B27" s="321" t="s">
        <v>682</v>
      </c>
      <c r="C27" s="330">
        <v>50</v>
      </c>
      <c r="D27" s="330">
        <v>50</v>
      </c>
      <c r="E27" s="330">
        <v>50</v>
      </c>
      <c r="F27" s="330">
        <v>50</v>
      </c>
      <c r="G27" s="330">
        <v>50</v>
      </c>
      <c r="H27" s="330">
        <v>25</v>
      </c>
      <c r="I27" s="330">
        <v>80</v>
      </c>
      <c r="J27" s="330">
        <v>25</v>
      </c>
      <c r="K27" s="330">
        <v>80</v>
      </c>
      <c r="L27" s="323" t="s">
        <v>10</v>
      </c>
      <c r="M27" s="323" t="s">
        <v>681</v>
      </c>
      <c r="N27" s="8"/>
      <c r="O27" s="8"/>
      <c r="P27" s="8"/>
      <c r="Q27" s="8"/>
      <c r="R27" s="8"/>
      <c r="S27" s="8"/>
      <c r="T27" s="8"/>
    </row>
    <row r="28" spans="1:20" x14ac:dyDescent="0.25">
      <c r="A28" s="10"/>
      <c r="B28" s="321" t="s">
        <v>262</v>
      </c>
      <c r="C28" s="324">
        <v>0.6</v>
      </c>
      <c r="D28" s="324">
        <v>0.7</v>
      </c>
      <c r="E28" s="324">
        <v>1</v>
      </c>
      <c r="F28" s="324">
        <v>1.2</v>
      </c>
      <c r="G28" s="324">
        <v>1.2</v>
      </c>
      <c r="H28" s="324">
        <v>0</v>
      </c>
      <c r="I28" s="324">
        <v>0.7</v>
      </c>
      <c r="J28" s="324">
        <v>0</v>
      </c>
      <c r="K28" s="324">
        <v>1.2</v>
      </c>
      <c r="L28" s="323" t="s">
        <v>120</v>
      </c>
      <c r="M28" s="323">
        <v>6</v>
      </c>
      <c r="N28" s="8"/>
      <c r="O28" s="8"/>
    </row>
    <row r="29" spans="1:20" s="118" customFormat="1" ht="23.25" x14ac:dyDescent="0.25">
      <c r="A29" s="115"/>
      <c r="B29" s="325" t="s">
        <v>683</v>
      </c>
      <c r="C29" s="324">
        <v>0.6</v>
      </c>
      <c r="D29" s="324">
        <v>0.7</v>
      </c>
      <c r="E29" s="324">
        <v>1</v>
      </c>
      <c r="F29" s="324">
        <v>1.2</v>
      </c>
      <c r="G29" s="324">
        <v>1.2</v>
      </c>
      <c r="H29" s="324">
        <v>0</v>
      </c>
      <c r="I29" s="324">
        <v>0.7</v>
      </c>
      <c r="J29" s="324">
        <v>0</v>
      </c>
      <c r="K29" s="324">
        <v>1.2</v>
      </c>
      <c r="L29" s="324" t="s">
        <v>206</v>
      </c>
      <c r="M29" s="324"/>
      <c r="N29" s="120"/>
      <c r="O29" s="117"/>
    </row>
    <row r="30" spans="1:20" ht="23.25" x14ac:dyDescent="0.25">
      <c r="A30" s="10"/>
      <c r="B30" s="321" t="s">
        <v>684</v>
      </c>
      <c r="C30" s="324">
        <v>0</v>
      </c>
      <c r="D30" s="324">
        <v>0</v>
      </c>
      <c r="E30" s="324">
        <v>0</v>
      </c>
      <c r="F30" s="324">
        <v>0</v>
      </c>
      <c r="G30" s="324">
        <v>0</v>
      </c>
      <c r="H30" s="324">
        <v>0</v>
      </c>
      <c r="I30" s="324">
        <v>0</v>
      </c>
      <c r="J30" s="324">
        <v>0</v>
      </c>
      <c r="K30" s="324">
        <v>0</v>
      </c>
      <c r="L30" s="324"/>
      <c r="M30" s="324"/>
      <c r="N30" s="8"/>
      <c r="O30" s="8"/>
    </row>
    <row r="31" spans="1:20" x14ac:dyDescent="0.25">
      <c r="A31" s="10"/>
      <c r="B31" s="329" t="s">
        <v>117</v>
      </c>
      <c r="C31" s="329"/>
      <c r="D31" s="329"/>
      <c r="E31" s="329"/>
      <c r="F31" s="329"/>
      <c r="G31" s="329"/>
      <c r="H31" s="329"/>
      <c r="I31" s="329"/>
      <c r="J31" s="329"/>
      <c r="K31" s="329"/>
      <c r="L31" s="329"/>
      <c r="M31" s="329"/>
      <c r="N31" s="249"/>
      <c r="O31" s="249"/>
    </row>
    <row r="32" spans="1:20" x14ac:dyDescent="0.25">
      <c r="A32" s="10"/>
      <c r="B32" s="331" t="s">
        <v>685</v>
      </c>
      <c r="C32" s="330">
        <v>92</v>
      </c>
      <c r="D32" s="330">
        <v>92</v>
      </c>
      <c r="E32" s="330">
        <v>92</v>
      </c>
      <c r="F32" s="330">
        <v>92</v>
      </c>
      <c r="G32" s="330">
        <v>92</v>
      </c>
      <c r="H32" s="330">
        <v>97</v>
      </c>
      <c r="I32" s="330">
        <v>90</v>
      </c>
      <c r="J32" s="330">
        <v>97</v>
      </c>
      <c r="K32" s="330">
        <v>90</v>
      </c>
      <c r="L32" s="332" t="s">
        <v>686</v>
      </c>
      <c r="M32" s="332"/>
      <c r="N32" s="121"/>
      <c r="O32" s="119"/>
    </row>
    <row r="33" spans="1:28" x14ac:dyDescent="0.25">
      <c r="A33" s="10"/>
      <c r="B33" s="333" t="s">
        <v>687</v>
      </c>
      <c r="C33" s="330">
        <v>90</v>
      </c>
      <c r="D33" s="330">
        <v>90</v>
      </c>
      <c r="E33" s="330">
        <v>90</v>
      </c>
      <c r="F33" s="330">
        <v>90</v>
      </c>
      <c r="G33" s="330">
        <v>90</v>
      </c>
      <c r="H33" s="330">
        <v>50</v>
      </c>
      <c r="I33" s="330">
        <v>300</v>
      </c>
      <c r="J33" s="330">
        <v>50</v>
      </c>
      <c r="K33" s="330">
        <v>300</v>
      </c>
      <c r="L33" s="334"/>
      <c r="M33" s="334"/>
      <c r="N33" s="119"/>
      <c r="O33" s="119"/>
    </row>
    <row r="34" spans="1:28" ht="22.5" x14ac:dyDescent="0.25">
      <c r="A34" s="10"/>
      <c r="B34" s="333" t="s">
        <v>141</v>
      </c>
      <c r="C34" s="334">
        <v>30</v>
      </c>
      <c r="D34" s="334">
        <v>30</v>
      </c>
      <c r="E34" s="334">
        <v>30</v>
      </c>
      <c r="F34" s="334">
        <v>30</v>
      </c>
      <c r="G34" s="334">
        <v>30</v>
      </c>
      <c r="H34" s="334">
        <v>30</v>
      </c>
      <c r="I34" s="334">
        <v>60</v>
      </c>
      <c r="J34" s="334">
        <v>30</v>
      </c>
      <c r="K34" s="334">
        <v>60</v>
      </c>
      <c r="L34" s="334" t="s">
        <v>14</v>
      </c>
      <c r="M34" s="332">
        <v>8</v>
      </c>
      <c r="O34" s="8"/>
    </row>
    <row r="35" spans="1:28" ht="14.45" customHeight="1" x14ac:dyDescent="0.25">
      <c r="A35" s="10"/>
      <c r="B35" s="131"/>
      <c r="C35" s="8"/>
      <c r="D35" s="8"/>
      <c r="E35" s="8"/>
      <c r="F35" s="8"/>
      <c r="G35" s="8"/>
      <c r="H35" s="8"/>
      <c r="I35" s="8"/>
      <c r="J35" s="8"/>
      <c r="K35" s="8"/>
      <c r="L35" s="8"/>
      <c r="M35" s="8"/>
      <c r="N35" s="114"/>
      <c r="O35" s="8"/>
    </row>
    <row r="36" spans="1:28" x14ac:dyDescent="0.25">
      <c r="A36" s="7" t="s">
        <v>13</v>
      </c>
      <c r="B36" s="10"/>
      <c r="C36" s="10"/>
      <c r="D36" s="10"/>
      <c r="E36" s="10"/>
      <c r="F36" s="10"/>
      <c r="G36" s="10"/>
      <c r="H36" s="10"/>
      <c r="I36" s="10"/>
      <c r="J36" s="10"/>
      <c r="K36" s="10"/>
      <c r="L36" s="10"/>
      <c r="M36" s="10"/>
    </row>
    <row r="37" spans="1:28" x14ac:dyDescent="0.25">
      <c r="A37" s="18" t="s">
        <v>14</v>
      </c>
      <c r="B37" s="225" t="s">
        <v>688</v>
      </c>
      <c r="C37" s="225"/>
      <c r="D37" s="225"/>
      <c r="E37" s="225"/>
      <c r="F37" s="225"/>
      <c r="G37" s="225"/>
      <c r="H37" s="225"/>
      <c r="I37" s="225"/>
      <c r="J37" s="225"/>
      <c r="K37" s="225"/>
      <c r="L37" s="225"/>
      <c r="M37" s="225"/>
    </row>
    <row r="38" spans="1:28" ht="25.5" customHeight="1" x14ac:dyDescent="0.25">
      <c r="A38" s="18" t="s">
        <v>5</v>
      </c>
      <c r="B38" s="225" t="s">
        <v>689</v>
      </c>
      <c r="C38" s="225"/>
      <c r="D38" s="225"/>
      <c r="E38" s="225"/>
      <c r="F38" s="225"/>
      <c r="G38" s="225"/>
      <c r="H38" s="225"/>
      <c r="I38" s="225"/>
      <c r="J38" s="225"/>
      <c r="K38" s="225"/>
      <c r="L38" s="225"/>
      <c r="M38" s="225"/>
    </row>
    <row r="39" spans="1:28" x14ac:dyDescent="0.25">
      <c r="A39" s="18" t="s">
        <v>8</v>
      </c>
      <c r="B39" s="225" t="s">
        <v>690</v>
      </c>
      <c r="C39" s="225"/>
      <c r="D39" s="225"/>
      <c r="E39" s="225"/>
      <c r="F39" s="225"/>
      <c r="G39" s="225"/>
      <c r="H39" s="225"/>
      <c r="I39" s="225"/>
      <c r="J39" s="225"/>
      <c r="K39" s="225"/>
      <c r="L39" s="225"/>
      <c r="M39" s="225"/>
    </row>
    <row r="40" spans="1:28" x14ac:dyDescent="0.25">
      <c r="A40" s="18" t="s">
        <v>10</v>
      </c>
      <c r="B40" s="225" t="s">
        <v>691</v>
      </c>
      <c r="C40" s="225"/>
      <c r="D40" s="225"/>
      <c r="E40" s="225"/>
      <c r="F40" s="225"/>
      <c r="G40" s="225"/>
      <c r="H40" s="225"/>
      <c r="I40" s="225"/>
      <c r="J40" s="225"/>
      <c r="K40" s="225"/>
      <c r="L40" s="225"/>
      <c r="M40" s="225"/>
    </row>
    <row r="41" spans="1:28" x14ac:dyDescent="0.25">
      <c r="A41" s="18" t="s">
        <v>15</v>
      </c>
      <c r="B41" s="225" t="s">
        <v>692</v>
      </c>
      <c r="C41" s="225"/>
      <c r="D41" s="225"/>
      <c r="E41" s="225"/>
      <c r="F41" s="225"/>
      <c r="G41" s="225"/>
      <c r="H41" s="225"/>
      <c r="I41" s="225"/>
      <c r="J41" s="225"/>
      <c r="K41" s="225"/>
      <c r="L41" s="225"/>
      <c r="M41" s="225"/>
    </row>
    <row r="42" spans="1:28" x14ac:dyDescent="0.25">
      <c r="A42" s="18" t="s">
        <v>16</v>
      </c>
      <c r="B42" s="225" t="s">
        <v>693</v>
      </c>
      <c r="C42" s="225"/>
      <c r="D42" s="225"/>
      <c r="E42" s="225"/>
      <c r="F42" s="225"/>
      <c r="G42" s="225"/>
      <c r="H42" s="225"/>
      <c r="I42" s="225"/>
      <c r="J42" s="225"/>
      <c r="K42" s="225"/>
      <c r="L42" s="225"/>
      <c r="M42" s="225"/>
    </row>
    <row r="43" spans="1:28" ht="27.75" customHeight="1" x14ac:dyDescent="0.25">
      <c r="A43" s="18" t="s">
        <v>115</v>
      </c>
      <c r="B43" s="225" t="s">
        <v>694</v>
      </c>
      <c r="C43" s="225"/>
      <c r="D43" s="225"/>
      <c r="E43" s="225"/>
      <c r="F43" s="225"/>
      <c r="G43" s="225"/>
      <c r="H43" s="225"/>
      <c r="I43" s="225"/>
      <c r="J43" s="225"/>
      <c r="K43" s="225"/>
      <c r="L43" s="225"/>
      <c r="M43" s="225"/>
    </row>
    <row r="44" spans="1:28" x14ac:dyDescent="0.25">
      <c r="A44" s="18" t="s">
        <v>120</v>
      </c>
      <c r="B44" s="225" t="s">
        <v>695</v>
      </c>
      <c r="C44" s="225"/>
      <c r="D44" s="225"/>
      <c r="E44" s="225"/>
      <c r="F44" s="225"/>
      <c r="G44" s="225"/>
      <c r="H44" s="225"/>
      <c r="I44" s="225"/>
      <c r="J44" s="225"/>
      <c r="K44" s="225"/>
      <c r="L44" s="225"/>
      <c r="M44" s="225"/>
    </row>
    <row r="45" spans="1:28" x14ac:dyDescent="0.25">
      <c r="A45" s="18" t="s">
        <v>129</v>
      </c>
      <c r="B45" s="225" t="s">
        <v>696</v>
      </c>
      <c r="C45" s="225"/>
      <c r="D45" s="225"/>
      <c r="E45" s="225"/>
      <c r="F45" s="225"/>
      <c r="G45" s="225"/>
      <c r="H45" s="225"/>
      <c r="I45" s="225"/>
      <c r="J45" s="225"/>
      <c r="K45" s="225"/>
      <c r="L45" s="225"/>
      <c r="M45" s="225"/>
    </row>
    <row r="46" spans="1:28" x14ac:dyDescent="0.25">
      <c r="A46" s="18" t="s">
        <v>137</v>
      </c>
      <c r="B46" s="122" t="s">
        <v>697</v>
      </c>
      <c r="C46" s="105"/>
      <c r="D46" s="105"/>
      <c r="E46" s="105"/>
      <c r="F46" s="105"/>
      <c r="G46" s="105"/>
      <c r="H46" s="105"/>
      <c r="I46" s="105"/>
      <c r="J46" s="105"/>
      <c r="K46" s="105"/>
      <c r="L46" s="105"/>
      <c r="M46" s="105"/>
    </row>
    <row r="47" spans="1:28" ht="25.5" customHeight="1" x14ac:dyDescent="0.25">
      <c r="A47" s="18" t="s">
        <v>206</v>
      </c>
      <c r="B47" s="225" t="s">
        <v>698</v>
      </c>
      <c r="C47" s="225"/>
      <c r="D47" s="225"/>
      <c r="E47" s="225"/>
      <c r="F47" s="225"/>
      <c r="G47" s="225"/>
      <c r="H47" s="225"/>
      <c r="I47" s="225"/>
      <c r="J47" s="225"/>
      <c r="K47" s="225"/>
      <c r="L47" s="225"/>
      <c r="M47" s="105"/>
      <c r="Q47" s="1"/>
      <c r="R47" s="1"/>
      <c r="S47" s="1"/>
      <c r="T47" s="1"/>
      <c r="U47" s="1"/>
      <c r="V47" s="1"/>
      <c r="W47" s="1"/>
      <c r="X47" s="1"/>
      <c r="Y47" s="1"/>
      <c r="Z47" s="1"/>
      <c r="AA47" s="1"/>
      <c r="AB47" s="1"/>
    </row>
    <row r="48" spans="1:28" s="118" customFormat="1" ht="13.5" customHeight="1" x14ac:dyDescent="0.25">
      <c r="A48" s="123" t="s">
        <v>329</v>
      </c>
      <c r="B48" s="253" t="s">
        <v>699</v>
      </c>
      <c r="C48" s="253"/>
      <c r="D48" s="253"/>
      <c r="E48" s="253"/>
      <c r="F48" s="253"/>
      <c r="G48" s="253"/>
      <c r="H48" s="253"/>
      <c r="I48" s="253"/>
      <c r="J48" s="253"/>
      <c r="K48" s="253"/>
      <c r="L48" s="253"/>
      <c r="M48" s="253"/>
      <c r="Q48" s="115"/>
      <c r="R48" s="115"/>
      <c r="S48" s="115"/>
      <c r="T48" s="115"/>
      <c r="U48" s="115"/>
      <c r="V48" s="115"/>
      <c r="W48" s="115"/>
      <c r="X48" s="115"/>
      <c r="Y48" s="115"/>
      <c r="Z48" s="115"/>
      <c r="AA48" s="115"/>
      <c r="AB48" s="115"/>
    </row>
    <row r="49" spans="1:28" x14ac:dyDescent="0.25">
      <c r="A49" s="18"/>
      <c r="B49" s="105"/>
      <c r="C49" s="105"/>
      <c r="D49" s="105"/>
      <c r="E49" s="105"/>
      <c r="F49" s="105"/>
      <c r="G49" s="105"/>
      <c r="H49" s="105"/>
      <c r="I49" s="105"/>
      <c r="J49" s="105"/>
      <c r="K49" s="105"/>
      <c r="L49" s="105"/>
      <c r="M49" s="105"/>
      <c r="Q49" s="1"/>
      <c r="R49" s="1"/>
      <c r="S49" s="1"/>
      <c r="T49" s="1"/>
      <c r="U49" s="1"/>
      <c r="V49" s="1"/>
      <c r="W49" s="1"/>
      <c r="X49" s="1"/>
      <c r="Y49" s="1"/>
      <c r="Z49" s="1"/>
      <c r="AA49" s="1"/>
      <c r="AB49" s="1"/>
    </row>
    <row r="50" spans="1:28" s="1" customFormat="1" x14ac:dyDescent="0.25">
      <c r="A50" s="7" t="s">
        <v>17</v>
      </c>
      <c r="B50" s="10"/>
      <c r="C50" s="10"/>
      <c r="D50" s="10"/>
      <c r="E50" s="10"/>
      <c r="F50" s="10"/>
      <c r="G50" s="10"/>
      <c r="H50" s="10"/>
      <c r="I50" s="10"/>
      <c r="J50" s="10"/>
      <c r="K50" s="10"/>
      <c r="L50" s="10"/>
      <c r="M50" s="10"/>
      <c r="N50" s="9"/>
      <c r="O50" s="9"/>
    </row>
    <row r="51" spans="1:28" s="1" customFormat="1" x14ac:dyDescent="0.25">
      <c r="A51" s="17">
        <v>5</v>
      </c>
      <c r="B51" s="225" t="s">
        <v>700</v>
      </c>
      <c r="C51" s="225"/>
      <c r="D51" s="225"/>
      <c r="E51" s="225"/>
      <c r="F51" s="225"/>
      <c r="G51" s="225"/>
      <c r="H51" s="225"/>
      <c r="I51" s="225"/>
      <c r="J51" s="225"/>
      <c r="K51" s="225"/>
      <c r="L51" s="225"/>
      <c r="M51" s="225"/>
      <c r="N51" s="9"/>
      <c r="O51" s="9"/>
    </row>
    <row r="52" spans="1:28" s="1" customFormat="1" x14ac:dyDescent="0.25">
      <c r="A52" s="17">
        <v>6</v>
      </c>
      <c r="B52" s="237" t="s">
        <v>701</v>
      </c>
      <c r="C52" s="237"/>
      <c r="D52" s="237"/>
      <c r="E52" s="237"/>
      <c r="F52" s="237"/>
      <c r="G52" s="237"/>
      <c r="H52" s="237"/>
      <c r="I52" s="237"/>
      <c r="J52" s="237"/>
      <c r="K52" s="237"/>
      <c r="L52" s="237"/>
      <c r="M52" s="237"/>
      <c r="N52" s="9"/>
      <c r="O52" s="9"/>
    </row>
    <row r="53" spans="1:28" s="115" customFormat="1" x14ac:dyDescent="0.25">
      <c r="A53" s="124">
        <v>8</v>
      </c>
      <c r="B53" s="254" t="s">
        <v>702</v>
      </c>
      <c r="C53" s="255"/>
      <c r="D53" s="255"/>
      <c r="E53" s="255"/>
      <c r="F53" s="255"/>
      <c r="G53" s="255"/>
      <c r="H53" s="255"/>
      <c r="I53" s="255"/>
      <c r="J53" s="255"/>
      <c r="K53" s="255"/>
      <c r="L53" s="255"/>
      <c r="M53" s="255"/>
      <c r="N53" s="118"/>
      <c r="O53" s="118"/>
    </row>
    <row r="54" spans="1:28" s="1" customFormat="1" x14ac:dyDescent="0.25">
      <c r="A54" s="17"/>
      <c r="B54" s="106"/>
      <c r="C54" s="107"/>
      <c r="D54" s="107"/>
      <c r="E54" s="107"/>
      <c r="F54" s="107"/>
      <c r="G54" s="107"/>
      <c r="H54" s="107"/>
      <c r="I54" s="107"/>
      <c r="J54" s="107"/>
      <c r="K54" s="107"/>
      <c r="L54" s="107"/>
      <c r="M54" s="107"/>
      <c r="N54" s="9"/>
      <c r="O54" s="9"/>
    </row>
    <row r="55" spans="1:28" s="1" customFormat="1" x14ac:dyDescent="0.25">
      <c r="A55" s="17"/>
      <c r="B55" s="125"/>
      <c r="C55" s="107"/>
      <c r="D55" s="107"/>
      <c r="E55" s="107"/>
      <c r="F55" s="107"/>
      <c r="G55" s="107"/>
      <c r="H55" s="107"/>
      <c r="I55" s="107"/>
      <c r="J55" s="107"/>
      <c r="K55" s="107"/>
      <c r="L55" s="107"/>
      <c r="M55" s="107"/>
      <c r="N55" s="9"/>
      <c r="O55" s="9"/>
    </row>
    <row r="56" spans="1:28" s="1" customFormat="1" x14ac:dyDescent="0.25">
      <c r="A56" s="17"/>
      <c r="B56" s="237"/>
      <c r="C56" s="237"/>
      <c r="D56" s="237"/>
      <c r="E56" s="237"/>
      <c r="F56" s="237"/>
      <c r="G56" s="237"/>
      <c r="H56" s="237"/>
      <c r="I56" s="237"/>
      <c r="J56" s="237"/>
      <c r="K56" s="237"/>
      <c r="L56" s="237"/>
      <c r="M56" s="237"/>
      <c r="N56" s="9"/>
      <c r="O56" s="9"/>
    </row>
    <row r="57" spans="1:28" s="1" customFormat="1" x14ac:dyDescent="0.25">
      <c r="A57" s="17"/>
      <c r="B57" s="237"/>
      <c r="C57" s="237"/>
      <c r="D57" s="237"/>
      <c r="E57" s="237"/>
      <c r="F57" s="237"/>
      <c r="G57" s="237"/>
      <c r="H57" s="237"/>
      <c r="I57" s="237"/>
      <c r="J57" s="237"/>
      <c r="K57" s="237"/>
      <c r="L57" s="237"/>
      <c r="M57" s="237"/>
      <c r="N57" s="9"/>
      <c r="O57" s="9"/>
    </row>
    <row r="58" spans="1:28" s="1" customFormat="1" x14ac:dyDescent="0.25">
      <c r="A58" s="17"/>
      <c r="B58" s="106"/>
      <c r="C58" s="106"/>
      <c r="D58" s="106"/>
      <c r="E58" s="106"/>
      <c r="F58" s="106"/>
      <c r="G58" s="106"/>
      <c r="H58" s="106"/>
      <c r="I58" s="106"/>
      <c r="J58" s="106"/>
      <c r="K58" s="106"/>
      <c r="L58" s="106"/>
      <c r="M58" s="106"/>
      <c r="N58" s="9"/>
    </row>
    <row r="59" spans="1:28" s="1" customFormat="1" x14ac:dyDescent="0.25">
      <c r="A59" s="17"/>
      <c r="B59" s="237"/>
      <c r="C59" s="237"/>
      <c r="D59" s="237"/>
      <c r="E59" s="237"/>
      <c r="F59" s="237"/>
      <c r="G59" s="237"/>
      <c r="H59" s="237"/>
      <c r="I59" s="237"/>
      <c r="J59" s="237"/>
      <c r="K59" s="237"/>
      <c r="L59" s="237"/>
      <c r="M59" s="237"/>
      <c r="N59" s="9"/>
      <c r="O59" s="9"/>
    </row>
    <row r="60" spans="1:28" s="1" customFormat="1" x14ac:dyDescent="0.25">
      <c r="A60" s="17"/>
      <c r="B60" s="237"/>
      <c r="C60" s="237"/>
      <c r="D60" s="237"/>
      <c r="E60" s="237"/>
      <c r="F60" s="237"/>
      <c r="G60" s="237"/>
      <c r="H60" s="237"/>
      <c r="I60" s="237"/>
      <c r="J60" s="237"/>
      <c r="K60" s="237"/>
      <c r="L60" s="237"/>
      <c r="M60" s="237"/>
      <c r="N60" s="9"/>
      <c r="O60" s="9"/>
      <c r="Q60" s="9"/>
      <c r="R60" s="9"/>
      <c r="S60" s="9"/>
      <c r="T60" s="9"/>
      <c r="U60" s="9"/>
      <c r="V60" s="9"/>
      <c r="W60" s="9"/>
      <c r="X60" s="9"/>
      <c r="Y60" s="9"/>
      <c r="Z60" s="9"/>
      <c r="AA60" s="9"/>
      <c r="AB60" s="9"/>
    </row>
    <row r="74" spans="1:28" x14ac:dyDescent="0.25">
      <c r="A74" s="9"/>
      <c r="Q74" s="1"/>
      <c r="R74" s="1"/>
      <c r="S74" s="1"/>
      <c r="T74" s="1"/>
      <c r="U74" s="1"/>
      <c r="V74" s="1"/>
      <c r="W74" s="1"/>
      <c r="X74" s="1"/>
      <c r="Y74" s="1"/>
      <c r="Z74" s="1"/>
      <c r="AA74" s="1"/>
      <c r="AB74" s="1"/>
    </row>
    <row r="75" spans="1:28" s="1" customFormat="1" x14ac:dyDescent="0.25">
      <c r="B75" s="251"/>
      <c r="C75" s="252"/>
      <c r="D75" s="252"/>
      <c r="E75" s="252"/>
      <c r="F75" s="252"/>
      <c r="G75" s="252"/>
      <c r="H75" s="252"/>
      <c r="I75" s="252"/>
      <c r="J75" s="252"/>
      <c r="K75" s="252"/>
      <c r="L75" s="252"/>
      <c r="M75" s="252"/>
      <c r="N75" s="9"/>
      <c r="O75" s="9"/>
      <c r="Q75" s="9"/>
      <c r="R75" s="9"/>
      <c r="S75" s="9"/>
      <c r="T75" s="9"/>
      <c r="U75" s="9"/>
      <c r="V75" s="9"/>
      <c r="W75" s="9"/>
      <c r="X75" s="9"/>
      <c r="Y75" s="9"/>
      <c r="Z75" s="9"/>
      <c r="AA75" s="9"/>
      <c r="AB75" s="9"/>
    </row>
    <row r="77" spans="1:28" x14ac:dyDescent="0.25">
      <c r="A77" s="9"/>
      <c r="Q77" s="1"/>
      <c r="R77" s="1"/>
      <c r="S77" s="1"/>
      <c r="T77" s="1"/>
      <c r="U77" s="1"/>
      <c r="V77" s="1"/>
      <c r="W77" s="1"/>
      <c r="X77" s="1"/>
      <c r="Y77" s="1"/>
      <c r="Z77" s="1"/>
      <c r="AA77" s="1"/>
      <c r="AB77" s="1"/>
    </row>
    <row r="78" spans="1:28" s="1" customFormat="1" x14ac:dyDescent="0.25">
      <c r="C78" s="126"/>
      <c r="D78" s="126"/>
      <c r="N78" s="9"/>
      <c r="O78" s="9"/>
    </row>
    <row r="79" spans="1:28" s="1" customFormat="1" x14ac:dyDescent="0.25">
      <c r="C79" s="127"/>
      <c r="D79" s="127"/>
      <c r="E79" s="127"/>
      <c r="F79" s="127"/>
      <c r="N79" s="9"/>
      <c r="O79" s="9"/>
      <c r="Q79" s="9"/>
      <c r="R79" s="9"/>
      <c r="S79" s="9"/>
      <c r="T79" s="9"/>
      <c r="U79" s="9"/>
      <c r="V79" s="9"/>
      <c r="W79" s="9"/>
      <c r="X79" s="9"/>
      <c r="Y79" s="9"/>
      <c r="Z79" s="9"/>
      <c r="AA79" s="9"/>
      <c r="AB79" s="9"/>
    </row>
  </sheetData>
  <mergeCells count="30">
    <mergeCell ref="B57:M57"/>
    <mergeCell ref="B59:M59"/>
    <mergeCell ref="B60:M60"/>
    <mergeCell ref="B75:M75"/>
    <mergeCell ref="B47:L47"/>
    <mergeCell ref="B48:M48"/>
    <mergeCell ref="B51:M51"/>
    <mergeCell ref="B52:M52"/>
    <mergeCell ref="B53:M53"/>
    <mergeCell ref="B56:M56"/>
    <mergeCell ref="B45:M45"/>
    <mergeCell ref="N3:O3"/>
    <mergeCell ref="N5:O5"/>
    <mergeCell ref="N6:O6"/>
    <mergeCell ref="N23:O23"/>
    <mergeCell ref="N31:O31"/>
    <mergeCell ref="B43:M43"/>
    <mergeCell ref="B44:M44"/>
    <mergeCell ref="B37:M37"/>
    <mergeCell ref="B38:M38"/>
    <mergeCell ref="B39:M39"/>
    <mergeCell ref="B40:M40"/>
    <mergeCell ref="B41:M41"/>
    <mergeCell ref="B42:M42"/>
    <mergeCell ref="B20:M20"/>
    <mergeCell ref="C3:M3"/>
    <mergeCell ref="H4:I4"/>
    <mergeCell ref="J4:K4"/>
    <mergeCell ref="C6:G6"/>
    <mergeCell ref="C7:G7"/>
  </mergeCells>
  <hyperlinks>
    <hyperlink ref="H1" location="Index" display="Back to Index"/>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32"/>
  <sheetViews>
    <sheetView showGridLines="0" zoomScaleNormal="100" workbookViewId="0">
      <selection activeCell="I13" sqref="I13"/>
    </sheetView>
  </sheetViews>
  <sheetFormatPr defaultRowHeight="15" x14ac:dyDescent="0.25"/>
  <cols>
    <col min="1" max="1" width="2.5703125" style="46" customWidth="1"/>
    <col min="2" max="2" width="36" style="46" customWidth="1"/>
    <col min="3" max="3" width="13.28515625" style="46" customWidth="1"/>
    <col min="4" max="4" width="17.28515625" style="46" customWidth="1"/>
    <col min="5" max="5" width="2.140625" style="46" customWidth="1"/>
    <col min="6" max="16384" width="9.140625" style="9"/>
  </cols>
  <sheetData>
    <row r="1" spans="1:8" ht="20.25" x14ac:dyDescent="0.3">
      <c r="A1" s="45"/>
      <c r="B1" s="20"/>
      <c r="H1" s="3" t="s">
        <v>23</v>
      </c>
    </row>
    <row r="3" spans="1:8" x14ac:dyDescent="0.25">
      <c r="B3" s="47" t="s">
        <v>53</v>
      </c>
      <c r="C3" s="48"/>
      <c r="D3" s="48"/>
      <c r="E3" s="48"/>
    </row>
    <row r="4" spans="1:8" x14ac:dyDescent="0.25">
      <c r="B4" s="49" t="s">
        <v>54</v>
      </c>
      <c r="C4" s="50" t="s">
        <v>55</v>
      </c>
      <c r="D4" s="51"/>
      <c r="E4" s="51"/>
    </row>
    <row r="5" spans="1:8" x14ac:dyDescent="0.25">
      <c r="B5" s="49" t="s">
        <v>56</v>
      </c>
      <c r="C5" s="52">
        <v>9.8579604592665291</v>
      </c>
      <c r="D5" s="53"/>
      <c r="E5" s="53"/>
    </row>
    <row r="6" spans="1:8" x14ac:dyDescent="0.25">
      <c r="B6" s="48"/>
      <c r="C6" s="48"/>
      <c r="D6" s="48"/>
      <c r="E6" s="48"/>
    </row>
    <row r="7" spans="1:8" x14ac:dyDescent="0.25">
      <c r="B7" s="47" t="s">
        <v>57</v>
      </c>
      <c r="C7" s="48"/>
      <c r="D7" s="48"/>
      <c r="E7" s="48"/>
    </row>
    <row r="8" spans="1:8" x14ac:dyDescent="0.25">
      <c r="B8" s="49"/>
      <c r="C8" s="50" t="s">
        <v>55</v>
      </c>
      <c r="D8" s="51"/>
      <c r="E8" s="51"/>
    </row>
    <row r="9" spans="1:8" x14ac:dyDescent="0.25">
      <c r="B9" s="49" t="s">
        <v>58</v>
      </c>
      <c r="C9" s="54">
        <v>22.109997030069213</v>
      </c>
      <c r="D9" s="53"/>
      <c r="E9" s="53"/>
    </row>
    <row r="10" spans="1:8" x14ac:dyDescent="0.25">
      <c r="B10" s="49" t="s">
        <v>59</v>
      </c>
      <c r="C10" s="54">
        <v>14.08280065609504</v>
      </c>
      <c r="D10" s="53"/>
      <c r="E10" s="53"/>
    </row>
    <row r="11" spans="1:8" x14ac:dyDescent="0.25">
      <c r="B11" s="49" t="s">
        <v>60</v>
      </c>
      <c r="C11" s="54">
        <v>36.192797686164255</v>
      </c>
      <c r="D11" s="53"/>
      <c r="E11" s="53"/>
    </row>
    <row r="12" spans="1:8" x14ac:dyDescent="0.25">
      <c r="B12" s="48"/>
      <c r="C12" s="48"/>
      <c r="D12" s="48"/>
      <c r="E12" s="48"/>
    </row>
    <row r="13" spans="1:8" x14ac:dyDescent="0.25">
      <c r="B13" s="47" t="s">
        <v>61</v>
      </c>
      <c r="C13" s="47"/>
      <c r="D13" s="47"/>
      <c r="E13" s="47"/>
    </row>
    <row r="14" spans="1:8" x14ac:dyDescent="0.25">
      <c r="B14" s="47" t="s">
        <v>62</v>
      </c>
      <c r="C14" s="47"/>
      <c r="D14" s="47"/>
      <c r="E14" s="47"/>
    </row>
    <row r="15" spans="1:8" x14ac:dyDescent="0.25">
      <c r="B15" s="49"/>
      <c r="C15" s="50" t="s">
        <v>55</v>
      </c>
      <c r="D15" s="51"/>
      <c r="E15" s="51"/>
    </row>
    <row r="16" spans="1:8" x14ac:dyDescent="0.25">
      <c r="B16" s="49" t="s">
        <v>63</v>
      </c>
      <c r="C16" s="52">
        <v>2.8165601312190081</v>
      </c>
      <c r="D16" s="53"/>
      <c r="E16" s="53"/>
    </row>
    <row r="17" spans="2:5" x14ac:dyDescent="0.25">
      <c r="B17" s="49" t="s">
        <v>64</v>
      </c>
      <c r="C17" s="54">
        <v>30.137193404043387</v>
      </c>
      <c r="D17" s="53"/>
      <c r="E17" s="53"/>
    </row>
    <row r="18" spans="2:5" x14ac:dyDescent="0.25">
      <c r="B18" s="49" t="s">
        <v>65</v>
      </c>
      <c r="C18" s="54">
        <v>12.956176603607437</v>
      </c>
      <c r="D18" s="53"/>
      <c r="E18" s="53"/>
    </row>
    <row r="19" spans="2:5" x14ac:dyDescent="0.25">
      <c r="B19" s="49" t="s">
        <v>66</v>
      </c>
      <c r="C19" s="52">
        <v>4.5064962099504129</v>
      </c>
      <c r="D19" s="53"/>
      <c r="E19" s="53"/>
    </row>
    <row r="20" spans="2:5" ht="25.5" x14ac:dyDescent="0.25">
      <c r="B20" s="55" t="s">
        <v>67</v>
      </c>
      <c r="C20" s="54">
        <v>12.674520590485535</v>
      </c>
      <c r="D20" s="53"/>
      <c r="E20" s="53"/>
    </row>
    <row r="21" spans="2:5" x14ac:dyDescent="0.25">
      <c r="B21" s="49" t="s">
        <v>68</v>
      </c>
      <c r="C21" s="54">
        <v>63.09094693930578</v>
      </c>
      <c r="D21" s="53"/>
      <c r="E21" s="53"/>
    </row>
    <row r="22" spans="2:5" x14ac:dyDescent="0.25">
      <c r="B22" s="48"/>
      <c r="C22" s="48"/>
      <c r="D22" s="48"/>
      <c r="E22" s="48"/>
    </row>
    <row r="23" spans="2:5" x14ac:dyDescent="0.25">
      <c r="B23" s="48" t="s">
        <v>69</v>
      </c>
      <c r="C23" s="48"/>
      <c r="D23" s="48"/>
      <c r="E23" s="48"/>
    </row>
    <row r="24" spans="2:5" x14ac:dyDescent="0.25">
      <c r="B24" s="48" t="s">
        <v>70</v>
      </c>
      <c r="C24" s="48"/>
      <c r="D24" s="48"/>
      <c r="E24" s="48"/>
    </row>
    <row r="25" spans="2:5" x14ac:dyDescent="0.25">
      <c r="B25" s="48" t="s">
        <v>68</v>
      </c>
      <c r="C25" s="56">
        <f>C5+C11*5+C21</f>
        <v>253.91289582939359</v>
      </c>
      <c r="D25" s="48" t="s">
        <v>71</v>
      </c>
      <c r="E25" s="48"/>
    </row>
    <row r="26" spans="2:5" x14ac:dyDescent="0.25">
      <c r="B26" s="48"/>
      <c r="C26" s="48"/>
      <c r="D26" s="48"/>
    </row>
    <row r="27" spans="2:5" x14ac:dyDescent="0.25">
      <c r="B27" s="47" t="s">
        <v>72</v>
      </c>
      <c r="C27" s="48"/>
      <c r="D27" s="48"/>
    </row>
    <row r="28" spans="2:5" x14ac:dyDescent="0.25">
      <c r="B28" s="57"/>
      <c r="C28" s="50" t="s">
        <v>73</v>
      </c>
      <c r="D28" s="48"/>
    </row>
    <row r="29" spans="2:5" x14ac:dyDescent="0.25">
      <c r="B29" s="49" t="s">
        <v>74</v>
      </c>
      <c r="C29" s="50" t="s">
        <v>75</v>
      </c>
      <c r="D29" s="48"/>
    </row>
    <row r="30" spans="2:5" x14ac:dyDescent="0.25">
      <c r="B30" s="49" t="s">
        <v>76</v>
      </c>
      <c r="C30" s="50">
        <v>0.13</v>
      </c>
      <c r="D30" s="48"/>
    </row>
    <row r="31" spans="2:5" x14ac:dyDescent="0.25">
      <c r="B31" s="49" t="s">
        <v>77</v>
      </c>
      <c r="C31" s="50">
        <v>6.5</v>
      </c>
      <c r="D31" s="48"/>
    </row>
    <row r="32" spans="2:5" x14ac:dyDescent="0.25">
      <c r="C32" s="58"/>
    </row>
  </sheetData>
  <hyperlinks>
    <hyperlink ref="H1" location="Index" display="Back to Index"/>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22"/>
  <sheetViews>
    <sheetView showGridLines="0" zoomScaleNormal="100" workbookViewId="0">
      <selection activeCell="E39" sqref="E39"/>
    </sheetView>
  </sheetViews>
  <sheetFormatPr defaultRowHeight="15" x14ac:dyDescent="0.25"/>
  <cols>
    <col min="1" max="1" width="2.5703125" style="1" customWidth="1"/>
    <col min="2" max="2" width="38.28515625" style="1" customWidth="1"/>
    <col min="3" max="3" width="7" style="1" customWidth="1"/>
    <col min="4" max="4" width="6.7109375" style="1" customWidth="1"/>
    <col min="5" max="5" width="7" style="1" customWidth="1"/>
    <col min="6" max="6" width="6.85546875" style="1" customWidth="1"/>
    <col min="7" max="7" width="7.140625" style="1" customWidth="1"/>
    <col min="8" max="8" width="6.28515625" style="1" customWidth="1"/>
    <col min="9" max="9" width="9.140625" style="1"/>
    <col min="10" max="16384" width="9.140625" style="9"/>
  </cols>
  <sheetData>
    <row r="1" spans="1:8" ht="20.25" x14ac:dyDescent="0.25">
      <c r="B1" s="64"/>
      <c r="H1" s="3" t="s">
        <v>23</v>
      </c>
    </row>
    <row r="3" spans="1:8" x14ac:dyDescent="0.25">
      <c r="A3" s="10"/>
      <c r="B3" s="11" t="s">
        <v>0</v>
      </c>
      <c r="C3" s="256" t="s">
        <v>78</v>
      </c>
      <c r="D3" s="257"/>
      <c r="E3" s="257"/>
      <c r="F3" s="257"/>
      <c r="G3" s="257"/>
      <c r="H3" s="258"/>
    </row>
    <row r="4" spans="1:8" x14ac:dyDescent="0.25">
      <c r="A4" s="10"/>
      <c r="B4" s="12"/>
      <c r="C4" s="13">
        <v>2015</v>
      </c>
      <c r="D4" s="13">
        <v>2020</v>
      </c>
      <c r="E4" s="13">
        <v>2030</v>
      </c>
      <c r="F4" s="13">
        <v>2050</v>
      </c>
      <c r="G4" s="13" t="s">
        <v>1</v>
      </c>
      <c r="H4" s="13" t="s">
        <v>2</v>
      </c>
    </row>
    <row r="5" spans="1:8" x14ac:dyDescent="0.25">
      <c r="A5" s="10"/>
      <c r="B5" s="259" t="s">
        <v>3</v>
      </c>
      <c r="C5" s="260"/>
      <c r="D5" s="260"/>
      <c r="E5" s="260"/>
      <c r="F5" s="260"/>
      <c r="G5" s="260"/>
      <c r="H5" s="261"/>
    </row>
    <row r="6" spans="1:8" x14ac:dyDescent="0.25">
      <c r="A6" s="10"/>
      <c r="B6" s="59" t="s">
        <v>79</v>
      </c>
      <c r="C6" s="60">
        <v>2</v>
      </c>
      <c r="D6" s="61"/>
      <c r="E6" s="61"/>
      <c r="F6" s="61"/>
      <c r="G6" s="61"/>
      <c r="H6" s="60">
        <v>1</v>
      </c>
    </row>
    <row r="7" spans="1:8" x14ac:dyDescent="0.25">
      <c r="A7" s="10"/>
      <c r="B7" s="59" t="s">
        <v>80</v>
      </c>
      <c r="C7" s="60">
        <v>10</v>
      </c>
      <c r="D7" s="61"/>
      <c r="E7" s="61"/>
      <c r="F7" s="61"/>
      <c r="G7" s="61"/>
      <c r="H7" s="60">
        <v>1</v>
      </c>
    </row>
    <row r="8" spans="1:8" x14ac:dyDescent="0.25">
      <c r="A8" s="10"/>
      <c r="B8" s="12" t="s">
        <v>81</v>
      </c>
      <c r="C8" s="15">
        <v>35</v>
      </c>
      <c r="D8" s="15"/>
      <c r="E8" s="15"/>
      <c r="F8" s="15"/>
      <c r="G8" s="15" t="s">
        <v>14</v>
      </c>
      <c r="H8" s="15">
        <v>1</v>
      </c>
    </row>
    <row r="9" spans="1:8" x14ac:dyDescent="0.25">
      <c r="A9" s="10"/>
      <c r="B9" s="21" t="s">
        <v>82</v>
      </c>
      <c r="C9" s="16">
        <v>30</v>
      </c>
      <c r="D9" s="16"/>
      <c r="E9" s="16"/>
      <c r="F9" s="16"/>
      <c r="G9" s="16"/>
      <c r="H9" s="16">
        <v>1</v>
      </c>
    </row>
    <row r="10" spans="1:8" x14ac:dyDescent="0.25">
      <c r="A10" s="10"/>
      <c r="B10" s="259" t="s">
        <v>21</v>
      </c>
      <c r="C10" s="260"/>
      <c r="D10" s="260"/>
      <c r="E10" s="260"/>
      <c r="F10" s="260"/>
      <c r="G10" s="260"/>
      <c r="H10" s="261"/>
    </row>
    <row r="11" spans="1:8" x14ac:dyDescent="0.25">
      <c r="A11" s="10"/>
      <c r="B11" s="14" t="s">
        <v>49</v>
      </c>
      <c r="C11" s="19">
        <v>11</v>
      </c>
      <c r="D11" s="15"/>
      <c r="E11" s="15"/>
      <c r="F11" s="15"/>
      <c r="G11" s="15" t="s">
        <v>83</v>
      </c>
      <c r="H11" s="15">
        <v>1</v>
      </c>
    </row>
    <row r="12" spans="1:8" x14ac:dyDescent="0.25">
      <c r="A12" s="10"/>
      <c r="B12" s="14" t="s">
        <v>50</v>
      </c>
      <c r="C12" s="19">
        <v>3000</v>
      </c>
      <c r="D12" s="15"/>
      <c r="E12" s="15"/>
      <c r="F12" s="15"/>
      <c r="G12" s="15" t="s">
        <v>83</v>
      </c>
      <c r="H12" s="15">
        <v>1</v>
      </c>
    </row>
    <row r="13" spans="1:8" x14ac:dyDescent="0.25">
      <c r="A13" s="10"/>
      <c r="B13" s="12" t="s">
        <v>11</v>
      </c>
      <c r="C13" s="15"/>
      <c r="D13" s="15"/>
      <c r="E13" s="15"/>
      <c r="F13" s="15"/>
      <c r="G13" s="15"/>
      <c r="H13" s="15"/>
    </row>
    <row r="14" spans="1:8" x14ac:dyDescent="0.25">
      <c r="A14" s="10"/>
      <c r="B14" s="12" t="s">
        <v>12</v>
      </c>
      <c r="C14" s="15"/>
      <c r="D14" s="15"/>
      <c r="E14" s="15"/>
      <c r="F14" s="15"/>
      <c r="G14" s="15"/>
      <c r="H14" s="15"/>
    </row>
    <row r="15" spans="1:8" x14ac:dyDescent="0.25">
      <c r="A15" s="10"/>
      <c r="B15" s="10"/>
      <c r="C15" s="10"/>
      <c r="D15" s="10"/>
      <c r="E15" s="10"/>
      <c r="F15" s="10"/>
      <c r="G15" s="10"/>
      <c r="H15" s="10"/>
    </row>
    <row r="16" spans="1:8" x14ac:dyDescent="0.25">
      <c r="A16" s="7" t="s">
        <v>13</v>
      </c>
      <c r="B16" s="10"/>
      <c r="C16" s="10"/>
      <c r="D16" s="10"/>
      <c r="E16" s="10"/>
      <c r="F16" s="10"/>
      <c r="G16" s="10"/>
      <c r="H16" s="10"/>
    </row>
    <row r="17" spans="1:8" x14ac:dyDescent="0.25">
      <c r="A17" s="18" t="s">
        <v>14</v>
      </c>
      <c r="B17" s="263" t="s">
        <v>84</v>
      </c>
      <c r="C17" s="263"/>
      <c r="D17" s="263"/>
      <c r="E17" s="263"/>
      <c r="F17" s="263"/>
      <c r="G17" s="263"/>
      <c r="H17" s="263"/>
    </row>
    <row r="18" spans="1:8" x14ac:dyDescent="0.25">
      <c r="A18" s="18" t="s">
        <v>5</v>
      </c>
      <c r="B18" s="237" t="s">
        <v>51</v>
      </c>
      <c r="C18" s="237"/>
      <c r="D18" s="237"/>
      <c r="E18" s="237"/>
      <c r="F18" s="237"/>
      <c r="G18" s="237"/>
      <c r="H18" s="237"/>
    </row>
    <row r="19" spans="1:8" x14ac:dyDescent="0.25">
      <c r="A19" s="18" t="s">
        <v>8</v>
      </c>
      <c r="B19" s="237" t="s">
        <v>25</v>
      </c>
      <c r="C19" s="237"/>
      <c r="D19" s="237"/>
      <c r="E19" s="237"/>
      <c r="F19" s="237"/>
      <c r="G19" s="237"/>
      <c r="H19" s="237"/>
    </row>
    <row r="20" spans="1:8" x14ac:dyDescent="0.25">
      <c r="A20" s="62"/>
    </row>
    <row r="21" spans="1:8" x14ac:dyDescent="0.25">
      <c r="A21" s="7" t="s">
        <v>17</v>
      </c>
      <c r="B21" s="10"/>
      <c r="C21" s="10"/>
      <c r="D21" s="10"/>
      <c r="E21" s="10"/>
      <c r="F21" s="10"/>
      <c r="G21" s="10"/>
      <c r="H21" s="10"/>
    </row>
    <row r="22" spans="1:8" x14ac:dyDescent="0.25">
      <c r="A22" s="18">
        <v>1</v>
      </c>
      <c r="B22" s="237" t="s">
        <v>52</v>
      </c>
      <c r="C22" s="262"/>
      <c r="D22" s="262"/>
      <c r="E22" s="262"/>
      <c r="F22" s="262"/>
      <c r="G22" s="262"/>
      <c r="H22" s="262"/>
    </row>
  </sheetData>
  <mergeCells count="7">
    <mergeCell ref="B19:H19"/>
    <mergeCell ref="C3:H3"/>
    <mergeCell ref="B5:H5"/>
    <mergeCell ref="B10:H10"/>
    <mergeCell ref="B22:H22"/>
    <mergeCell ref="B17:H17"/>
    <mergeCell ref="B18:H18"/>
  </mergeCells>
  <hyperlinks>
    <hyperlink ref="H1" location="Index" display="Back to Index"/>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27"/>
  <sheetViews>
    <sheetView showGridLines="0" zoomScaleNormal="100" workbookViewId="0">
      <selection activeCell="B18" sqref="B18:H18"/>
    </sheetView>
  </sheetViews>
  <sheetFormatPr defaultRowHeight="15" x14ac:dyDescent="0.25"/>
  <cols>
    <col min="1" max="1" width="2.5703125" customWidth="1"/>
    <col min="2" max="2" width="31.42578125" customWidth="1"/>
  </cols>
  <sheetData>
    <row r="1" spans="1:9" ht="20.25" x14ac:dyDescent="0.3">
      <c r="A1" s="1"/>
      <c r="B1" s="20"/>
      <c r="C1" s="22"/>
      <c r="D1" s="1"/>
      <c r="E1" s="1"/>
      <c r="F1" s="1"/>
      <c r="G1" s="1"/>
      <c r="H1" s="43" t="s">
        <v>23</v>
      </c>
      <c r="I1" s="1"/>
    </row>
    <row r="2" spans="1:9" x14ac:dyDescent="0.25">
      <c r="A2" s="1"/>
      <c r="B2" s="1"/>
      <c r="C2" s="22"/>
      <c r="D2" s="1"/>
      <c r="E2" s="1"/>
      <c r="F2" s="1"/>
      <c r="G2" s="1"/>
      <c r="H2" s="22"/>
      <c r="I2" s="1"/>
    </row>
    <row r="3" spans="1:9" x14ac:dyDescent="0.25">
      <c r="A3" s="23"/>
      <c r="B3" s="24" t="s">
        <v>0</v>
      </c>
      <c r="C3" s="270" t="s">
        <v>27</v>
      </c>
      <c r="D3" s="271"/>
      <c r="E3" s="271"/>
      <c r="F3" s="271"/>
      <c r="G3" s="271"/>
      <c r="H3" s="272"/>
      <c r="I3" s="1"/>
    </row>
    <row r="4" spans="1:9" x14ac:dyDescent="0.25">
      <c r="A4" s="23"/>
      <c r="B4" s="25"/>
      <c r="C4" s="26">
        <v>2015</v>
      </c>
      <c r="D4" s="26">
        <v>2020</v>
      </c>
      <c r="E4" s="26">
        <v>2030</v>
      </c>
      <c r="F4" s="26">
        <v>2050</v>
      </c>
      <c r="G4" s="26" t="s">
        <v>1</v>
      </c>
      <c r="H4" s="26" t="s">
        <v>2</v>
      </c>
      <c r="I4" s="1"/>
    </row>
    <row r="5" spans="1:9" x14ac:dyDescent="0.25">
      <c r="A5" s="23"/>
      <c r="B5" s="273" t="s">
        <v>3</v>
      </c>
      <c r="C5" s="274"/>
      <c r="D5" s="274"/>
      <c r="E5" s="274"/>
      <c r="F5" s="274"/>
      <c r="G5" s="274"/>
      <c r="H5" s="275"/>
      <c r="I5" s="1"/>
    </row>
    <row r="6" spans="1:9" x14ac:dyDescent="0.25">
      <c r="A6" s="23"/>
      <c r="B6" s="25" t="s">
        <v>4</v>
      </c>
      <c r="C6" s="27" t="s">
        <v>28</v>
      </c>
      <c r="D6" s="27" t="s">
        <v>28</v>
      </c>
      <c r="E6" s="27" t="s">
        <v>28</v>
      </c>
      <c r="F6" s="27" t="s">
        <v>28</v>
      </c>
      <c r="G6" s="27" t="s">
        <v>14</v>
      </c>
      <c r="H6" s="27">
        <v>2</v>
      </c>
      <c r="I6" s="1"/>
    </row>
    <row r="7" spans="1:9" x14ac:dyDescent="0.25">
      <c r="A7" s="23"/>
      <c r="B7" s="28" t="s">
        <v>29</v>
      </c>
      <c r="C7" s="29" t="s">
        <v>30</v>
      </c>
      <c r="D7" s="29" t="s">
        <v>30</v>
      </c>
      <c r="E7" s="29" t="s">
        <v>30</v>
      </c>
      <c r="F7" s="29" t="s">
        <v>30</v>
      </c>
      <c r="G7" s="30" t="s">
        <v>14</v>
      </c>
      <c r="H7" s="31">
        <v>1</v>
      </c>
      <c r="I7" s="1"/>
    </row>
    <row r="8" spans="1:9" x14ac:dyDescent="0.25">
      <c r="A8" s="23"/>
      <c r="B8" s="25" t="s">
        <v>6</v>
      </c>
      <c r="C8" s="27">
        <v>50</v>
      </c>
      <c r="D8" s="27">
        <v>50</v>
      </c>
      <c r="E8" s="27">
        <v>50</v>
      </c>
      <c r="F8" s="27">
        <v>50</v>
      </c>
      <c r="G8" s="31" t="s">
        <v>14</v>
      </c>
      <c r="H8" s="31">
        <v>1</v>
      </c>
      <c r="I8" s="1"/>
    </row>
    <row r="9" spans="1:9" x14ac:dyDescent="0.25">
      <c r="A9" s="23"/>
      <c r="B9" s="25" t="s">
        <v>7</v>
      </c>
      <c r="C9" s="32" t="s">
        <v>31</v>
      </c>
      <c r="D9" s="32" t="s">
        <v>31</v>
      </c>
      <c r="E9" s="32" t="s">
        <v>31</v>
      </c>
      <c r="F9" s="32" t="s">
        <v>31</v>
      </c>
      <c r="G9" s="33" t="s">
        <v>14</v>
      </c>
      <c r="H9" s="27"/>
      <c r="I9" s="1"/>
    </row>
    <row r="10" spans="1:9" x14ac:dyDescent="0.25">
      <c r="A10" s="23"/>
      <c r="B10" s="273" t="s">
        <v>21</v>
      </c>
      <c r="C10" s="274"/>
      <c r="D10" s="274"/>
      <c r="E10" s="274"/>
      <c r="F10" s="274"/>
      <c r="G10" s="274"/>
      <c r="H10" s="275"/>
      <c r="I10" s="1"/>
    </row>
    <row r="11" spans="1:9" x14ac:dyDescent="0.25">
      <c r="A11" s="23"/>
      <c r="B11" s="25" t="s">
        <v>32</v>
      </c>
      <c r="C11" s="34">
        <v>0.6</v>
      </c>
      <c r="D11" s="34">
        <v>0.6</v>
      </c>
      <c r="E11" s="34">
        <v>0.6</v>
      </c>
      <c r="F11" s="34">
        <v>0.6</v>
      </c>
      <c r="G11" s="34" t="s">
        <v>33</v>
      </c>
      <c r="H11" s="27" t="s">
        <v>34</v>
      </c>
      <c r="I11" s="1"/>
    </row>
    <row r="12" spans="1:9" ht="24" x14ac:dyDescent="0.25">
      <c r="A12" s="23"/>
      <c r="B12" s="25" t="s">
        <v>35</v>
      </c>
      <c r="C12" s="34" t="s">
        <v>36</v>
      </c>
      <c r="D12" s="34" t="s">
        <v>36</v>
      </c>
      <c r="E12" s="34" t="s">
        <v>36</v>
      </c>
      <c r="F12" s="34" t="s">
        <v>36</v>
      </c>
      <c r="G12" s="34" t="s">
        <v>37</v>
      </c>
      <c r="H12" s="27">
        <v>4</v>
      </c>
      <c r="I12" s="1"/>
    </row>
    <row r="13" spans="1:9" ht="24" x14ac:dyDescent="0.25">
      <c r="A13" s="23"/>
      <c r="B13" s="25" t="s">
        <v>38</v>
      </c>
      <c r="C13" s="35" t="s">
        <v>39</v>
      </c>
      <c r="D13" s="35" t="s">
        <v>39</v>
      </c>
      <c r="E13" s="35" t="s">
        <v>39</v>
      </c>
      <c r="F13" s="35" t="s">
        <v>39</v>
      </c>
      <c r="G13" s="34" t="s">
        <v>40</v>
      </c>
      <c r="H13" s="27">
        <v>3</v>
      </c>
      <c r="I13" s="36"/>
    </row>
    <row r="14" spans="1:9" x14ac:dyDescent="0.25">
      <c r="A14" s="23"/>
      <c r="B14" s="25" t="s">
        <v>12</v>
      </c>
      <c r="C14" s="276" t="s">
        <v>41</v>
      </c>
      <c r="D14" s="271"/>
      <c r="E14" s="271"/>
      <c r="F14" s="272"/>
      <c r="G14" s="27"/>
      <c r="H14" s="27"/>
      <c r="I14" s="1"/>
    </row>
    <row r="15" spans="1:9" x14ac:dyDescent="0.25">
      <c r="A15" s="23"/>
      <c r="B15" s="23"/>
      <c r="C15" s="37"/>
      <c r="D15" s="23"/>
      <c r="E15" s="23"/>
      <c r="F15" s="23"/>
      <c r="G15" s="23"/>
      <c r="H15" s="37"/>
      <c r="I15" s="1"/>
    </row>
    <row r="16" spans="1:9" x14ac:dyDescent="0.25">
      <c r="A16" s="38" t="s">
        <v>17</v>
      </c>
      <c r="B16" s="23"/>
      <c r="C16" s="37"/>
      <c r="D16" s="23"/>
      <c r="E16" s="23"/>
      <c r="F16" s="23"/>
      <c r="G16" s="23"/>
      <c r="H16" s="37"/>
      <c r="I16" s="1"/>
    </row>
    <row r="17" spans="1:9" x14ac:dyDescent="0.25">
      <c r="A17" s="39">
        <v>1</v>
      </c>
      <c r="B17" s="264" t="s">
        <v>42</v>
      </c>
      <c r="C17" s="264"/>
      <c r="D17" s="264"/>
      <c r="E17" s="264"/>
      <c r="F17" s="264"/>
      <c r="G17" s="264"/>
      <c r="H17" s="264"/>
      <c r="I17" s="1"/>
    </row>
    <row r="18" spans="1:9" x14ac:dyDescent="0.25">
      <c r="A18" s="39">
        <v>2</v>
      </c>
      <c r="B18" s="264" t="s">
        <v>43</v>
      </c>
      <c r="C18" s="264"/>
      <c r="D18" s="264"/>
      <c r="E18" s="264"/>
      <c r="F18" s="264"/>
      <c r="G18" s="264"/>
      <c r="H18" s="264"/>
      <c r="I18" s="1"/>
    </row>
    <row r="19" spans="1:9" x14ac:dyDescent="0.25">
      <c r="A19" s="39">
        <v>3</v>
      </c>
      <c r="B19" s="40" t="s">
        <v>44</v>
      </c>
      <c r="C19" s="40"/>
      <c r="D19" s="40"/>
      <c r="E19" s="40"/>
      <c r="F19" s="40"/>
      <c r="G19" s="40"/>
      <c r="H19" s="40"/>
      <c r="I19" s="1"/>
    </row>
    <row r="20" spans="1:9" x14ac:dyDescent="0.25">
      <c r="A20" s="23">
        <v>4</v>
      </c>
      <c r="B20" s="265" t="s">
        <v>19</v>
      </c>
      <c r="C20" s="266"/>
      <c r="D20" s="266"/>
      <c r="E20" s="266"/>
      <c r="F20" s="266"/>
      <c r="G20" s="266"/>
      <c r="H20" s="266"/>
      <c r="I20" s="1"/>
    </row>
    <row r="21" spans="1:9" x14ac:dyDescent="0.25">
      <c r="A21" s="38" t="s">
        <v>13</v>
      </c>
      <c r="B21" s="23"/>
      <c r="C21" s="37"/>
      <c r="D21" s="23"/>
      <c r="E21" s="23"/>
      <c r="F21" s="23"/>
      <c r="G21" s="23"/>
      <c r="H21" s="37"/>
      <c r="I21" s="1"/>
    </row>
    <row r="22" spans="1:9" x14ac:dyDescent="0.25">
      <c r="A22" s="41" t="s">
        <v>14</v>
      </c>
      <c r="B22" s="267" t="s">
        <v>45</v>
      </c>
      <c r="C22" s="268"/>
      <c r="D22" s="268"/>
      <c r="E22" s="268"/>
      <c r="F22" s="268"/>
      <c r="G22" s="268"/>
      <c r="H22" s="268"/>
      <c r="I22" s="1"/>
    </row>
    <row r="23" spans="1:9" x14ac:dyDescent="0.25">
      <c r="A23" s="41" t="s">
        <v>5</v>
      </c>
      <c r="B23" s="269" t="s">
        <v>46</v>
      </c>
      <c r="C23" s="269"/>
      <c r="D23" s="269"/>
      <c r="E23" s="269"/>
      <c r="F23" s="269"/>
      <c r="G23" s="269"/>
      <c r="H23" s="269"/>
      <c r="I23" s="1"/>
    </row>
    <row r="24" spans="1:9" x14ac:dyDescent="0.25">
      <c r="A24" s="41" t="s">
        <v>8</v>
      </c>
      <c r="B24" s="237" t="s">
        <v>47</v>
      </c>
      <c r="C24" s="237"/>
      <c r="D24" s="237"/>
      <c r="E24" s="237"/>
      <c r="F24" s="237"/>
      <c r="G24" s="237"/>
      <c r="H24" s="237"/>
      <c r="I24" s="1"/>
    </row>
    <row r="25" spans="1:9" x14ac:dyDescent="0.25">
      <c r="A25" s="42" t="s">
        <v>10</v>
      </c>
      <c r="B25" s="23" t="s">
        <v>48</v>
      </c>
      <c r="C25" s="37"/>
      <c r="D25" s="23"/>
      <c r="E25" s="23"/>
      <c r="F25" s="23"/>
      <c r="G25" s="23"/>
      <c r="H25" s="37"/>
      <c r="I25" s="1"/>
    </row>
    <row r="26" spans="1:9" x14ac:dyDescent="0.25">
      <c r="A26" s="1"/>
      <c r="B26" s="1"/>
      <c r="C26" s="22"/>
      <c r="D26" s="1"/>
      <c r="E26" s="1"/>
      <c r="F26" s="1"/>
      <c r="G26" s="1"/>
      <c r="H26" s="22"/>
      <c r="I26" s="1"/>
    </row>
    <row r="27" spans="1:9" x14ac:dyDescent="0.25">
      <c r="A27" s="1"/>
      <c r="B27" s="1"/>
      <c r="C27" s="22"/>
      <c r="D27" s="1"/>
      <c r="E27" s="1"/>
      <c r="F27" s="1"/>
      <c r="G27" s="1"/>
      <c r="H27" s="22"/>
      <c r="I27" s="1"/>
    </row>
  </sheetData>
  <mergeCells count="10">
    <mergeCell ref="C3:H3"/>
    <mergeCell ref="B5:H5"/>
    <mergeCell ref="B10:H10"/>
    <mergeCell ref="C14:F14"/>
    <mergeCell ref="B17:H17"/>
    <mergeCell ref="B18:H18"/>
    <mergeCell ref="B20:H20"/>
    <mergeCell ref="B22:H22"/>
    <mergeCell ref="B23:H23"/>
    <mergeCell ref="B24:H24"/>
  </mergeCells>
  <hyperlinks>
    <hyperlink ref="H1" location="Index" display="Back to Inde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M88"/>
  <sheetViews>
    <sheetView showGridLines="0" zoomScaleNormal="100" workbookViewId="0">
      <selection activeCell="B54" sqref="B54:H54"/>
    </sheetView>
  </sheetViews>
  <sheetFormatPr defaultRowHeight="15" x14ac:dyDescent="0.25"/>
  <cols>
    <col min="1" max="1" width="3.7109375" customWidth="1"/>
    <col min="2" max="2" width="29.42578125" customWidth="1"/>
  </cols>
  <sheetData>
    <row r="1" spans="1:13" ht="20.25" x14ac:dyDescent="0.3">
      <c r="A1" s="9"/>
      <c r="B1" s="20"/>
      <c r="C1" s="9"/>
      <c r="D1" s="9"/>
      <c r="E1" s="9"/>
      <c r="F1" s="9"/>
      <c r="G1" s="9"/>
      <c r="H1" s="3" t="s">
        <v>23</v>
      </c>
      <c r="I1" s="9"/>
      <c r="J1" s="9"/>
      <c r="K1" s="9"/>
      <c r="L1" s="9"/>
      <c r="M1" s="9"/>
    </row>
    <row r="2" spans="1:13" x14ac:dyDescent="0.25">
      <c r="A2" s="9"/>
      <c r="B2" s="71"/>
      <c r="C2" s="9"/>
      <c r="D2" s="9"/>
      <c r="E2" s="9"/>
      <c r="F2" s="9"/>
      <c r="G2" s="9"/>
      <c r="H2" s="9"/>
      <c r="I2" s="9"/>
      <c r="J2" s="9"/>
      <c r="K2" s="9"/>
      <c r="L2" s="9"/>
      <c r="M2" s="9"/>
    </row>
    <row r="3" spans="1:13" ht="15" customHeight="1" x14ac:dyDescent="0.25">
      <c r="A3" s="9"/>
      <c r="B3" s="132"/>
      <c r="C3" s="133"/>
      <c r="D3" s="277" t="s">
        <v>153</v>
      </c>
      <c r="E3" s="277"/>
      <c r="F3" s="277"/>
      <c r="G3" s="277"/>
      <c r="H3" s="277"/>
      <c r="I3" s="277"/>
      <c r="J3" s="277"/>
      <c r="K3" s="277"/>
      <c r="L3" s="277"/>
      <c r="M3" s="9"/>
    </row>
    <row r="4" spans="1:13" x14ac:dyDescent="0.25">
      <c r="A4" s="9"/>
      <c r="B4" s="278"/>
      <c r="C4" s="277">
        <v>2015</v>
      </c>
      <c r="D4" s="277">
        <v>2020</v>
      </c>
      <c r="E4" s="277">
        <v>2030</v>
      </c>
      <c r="F4" s="277">
        <v>2050</v>
      </c>
      <c r="G4" s="277" t="s">
        <v>92</v>
      </c>
      <c r="H4" s="277"/>
      <c r="I4" s="277" t="s">
        <v>93</v>
      </c>
      <c r="J4" s="277"/>
      <c r="K4" s="277" t="s">
        <v>1</v>
      </c>
      <c r="L4" s="277" t="s">
        <v>2</v>
      </c>
      <c r="M4" s="9"/>
    </row>
    <row r="5" spans="1:13" x14ac:dyDescent="0.25">
      <c r="A5" s="9"/>
      <c r="B5" s="278"/>
      <c r="C5" s="277"/>
      <c r="D5" s="277"/>
      <c r="E5" s="277"/>
      <c r="F5" s="277"/>
      <c r="G5" s="277"/>
      <c r="H5" s="277"/>
      <c r="I5" s="277"/>
      <c r="J5" s="277"/>
      <c r="K5" s="277"/>
      <c r="L5" s="277"/>
      <c r="M5" s="9"/>
    </row>
    <row r="6" spans="1:13" x14ac:dyDescent="0.25">
      <c r="A6" s="9"/>
      <c r="B6" s="134" t="s">
        <v>3</v>
      </c>
      <c r="C6" s="134"/>
      <c r="D6" s="134"/>
      <c r="E6" s="134"/>
      <c r="F6" s="134"/>
      <c r="G6" s="133" t="s">
        <v>94</v>
      </c>
      <c r="H6" s="133" t="s">
        <v>95</v>
      </c>
      <c r="I6" s="133" t="s">
        <v>94</v>
      </c>
      <c r="J6" s="133" t="s">
        <v>154</v>
      </c>
      <c r="K6" s="134"/>
      <c r="L6" s="134"/>
      <c r="M6" s="9"/>
    </row>
    <row r="7" spans="1:13" x14ac:dyDescent="0.25">
      <c r="A7" s="72"/>
      <c r="B7" s="135" t="s">
        <v>96</v>
      </c>
      <c r="C7" s="279" t="s">
        <v>155</v>
      </c>
      <c r="D7" s="279"/>
      <c r="E7" s="279"/>
      <c r="F7" s="279"/>
      <c r="G7" s="136"/>
      <c r="H7" s="136"/>
      <c r="I7" s="136"/>
      <c r="J7" s="136"/>
      <c r="K7" s="136"/>
      <c r="L7" s="136"/>
      <c r="M7" s="9"/>
    </row>
    <row r="8" spans="1:13" x14ac:dyDescent="0.25">
      <c r="A8" s="9"/>
      <c r="B8" s="135" t="s">
        <v>98</v>
      </c>
      <c r="C8" s="279" t="s">
        <v>156</v>
      </c>
      <c r="D8" s="279"/>
      <c r="E8" s="279"/>
      <c r="F8" s="279"/>
      <c r="G8" s="136"/>
      <c r="H8" s="136"/>
      <c r="I8" s="136"/>
      <c r="J8" s="136"/>
      <c r="K8" s="136"/>
      <c r="L8" s="136"/>
      <c r="M8" s="9"/>
    </row>
    <row r="9" spans="1:13" ht="22.5" x14ac:dyDescent="0.25">
      <c r="A9" s="9"/>
      <c r="B9" s="135" t="s">
        <v>100</v>
      </c>
      <c r="C9" s="136">
        <v>3000</v>
      </c>
      <c r="D9" s="136">
        <v>3000</v>
      </c>
      <c r="E9" s="136">
        <v>3000</v>
      </c>
      <c r="F9" s="136">
        <v>3000</v>
      </c>
      <c r="G9" s="136" t="s">
        <v>18</v>
      </c>
      <c r="H9" s="136" t="s">
        <v>18</v>
      </c>
      <c r="I9" s="136">
        <v>3000</v>
      </c>
      <c r="J9" s="136">
        <v>10000</v>
      </c>
      <c r="K9" s="136" t="s">
        <v>129</v>
      </c>
      <c r="L9" s="136" t="s">
        <v>157</v>
      </c>
      <c r="M9" s="9"/>
    </row>
    <row r="10" spans="1:13" x14ac:dyDescent="0.25">
      <c r="A10" s="9"/>
      <c r="B10" s="135" t="s">
        <v>101</v>
      </c>
      <c r="C10" s="136">
        <v>300</v>
      </c>
      <c r="D10" s="136">
        <v>300</v>
      </c>
      <c r="E10" s="136">
        <v>300</v>
      </c>
      <c r="F10" s="136">
        <v>300</v>
      </c>
      <c r="G10" s="136" t="s">
        <v>18</v>
      </c>
      <c r="H10" s="136" t="s">
        <v>18</v>
      </c>
      <c r="I10" s="136">
        <v>300</v>
      </c>
      <c r="J10" s="136">
        <v>500</v>
      </c>
      <c r="K10" s="136" t="s">
        <v>158</v>
      </c>
      <c r="L10" s="136" t="s">
        <v>157</v>
      </c>
      <c r="M10" s="9"/>
    </row>
    <row r="11" spans="1:13" x14ac:dyDescent="0.25">
      <c r="A11" s="9"/>
      <c r="B11" s="135" t="s">
        <v>102</v>
      </c>
      <c r="C11" s="136">
        <v>60</v>
      </c>
      <c r="D11" s="136">
        <v>60</v>
      </c>
      <c r="E11" s="136">
        <v>60</v>
      </c>
      <c r="F11" s="136">
        <v>60</v>
      </c>
      <c r="G11" s="136" t="s">
        <v>18</v>
      </c>
      <c r="H11" s="136" t="s">
        <v>18</v>
      </c>
      <c r="I11" s="136">
        <v>60</v>
      </c>
      <c r="J11" s="136">
        <v>80</v>
      </c>
      <c r="K11" s="136" t="s">
        <v>158</v>
      </c>
      <c r="L11" s="136" t="s">
        <v>159</v>
      </c>
      <c r="M11" s="9"/>
    </row>
    <row r="12" spans="1:13" x14ac:dyDescent="0.25">
      <c r="A12" s="9"/>
      <c r="B12" s="135" t="s">
        <v>103</v>
      </c>
      <c r="C12" s="136">
        <v>55</v>
      </c>
      <c r="D12" s="136">
        <v>60</v>
      </c>
      <c r="E12" s="136">
        <v>70</v>
      </c>
      <c r="F12" s="136">
        <v>72</v>
      </c>
      <c r="G12" s="136">
        <v>55</v>
      </c>
      <c r="H12" s="136">
        <v>55</v>
      </c>
      <c r="I12" s="136">
        <v>64</v>
      </c>
      <c r="J12" s="136">
        <v>72</v>
      </c>
      <c r="K12" s="135" t="s">
        <v>160</v>
      </c>
      <c r="L12" s="136" t="s">
        <v>161</v>
      </c>
      <c r="M12" s="9"/>
    </row>
    <row r="13" spans="1:13" x14ac:dyDescent="0.25">
      <c r="A13" s="9"/>
      <c r="B13" s="135" t="s">
        <v>538</v>
      </c>
      <c r="C13" s="136">
        <v>80</v>
      </c>
      <c r="D13" s="136">
        <v>80</v>
      </c>
      <c r="E13" s="136">
        <v>84</v>
      </c>
      <c r="F13" s="136">
        <v>85</v>
      </c>
      <c r="G13" s="136">
        <v>80</v>
      </c>
      <c r="H13" s="136">
        <v>80</v>
      </c>
      <c r="I13" s="136">
        <v>80</v>
      </c>
      <c r="J13" s="136">
        <v>85</v>
      </c>
      <c r="K13" s="136"/>
      <c r="L13" s="136" t="s">
        <v>162</v>
      </c>
      <c r="M13" s="9"/>
    </row>
    <row r="14" spans="1:13" x14ac:dyDescent="0.25">
      <c r="A14" s="9"/>
      <c r="B14" s="137" t="s">
        <v>105</v>
      </c>
      <c r="C14" s="136">
        <v>69</v>
      </c>
      <c r="D14" s="136">
        <v>80</v>
      </c>
      <c r="E14" s="136">
        <v>84</v>
      </c>
      <c r="F14" s="136">
        <v>85</v>
      </c>
      <c r="G14" s="136">
        <v>69</v>
      </c>
      <c r="H14" s="136">
        <v>69</v>
      </c>
      <c r="I14" s="136">
        <v>80</v>
      </c>
      <c r="J14" s="136">
        <v>85</v>
      </c>
      <c r="K14" s="136"/>
      <c r="L14" s="136" t="s">
        <v>162</v>
      </c>
      <c r="M14" s="9"/>
    </row>
    <row r="15" spans="1:13" ht="22.5" x14ac:dyDescent="0.25">
      <c r="A15" s="9"/>
      <c r="B15" s="135" t="s">
        <v>163</v>
      </c>
      <c r="C15" s="136" t="s">
        <v>164</v>
      </c>
      <c r="D15" s="136">
        <v>0</v>
      </c>
      <c r="E15" s="136">
        <v>0</v>
      </c>
      <c r="F15" s="136">
        <v>0</v>
      </c>
      <c r="G15" s="136">
        <v>0</v>
      </c>
      <c r="H15" s="136">
        <v>0</v>
      </c>
      <c r="I15" s="136">
        <v>0</v>
      </c>
      <c r="J15" s="136">
        <v>0</v>
      </c>
      <c r="K15" s="136"/>
      <c r="L15" s="136" t="s">
        <v>165</v>
      </c>
      <c r="M15" s="9"/>
    </row>
    <row r="16" spans="1:13" ht="22.5" x14ac:dyDescent="0.25">
      <c r="A16" s="9"/>
      <c r="B16" s="135" t="s">
        <v>107</v>
      </c>
      <c r="C16" s="136" t="s">
        <v>18</v>
      </c>
      <c r="D16" s="136" t="s">
        <v>18</v>
      </c>
      <c r="E16" s="136" t="s">
        <v>18</v>
      </c>
      <c r="F16" s="136" t="s">
        <v>18</v>
      </c>
      <c r="G16" s="136"/>
      <c r="H16" s="136"/>
      <c r="I16" s="136"/>
      <c r="J16" s="136"/>
      <c r="K16" s="136"/>
      <c r="L16" s="136"/>
      <c r="M16" s="9"/>
    </row>
    <row r="17" spans="1:13" x14ac:dyDescent="0.25">
      <c r="A17" s="9"/>
      <c r="B17" s="135" t="s">
        <v>108</v>
      </c>
      <c r="C17" s="136">
        <v>5</v>
      </c>
      <c r="D17" s="136">
        <v>5</v>
      </c>
      <c r="E17" s="136">
        <v>4</v>
      </c>
      <c r="F17" s="136">
        <v>4</v>
      </c>
      <c r="G17" s="136" t="s">
        <v>18</v>
      </c>
      <c r="H17" s="136" t="s">
        <v>18</v>
      </c>
      <c r="I17" s="136">
        <v>2</v>
      </c>
      <c r="J17" s="136">
        <v>4</v>
      </c>
      <c r="K17" s="136" t="s">
        <v>166</v>
      </c>
      <c r="L17" s="136" t="s">
        <v>159</v>
      </c>
      <c r="M17" s="9"/>
    </row>
    <row r="18" spans="1:13" x14ac:dyDescent="0.25">
      <c r="A18" s="9"/>
      <c r="B18" s="135" t="s">
        <v>109</v>
      </c>
      <c r="C18" s="136">
        <v>5</v>
      </c>
      <c r="D18" s="136">
        <v>5</v>
      </c>
      <c r="E18" s="136">
        <v>4</v>
      </c>
      <c r="F18" s="136">
        <v>3</v>
      </c>
      <c r="G18" s="136" t="s">
        <v>18</v>
      </c>
      <c r="H18" s="136" t="s">
        <v>18</v>
      </c>
      <c r="I18" s="136">
        <v>2</v>
      </c>
      <c r="J18" s="136">
        <v>3</v>
      </c>
      <c r="K18" s="136" t="s">
        <v>166</v>
      </c>
      <c r="L18" s="136" t="s">
        <v>159</v>
      </c>
      <c r="M18" s="9"/>
    </row>
    <row r="19" spans="1:13" x14ac:dyDescent="0.25">
      <c r="A19" s="9"/>
      <c r="B19" s="135" t="s">
        <v>6</v>
      </c>
      <c r="C19" s="136">
        <v>40</v>
      </c>
      <c r="D19" s="136">
        <v>40</v>
      </c>
      <c r="E19" s="136">
        <v>40</v>
      </c>
      <c r="F19" s="136">
        <v>40</v>
      </c>
      <c r="G19" s="136">
        <v>35</v>
      </c>
      <c r="H19" s="136">
        <v>45</v>
      </c>
      <c r="I19" s="136">
        <v>35</v>
      </c>
      <c r="J19" s="136">
        <v>45</v>
      </c>
      <c r="K19" s="136"/>
      <c r="L19" s="136" t="s">
        <v>167</v>
      </c>
      <c r="M19" s="9"/>
    </row>
    <row r="20" spans="1:13" x14ac:dyDescent="0.25">
      <c r="A20" s="9"/>
      <c r="B20" s="135" t="s">
        <v>7</v>
      </c>
      <c r="C20" s="136" t="s">
        <v>168</v>
      </c>
      <c r="D20" s="135" t="s">
        <v>168</v>
      </c>
      <c r="E20" s="135" t="s">
        <v>168</v>
      </c>
      <c r="F20" s="135" t="s">
        <v>168</v>
      </c>
      <c r="G20" s="136">
        <v>2</v>
      </c>
      <c r="H20" s="136">
        <v>3</v>
      </c>
      <c r="I20" s="136">
        <v>2</v>
      </c>
      <c r="J20" s="136">
        <v>3</v>
      </c>
      <c r="K20" s="136"/>
      <c r="L20" s="136" t="s">
        <v>169</v>
      </c>
      <c r="M20" s="9"/>
    </row>
    <row r="21" spans="1:13" x14ac:dyDescent="0.25">
      <c r="A21" s="9"/>
      <c r="B21" s="138"/>
      <c r="C21" s="139"/>
      <c r="D21" s="139"/>
      <c r="E21" s="139"/>
      <c r="F21" s="139"/>
      <c r="G21" s="139"/>
      <c r="H21" s="139"/>
      <c r="I21" s="139"/>
      <c r="J21" s="139"/>
      <c r="K21" s="139"/>
      <c r="L21" s="139"/>
      <c r="M21" s="9"/>
    </row>
    <row r="22" spans="1:13" x14ac:dyDescent="0.25">
      <c r="A22" s="9"/>
      <c r="B22" s="280" t="s">
        <v>9</v>
      </c>
      <c r="C22" s="280"/>
      <c r="D22" s="280"/>
      <c r="E22" s="280"/>
      <c r="F22" s="280"/>
      <c r="G22" s="280"/>
      <c r="H22" s="280"/>
      <c r="I22" s="280"/>
      <c r="J22" s="280"/>
      <c r="K22" s="280"/>
      <c r="L22" s="280"/>
      <c r="M22" s="9"/>
    </row>
    <row r="23" spans="1:13" x14ac:dyDescent="0.25">
      <c r="A23" s="9"/>
      <c r="B23" s="280"/>
      <c r="C23" s="280"/>
      <c r="D23" s="280"/>
      <c r="E23" s="280"/>
      <c r="F23" s="280"/>
      <c r="G23" s="280"/>
      <c r="H23" s="280"/>
      <c r="I23" s="280"/>
      <c r="J23" s="280"/>
      <c r="K23" s="280"/>
      <c r="L23" s="280"/>
      <c r="M23" s="9"/>
    </row>
    <row r="24" spans="1:13" x14ac:dyDescent="0.25">
      <c r="A24" s="9"/>
      <c r="B24" s="140" t="s">
        <v>170</v>
      </c>
      <c r="C24" s="139">
        <v>700</v>
      </c>
      <c r="D24" s="139">
        <v>700</v>
      </c>
      <c r="E24" s="139">
        <v>1000</v>
      </c>
      <c r="F24" s="139">
        <v>1000</v>
      </c>
      <c r="G24" s="139">
        <v>500</v>
      </c>
      <c r="H24" s="139" t="s">
        <v>171</v>
      </c>
      <c r="I24" s="139" t="s">
        <v>172</v>
      </c>
      <c r="J24" s="139" t="s">
        <v>173</v>
      </c>
      <c r="K24" s="139" t="s">
        <v>174</v>
      </c>
      <c r="L24" s="139" t="s">
        <v>175</v>
      </c>
      <c r="M24" s="9"/>
    </row>
    <row r="25" spans="1:13" x14ac:dyDescent="0.25">
      <c r="A25" s="9"/>
      <c r="B25" s="140" t="s">
        <v>176</v>
      </c>
      <c r="C25" s="139" t="s">
        <v>18</v>
      </c>
      <c r="D25" s="139" t="s">
        <v>18</v>
      </c>
      <c r="E25" s="139" t="s">
        <v>18</v>
      </c>
      <c r="F25" s="141" t="s">
        <v>18</v>
      </c>
      <c r="G25" s="140"/>
      <c r="H25" s="139"/>
      <c r="I25" s="139"/>
      <c r="J25" s="139"/>
      <c r="K25" s="139" t="s">
        <v>16</v>
      </c>
      <c r="L25" s="139"/>
      <c r="M25" s="9"/>
    </row>
    <row r="26" spans="1:13" ht="15" customHeight="1" x14ac:dyDescent="0.25">
      <c r="A26" s="9"/>
      <c r="B26" s="140"/>
      <c r="C26" s="139"/>
      <c r="D26" s="139"/>
      <c r="E26" s="139"/>
      <c r="F26" s="139"/>
      <c r="G26" s="139"/>
      <c r="H26" s="139"/>
      <c r="I26" s="139"/>
      <c r="J26" s="139"/>
      <c r="K26" s="139"/>
      <c r="L26" s="139"/>
      <c r="M26" s="9"/>
    </row>
    <row r="27" spans="1:13" x14ac:dyDescent="0.25">
      <c r="A27" s="7"/>
      <c r="B27" s="280" t="s">
        <v>112</v>
      </c>
      <c r="C27" s="280"/>
      <c r="D27" s="280"/>
      <c r="E27" s="280"/>
      <c r="F27" s="280"/>
      <c r="G27" s="280"/>
      <c r="H27" s="280"/>
      <c r="I27" s="280"/>
      <c r="J27" s="280"/>
      <c r="K27" s="280"/>
      <c r="L27" s="280"/>
      <c r="M27" s="9"/>
    </row>
    <row r="28" spans="1:13" x14ac:dyDescent="0.25">
      <c r="A28" s="10"/>
      <c r="B28" s="140" t="s">
        <v>177</v>
      </c>
      <c r="C28" s="142">
        <v>0.65</v>
      </c>
      <c r="D28" s="143">
        <v>0.65</v>
      </c>
      <c r="E28" s="143">
        <v>1</v>
      </c>
      <c r="F28" s="143">
        <v>0.8</v>
      </c>
      <c r="G28" s="142">
        <v>0.3</v>
      </c>
      <c r="H28" s="142">
        <v>1.2</v>
      </c>
      <c r="I28" s="142">
        <v>0.4</v>
      </c>
      <c r="J28" s="142">
        <v>2</v>
      </c>
      <c r="K28" s="139" t="s">
        <v>178</v>
      </c>
      <c r="L28" s="140" t="s">
        <v>179</v>
      </c>
      <c r="M28" s="9"/>
    </row>
    <row r="29" spans="1:13" ht="15" customHeight="1" x14ac:dyDescent="0.25">
      <c r="A29" s="17"/>
      <c r="B29" s="140" t="s">
        <v>180</v>
      </c>
      <c r="C29" s="142">
        <v>2E-3</v>
      </c>
      <c r="D29" s="142">
        <v>2E-3</v>
      </c>
      <c r="E29" s="143">
        <v>2E-3</v>
      </c>
      <c r="F29" s="143">
        <v>2E-3</v>
      </c>
      <c r="G29" s="142">
        <v>2E-3</v>
      </c>
      <c r="H29" s="142">
        <v>0.01</v>
      </c>
      <c r="I29" s="142">
        <v>2E-3</v>
      </c>
      <c r="J29" s="142">
        <v>0.01</v>
      </c>
      <c r="K29" s="139" t="s">
        <v>120</v>
      </c>
      <c r="L29" s="139" t="s">
        <v>181</v>
      </c>
      <c r="M29" s="9"/>
    </row>
    <row r="30" spans="1:13" ht="15" customHeight="1" x14ac:dyDescent="0.25">
      <c r="A30" s="17"/>
      <c r="B30" s="140" t="s">
        <v>182</v>
      </c>
      <c r="C30" s="142">
        <v>0.6</v>
      </c>
      <c r="D30" s="143">
        <v>0.6</v>
      </c>
      <c r="E30" s="142">
        <v>0.9</v>
      </c>
      <c r="F30" s="142">
        <v>0.9</v>
      </c>
      <c r="G30" s="142">
        <v>0.3</v>
      </c>
      <c r="H30" s="142">
        <v>1.2</v>
      </c>
      <c r="I30" s="142">
        <v>0.3</v>
      </c>
      <c r="J30" s="142">
        <v>1.2</v>
      </c>
      <c r="K30" s="139"/>
      <c r="L30" s="139" t="s">
        <v>183</v>
      </c>
      <c r="M30" s="9"/>
    </row>
    <row r="31" spans="1:13" x14ac:dyDescent="0.25">
      <c r="A31" s="17"/>
      <c r="B31" s="140" t="s">
        <v>184</v>
      </c>
      <c r="C31" s="142">
        <v>8.5000000000000006E-2</v>
      </c>
      <c r="D31" s="143">
        <v>8.5000000000000006E-2</v>
      </c>
      <c r="E31" s="143">
        <v>8.5000000000000006E-2</v>
      </c>
      <c r="F31" s="143">
        <v>8.5000000000000006E-2</v>
      </c>
      <c r="G31" s="142">
        <v>0.08</v>
      </c>
      <c r="H31" s="142">
        <v>0.09</v>
      </c>
      <c r="I31" s="142">
        <v>0.08</v>
      </c>
      <c r="J31" s="142">
        <v>0.09</v>
      </c>
      <c r="K31" s="139"/>
      <c r="L31" s="139" t="s">
        <v>183</v>
      </c>
      <c r="M31" s="9"/>
    </row>
    <row r="32" spans="1:13" ht="15" customHeight="1" x14ac:dyDescent="0.25">
      <c r="A32" s="17"/>
      <c r="B32" s="140" t="s">
        <v>185</v>
      </c>
      <c r="C32" s="139">
        <v>2460</v>
      </c>
      <c r="D32" s="140">
        <v>2460</v>
      </c>
      <c r="E32" s="140">
        <v>2460</v>
      </c>
      <c r="F32" s="140">
        <v>2460</v>
      </c>
      <c r="G32" s="139">
        <v>2000</v>
      </c>
      <c r="H32" s="139" t="s">
        <v>186</v>
      </c>
      <c r="I32" s="139" t="s">
        <v>187</v>
      </c>
      <c r="J32" s="139" t="s">
        <v>186</v>
      </c>
      <c r="K32" s="139"/>
      <c r="L32" s="139" t="s">
        <v>188</v>
      </c>
      <c r="M32" s="9"/>
    </row>
    <row r="33" spans="1:13" x14ac:dyDescent="0.25">
      <c r="A33" s="17"/>
      <c r="B33" s="140" t="s">
        <v>189</v>
      </c>
      <c r="C33" s="142">
        <v>2.46</v>
      </c>
      <c r="D33" s="143">
        <v>2.46</v>
      </c>
      <c r="E33" s="143">
        <v>2.46</v>
      </c>
      <c r="F33" s="143">
        <v>2.46</v>
      </c>
      <c r="G33" s="139">
        <v>2</v>
      </c>
      <c r="H33" s="139" t="s">
        <v>190</v>
      </c>
      <c r="I33" s="139" t="s">
        <v>191</v>
      </c>
      <c r="J33" s="139" t="s">
        <v>190</v>
      </c>
      <c r="K33" s="139"/>
      <c r="L33" s="139" t="s">
        <v>188</v>
      </c>
      <c r="M33" s="9"/>
    </row>
    <row r="34" spans="1:13" ht="15" customHeight="1" x14ac:dyDescent="0.25">
      <c r="A34" s="17"/>
      <c r="B34" s="140"/>
      <c r="C34" s="139"/>
      <c r="D34" s="139"/>
      <c r="E34" s="139"/>
      <c r="F34" s="139"/>
      <c r="G34" s="139"/>
      <c r="H34" s="139"/>
      <c r="I34" s="139"/>
      <c r="J34" s="139"/>
      <c r="K34" s="139"/>
      <c r="L34" s="139"/>
      <c r="M34" s="9"/>
    </row>
    <row r="35" spans="1:13" ht="15" customHeight="1" x14ac:dyDescent="0.25">
      <c r="A35" s="17"/>
      <c r="B35" s="280" t="s">
        <v>117</v>
      </c>
      <c r="C35" s="280"/>
      <c r="D35" s="280"/>
      <c r="E35" s="280"/>
      <c r="F35" s="280"/>
      <c r="G35" s="280"/>
      <c r="H35" s="280"/>
      <c r="I35" s="280"/>
      <c r="J35" s="280"/>
      <c r="K35" s="280"/>
      <c r="L35" s="280"/>
      <c r="M35" s="9"/>
    </row>
    <row r="36" spans="1:13" ht="15" customHeight="1" x14ac:dyDescent="0.25">
      <c r="A36" s="17"/>
      <c r="B36" s="140" t="s">
        <v>192</v>
      </c>
      <c r="C36" s="139">
        <v>640</v>
      </c>
      <c r="D36" s="140">
        <v>640</v>
      </c>
      <c r="E36" s="140">
        <v>640</v>
      </c>
      <c r="F36" s="140">
        <v>640</v>
      </c>
      <c r="G36" s="139" t="s">
        <v>18</v>
      </c>
      <c r="H36" s="139" t="s">
        <v>18</v>
      </c>
      <c r="I36" s="139">
        <v>550</v>
      </c>
      <c r="J36" s="139">
        <v>640</v>
      </c>
      <c r="K36" s="139" t="s">
        <v>193</v>
      </c>
      <c r="L36" s="139" t="s">
        <v>194</v>
      </c>
      <c r="M36" s="9"/>
    </row>
    <row r="37" spans="1:13" x14ac:dyDescent="0.25">
      <c r="A37" s="17"/>
      <c r="B37" s="73"/>
      <c r="C37" s="74"/>
      <c r="D37" s="74"/>
      <c r="E37" s="74"/>
      <c r="F37" s="74"/>
      <c r="G37" s="74"/>
      <c r="H37" s="74"/>
      <c r="I37" s="74"/>
      <c r="J37" s="74"/>
      <c r="K37" s="74"/>
      <c r="L37" s="74"/>
      <c r="M37" s="9"/>
    </row>
    <row r="38" spans="1:13" x14ac:dyDescent="0.25">
      <c r="A38" s="44" t="s">
        <v>195</v>
      </c>
      <c r="B38" s="73"/>
      <c r="C38" s="74"/>
      <c r="D38" s="74"/>
      <c r="E38" s="74"/>
      <c r="F38" s="74"/>
      <c r="G38" s="74"/>
      <c r="H38" s="74"/>
      <c r="I38" s="74"/>
      <c r="J38" s="74"/>
      <c r="K38" s="74"/>
      <c r="L38" s="74"/>
      <c r="M38" s="9"/>
    </row>
    <row r="39" spans="1:13" x14ac:dyDescent="0.25">
      <c r="A39" s="18" t="s">
        <v>14</v>
      </c>
      <c r="B39" s="281" t="s">
        <v>196</v>
      </c>
      <c r="C39" s="281"/>
      <c r="D39" s="281"/>
      <c r="E39" s="281"/>
      <c r="F39" s="281"/>
      <c r="G39" s="281"/>
      <c r="H39" s="281"/>
      <c r="I39" s="281"/>
      <c r="J39" s="281"/>
      <c r="K39" s="281"/>
      <c r="L39" s="281"/>
      <c r="M39" s="9"/>
    </row>
    <row r="40" spans="1:13" x14ac:dyDescent="0.25">
      <c r="A40" s="18" t="s">
        <v>5</v>
      </c>
      <c r="B40" s="281" t="s">
        <v>197</v>
      </c>
      <c r="C40" s="281"/>
      <c r="D40" s="281"/>
      <c r="E40" s="281"/>
      <c r="F40" s="281"/>
      <c r="G40" s="281"/>
      <c r="H40" s="281"/>
      <c r="I40" s="281"/>
      <c r="J40" s="281"/>
      <c r="K40" s="281"/>
      <c r="L40" s="281"/>
      <c r="M40" s="9"/>
    </row>
    <row r="41" spans="1:13" x14ac:dyDescent="0.25">
      <c r="A41" s="18" t="s">
        <v>8</v>
      </c>
      <c r="B41" s="281" t="s">
        <v>198</v>
      </c>
      <c r="C41" s="281"/>
      <c r="D41" s="281"/>
      <c r="E41" s="281"/>
      <c r="F41" s="281"/>
      <c r="G41" s="281"/>
      <c r="H41" s="281"/>
      <c r="I41" s="281"/>
      <c r="J41" s="281"/>
      <c r="K41" s="281"/>
      <c r="L41" s="281"/>
      <c r="M41" s="9"/>
    </row>
    <row r="42" spans="1:13" x14ac:dyDescent="0.25">
      <c r="A42" s="18" t="s">
        <v>10</v>
      </c>
      <c r="B42" s="281" t="s">
        <v>199</v>
      </c>
      <c r="C42" s="281"/>
      <c r="D42" s="281"/>
      <c r="E42" s="281"/>
      <c r="F42" s="281"/>
      <c r="G42" s="281"/>
      <c r="H42" s="281"/>
      <c r="I42" s="281"/>
      <c r="J42" s="281"/>
      <c r="K42" s="281"/>
      <c r="L42" s="281"/>
      <c r="M42" s="9"/>
    </row>
    <row r="43" spans="1:13" x14ac:dyDescent="0.25">
      <c r="A43" s="18" t="s">
        <v>15</v>
      </c>
      <c r="B43" s="281" t="s">
        <v>200</v>
      </c>
      <c r="C43" s="281"/>
      <c r="D43" s="281"/>
      <c r="E43" s="281"/>
      <c r="F43" s="281"/>
      <c r="G43" s="281"/>
      <c r="H43" s="281"/>
      <c r="I43" s="281"/>
      <c r="J43" s="281"/>
      <c r="K43" s="281"/>
      <c r="L43" s="281"/>
      <c r="M43" s="9"/>
    </row>
    <row r="44" spans="1:13" x14ac:dyDescent="0.25">
      <c r="A44" s="18" t="s">
        <v>16</v>
      </c>
      <c r="B44" s="281" t="s">
        <v>201</v>
      </c>
      <c r="C44" s="281"/>
      <c r="D44" s="281"/>
      <c r="E44" s="281"/>
      <c r="F44" s="281"/>
      <c r="G44" s="281"/>
      <c r="H44" s="281"/>
      <c r="I44" s="281"/>
      <c r="J44" s="281"/>
      <c r="K44" s="281"/>
      <c r="L44" s="281"/>
      <c r="M44" s="9"/>
    </row>
    <row r="45" spans="1:13" x14ac:dyDescent="0.25">
      <c r="A45" s="18" t="s">
        <v>115</v>
      </c>
      <c r="B45" s="281" t="s">
        <v>202</v>
      </c>
      <c r="C45" s="281"/>
      <c r="D45" s="281"/>
      <c r="E45" s="281"/>
      <c r="F45" s="281"/>
      <c r="G45" s="281"/>
      <c r="H45" s="281"/>
      <c r="I45" s="281"/>
      <c r="J45" s="281"/>
      <c r="K45" s="281"/>
      <c r="L45" s="281"/>
      <c r="M45" s="9"/>
    </row>
    <row r="46" spans="1:13" x14ac:dyDescent="0.25">
      <c r="A46" s="18" t="s">
        <v>120</v>
      </c>
      <c r="B46" s="281" t="s">
        <v>203</v>
      </c>
      <c r="C46" s="281"/>
      <c r="D46" s="281"/>
      <c r="E46" s="281"/>
      <c r="F46" s="281"/>
      <c r="G46" s="281"/>
      <c r="H46" s="281"/>
      <c r="I46" s="281"/>
      <c r="J46" s="281"/>
      <c r="K46" s="281"/>
      <c r="L46" s="281"/>
      <c r="M46" s="9"/>
    </row>
    <row r="47" spans="1:13" x14ac:dyDescent="0.25">
      <c r="A47" s="18" t="s">
        <v>129</v>
      </c>
      <c r="B47" s="281" t="s">
        <v>204</v>
      </c>
      <c r="C47" s="281"/>
      <c r="D47" s="281"/>
      <c r="E47" s="281"/>
      <c r="F47" s="281"/>
      <c r="G47" s="281"/>
      <c r="H47" s="281"/>
      <c r="I47" s="281"/>
      <c r="J47" s="281"/>
      <c r="K47" s="281"/>
      <c r="L47" s="281"/>
      <c r="M47" s="9"/>
    </row>
    <row r="48" spans="1:13" x14ac:dyDescent="0.25">
      <c r="A48" s="18" t="s">
        <v>137</v>
      </c>
      <c r="B48" s="281" t="s">
        <v>205</v>
      </c>
      <c r="C48" s="281"/>
      <c r="D48" s="281"/>
      <c r="E48" s="281"/>
      <c r="F48" s="281"/>
      <c r="G48" s="281"/>
      <c r="H48" s="281"/>
      <c r="I48" s="281"/>
      <c r="J48" s="281"/>
      <c r="K48" s="281"/>
      <c r="L48" s="281"/>
      <c r="M48" s="9"/>
    </row>
    <row r="49" spans="1:13" x14ac:dyDescent="0.25">
      <c r="A49" s="18" t="s">
        <v>206</v>
      </c>
      <c r="B49" s="281" t="s">
        <v>207</v>
      </c>
      <c r="C49" s="281"/>
      <c r="D49" s="281"/>
      <c r="E49" s="281"/>
      <c r="F49" s="281"/>
      <c r="G49" s="281"/>
      <c r="H49" s="281"/>
      <c r="I49" s="281"/>
      <c r="J49" s="281"/>
      <c r="K49" s="281"/>
      <c r="L49" s="281"/>
      <c r="M49" s="9"/>
    </row>
    <row r="50" spans="1:13" x14ac:dyDescent="0.25">
      <c r="A50" s="17"/>
      <c r="B50" s="73"/>
      <c r="C50" s="74"/>
      <c r="D50" s="74"/>
      <c r="E50" s="74"/>
      <c r="F50" s="74"/>
      <c r="G50" s="74"/>
      <c r="H50" s="74"/>
      <c r="I50" s="74"/>
      <c r="J50" s="74"/>
      <c r="K50" s="74"/>
      <c r="L50" s="74"/>
      <c r="M50" s="9"/>
    </row>
    <row r="51" spans="1:13" x14ac:dyDescent="0.25">
      <c r="A51" s="44" t="s">
        <v>131</v>
      </c>
      <c r="B51" s="17"/>
      <c r="C51" s="17"/>
      <c r="D51" s="17"/>
      <c r="E51" s="17"/>
      <c r="F51" s="17"/>
      <c r="G51" s="17"/>
      <c r="H51" s="17"/>
      <c r="I51" s="9"/>
      <c r="J51" s="9"/>
      <c r="K51" s="9"/>
      <c r="L51" s="9"/>
      <c r="M51" s="9"/>
    </row>
    <row r="52" spans="1:13" x14ac:dyDescent="0.25">
      <c r="A52" s="17">
        <v>1</v>
      </c>
      <c r="B52" s="282" t="s">
        <v>208</v>
      </c>
      <c r="C52" s="282"/>
      <c r="D52" s="282"/>
      <c r="E52" s="282"/>
      <c r="F52" s="282"/>
      <c r="G52" s="282"/>
      <c r="H52" s="282"/>
      <c r="I52" s="282"/>
      <c r="J52" s="9"/>
      <c r="K52" s="9"/>
      <c r="L52" s="9"/>
      <c r="M52" s="9"/>
    </row>
    <row r="53" spans="1:13" x14ac:dyDescent="0.25">
      <c r="A53" s="17">
        <v>2</v>
      </c>
      <c r="B53" s="282" t="s">
        <v>209</v>
      </c>
      <c r="C53" s="282"/>
      <c r="D53" s="282"/>
      <c r="E53" s="282"/>
      <c r="F53" s="282"/>
      <c r="G53" s="282"/>
      <c r="H53" s="282"/>
      <c r="I53" s="9"/>
      <c r="J53" s="9"/>
      <c r="K53" s="9"/>
      <c r="L53" s="9"/>
      <c r="M53" s="9"/>
    </row>
    <row r="54" spans="1:13" x14ac:dyDescent="0.25">
      <c r="A54" s="17">
        <v>3</v>
      </c>
      <c r="B54" s="282" t="s">
        <v>210</v>
      </c>
      <c r="C54" s="282"/>
      <c r="D54" s="282"/>
      <c r="E54" s="282"/>
      <c r="F54" s="282"/>
      <c r="G54" s="282"/>
      <c r="H54" s="282"/>
      <c r="I54" s="9"/>
      <c r="J54" s="9"/>
      <c r="K54" s="9"/>
      <c r="L54" s="9"/>
      <c r="M54" s="9"/>
    </row>
    <row r="55" spans="1:13" x14ac:dyDescent="0.25">
      <c r="A55" s="17">
        <v>4</v>
      </c>
      <c r="B55" s="282" t="s">
        <v>211</v>
      </c>
      <c r="C55" s="282"/>
      <c r="D55" s="282"/>
      <c r="E55" s="282"/>
      <c r="F55" s="282"/>
      <c r="G55" s="282"/>
      <c r="H55" s="282"/>
      <c r="I55" s="9"/>
      <c r="J55" s="9"/>
      <c r="K55" s="9"/>
      <c r="L55" s="9"/>
      <c r="M55" s="9"/>
    </row>
    <row r="56" spans="1:13" x14ac:dyDescent="0.25">
      <c r="A56" s="17">
        <v>5</v>
      </c>
      <c r="B56" s="282" t="s">
        <v>212</v>
      </c>
      <c r="C56" s="282"/>
      <c r="D56" s="282"/>
      <c r="E56" s="282"/>
      <c r="F56" s="282"/>
      <c r="G56" s="282"/>
      <c r="H56" s="282"/>
      <c r="I56" s="9"/>
      <c r="J56" s="9"/>
      <c r="K56" s="9"/>
      <c r="L56" s="9"/>
      <c r="M56" s="9"/>
    </row>
    <row r="57" spans="1:13" x14ac:dyDescent="0.25">
      <c r="A57" s="17">
        <v>6</v>
      </c>
      <c r="B57" s="282" t="s">
        <v>213</v>
      </c>
      <c r="C57" s="282"/>
      <c r="D57" s="282"/>
      <c r="E57" s="282"/>
      <c r="F57" s="282"/>
      <c r="G57" s="282"/>
      <c r="H57" s="282"/>
      <c r="I57" s="9"/>
      <c r="J57" s="9"/>
      <c r="K57" s="9"/>
      <c r="L57" s="9"/>
      <c r="M57" s="9"/>
    </row>
    <row r="58" spans="1:13" x14ac:dyDescent="0.25">
      <c r="A58" s="17">
        <v>7</v>
      </c>
      <c r="B58" s="282" t="s">
        <v>214</v>
      </c>
      <c r="C58" s="282"/>
      <c r="D58" s="282"/>
      <c r="E58" s="282"/>
      <c r="F58" s="282"/>
      <c r="G58" s="282"/>
      <c r="H58" s="282"/>
      <c r="I58" s="9"/>
      <c r="J58" s="9"/>
      <c r="K58" s="9"/>
      <c r="L58" s="9"/>
      <c r="M58" s="9"/>
    </row>
    <row r="59" spans="1:13" x14ac:dyDescent="0.25">
      <c r="A59" s="17">
        <v>8</v>
      </c>
      <c r="B59" s="282" t="s">
        <v>215</v>
      </c>
      <c r="C59" s="282"/>
      <c r="D59" s="282"/>
      <c r="E59" s="282"/>
      <c r="F59" s="282"/>
      <c r="G59" s="282"/>
      <c r="H59" s="282"/>
      <c r="I59" s="9"/>
      <c r="J59" s="9"/>
      <c r="K59" s="9"/>
      <c r="L59" s="9"/>
      <c r="M59" s="9"/>
    </row>
    <row r="60" spans="1:13" x14ac:dyDescent="0.25">
      <c r="A60" s="17">
        <v>9</v>
      </c>
      <c r="B60" s="282" t="s">
        <v>216</v>
      </c>
      <c r="C60" s="282"/>
      <c r="D60" s="282"/>
      <c r="E60" s="282"/>
      <c r="F60" s="282"/>
      <c r="G60" s="282"/>
      <c r="H60" s="282"/>
      <c r="I60" s="9"/>
      <c r="J60" s="9"/>
      <c r="K60" s="9"/>
      <c r="L60" s="9"/>
      <c r="M60" s="9"/>
    </row>
    <row r="61" spans="1:13" x14ac:dyDescent="0.25">
      <c r="A61" s="17">
        <v>10</v>
      </c>
      <c r="B61" s="282" t="s">
        <v>217</v>
      </c>
      <c r="C61" s="282"/>
      <c r="D61" s="282"/>
      <c r="E61" s="282"/>
      <c r="F61" s="282"/>
      <c r="G61" s="282"/>
      <c r="H61" s="282"/>
      <c r="I61" s="9"/>
      <c r="J61" s="9"/>
      <c r="K61" s="9"/>
      <c r="L61" s="9"/>
      <c r="M61" s="9"/>
    </row>
    <row r="62" spans="1:13" x14ac:dyDescent="0.25">
      <c r="A62" s="17">
        <v>11</v>
      </c>
      <c r="B62" s="282" t="s">
        <v>218</v>
      </c>
      <c r="C62" s="282"/>
      <c r="D62" s="282"/>
      <c r="E62" s="282"/>
      <c r="F62" s="282"/>
      <c r="G62" s="282"/>
      <c r="H62" s="282"/>
      <c r="I62" s="9"/>
      <c r="J62" s="9"/>
      <c r="K62" s="9"/>
      <c r="L62" s="9"/>
      <c r="M62" s="9"/>
    </row>
    <row r="63" spans="1:13" x14ac:dyDescent="0.25">
      <c r="A63" s="17">
        <v>12</v>
      </c>
      <c r="B63" s="282" t="s">
        <v>219</v>
      </c>
      <c r="C63" s="282"/>
      <c r="D63" s="282"/>
      <c r="E63" s="282"/>
      <c r="F63" s="282"/>
      <c r="G63" s="282"/>
      <c r="H63" s="282"/>
      <c r="I63" s="9"/>
      <c r="J63" s="9"/>
      <c r="K63" s="9"/>
      <c r="L63" s="9"/>
      <c r="M63" s="9"/>
    </row>
    <row r="64" spans="1:13" x14ac:dyDescent="0.25">
      <c r="A64" s="17">
        <v>13</v>
      </c>
      <c r="B64" s="282" t="s">
        <v>220</v>
      </c>
      <c r="C64" s="282"/>
      <c r="D64" s="282"/>
      <c r="E64" s="282"/>
      <c r="F64" s="282"/>
      <c r="G64" s="282"/>
      <c r="H64" s="282"/>
      <c r="I64" s="9"/>
      <c r="J64" s="9"/>
      <c r="K64" s="9"/>
      <c r="L64" s="9"/>
      <c r="M64" s="9"/>
    </row>
    <row r="65" spans="1:13" x14ac:dyDescent="0.25">
      <c r="A65" s="17">
        <v>14</v>
      </c>
      <c r="B65" s="282" t="s">
        <v>221</v>
      </c>
      <c r="C65" s="282"/>
      <c r="D65" s="282"/>
      <c r="E65" s="282"/>
      <c r="F65" s="282"/>
      <c r="G65" s="282"/>
      <c r="H65" s="282"/>
      <c r="I65" s="9"/>
      <c r="J65" s="9"/>
      <c r="K65" s="9"/>
      <c r="L65" s="9"/>
      <c r="M65" s="9"/>
    </row>
    <row r="66" spans="1:13" x14ac:dyDescent="0.25">
      <c r="A66" s="17">
        <v>15</v>
      </c>
      <c r="B66" s="282" t="s">
        <v>222</v>
      </c>
      <c r="C66" s="282"/>
      <c r="D66" s="282"/>
      <c r="E66" s="282"/>
      <c r="F66" s="282"/>
      <c r="G66" s="282"/>
      <c r="H66" s="282"/>
      <c r="I66" s="9"/>
      <c r="J66" s="9"/>
      <c r="K66" s="9"/>
      <c r="L66" s="9"/>
      <c r="M66" s="9"/>
    </row>
    <row r="67" spans="1:13" x14ac:dyDescent="0.25">
      <c r="A67" s="17">
        <v>16</v>
      </c>
      <c r="B67" s="282" t="s">
        <v>223</v>
      </c>
      <c r="C67" s="282"/>
      <c r="D67" s="282"/>
      <c r="E67" s="282"/>
      <c r="F67" s="282"/>
      <c r="G67" s="282"/>
      <c r="H67" s="282"/>
      <c r="I67" s="9"/>
      <c r="J67" s="9"/>
      <c r="K67" s="9"/>
      <c r="L67" s="9"/>
      <c r="M67" s="9"/>
    </row>
    <row r="68" spans="1:13" x14ac:dyDescent="0.25">
      <c r="A68" s="17">
        <v>17</v>
      </c>
      <c r="B68" s="282" t="s">
        <v>224</v>
      </c>
      <c r="C68" s="282"/>
      <c r="D68" s="282"/>
      <c r="E68" s="282"/>
      <c r="F68" s="282"/>
      <c r="G68" s="282"/>
      <c r="H68" s="282"/>
      <c r="I68" s="9"/>
      <c r="J68" s="9"/>
      <c r="K68" s="9"/>
      <c r="L68" s="9"/>
      <c r="M68" s="9"/>
    </row>
    <row r="69" spans="1:13" x14ac:dyDescent="0.25">
      <c r="A69" s="17">
        <v>18</v>
      </c>
      <c r="B69" s="282" t="s">
        <v>225</v>
      </c>
      <c r="C69" s="282"/>
      <c r="D69" s="282"/>
      <c r="E69" s="282"/>
      <c r="F69" s="282"/>
      <c r="G69" s="282"/>
      <c r="H69" s="282"/>
      <c r="I69" s="9"/>
      <c r="J69" s="9"/>
      <c r="K69" s="9"/>
      <c r="L69" s="9"/>
      <c r="M69" s="9"/>
    </row>
    <row r="70" spans="1:13" x14ac:dyDescent="0.25">
      <c r="A70" s="17">
        <v>19</v>
      </c>
      <c r="B70" s="282" t="s">
        <v>226</v>
      </c>
      <c r="C70" s="282"/>
      <c r="D70" s="282"/>
      <c r="E70" s="282"/>
      <c r="F70" s="282"/>
      <c r="G70" s="282"/>
      <c r="H70" s="282"/>
      <c r="I70" s="9"/>
      <c r="J70" s="9"/>
      <c r="K70" s="9"/>
      <c r="L70" s="9"/>
      <c r="M70" s="9"/>
    </row>
    <row r="71" spans="1:13" x14ac:dyDescent="0.25">
      <c r="A71" s="17">
        <v>20</v>
      </c>
      <c r="B71" s="282" t="s">
        <v>227</v>
      </c>
      <c r="C71" s="282"/>
      <c r="D71" s="282"/>
      <c r="E71" s="282"/>
      <c r="F71" s="282"/>
      <c r="G71" s="282"/>
      <c r="H71" s="282"/>
      <c r="I71" s="9"/>
      <c r="J71" s="9"/>
      <c r="K71" s="9"/>
      <c r="L71" s="9"/>
      <c r="M71" s="9"/>
    </row>
    <row r="72" spans="1:13" x14ac:dyDescent="0.25">
      <c r="A72" s="17">
        <v>21</v>
      </c>
      <c r="B72" s="282" t="s">
        <v>228</v>
      </c>
      <c r="C72" s="282"/>
      <c r="D72" s="282"/>
      <c r="E72" s="282"/>
      <c r="F72" s="282"/>
      <c r="G72" s="282"/>
      <c r="H72" s="282"/>
      <c r="I72" s="9"/>
      <c r="J72" s="9"/>
      <c r="K72" s="9"/>
      <c r="L72" s="9"/>
      <c r="M72" s="9"/>
    </row>
    <row r="73" spans="1:13" x14ac:dyDescent="0.25">
      <c r="A73" s="17">
        <v>22</v>
      </c>
      <c r="B73" s="282" t="s">
        <v>229</v>
      </c>
      <c r="C73" s="282"/>
      <c r="D73" s="282"/>
      <c r="E73" s="282"/>
      <c r="F73" s="282"/>
      <c r="G73" s="282"/>
      <c r="H73" s="282"/>
      <c r="I73" s="9"/>
      <c r="J73" s="9"/>
      <c r="K73" s="9"/>
      <c r="L73" s="9"/>
      <c r="M73" s="9"/>
    </row>
    <row r="74" spans="1:13" x14ac:dyDescent="0.25">
      <c r="A74" s="17">
        <v>23</v>
      </c>
      <c r="B74" s="282" t="s">
        <v>230</v>
      </c>
      <c r="C74" s="282"/>
      <c r="D74" s="282"/>
      <c r="E74" s="282"/>
      <c r="F74" s="282"/>
      <c r="G74" s="282"/>
      <c r="H74" s="282"/>
      <c r="I74" s="9"/>
      <c r="J74" s="9"/>
      <c r="K74" s="9"/>
      <c r="L74" s="9"/>
      <c r="M74" s="9"/>
    </row>
    <row r="75" spans="1:13" x14ac:dyDescent="0.25">
      <c r="A75" s="17">
        <v>24</v>
      </c>
      <c r="B75" s="282" t="s">
        <v>231</v>
      </c>
      <c r="C75" s="282"/>
      <c r="D75" s="282"/>
      <c r="E75" s="282"/>
      <c r="F75" s="282"/>
      <c r="G75" s="282"/>
      <c r="H75" s="282"/>
      <c r="I75" s="9"/>
      <c r="J75" s="9"/>
      <c r="K75" s="9"/>
      <c r="L75" s="9"/>
      <c r="M75" s="9"/>
    </row>
    <row r="76" spans="1:13" x14ac:dyDescent="0.25">
      <c r="A76" s="17">
        <v>25</v>
      </c>
      <c r="B76" s="282" t="s">
        <v>232</v>
      </c>
      <c r="C76" s="282"/>
      <c r="D76" s="282"/>
      <c r="E76" s="282"/>
      <c r="F76" s="282"/>
      <c r="G76" s="282"/>
      <c r="H76" s="282"/>
      <c r="I76" s="9"/>
      <c r="J76" s="9"/>
      <c r="K76" s="9"/>
      <c r="L76" s="9"/>
      <c r="M76" s="9"/>
    </row>
    <row r="77" spans="1:13" x14ac:dyDescent="0.25">
      <c r="A77" s="17">
        <v>26</v>
      </c>
      <c r="B77" s="282" t="s">
        <v>233</v>
      </c>
      <c r="C77" s="282"/>
      <c r="D77" s="282"/>
      <c r="E77" s="282"/>
      <c r="F77" s="282"/>
      <c r="G77" s="282"/>
      <c r="H77" s="282"/>
      <c r="I77" s="9"/>
      <c r="J77" s="9"/>
      <c r="K77" s="9"/>
      <c r="L77" s="9"/>
      <c r="M77" s="9"/>
    </row>
    <row r="78" spans="1:13" x14ac:dyDescent="0.25">
      <c r="A78" s="17">
        <v>27</v>
      </c>
      <c r="B78" s="282" t="s">
        <v>234</v>
      </c>
      <c r="C78" s="282"/>
      <c r="D78" s="282"/>
      <c r="E78" s="282"/>
      <c r="F78" s="282"/>
      <c r="G78" s="282"/>
      <c r="H78" s="282"/>
      <c r="I78" s="9"/>
      <c r="J78" s="9"/>
      <c r="K78" s="9"/>
      <c r="L78" s="9"/>
      <c r="M78" s="9"/>
    </row>
    <row r="79" spans="1:13" x14ac:dyDescent="0.25">
      <c r="A79" s="17">
        <v>28</v>
      </c>
      <c r="B79" s="282" t="s">
        <v>235</v>
      </c>
      <c r="C79" s="282"/>
      <c r="D79" s="282"/>
      <c r="E79" s="282"/>
      <c r="F79" s="282"/>
      <c r="G79" s="282"/>
      <c r="H79" s="282"/>
      <c r="I79" s="9"/>
      <c r="J79" s="9"/>
      <c r="K79" s="9"/>
      <c r="L79" s="9"/>
      <c r="M79" s="9"/>
    </row>
    <row r="80" spans="1:13" x14ac:dyDescent="0.25">
      <c r="A80" s="17">
        <v>29</v>
      </c>
      <c r="B80" s="282" t="s">
        <v>236</v>
      </c>
      <c r="C80" s="282"/>
      <c r="D80" s="282"/>
      <c r="E80" s="282"/>
      <c r="F80" s="282"/>
      <c r="G80" s="282"/>
      <c r="H80" s="282"/>
      <c r="I80" s="9"/>
      <c r="J80" s="9"/>
      <c r="K80" s="9"/>
      <c r="L80" s="9"/>
      <c r="M80" s="9"/>
    </row>
    <row r="81" spans="1:13" x14ac:dyDescent="0.25">
      <c r="A81" s="17">
        <v>30</v>
      </c>
      <c r="B81" s="282" t="s">
        <v>237</v>
      </c>
      <c r="C81" s="282"/>
      <c r="D81" s="282"/>
      <c r="E81" s="282"/>
      <c r="F81" s="282"/>
      <c r="G81" s="282"/>
      <c r="H81" s="282"/>
      <c r="I81" s="9"/>
      <c r="J81" s="9"/>
      <c r="K81" s="9"/>
      <c r="L81" s="9"/>
      <c r="M81" s="9"/>
    </row>
    <row r="82" spans="1:13" x14ac:dyDescent="0.25">
      <c r="A82" s="17">
        <v>31</v>
      </c>
      <c r="B82" s="282" t="s">
        <v>238</v>
      </c>
      <c r="C82" s="282"/>
      <c r="D82" s="282"/>
      <c r="E82" s="282"/>
      <c r="F82" s="282"/>
      <c r="G82" s="282"/>
      <c r="H82" s="282"/>
      <c r="I82" s="9"/>
      <c r="J82" s="9"/>
      <c r="K82" s="9"/>
      <c r="L82" s="9"/>
      <c r="M82" s="9"/>
    </row>
    <row r="83" spans="1:13" x14ac:dyDescent="0.25">
      <c r="A83" s="17">
        <v>32</v>
      </c>
      <c r="B83" s="282" t="s">
        <v>239</v>
      </c>
      <c r="C83" s="282"/>
      <c r="D83" s="282"/>
      <c r="E83" s="282"/>
      <c r="F83" s="282"/>
      <c r="G83" s="282"/>
      <c r="H83" s="282"/>
      <c r="I83" s="9"/>
      <c r="J83" s="9"/>
      <c r="K83" s="9"/>
      <c r="L83" s="9"/>
      <c r="M83" s="9"/>
    </row>
    <row r="84" spans="1:13" x14ac:dyDescent="0.25">
      <c r="A84" s="17">
        <v>33</v>
      </c>
      <c r="B84" s="282" t="s">
        <v>240</v>
      </c>
      <c r="C84" s="282"/>
      <c r="D84" s="282"/>
      <c r="E84" s="282"/>
      <c r="F84" s="282"/>
      <c r="G84" s="282"/>
      <c r="H84" s="282"/>
      <c r="I84" s="9"/>
      <c r="J84" s="9"/>
      <c r="K84" s="9"/>
      <c r="L84" s="9"/>
      <c r="M84" s="9"/>
    </row>
    <row r="85" spans="1:13" x14ac:dyDescent="0.25">
      <c r="A85" s="17">
        <v>34</v>
      </c>
      <c r="B85" s="282" t="s">
        <v>241</v>
      </c>
      <c r="C85" s="282"/>
      <c r="D85" s="282"/>
      <c r="E85" s="282"/>
      <c r="F85" s="282"/>
      <c r="G85" s="282"/>
      <c r="H85" s="282"/>
      <c r="I85" s="9"/>
      <c r="J85" s="9"/>
      <c r="K85" s="9"/>
      <c r="L85" s="9"/>
      <c r="M85" s="9"/>
    </row>
    <row r="86" spans="1:13" x14ac:dyDescent="0.25">
      <c r="A86" s="17">
        <v>35</v>
      </c>
      <c r="B86" s="282" t="s">
        <v>242</v>
      </c>
      <c r="C86" s="282"/>
      <c r="D86" s="282"/>
      <c r="E86" s="282"/>
      <c r="F86" s="282"/>
      <c r="G86" s="282"/>
      <c r="H86" s="282"/>
      <c r="I86" s="9"/>
      <c r="J86" s="9"/>
      <c r="K86" s="9"/>
      <c r="L86" s="9"/>
      <c r="M86" s="9"/>
    </row>
    <row r="87" spans="1:13" x14ac:dyDescent="0.25">
      <c r="A87" s="9"/>
      <c r="B87" s="9"/>
      <c r="C87" s="9"/>
      <c r="D87" s="9"/>
      <c r="E87" s="9"/>
      <c r="F87" s="9"/>
      <c r="G87" s="9"/>
      <c r="H87" s="9"/>
      <c r="I87" s="9"/>
      <c r="J87" s="9"/>
      <c r="K87" s="9"/>
      <c r="L87" s="9"/>
      <c r="M87" s="9"/>
    </row>
    <row r="88" spans="1:13" x14ac:dyDescent="0.25">
      <c r="A88" s="9"/>
      <c r="B88" s="9"/>
      <c r="C88" s="9"/>
      <c r="D88" s="9"/>
      <c r="E88" s="9"/>
      <c r="F88" s="9"/>
      <c r="G88" s="9"/>
      <c r="H88" s="9"/>
      <c r="I88" s="9"/>
      <c r="J88" s="9"/>
      <c r="K88" s="9"/>
      <c r="L88" s="9"/>
      <c r="M88" s="9"/>
    </row>
  </sheetData>
  <mergeCells count="61">
    <mergeCell ref="B85:H85"/>
    <mergeCell ref="B86:H86"/>
    <mergeCell ref="B80:H80"/>
    <mergeCell ref="B81:H81"/>
    <mergeCell ref="B82:H82"/>
    <mergeCell ref="B83:H83"/>
    <mergeCell ref="B84:H84"/>
    <mergeCell ref="B75:H75"/>
    <mergeCell ref="B76:H76"/>
    <mergeCell ref="B77:H77"/>
    <mergeCell ref="B78:H78"/>
    <mergeCell ref="B79:H79"/>
    <mergeCell ref="B70:H70"/>
    <mergeCell ref="B71:H71"/>
    <mergeCell ref="B72:H72"/>
    <mergeCell ref="B73:H73"/>
    <mergeCell ref="B74:H74"/>
    <mergeCell ref="B65:H65"/>
    <mergeCell ref="B66:H66"/>
    <mergeCell ref="B67:H67"/>
    <mergeCell ref="B68:H68"/>
    <mergeCell ref="B69:H69"/>
    <mergeCell ref="B60:H60"/>
    <mergeCell ref="B61:H61"/>
    <mergeCell ref="B62:H62"/>
    <mergeCell ref="B63:H63"/>
    <mergeCell ref="B64:H64"/>
    <mergeCell ref="B55:H55"/>
    <mergeCell ref="B56:H56"/>
    <mergeCell ref="B57:H57"/>
    <mergeCell ref="B58:H58"/>
    <mergeCell ref="B59:H59"/>
    <mergeCell ref="B49:L49"/>
    <mergeCell ref="B52:I52"/>
    <mergeCell ref="B53:H53"/>
    <mergeCell ref="B54:H54"/>
    <mergeCell ref="B44:L44"/>
    <mergeCell ref="B45:L45"/>
    <mergeCell ref="B46:L46"/>
    <mergeCell ref="B47:L47"/>
    <mergeCell ref="B48:L48"/>
    <mergeCell ref="B39:L39"/>
    <mergeCell ref="B40:L40"/>
    <mergeCell ref="B41:L41"/>
    <mergeCell ref="B42:L42"/>
    <mergeCell ref="B43:L43"/>
    <mergeCell ref="C7:F7"/>
    <mergeCell ref="C8:F8"/>
    <mergeCell ref="B22:L23"/>
    <mergeCell ref="B27:L27"/>
    <mergeCell ref="B35:L35"/>
    <mergeCell ref="D3:L3"/>
    <mergeCell ref="B4:B5"/>
    <mergeCell ref="C4:C5"/>
    <mergeCell ref="D4:D5"/>
    <mergeCell ref="E4:E5"/>
    <mergeCell ref="F4:F5"/>
    <mergeCell ref="G4:H5"/>
    <mergeCell ref="I4:J5"/>
    <mergeCell ref="K4:K5"/>
    <mergeCell ref="L4:L5"/>
  </mergeCells>
  <hyperlinks>
    <hyperlink ref="H1" location="Index" display="Back to Index"/>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N89"/>
  <sheetViews>
    <sheetView showGridLines="0" zoomScaleNormal="100" workbookViewId="0">
      <selection activeCell="F16" sqref="F16"/>
    </sheetView>
  </sheetViews>
  <sheetFormatPr defaultRowHeight="15" x14ac:dyDescent="0.25"/>
  <cols>
    <col min="1" max="1" width="2.5703125" customWidth="1"/>
    <col min="2" max="2" width="26.85546875" customWidth="1"/>
  </cols>
  <sheetData>
    <row r="1" spans="2:14" x14ac:dyDescent="0.25">
      <c r="H1" s="3" t="s">
        <v>23</v>
      </c>
    </row>
    <row r="3" spans="2:14" ht="20.25" x14ac:dyDescent="0.25">
      <c r="B3" s="64"/>
    </row>
    <row r="4" spans="2:14" x14ac:dyDescent="0.25">
      <c r="B4" s="77"/>
    </row>
    <row r="5" spans="2:14" x14ac:dyDescent="0.25">
      <c r="B5" s="134" t="s">
        <v>0</v>
      </c>
      <c r="C5" s="133"/>
      <c r="D5" s="277" t="s">
        <v>243</v>
      </c>
      <c r="E5" s="277"/>
      <c r="F5" s="277"/>
      <c r="G5" s="277"/>
      <c r="H5" s="277"/>
      <c r="I5" s="277"/>
      <c r="J5" s="277"/>
      <c r="K5" s="277"/>
      <c r="L5" s="277"/>
      <c r="M5" s="78"/>
      <c r="N5" s="75"/>
    </row>
    <row r="6" spans="2:14" x14ac:dyDescent="0.25">
      <c r="B6" s="278"/>
      <c r="C6" s="277">
        <v>2018</v>
      </c>
      <c r="D6" s="277">
        <v>2020</v>
      </c>
      <c r="E6" s="277">
        <v>2030</v>
      </c>
      <c r="F6" s="277">
        <v>2050</v>
      </c>
      <c r="G6" s="277" t="s">
        <v>92</v>
      </c>
      <c r="H6" s="277"/>
      <c r="I6" s="277" t="s">
        <v>244</v>
      </c>
      <c r="J6" s="277"/>
      <c r="K6" s="277" t="s">
        <v>1</v>
      </c>
      <c r="L6" s="277" t="s">
        <v>2</v>
      </c>
      <c r="M6" s="284"/>
      <c r="N6" s="282"/>
    </row>
    <row r="7" spans="2:14" x14ac:dyDescent="0.25">
      <c r="B7" s="278"/>
      <c r="C7" s="277"/>
      <c r="D7" s="277"/>
      <c r="E7" s="277"/>
      <c r="F7" s="277"/>
      <c r="G7" s="277"/>
      <c r="H7" s="277"/>
      <c r="I7" s="277">
        <v>-2050</v>
      </c>
      <c r="J7" s="277"/>
      <c r="K7" s="277"/>
      <c r="L7" s="277"/>
      <c r="M7" s="284"/>
      <c r="N7" s="282"/>
    </row>
    <row r="8" spans="2:14" x14ac:dyDescent="0.25">
      <c r="B8" s="134" t="s">
        <v>3</v>
      </c>
      <c r="C8" s="134"/>
      <c r="D8" s="134"/>
      <c r="E8" s="134"/>
      <c r="F8" s="134"/>
      <c r="G8" s="133" t="s">
        <v>94</v>
      </c>
      <c r="H8" s="133" t="s">
        <v>95</v>
      </c>
      <c r="I8" s="133" t="s">
        <v>94</v>
      </c>
      <c r="J8" s="133" t="s">
        <v>154</v>
      </c>
      <c r="K8" s="134"/>
      <c r="L8" s="134"/>
      <c r="M8" s="79"/>
      <c r="N8" s="75"/>
    </row>
    <row r="9" spans="2:14" ht="15.75" customHeight="1" x14ac:dyDescent="0.25">
      <c r="B9" s="135" t="s">
        <v>96</v>
      </c>
      <c r="C9" s="285" t="s">
        <v>245</v>
      </c>
      <c r="D9" s="285"/>
      <c r="E9" s="285"/>
      <c r="F9" s="285"/>
      <c r="G9" s="136"/>
      <c r="H9" s="136"/>
      <c r="I9" s="136"/>
      <c r="J9" s="136"/>
      <c r="K9" s="136"/>
      <c r="L9" s="136"/>
      <c r="M9" s="80"/>
      <c r="N9" s="75"/>
    </row>
    <row r="10" spans="2:14" ht="15.75" customHeight="1" x14ac:dyDescent="0.25">
      <c r="B10" s="135" t="s">
        <v>98</v>
      </c>
      <c r="C10" s="285" t="s">
        <v>246</v>
      </c>
      <c r="D10" s="285"/>
      <c r="E10" s="285"/>
      <c r="F10" s="285"/>
      <c r="G10" s="136"/>
      <c r="H10" s="136"/>
      <c r="I10" s="136"/>
      <c r="J10" s="136"/>
      <c r="K10" s="136"/>
      <c r="L10" s="136"/>
      <c r="M10" s="80"/>
      <c r="N10" s="75"/>
    </row>
    <row r="11" spans="2:14" ht="22.5" x14ac:dyDescent="0.25">
      <c r="B11" s="144" t="s">
        <v>100</v>
      </c>
      <c r="C11" s="136">
        <v>0.1</v>
      </c>
      <c r="D11" s="136">
        <v>0.1</v>
      </c>
      <c r="E11" s="136">
        <v>0.1</v>
      </c>
      <c r="F11" s="136">
        <v>0.1</v>
      </c>
      <c r="G11" s="136">
        <v>0.1</v>
      </c>
      <c r="H11" s="136">
        <v>0.1</v>
      </c>
      <c r="I11" s="136">
        <v>0.1</v>
      </c>
      <c r="J11" s="136">
        <v>0.15</v>
      </c>
      <c r="K11" s="136" t="s">
        <v>247</v>
      </c>
      <c r="L11" s="136"/>
      <c r="M11" s="80"/>
      <c r="N11" s="75"/>
    </row>
    <row r="12" spans="2:14" x14ac:dyDescent="0.25">
      <c r="B12" s="144" t="s">
        <v>248</v>
      </c>
      <c r="C12" s="136">
        <v>1</v>
      </c>
      <c r="D12" s="136">
        <v>1</v>
      </c>
      <c r="E12" s="136">
        <v>1</v>
      </c>
      <c r="F12" s="136">
        <v>1</v>
      </c>
      <c r="G12" s="136">
        <v>1</v>
      </c>
      <c r="H12" s="136">
        <v>1</v>
      </c>
      <c r="I12" s="136">
        <v>1</v>
      </c>
      <c r="J12" s="136">
        <v>1.5</v>
      </c>
      <c r="K12" s="136" t="s">
        <v>247</v>
      </c>
      <c r="L12" s="136"/>
      <c r="M12" s="80"/>
      <c r="N12" s="75"/>
    </row>
    <row r="13" spans="2:14" x14ac:dyDescent="0.25">
      <c r="B13" s="144" t="s">
        <v>249</v>
      </c>
      <c r="C13" s="136">
        <v>1</v>
      </c>
      <c r="D13" s="136">
        <v>1</v>
      </c>
      <c r="E13" s="136">
        <v>1</v>
      </c>
      <c r="F13" s="136">
        <v>1</v>
      </c>
      <c r="G13" s="136">
        <v>1</v>
      </c>
      <c r="H13" s="136">
        <v>1</v>
      </c>
      <c r="I13" s="136">
        <v>1</v>
      </c>
      <c r="J13" s="136">
        <v>1.5</v>
      </c>
      <c r="K13" s="136" t="s">
        <v>247</v>
      </c>
      <c r="L13" s="136"/>
      <c r="M13" s="80"/>
      <c r="N13" s="75"/>
    </row>
    <row r="14" spans="2:14" x14ac:dyDescent="0.25">
      <c r="B14" s="144" t="s">
        <v>103</v>
      </c>
      <c r="C14" s="136">
        <v>98</v>
      </c>
      <c r="D14" s="136">
        <v>98</v>
      </c>
      <c r="E14" s="136">
        <v>98</v>
      </c>
      <c r="F14" s="136">
        <v>98</v>
      </c>
      <c r="G14" s="136">
        <v>98</v>
      </c>
      <c r="H14" s="136">
        <v>99</v>
      </c>
      <c r="I14" s="136">
        <v>98</v>
      </c>
      <c r="J14" s="136">
        <v>99</v>
      </c>
      <c r="K14" s="136" t="s">
        <v>250</v>
      </c>
      <c r="L14" s="136"/>
      <c r="M14" s="80"/>
      <c r="N14" s="75"/>
    </row>
    <row r="15" spans="2:14" x14ac:dyDescent="0.25">
      <c r="B15" s="144" t="s">
        <v>538</v>
      </c>
      <c r="C15" s="136">
        <v>99</v>
      </c>
      <c r="D15" s="136">
        <v>99</v>
      </c>
      <c r="E15" s="136">
        <v>99</v>
      </c>
      <c r="F15" s="136">
        <v>99</v>
      </c>
      <c r="G15" s="136">
        <v>99</v>
      </c>
      <c r="H15" s="136">
        <v>99.5</v>
      </c>
      <c r="I15" s="136">
        <v>99</v>
      </c>
      <c r="J15" s="136">
        <v>99.5</v>
      </c>
      <c r="K15" s="136" t="s">
        <v>250</v>
      </c>
      <c r="L15" s="136"/>
      <c r="M15" s="80"/>
      <c r="N15" s="75"/>
    </row>
    <row r="16" spans="2:14" x14ac:dyDescent="0.25">
      <c r="B16" s="144" t="s">
        <v>105</v>
      </c>
      <c r="C16" s="136">
        <v>99</v>
      </c>
      <c r="D16" s="136">
        <v>99</v>
      </c>
      <c r="E16" s="136">
        <v>99</v>
      </c>
      <c r="F16" s="136">
        <v>99</v>
      </c>
      <c r="G16" s="136">
        <v>99</v>
      </c>
      <c r="H16" s="136">
        <v>99.5</v>
      </c>
      <c r="I16" s="136">
        <v>99</v>
      </c>
      <c r="J16" s="136">
        <v>99.5</v>
      </c>
      <c r="K16" s="136" t="s">
        <v>250</v>
      </c>
      <c r="L16" s="136"/>
      <c r="M16" s="80"/>
      <c r="N16" s="75"/>
    </row>
    <row r="17" spans="2:14" ht="22.5" x14ac:dyDescent="0.25">
      <c r="B17" s="144" t="s">
        <v>251</v>
      </c>
      <c r="C17" s="136">
        <v>5</v>
      </c>
      <c r="D17" s="136">
        <v>3</v>
      </c>
      <c r="E17" s="136">
        <v>1</v>
      </c>
      <c r="F17" s="136">
        <v>1</v>
      </c>
      <c r="G17" s="136">
        <v>2</v>
      </c>
      <c r="H17" s="136">
        <v>5</v>
      </c>
      <c r="I17" s="136">
        <v>0.5</v>
      </c>
      <c r="J17" s="136">
        <v>1.5</v>
      </c>
      <c r="K17" s="136" t="s">
        <v>120</v>
      </c>
      <c r="L17" s="136" t="s">
        <v>252</v>
      </c>
      <c r="M17" s="80"/>
      <c r="N17" s="75"/>
    </row>
    <row r="18" spans="2:14" ht="22.5" x14ac:dyDescent="0.25">
      <c r="B18" s="144" t="s">
        <v>107</v>
      </c>
      <c r="C18" s="136">
        <v>0</v>
      </c>
      <c r="D18" s="136"/>
      <c r="E18" s="136"/>
      <c r="F18" s="136"/>
      <c r="G18" s="136"/>
      <c r="H18" s="136"/>
      <c r="I18" s="136"/>
      <c r="J18" s="136"/>
      <c r="K18" s="136" t="s">
        <v>8</v>
      </c>
      <c r="L18" s="136"/>
      <c r="M18" s="80"/>
      <c r="N18" s="75"/>
    </row>
    <row r="19" spans="2:14" x14ac:dyDescent="0.25">
      <c r="B19" s="144" t="s">
        <v>108</v>
      </c>
      <c r="C19" s="136">
        <v>0</v>
      </c>
      <c r="D19" s="136"/>
      <c r="E19" s="136"/>
      <c r="F19" s="136"/>
      <c r="G19" s="136"/>
      <c r="H19" s="136"/>
      <c r="I19" s="136"/>
      <c r="J19" s="136"/>
      <c r="K19" s="136"/>
      <c r="L19" s="136" t="s">
        <v>253</v>
      </c>
      <c r="M19" s="80"/>
      <c r="N19" s="75"/>
    </row>
    <row r="20" spans="2:14" x14ac:dyDescent="0.25">
      <c r="B20" s="144" t="s">
        <v>109</v>
      </c>
      <c r="C20" s="136">
        <v>0</v>
      </c>
      <c r="D20" s="136"/>
      <c r="E20" s="136"/>
      <c r="F20" s="136"/>
      <c r="G20" s="136"/>
      <c r="H20" s="136"/>
      <c r="I20" s="136"/>
      <c r="J20" s="136"/>
      <c r="K20" s="136"/>
      <c r="L20" s="136"/>
      <c r="M20" s="80"/>
      <c r="N20" s="75"/>
    </row>
    <row r="21" spans="2:14" x14ac:dyDescent="0.25">
      <c r="B21" s="144" t="s">
        <v>6</v>
      </c>
      <c r="C21" s="145">
        <v>20</v>
      </c>
      <c r="D21" s="145">
        <v>20</v>
      </c>
      <c r="E21" s="145">
        <v>25</v>
      </c>
      <c r="F21" s="145">
        <v>25</v>
      </c>
      <c r="G21" s="136">
        <v>20</v>
      </c>
      <c r="H21" s="136">
        <v>25</v>
      </c>
      <c r="I21" s="136">
        <v>20</v>
      </c>
      <c r="J21" s="136">
        <v>25</v>
      </c>
      <c r="K21" s="136" t="s">
        <v>254</v>
      </c>
      <c r="L21" s="136" t="s">
        <v>253</v>
      </c>
      <c r="M21" s="80"/>
      <c r="N21" s="75"/>
    </row>
    <row r="22" spans="2:14" x14ac:dyDescent="0.25">
      <c r="B22" s="144" t="s">
        <v>7</v>
      </c>
      <c r="C22" s="145">
        <v>0.5</v>
      </c>
      <c r="D22" s="145">
        <v>0.25</v>
      </c>
      <c r="E22" s="145">
        <v>0.25</v>
      </c>
      <c r="F22" s="145">
        <v>0.25</v>
      </c>
      <c r="G22" s="136">
        <v>0.25</v>
      </c>
      <c r="H22" s="136">
        <v>0.25</v>
      </c>
      <c r="I22" s="136">
        <v>0.25</v>
      </c>
      <c r="J22" s="136">
        <v>0.25</v>
      </c>
      <c r="K22" s="136" t="s">
        <v>255</v>
      </c>
      <c r="L22" s="136"/>
      <c r="M22" s="80"/>
      <c r="N22" s="75"/>
    </row>
    <row r="23" spans="2:14" x14ac:dyDescent="0.25">
      <c r="B23" s="286" t="s">
        <v>9</v>
      </c>
      <c r="C23" s="286"/>
      <c r="D23" s="286"/>
      <c r="E23" s="286"/>
      <c r="F23" s="286"/>
      <c r="G23" s="286"/>
      <c r="H23" s="286"/>
      <c r="I23" s="286"/>
      <c r="J23" s="286"/>
      <c r="K23" s="286"/>
      <c r="L23" s="286"/>
      <c r="M23" s="284"/>
      <c r="N23" s="287"/>
    </row>
    <row r="24" spans="2:14" ht="22.5" x14ac:dyDescent="0.25">
      <c r="B24" s="144" t="s">
        <v>256</v>
      </c>
      <c r="C24" s="136">
        <v>3.0000000000000001E-3</v>
      </c>
      <c r="D24" s="136">
        <v>3.0000000000000001E-3</v>
      </c>
      <c r="E24" s="136">
        <v>3.0000000000000001E-3</v>
      </c>
      <c r="F24" s="136">
        <v>3.0000000000000001E-3</v>
      </c>
      <c r="G24" s="136">
        <v>3.0000000000000001E-3</v>
      </c>
      <c r="H24" s="136">
        <v>3.0000000000000001E-3</v>
      </c>
      <c r="I24" s="136">
        <v>3.0000000000000001E-3</v>
      </c>
      <c r="J24" s="136">
        <v>3.0000000000000001E-3</v>
      </c>
      <c r="K24" s="136" t="s">
        <v>257</v>
      </c>
      <c r="L24" s="136"/>
      <c r="M24" s="283"/>
      <c r="N24" s="75"/>
    </row>
    <row r="25" spans="2:14" ht="22.5" x14ac:dyDescent="0.25">
      <c r="B25" s="144" t="s">
        <v>258</v>
      </c>
      <c r="C25" s="136">
        <v>3.0000000000000001E-3</v>
      </c>
      <c r="D25" s="136">
        <v>3.0000000000000001E-3</v>
      </c>
      <c r="E25" s="136">
        <v>3.0000000000000001E-3</v>
      </c>
      <c r="F25" s="136">
        <v>3.0000000000000001E-3</v>
      </c>
      <c r="G25" s="136">
        <v>3.0000000000000001E-3</v>
      </c>
      <c r="H25" s="136">
        <v>3.0000000000000001E-3</v>
      </c>
      <c r="I25" s="136">
        <v>3.0000000000000001E-3</v>
      </c>
      <c r="J25" s="136">
        <v>3.0000000000000001E-3</v>
      </c>
      <c r="K25" s="136" t="s">
        <v>257</v>
      </c>
      <c r="L25" s="136"/>
      <c r="M25" s="283"/>
      <c r="N25" s="75"/>
    </row>
    <row r="26" spans="2:14" x14ac:dyDescent="0.25">
      <c r="B26" s="286" t="s">
        <v>21</v>
      </c>
      <c r="C26" s="286"/>
      <c r="D26" s="286"/>
      <c r="E26" s="286"/>
      <c r="F26" s="286"/>
      <c r="G26" s="286"/>
      <c r="H26" s="286"/>
      <c r="I26" s="286"/>
      <c r="J26" s="286"/>
      <c r="K26" s="286"/>
      <c r="L26" s="286"/>
      <c r="M26" s="289"/>
      <c r="N26" s="290"/>
    </row>
    <row r="27" spans="2:14" ht="22.5" x14ac:dyDescent="0.25">
      <c r="B27" s="146" t="s">
        <v>177</v>
      </c>
      <c r="C27" s="145">
        <v>1</v>
      </c>
      <c r="D27" s="145">
        <v>0.33500000000000002</v>
      </c>
      <c r="E27" s="145">
        <v>0.33500000000000002</v>
      </c>
      <c r="F27" s="145">
        <v>0.33500000000000002</v>
      </c>
      <c r="G27" s="136">
        <v>0.3</v>
      </c>
      <c r="H27" s="136">
        <v>0.36</v>
      </c>
      <c r="I27" s="136">
        <v>0.3</v>
      </c>
      <c r="J27" s="136">
        <v>0.36</v>
      </c>
      <c r="K27" s="145" t="s">
        <v>259</v>
      </c>
      <c r="L27" s="145" t="s">
        <v>260</v>
      </c>
      <c r="M27" s="80"/>
      <c r="N27" s="75"/>
    </row>
    <row r="28" spans="2:14" ht="20.25" customHeight="1" x14ac:dyDescent="0.25">
      <c r="B28" s="291" t="s">
        <v>539</v>
      </c>
      <c r="C28" s="136">
        <v>1</v>
      </c>
      <c r="D28" s="279">
        <v>0.33</v>
      </c>
      <c r="E28" s="279">
        <v>0.33</v>
      </c>
      <c r="F28" s="279">
        <v>0.33</v>
      </c>
      <c r="G28" s="279">
        <v>0.3</v>
      </c>
      <c r="H28" s="279">
        <v>0.36</v>
      </c>
      <c r="I28" s="279">
        <v>0.3</v>
      </c>
      <c r="J28" s="279">
        <v>0.36</v>
      </c>
      <c r="K28" s="292" t="s">
        <v>10</v>
      </c>
      <c r="L28" s="292"/>
      <c r="M28" s="283"/>
      <c r="N28" s="282"/>
    </row>
    <row r="29" spans="2:14" x14ac:dyDescent="0.25">
      <c r="B29" s="291"/>
      <c r="C29" s="136">
        <v>0</v>
      </c>
      <c r="D29" s="279"/>
      <c r="E29" s="279"/>
      <c r="F29" s="279"/>
      <c r="G29" s="279"/>
      <c r="H29" s="279"/>
      <c r="I29" s="279"/>
      <c r="J29" s="279"/>
      <c r="K29" s="292"/>
      <c r="L29" s="292"/>
      <c r="M29" s="283"/>
      <c r="N29" s="282"/>
    </row>
    <row r="30" spans="2:14" ht="22.5" x14ac:dyDescent="0.25">
      <c r="B30" s="144" t="s">
        <v>540</v>
      </c>
      <c r="C30" s="136">
        <v>0.1</v>
      </c>
      <c r="D30" s="136">
        <v>0.1</v>
      </c>
      <c r="E30" s="136">
        <v>0.1</v>
      </c>
      <c r="F30" s="136">
        <v>0.1</v>
      </c>
      <c r="G30" s="136">
        <v>0.1</v>
      </c>
      <c r="H30" s="136">
        <v>0.1</v>
      </c>
      <c r="I30" s="136">
        <v>0.09</v>
      </c>
      <c r="J30" s="136">
        <v>0.1</v>
      </c>
      <c r="K30" s="145" t="s">
        <v>10</v>
      </c>
      <c r="L30" s="145"/>
      <c r="M30" s="80"/>
      <c r="N30" s="75"/>
    </row>
    <row r="31" spans="2:14" x14ac:dyDescent="0.25">
      <c r="B31" s="146" t="s">
        <v>261</v>
      </c>
      <c r="C31" s="145">
        <v>750</v>
      </c>
      <c r="D31" s="145">
        <v>750</v>
      </c>
      <c r="E31" s="145">
        <v>750</v>
      </c>
      <c r="F31" s="145">
        <v>750</v>
      </c>
      <c r="G31" s="136">
        <v>750</v>
      </c>
      <c r="H31" s="136">
        <v>750</v>
      </c>
      <c r="I31" s="136">
        <v>750</v>
      </c>
      <c r="J31" s="136">
        <v>750</v>
      </c>
      <c r="K31" s="145" t="s">
        <v>257</v>
      </c>
      <c r="L31" s="145"/>
      <c r="M31" s="80"/>
      <c r="N31" s="75"/>
    </row>
    <row r="32" spans="2:14" x14ac:dyDescent="0.25">
      <c r="B32" s="146" t="s">
        <v>262</v>
      </c>
      <c r="C32" s="145"/>
      <c r="D32" s="145"/>
      <c r="E32" s="145"/>
      <c r="F32" s="145"/>
      <c r="G32" s="145"/>
      <c r="H32" s="145"/>
      <c r="I32" s="145"/>
      <c r="J32" s="145"/>
      <c r="K32" s="145" t="s">
        <v>129</v>
      </c>
      <c r="L32" s="145" t="s">
        <v>162</v>
      </c>
      <c r="M32" s="80"/>
      <c r="N32" s="75"/>
    </row>
    <row r="33" spans="2:14" x14ac:dyDescent="0.25">
      <c r="B33" s="288" t="s">
        <v>117</v>
      </c>
      <c r="C33" s="288"/>
      <c r="D33" s="288"/>
      <c r="E33" s="288"/>
      <c r="F33" s="288"/>
      <c r="G33" s="288"/>
      <c r="H33" s="288"/>
      <c r="I33" s="288"/>
      <c r="J33" s="288"/>
      <c r="K33" s="288"/>
      <c r="L33" s="288"/>
      <c r="M33" s="289"/>
      <c r="N33" s="290"/>
    </row>
    <row r="34" spans="2:14" x14ac:dyDescent="0.25">
      <c r="B34" s="146" t="s">
        <v>263</v>
      </c>
      <c r="C34" s="145">
        <v>0.16400000000000001</v>
      </c>
      <c r="D34" s="145">
        <v>0.14499999999999999</v>
      </c>
      <c r="E34" s="145">
        <v>0.13600000000000001</v>
      </c>
      <c r="F34" s="145">
        <v>0.13100000000000001</v>
      </c>
      <c r="G34" s="145">
        <v>0.14000000000000001</v>
      </c>
      <c r="H34" s="145">
        <v>0.15</v>
      </c>
      <c r="I34" s="145">
        <v>0.13</v>
      </c>
      <c r="J34" s="145">
        <v>0.14000000000000001</v>
      </c>
      <c r="K34" s="145" t="s">
        <v>14</v>
      </c>
      <c r="L34" s="145" t="s">
        <v>260</v>
      </c>
      <c r="M34" s="283"/>
      <c r="N34" s="75"/>
    </row>
    <row r="35" spans="2:14" x14ac:dyDescent="0.25">
      <c r="B35" s="146" t="s">
        <v>264</v>
      </c>
      <c r="C35" s="145">
        <v>115</v>
      </c>
      <c r="D35" s="145">
        <v>350</v>
      </c>
      <c r="E35" s="145">
        <v>350</v>
      </c>
      <c r="F35" s="145">
        <v>350</v>
      </c>
      <c r="G35" s="145">
        <v>300</v>
      </c>
      <c r="H35" s="145">
        <v>400</v>
      </c>
      <c r="I35" s="145">
        <v>350</v>
      </c>
      <c r="J35" s="145">
        <v>400</v>
      </c>
      <c r="K35" s="145" t="s">
        <v>14</v>
      </c>
      <c r="L35" s="145"/>
      <c r="M35" s="283"/>
      <c r="N35" s="75"/>
    </row>
    <row r="36" spans="2:14" x14ac:dyDescent="0.25">
      <c r="B36" s="146" t="s">
        <v>265</v>
      </c>
      <c r="C36" s="145">
        <v>500</v>
      </c>
      <c r="D36" s="145">
        <v>1500</v>
      </c>
      <c r="E36" s="145">
        <v>1500</v>
      </c>
      <c r="F36" s="145">
        <v>1500</v>
      </c>
      <c r="G36" s="145">
        <v>1300</v>
      </c>
      <c r="H36" s="145">
        <v>2000</v>
      </c>
      <c r="I36" s="145">
        <v>1300</v>
      </c>
      <c r="J36" s="145">
        <v>2000</v>
      </c>
      <c r="K36" s="145" t="s">
        <v>14</v>
      </c>
      <c r="L36" s="145"/>
      <c r="M36" s="283"/>
      <c r="N36" s="75"/>
    </row>
    <row r="37" spans="2:14" x14ac:dyDescent="0.25">
      <c r="B37" s="146" t="s">
        <v>266</v>
      </c>
      <c r="C37" s="145">
        <v>106</v>
      </c>
      <c r="D37" s="145">
        <v>106</v>
      </c>
      <c r="E37" s="145">
        <v>106</v>
      </c>
      <c r="F37" s="145">
        <v>106</v>
      </c>
      <c r="G37" s="145">
        <v>106</v>
      </c>
      <c r="H37" s="145">
        <v>107</v>
      </c>
      <c r="I37" s="145">
        <v>106</v>
      </c>
      <c r="J37" s="145">
        <v>107</v>
      </c>
      <c r="K37" s="145" t="s">
        <v>14</v>
      </c>
      <c r="L37" s="145"/>
      <c r="M37" s="283"/>
      <c r="N37" s="75"/>
    </row>
    <row r="38" spans="2:14" ht="15.75" customHeight="1" x14ac:dyDescent="0.25">
      <c r="B38" s="81"/>
    </row>
    <row r="39" spans="2:14" x14ac:dyDescent="0.25">
      <c r="B39" s="82" t="s">
        <v>195</v>
      </c>
    </row>
    <row r="40" spans="2:14" x14ac:dyDescent="0.25">
      <c r="B40" s="83" t="s">
        <v>267</v>
      </c>
    </row>
    <row r="41" spans="2:14" x14ac:dyDescent="0.25">
      <c r="B41" s="83" t="s">
        <v>268</v>
      </c>
    </row>
    <row r="42" spans="2:14" x14ac:dyDescent="0.25">
      <c r="B42" s="83" t="s">
        <v>269</v>
      </c>
    </row>
    <row r="43" spans="2:14" x14ac:dyDescent="0.25">
      <c r="B43" s="83" t="s">
        <v>270</v>
      </c>
    </row>
    <row r="44" spans="2:14" x14ac:dyDescent="0.25">
      <c r="B44" s="83" t="s">
        <v>271</v>
      </c>
    </row>
    <row r="45" spans="2:14" x14ac:dyDescent="0.25">
      <c r="B45" s="83" t="s">
        <v>272</v>
      </c>
    </row>
    <row r="46" spans="2:14" x14ac:dyDescent="0.25">
      <c r="B46" s="83" t="s">
        <v>273</v>
      </c>
    </row>
    <row r="47" spans="2:14" x14ac:dyDescent="0.25">
      <c r="B47" s="83" t="s">
        <v>274</v>
      </c>
    </row>
    <row r="48" spans="2:14" x14ac:dyDescent="0.25">
      <c r="B48" s="83" t="s">
        <v>275</v>
      </c>
    </row>
    <row r="49" spans="2:3" x14ac:dyDescent="0.25">
      <c r="B49" s="83" t="s">
        <v>276</v>
      </c>
    </row>
    <row r="50" spans="2:3" x14ac:dyDescent="0.25">
      <c r="B50" s="83" t="s">
        <v>277</v>
      </c>
    </row>
    <row r="51" spans="2:3" x14ac:dyDescent="0.25">
      <c r="B51" s="83" t="s">
        <v>278</v>
      </c>
    </row>
    <row r="52" spans="2:3" x14ac:dyDescent="0.25">
      <c r="B52" s="83" t="s">
        <v>279</v>
      </c>
    </row>
    <row r="54" spans="2:3" x14ac:dyDescent="0.25">
      <c r="B54" s="76"/>
    </row>
    <row r="55" spans="2:3" x14ac:dyDescent="0.25">
      <c r="B55" s="76"/>
    </row>
    <row r="56" spans="2:3" ht="20.25" x14ac:dyDescent="0.25">
      <c r="B56" s="84"/>
    </row>
    <row r="57" spans="2:3" ht="17.25" x14ac:dyDescent="0.25">
      <c r="B57" s="129" t="s">
        <v>131</v>
      </c>
      <c r="C57" s="75"/>
    </row>
    <row r="58" spans="2:3" x14ac:dyDescent="0.25">
      <c r="B58" s="99" t="s">
        <v>383</v>
      </c>
      <c r="C58" s="75"/>
    </row>
    <row r="59" spans="2:3" x14ac:dyDescent="0.25">
      <c r="B59" s="99" t="s">
        <v>384</v>
      </c>
      <c r="C59" s="75"/>
    </row>
    <row r="60" spans="2:3" x14ac:dyDescent="0.25">
      <c r="B60" s="99" t="s">
        <v>385</v>
      </c>
      <c r="C60" s="75"/>
    </row>
    <row r="61" spans="2:3" x14ac:dyDescent="0.25">
      <c r="B61" s="99" t="s">
        <v>386</v>
      </c>
      <c r="C61" s="75"/>
    </row>
    <row r="62" spans="2:3" x14ac:dyDescent="0.25">
      <c r="B62" s="99" t="s">
        <v>387</v>
      </c>
      <c r="C62" s="75"/>
    </row>
    <row r="63" spans="2:3" x14ac:dyDescent="0.25">
      <c r="B63" s="99" t="s">
        <v>388</v>
      </c>
      <c r="C63" s="75"/>
    </row>
    <row r="64" spans="2:3" x14ac:dyDescent="0.25">
      <c r="B64" s="99" t="s">
        <v>389</v>
      </c>
      <c r="C64" s="75"/>
    </row>
    <row r="65" spans="2:3" x14ac:dyDescent="0.25">
      <c r="B65" s="99" t="s">
        <v>390</v>
      </c>
      <c r="C65" s="75"/>
    </row>
    <row r="66" spans="2:3" x14ac:dyDescent="0.25">
      <c r="B66" s="99" t="s">
        <v>391</v>
      </c>
      <c r="C66" s="75"/>
    </row>
    <row r="67" spans="2:3" x14ac:dyDescent="0.25">
      <c r="B67" s="99" t="s">
        <v>392</v>
      </c>
      <c r="C67" s="75"/>
    </row>
    <row r="68" spans="2:3" x14ac:dyDescent="0.25">
      <c r="B68" s="99" t="s">
        <v>393</v>
      </c>
      <c r="C68" s="75"/>
    </row>
    <row r="69" spans="2:3" x14ac:dyDescent="0.25">
      <c r="B69" s="99" t="s">
        <v>394</v>
      </c>
      <c r="C69" s="75"/>
    </row>
    <row r="70" spans="2:3" x14ac:dyDescent="0.25">
      <c r="B70" s="99" t="s">
        <v>395</v>
      </c>
      <c r="C70" s="75"/>
    </row>
    <row r="71" spans="2:3" x14ac:dyDescent="0.25">
      <c r="B71" s="99" t="s">
        <v>396</v>
      </c>
      <c r="C71" s="75"/>
    </row>
    <row r="72" spans="2:3" x14ac:dyDescent="0.25">
      <c r="B72" s="99" t="s">
        <v>397</v>
      </c>
      <c r="C72" s="75"/>
    </row>
    <row r="73" spans="2:3" x14ac:dyDescent="0.25">
      <c r="B73" s="99" t="s">
        <v>398</v>
      </c>
      <c r="C73" s="75"/>
    </row>
    <row r="74" spans="2:3" x14ac:dyDescent="0.25">
      <c r="B74" s="99" t="s">
        <v>399</v>
      </c>
      <c r="C74" s="75"/>
    </row>
    <row r="75" spans="2:3" x14ac:dyDescent="0.25">
      <c r="B75" s="99" t="s">
        <v>400</v>
      </c>
      <c r="C75" s="75"/>
    </row>
    <row r="76" spans="2:3" x14ac:dyDescent="0.25">
      <c r="B76" s="99" t="s">
        <v>401</v>
      </c>
      <c r="C76" s="75"/>
    </row>
    <row r="77" spans="2:3" x14ac:dyDescent="0.25">
      <c r="B77" s="99" t="s">
        <v>402</v>
      </c>
      <c r="C77" s="75"/>
    </row>
    <row r="78" spans="2:3" x14ac:dyDescent="0.25">
      <c r="B78" s="99" t="s">
        <v>403</v>
      </c>
      <c r="C78" s="75"/>
    </row>
    <row r="79" spans="2:3" x14ac:dyDescent="0.25">
      <c r="B79" s="99" t="s">
        <v>404</v>
      </c>
      <c r="C79" s="75"/>
    </row>
    <row r="80" spans="2:3" x14ac:dyDescent="0.25">
      <c r="B80" s="99" t="s">
        <v>405</v>
      </c>
      <c r="C80" s="75"/>
    </row>
    <row r="81" spans="2:3" x14ac:dyDescent="0.25">
      <c r="B81" s="99" t="s">
        <v>406</v>
      </c>
      <c r="C81" s="75"/>
    </row>
    <row r="82" spans="2:3" x14ac:dyDescent="0.25">
      <c r="B82" s="99" t="s">
        <v>407</v>
      </c>
      <c r="C82" s="75"/>
    </row>
    <row r="83" spans="2:3" x14ac:dyDescent="0.25">
      <c r="B83" s="99" t="s">
        <v>408</v>
      </c>
      <c r="C83" s="75"/>
    </row>
    <row r="84" spans="2:3" x14ac:dyDescent="0.25">
      <c r="B84" s="99" t="s">
        <v>409</v>
      </c>
      <c r="C84" s="75"/>
    </row>
    <row r="85" spans="2:3" x14ac:dyDescent="0.25">
      <c r="B85" s="99" t="s">
        <v>410</v>
      </c>
      <c r="C85" s="75"/>
    </row>
    <row r="86" spans="2:3" x14ac:dyDescent="0.25">
      <c r="B86" s="99" t="s">
        <v>411</v>
      </c>
    </row>
    <row r="87" spans="2:3" x14ac:dyDescent="0.25">
      <c r="B87" s="97"/>
    </row>
    <row r="88" spans="2:3" ht="18.75" x14ac:dyDescent="0.25">
      <c r="B88" s="95"/>
    </row>
    <row r="89" spans="2:3" x14ac:dyDescent="0.25">
      <c r="B89" s="76"/>
    </row>
  </sheetData>
  <mergeCells count="35">
    <mergeCell ref="B33:L33"/>
    <mergeCell ref="M33:N33"/>
    <mergeCell ref="M34:M37"/>
    <mergeCell ref="M24:M25"/>
    <mergeCell ref="B26:L26"/>
    <mergeCell ref="M26:N26"/>
    <mergeCell ref="B28:B29"/>
    <mergeCell ref="D28:D29"/>
    <mergeCell ref="E28:E29"/>
    <mergeCell ref="F28:F29"/>
    <mergeCell ref="G28:G29"/>
    <mergeCell ref="H28:H29"/>
    <mergeCell ref="I28:I29"/>
    <mergeCell ref="J28:J29"/>
    <mergeCell ref="K28:K29"/>
    <mergeCell ref="L28:L29"/>
    <mergeCell ref="M28:M29"/>
    <mergeCell ref="N28:N29"/>
    <mergeCell ref="M6:M7"/>
    <mergeCell ref="N6:N7"/>
    <mergeCell ref="C9:F9"/>
    <mergeCell ref="C10:F10"/>
    <mergeCell ref="B23:L23"/>
    <mergeCell ref="M23:N23"/>
    <mergeCell ref="D5:L5"/>
    <mergeCell ref="B6:B7"/>
    <mergeCell ref="C6:C7"/>
    <mergeCell ref="D6:D7"/>
    <mergeCell ref="E6:E7"/>
    <mergeCell ref="F6:F7"/>
    <mergeCell ref="G6:H7"/>
    <mergeCell ref="I6:J6"/>
    <mergeCell ref="I7:J7"/>
    <mergeCell ref="K6:K7"/>
    <mergeCell ref="L6:L7"/>
  </mergeCells>
  <hyperlinks>
    <hyperlink ref="H1" location="Index" display="Back to Index"/>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DF22F492AE8914D8B73C3E3C23F308D" ma:contentTypeVersion="35" ma:contentTypeDescription="Opret et nyt dokument." ma:contentTypeScope="" ma:versionID="afa73df244fcf30f3c1d69ef4429e531">
  <xsd:schema xmlns:xsd="http://www.w3.org/2001/XMLSchema" xmlns:xs="http://www.w3.org/2001/XMLSchema" xmlns:p="http://schemas.microsoft.com/office/2006/metadata/properties" xmlns:ns1="http://schemas.microsoft.com/sharepoint/v3" xmlns:ns2="b1cfadd8-d294-4d34-bc36-10edd03a80b3" xmlns:ns3="57e246f5-a181-4ddd-bcfa-8f2bd33c0c9c" targetNamespace="http://schemas.microsoft.com/office/2006/metadata/properties" ma:root="true" ma:fieldsID="7cc1265a29cc1620a4073d4c8e845e1e" ns1:_="" ns2:_="" ns3:_="">
    <xsd:import namespace="http://schemas.microsoft.com/sharepoint/v3"/>
    <xsd:import namespace="b1cfadd8-d294-4d34-bc36-10edd03a80b3"/>
    <xsd:import namespace="57e246f5-a181-4ddd-bcfa-8f2bd33c0c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Filtype"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Test" minOccurs="0"/>
                <xsd:element ref="ns2:MediaServiceSearchProperties" minOccurs="0"/>
                <xsd:element ref="ns2:Test_ContainsTool" minOccurs="0"/>
                <xsd:element ref="ns2:Subjects" minOccurs="0"/>
                <xsd:element ref="ns2:Shortdescription" minOccurs="0"/>
                <xsd:element ref="ns2:Tool_x002f_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Egenskaber for Unified Compliance Policy" ma:hidden="true" ma:internalName="_ip_UnifiedCompliancePolicyProperties">
      <xsd:simpleType>
        <xsd:restriction base="dms:Note"/>
      </xsd:simpleType>
    </xsd:element>
    <xsd:element name="_ip_UnifiedCompliancePolicyUIAction" ma:index="21" nillable="true" ma:displayName="Handling for Unified Compliance Policy-grænseflad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cfadd8-d294-4d34-bc36-10edd03a80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description="" ma:indexed="true"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Filtype" ma:index="17" nillable="true" ma:displayName="Filtype" ma:format="Dropdown" ma:indexed="true" ma:internalName="Filtype">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ledmærker" ma:readOnly="false" ma:fieldId="{5cf76f15-5ced-4ddc-b409-7134ff3c332f}" ma:taxonomyMulti="true" ma:sspId="fcff2bff-98dc-460d-973e-03f7511429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Test" ma:index="28" nillable="true" ma:displayName="Test" ma:format="Dropdown" ma:list="UserInfo" ma:SharePointGroup="0" ma:internalName="Tes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Test_ContainsTool" ma:index="30" nillable="true" ma:displayName="Test_Contains Tool" ma:default="0" ma:description="Mark as 'yes' if this folder contains tool to add to the Tools Library" ma:format="Dropdown" ma:internalName="Test_ContainsTool">
      <xsd:simpleType>
        <xsd:restriction base="dms:Boolean"/>
      </xsd:simpleType>
    </xsd:element>
    <xsd:element name="Subjects" ma:index="31" nillable="true" ma:displayName="Subjects" ma:format="Dropdown" ma:internalName="Subjects">
      <xsd:complexType>
        <xsd:complexContent>
          <xsd:extension base="dms:MultiChoiceFillIn">
            <xsd:sequence>
              <xsd:element name="Value" maxOccurs="unbounded" minOccurs="0" nillable="true">
                <xsd:simpleType>
                  <xsd:union memberTypes="dms:Text">
                    <xsd:simpleType>
                      <xsd:restriction base="dms:Choice">
                        <xsd:enumeration value="ESG"/>
                        <xsd:enumeration value="Klimaregnskab"/>
                        <xsd:enumeration value="Energieffektivitet"/>
                      </xsd:restriction>
                    </xsd:simpleType>
                  </xsd:union>
                </xsd:simpleType>
              </xsd:element>
            </xsd:sequence>
          </xsd:extension>
        </xsd:complexContent>
      </xsd:complexType>
    </xsd:element>
    <xsd:element name="Shortdescription" ma:index="32" nillable="true" ma:displayName="Short description" ma:default="Please help your colleague by describing your tool" ma:description="Describe briefly what the tools is used for. You might include things like required user skill level or what problem the tool solves" ma:format="Dropdown" ma:internalName="Shortdescription">
      <xsd:simpleType>
        <xsd:restriction base="dms:Note">
          <xsd:maxLength value="255"/>
        </xsd:restriction>
      </xsd:simpleType>
    </xsd:element>
    <xsd:element name="Tool_x002f_background" ma:index="33" nillable="true" ma:displayName="Tool/background" ma:format="Dropdown" ma:indexed="true" ma:internalName="Tool_x002f_background">
      <xsd:simpleType>
        <xsd:restriction base="dms:Choice">
          <xsd:enumeration value="Tool"/>
          <xsd:enumeration value="Background"/>
          <xsd:enumeration value="Legislation"/>
        </xsd:restriction>
      </xsd:simpleType>
    </xsd:element>
  </xsd:schema>
  <xsd:schema xmlns:xsd="http://www.w3.org/2001/XMLSchema" xmlns:xs="http://www.w3.org/2001/XMLSchema" xmlns:dms="http://schemas.microsoft.com/office/2006/documentManagement/types" xmlns:pc="http://schemas.microsoft.com/office/infopath/2007/PartnerControls" targetNamespace="57e246f5-a181-4ddd-bcfa-8f2bd33c0c9c"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TaxCatchAll" ma:index="26" nillable="true" ma:displayName="Taxonomy Catch All Column" ma:hidden="true" ma:list="{4651abdf-1673-48e2-821d-f5cd0b68c3fe}" ma:internalName="TaxCatchAll" ma:showField="CatchAllData" ma:web="57e246f5-a181-4ddd-bcfa-8f2bd33c0c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7e246f5-a181-4ddd-bcfa-8f2bd33c0c9c" xsi:nil="true"/>
    <_ip_UnifiedCompliancePolicyUIAction xmlns="http://schemas.microsoft.com/sharepoint/v3" xsi:nil="true"/>
    <lcf76f155ced4ddcb4097134ff3c332f xmlns="b1cfadd8-d294-4d34-bc36-10edd03a80b3">
      <Terms xmlns="http://schemas.microsoft.com/office/infopath/2007/PartnerControls"/>
    </lcf76f155ced4ddcb4097134ff3c332f>
    <Test xmlns="b1cfadd8-d294-4d34-bc36-10edd03a80b3">
      <UserInfo>
        <DisplayName/>
        <AccountId xsi:nil="true"/>
        <AccountType/>
      </UserInfo>
    </Test>
    <Filtype xmlns="b1cfadd8-d294-4d34-bc36-10edd03a80b3" xsi:nil="true"/>
    <Test_ContainsTool xmlns="b1cfadd8-d294-4d34-bc36-10edd03a80b3">false</Test_ContainsTool>
    <_ip_UnifiedCompliancePolicyProperties xmlns="http://schemas.microsoft.com/sharepoint/v3" xsi:nil="true"/>
    <Subjects xmlns="b1cfadd8-d294-4d34-bc36-10edd03a80b3" xsi:nil="true"/>
    <Shortdescription xmlns="b1cfadd8-d294-4d34-bc36-10edd03a80b3">Please help your colleague by describing your tool</Shortdescription>
    <Tool_x002f_background xmlns="b1cfadd8-d294-4d34-bc36-10edd03a80b3" xsi:nil="true"/>
  </documentManagement>
</p:properties>
</file>

<file path=customXml/itemProps1.xml><?xml version="1.0" encoding="utf-8"?>
<ds:datastoreItem xmlns:ds="http://schemas.openxmlformats.org/officeDocument/2006/customXml" ds:itemID="{1C20C63C-4CFC-47E7-9C7C-E0D8502E0FAA}"/>
</file>

<file path=customXml/itemProps2.xml><?xml version="1.0" encoding="utf-8"?>
<ds:datastoreItem xmlns:ds="http://schemas.openxmlformats.org/officeDocument/2006/customXml" ds:itemID="{165F85E4-BB4A-44F1-84AA-7C07E66B087D}"/>
</file>

<file path=customXml/itemProps3.xml><?xml version="1.0" encoding="utf-8"?>
<ds:datastoreItem xmlns:ds="http://schemas.openxmlformats.org/officeDocument/2006/customXml" ds:itemID="{9E8323BD-D3F6-46E2-966A-2E5474C8038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34</vt:i4>
      </vt:variant>
    </vt:vector>
  </HeadingPairs>
  <TitlesOfParts>
    <vt:vector size="47" baseType="lpstr">
      <vt:lpstr>Index</vt:lpstr>
      <vt:lpstr>140 PTES seasonal</vt:lpstr>
      <vt:lpstr>141 Large hot water tank</vt:lpstr>
      <vt:lpstr>142 Small scale hot water tank</vt:lpstr>
      <vt:lpstr>150 Underground Storage of Gas</vt:lpstr>
      <vt:lpstr>151 Hydrogen Storage</vt:lpstr>
      <vt:lpstr>160 Pumped hydro storage</vt:lpstr>
      <vt:lpstr>161 CAES</vt:lpstr>
      <vt:lpstr>162 Flywheels</vt:lpstr>
      <vt:lpstr>180 Lithium Ion Battery</vt:lpstr>
      <vt:lpstr>181 Vanadium Redox Flow Battery</vt:lpstr>
      <vt:lpstr>182 Na-S Battery</vt:lpstr>
      <vt:lpstr>183 Na-NiCl2 Battery</vt:lpstr>
      <vt:lpstr>'180 Lithium Ion Battery'!_Ref528590632</vt:lpstr>
      <vt:lpstr>'180 Lithium Ion Battery'!_Ref528590707</vt:lpstr>
      <vt:lpstr>'180 Lithium Ion Battery'!_Ref528591471</vt:lpstr>
      <vt:lpstr>'180 Lithium Ion Battery'!_Ref528591483</vt:lpstr>
      <vt:lpstr>'180 Lithium Ion Battery'!_Ref528591591</vt:lpstr>
      <vt:lpstr>'180 Lithium Ion Battery'!_Ref528592058</vt:lpstr>
      <vt:lpstr>'180 Lithium Ion Battery'!_Ref528592236</vt:lpstr>
      <vt:lpstr>'180 Lithium Ion Battery'!_Ref528593310</vt:lpstr>
      <vt:lpstr>'180 Lithium Ion Battery'!_Ref528654609</vt:lpstr>
      <vt:lpstr>'180 Lithium Ion Battery'!_Ref528654640</vt:lpstr>
      <vt:lpstr>'180 Lithium Ion Battery'!_Ref528667067</vt:lpstr>
      <vt:lpstr>'180 Lithium Ion Battery'!_Ref528668644</vt:lpstr>
      <vt:lpstr>'180 Lithium Ion Battery'!_Ref528668946</vt:lpstr>
      <vt:lpstr>'180 Lithium Ion Battery'!_Ref528669041</vt:lpstr>
      <vt:lpstr>'180 Lithium Ion Battery'!_Ref528669245</vt:lpstr>
      <vt:lpstr>'180 Lithium Ion Battery'!_Ref528670685</vt:lpstr>
      <vt:lpstr>'180 Lithium Ion Battery'!_Ref528918119</vt:lpstr>
      <vt:lpstr>'150 Underground Storage of Gas'!_Toc319151912</vt:lpstr>
      <vt:lpstr>'151 Hydrogen Storage'!_Toc319151913</vt:lpstr>
      <vt:lpstr>'180 Lithium Ion Battery'!_Toc528918118</vt:lpstr>
      <vt:lpstr>Index</vt:lpstr>
      <vt:lpstr>Sheet</vt:lpstr>
      <vt:lpstr>Start10</vt:lpstr>
      <vt:lpstr>Start11</vt:lpstr>
      <vt:lpstr>Start12</vt:lpstr>
      <vt:lpstr>Start13</vt:lpstr>
      <vt:lpstr>Start2</vt:lpstr>
      <vt:lpstr>Start3</vt:lpstr>
      <vt:lpstr>Start4</vt:lpstr>
      <vt:lpstr>Start5</vt:lpstr>
      <vt:lpstr>Start6</vt:lpstr>
      <vt:lpstr>Start7</vt:lpstr>
      <vt:lpstr>Start8</vt:lpstr>
      <vt:lpstr>Start9</vt:lpstr>
    </vt:vector>
  </TitlesOfParts>
  <Company>Statens IT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Søren Lyng Ebbehøj</dc:creator>
  <cp:lastModifiedBy>Filip Gamborg</cp:lastModifiedBy>
  <dcterms:created xsi:type="dcterms:W3CDTF">2016-08-08T10:36:31Z</dcterms:created>
  <dcterms:modified xsi:type="dcterms:W3CDTF">2019-08-20T09:04:57Z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aveCode">
    <vt:r8>628460168838500</vt:r8>
  </property>
  <property fmtid="{D5CDD505-2E9C-101B-9397-08002B2CF9AE}" pid="3" name="ContentTypeId">
    <vt:lpwstr>0x010100BDF22F492AE8914D8B73C3E3C23F308D</vt:lpwstr>
  </property>
</Properties>
</file>